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filterPrivacy="1" codeName="ThisWorkbook" defaultThemeVersion="166925"/>
  <xr:revisionPtr revIDLastSave="0" documentId="13_ncr:1_{71925B41-BDF4-4CF7-829F-87196979DE50}" xr6:coauthVersionLast="47" xr6:coauthVersionMax="47" xr10:uidLastSave="{00000000-0000-0000-0000-000000000000}"/>
  <workbookProtection workbookAlgorithmName="SHA-512" workbookHashValue="yclsfs/ECClEC59j8A1sbvhdVWBjnFW6SaJcRW+B6MnP3XJ+oSgN8D/2V/cZt0tLGYD05u1R/buEYV2CGAQXqw==" workbookSaltValue="Ht6PRZP7XMyqHCT2G8oOHQ==" workbookSpinCount="100000" lockStructure="1"/>
  <bookViews>
    <workbookView xWindow="30510" yWindow="720" windowWidth="21660" windowHeight="13890" tabRatio="741" xr2:uid="{93FF654C-1604-4809-96E2-7047C70866F6}"/>
  </bookViews>
  <sheets>
    <sheet name="入力シート" sheetId="1" r:id="rId1"/>
    <sheet name="入力シート（2事業場以降）" sheetId="5" r:id="rId2"/>
    <sheet name="中間シート" sheetId="6" state="hidden" r:id="rId3"/>
    <sheet name="インポート" sheetId="10" state="hidden" r:id="rId4"/>
    <sheet name="様式第9（通常）" sheetId="9" r:id="rId5"/>
    <sheet name="様式第9（30事業場まで）" sheetId="8" r:id="rId6"/>
    <sheet name="様式第9（50事業場）" sheetId="4" r:id="rId7"/>
    <sheet name="納品書等・振込明細書等" sheetId="3" r:id="rId8"/>
  </sheets>
  <definedNames>
    <definedName name="_xlnm.Print_Area" localSheetId="5">'様式第9（30事業場まで）'!$B$1:$AB$132</definedName>
    <definedName name="_xlnm.Print_Area" localSheetId="6">'様式第9（50事業場）'!$B$1:$AB$172</definedName>
    <definedName name="_xlnm.Print_Area" localSheetId="4">'様式第9（通常）'!$B$1:$AB$92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46" i="6" l="1"/>
  <c r="G245" i="6"/>
  <c r="G244" i="6"/>
  <c r="G243" i="6"/>
  <c r="G242" i="6"/>
  <c r="G241" i="6"/>
  <c r="G240" i="6"/>
  <c r="G239" i="6"/>
  <c r="G238" i="6"/>
  <c r="G237" i="6"/>
  <c r="G236" i="6"/>
  <c r="G235" i="6"/>
  <c r="G234" i="6"/>
  <c r="G233" i="6"/>
  <c r="G232" i="6"/>
  <c r="G231" i="6"/>
  <c r="G230" i="6"/>
  <c r="G229" i="6"/>
  <c r="G228" i="6"/>
  <c r="G227" i="6"/>
  <c r="G226" i="6"/>
  <c r="G225" i="6"/>
  <c r="G224" i="6"/>
  <c r="G223" i="6"/>
  <c r="G222" i="6"/>
  <c r="G221" i="6"/>
  <c r="G220" i="6"/>
  <c r="G219" i="6"/>
  <c r="G218" i="6"/>
  <c r="G217" i="6"/>
  <c r="G216" i="6"/>
  <c r="G215" i="6"/>
  <c r="G214" i="6"/>
  <c r="G213" i="6"/>
  <c r="G212" i="6"/>
  <c r="G211" i="6"/>
  <c r="G210" i="6"/>
  <c r="G209" i="6"/>
  <c r="G208" i="6"/>
  <c r="G207" i="6"/>
  <c r="G206" i="6"/>
  <c r="G205" i="6"/>
  <c r="G204" i="6"/>
  <c r="G203" i="6"/>
  <c r="G202" i="6"/>
  <c r="G201" i="6"/>
  <c r="G200" i="6"/>
  <c r="G199" i="6"/>
  <c r="G198" i="6"/>
  <c r="G197" i="6"/>
  <c r="G196" i="6"/>
  <c r="G195" i="6"/>
  <c r="G194" i="6"/>
  <c r="G193" i="6"/>
  <c r="G192" i="6"/>
  <c r="G191" i="6"/>
  <c r="G190" i="6"/>
  <c r="G189" i="6"/>
  <c r="G188" i="6"/>
  <c r="G187" i="6"/>
  <c r="G186" i="6"/>
  <c r="G185" i="6"/>
  <c r="G184" i="6"/>
  <c r="G183" i="6"/>
  <c r="G182" i="6"/>
  <c r="G181" i="6"/>
  <c r="G180" i="6"/>
  <c r="G179" i="6"/>
  <c r="G178" i="6"/>
  <c r="G177" i="6"/>
  <c r="G176" i="6"/>
  <c r="G175" i="6"/>
  <c r="G174" i="6"/>
  <c r="G173" i="6"/>
  <c r="G172" i="6"/>
  <c r="G171" i="6"/>
  <c r="G170" i="6"/>
  <c r="G169" i="6"/>
  <c r="G168" i="6"/>
  <c r="G167" i="6"/>
  <c r="G166" i="6"/>
  <c r="G165" i="6"/>
  <c r="G164" i="6"/>
  <c r="G163" i="6"/>
  <c r="G162" i="6"/>
  <c r="G161" i="6"/>
  <c r="G160" i="6"/>
  <c r="G159" i="6"/>
  <c r="G158" i="6"/>
  <c r="G157" i="6"/>
  <c r="G156" i="6"/>
  <c r="G155" i="6"/>
  <c r="G154" i="6"/>
  <c r="G153" i="6"/>
  <c r="G152" i="6"/>
  <c r="G151" i="6"/>
  <c r="G150" i="6"/>
  <c r="G149" i="6"/>
  <c r="G148" i="6"/>
  <c r="G147" i="6"/>
  <c r="G146" i="6"/>
  <c r="G145" i="6"/>
  <c r="G144" i="6"/>
  <c r="G143" i="6"/>
  <c r="G142" i="6"/>
  <c r="G141" i="6"/>
  <c r="G140" i="6"/>
  <c r="G139" i="6"/>
  <c r="G138" i="6"/>
  <c r="G137" i="6"/>
  <c r="G136" i="6"/>
  <c r="G135" i="6"/>
  <c r="G134" i="6"/>
  <c r="G133" i="6"/>
  <c r="G132" i="6"/>
  <c r="G131" i="6"/>
  <c r="G130" i="6"/>
  <c r="G129" i="6"/>
  <c r="G128" i="6"/>
  <c r="G127" i="6"/>
  <c r="G126" i="6"/>
  <c r="G125" i="6"/>
  <c r="G124" i="6"/>
  <c r="G123" i="6"/>
  <c r="G122" i="6"/>
  <c r="G121" i="6"/>
  <c r="G120" i="6"/>
  <c r="G119" i="6"/>
  <c r="G118" i="6"/>
  <c r="G117" i="6"/>
  <c r="G116" i="6"/>
  <c r="G115" i="6"/>
  <c r="G114" i="6"/>
  <c r="G113" i="6"/>
  <c r="G112" i="6"/>
  <c r="G111" i="6"/>
  <c r="G110" i="6"/>
  <c r="G109" i="6"/>
  <c r="G108" i="6"/>
  <c r="G107" i="6"/>
  <c r="G106" i="6"/>
  <c r="G105" i="6"/>
  <c r="G104" i="6"/>
  <c r="G103" i="6"/>
  <c r="G102" i="6"/>
  <c r="G101" i="6"/>
  <c r="G100" i="6"/>
  <c r="G99" i="6"/>
  <c r="G98" i="6"/>
  <c r="G10" i="6"/>
  <c r="F10" i="6"/>
  <c r="X26" i="6"/>
  <c r="W26" i="6"/>
  <c r="R9" i="6"/>
  <c r="J39" i="1" l="1"/>
  <c r="H24" i="6" l="1"/>
  <c r="G24" i="6"/>
  <c r="F24" i="6"/>
  <c r="F6" i="6"/>
  <c r="P6" i="6" s="1"/>
  <c r="A82" i="9"/>
  <c r="A65" i="9"/>
  <c r="A102" i="8"/>
  <c r="A65" i="8"/>
  <c r="A122" i="4"/>
  <c r="A65" i="4"/>
  <c r="F11" i="6"/>
  <c r="I197" i="5"/>
  <c r="I195" i="5"/>
  <c r="I193" i="5"/>
  <c r="R10" i="6"/>
  <c r="P11" i="6" l="1"/>
  <c r="U138" i="1"/>
  <c r="C140" i="1" s="1"/>
  <c r="R15" i="6"/>
  <c r="M197" i="5"/>
  <c r="M195" i="5"/>
  <c r="M193" i="5"/>
  <c r="U98" i="6"/>
  <c r="U99" i="6"/>
  <c r="U100" i="6"/>
  <c r="U101" i="6"/>
  <c r="U102" i="6"/>
  <c r="U103" i="6"/>
  <c r="U104" i="6"/>
  <c r="U105" i="6"/>
  <c r="U106" i="6"/>
  <c r="U107" i="6"/>
  <c r="U108" i="6"/>
  <c r="U109" i="6"/>
  <c r="U110" i="6"/>
  <c r="U111" i="6"/>
  <c r="U112" i="6"/>
  <c r="U113" i="6"/>
  <c r="U114" i="6"/>
  <c r="U115" i="6"/>
  <c r="U116" i="6"/>
  <c r="U117" i="6"/>
  <c r="U118" i="6"/>
  <c r="U119" i="6"/>
  <c r="U120" i="6"/>
  <c r="U121" i="6"/>
  <c r="U122" i="6"/>
  <c r="U123" i="6"/>
  <c r="U124" i="6"/>
  <c r="U125" i="6"/>
  <c r="U126" i="6"/>
  <c r="U127" i="6"/>
  <c r="U128" i="6"/>
  <c r="U129" i="6"/>
  <c r="U130" i="6"/>
  <c r="U131" i="6"/>
  <c r="U132" i="6"/>
  <c r="U133" i="6"/>
  <c r="U134" i="6"/>
  <c r="U135" i="6"/>
  <c r="U136" i="6"/>
  <c r="U137" i="6"/>
  <c r="U138" i="6"/>
  <c r="U139" i="6"/>
  <c r="U140" i="6"/>
  <c r="U141" i="6"/>
  <c r="U142" i="6"/>
  <c r="U143" i="6"/>
  <c r="U144" i="6"/>
  <c r="U145" i="6"/>
  <c r="U146" i="6"/>
  <c r="U147" i="6"/>
  <c r="U148" i="6"/>
  <c r="U149" i="6"/>
  <c r="U150" i="6"/>
  <c r="U151" i="6"/>
  <c r="U152" i="6"/>
  <c r="U153" i="6"/>
  <c r="U154" i="6"/>
  <c r="U155" i="6"/>
  <c r="U156" i="6"/>
  <c r="U157" i="6"/>
  <c r="U158" i="6"/>
  <c r="U159" i="6"/>
  <c r="U160" i="6"/>
  <c r="U161" i="6"/>
  <c r="U162" i="6"/>
  <c r="U163" i="6"/>
  <c r="U164" i="6"/>
  <c r="U165" i="6"/>
  <c r="U166" i="6"/>
  <c r="U167" i="6"/>
  <c r="U168" i="6"/>
  <c r="U169" i="6"/>
  <c r="U170" i="6"/>
  <c r="U171" i="6"/>
  <c r="U172" i="6"/>
  <c r="U173" i="6"/>
  <c r="U174" i="6"/>
  <c r="U175" i="6"/>
  <c r="U176" i="6"/>
  <c r="U177" i="6"/>
  <c r="U178" i="6"/>
  <c r="U179" i="6"/>
  <c r="U180" i="6"/>
  <c r="U181" i="6"/>
  <c r="U182" i="6"/>
  <c r="U183" i="6"/>
  <c r="U184" i="6"/>
  <c r="U185" i="6"/>
  <c r="U186" i="6"/>
  <c r="U187" i="6"/>
  <c r="U188" i="6"/>
  <c r="U189" i="6"/>
  <c r="U190" i="6"/>
  <c r="U191" i="6"/>
  <c r="U192" i="6"/>
  <c r="U193" i="6"/>
  <c r="U194" i="6"/>
  <c r="U195" i="6"/>
  <c r="U196" i="6"/>
  <c r="U197" i="6"/>
  <c r="U198" i="6"/>
  <c r="U199" i="6"/>
  <c r="U200" i="6"/>
  <c r="U201" i="6"/>
  <c r="U202" i="6"/>
  <c r="U203" i="6"/>
  <c r="U204" i="6"/>
  <c r="U205" i="6"/>
  <c r="U206" i="6"/>
  <c r="U207" i="6"/>
  <c r="U208" i="6"/>
  <c r="U209" i="6"/>
  <c r="U210" i="6"/>
  <c r="U211" i="6"/>
  <c r="U212" i="6"/>
  <c r="U213" i="6"/>
  <c r="U214" i="6"/>
  <c r="U215" i="6"/>
  <c r="U216" i="6"/>
  <c r="U217" i="6"/>
  <c r="U218" i="6"/>
  <c r="U219" i="6"/>
  <c r="U220" i="6"/>
  <c r="U221" i="6"/>
  <c r="U222" i="6"/>
  <c r="U223" i="6"/>
  <c r="U224" i="6"/>
  <c r="U225" i="6"/>
  <c r="U226" i="6"/>
  <c r="U227" i="6"/>
  <c r="U228" i="6"/>
  <c r="U229" i="6"/>
  <c r="U230" i="6"/>
  <c r="U231" i="6"/>
  <c r="U232" i="6"/>
  <c r="U233" i="6"/>
  <c r="U234" i="6"/>
  <c r="U235" i="6"/>
  <c r="U236" i="6"/>
  <c r="U237" i="6"/>
  <c r="U238" i="6"/>
  <c r="U239" i="6"/>
  <c r="U240" i="6"/>
  <c r="U241" i="6"/>
  <c r="U242" i="6"/>
  <c r="U243" i="6"/>
  <c r="U244" i="6"/>
  <c r="U245" i="6"/>
  <c r="U246" i="6"/>
  <c r="U97" i="6"/>
  <c r="S98" i="6"/>
  <c r="S99" i="6"/>
  <c r="S100" i="6"/>
  <c r="S101" i="6"/>
  <c r="S102" i="6"/>
  <c r="S103" i="6"/>
  <c r="S104" i="6"/>
  <c r="S105" i="6"/>
  <c r="S106" i="6"/>
  <c r="S107" i="6"/>
  <c r="S108" i="6"/>
  <c r="S109" i="6"/>
  <c r="S110" i="6"/>
  <c r="S111" i="6"/>
  <c r="S112" i="6"/>
  <c r="S113" i="6"/>
  <c r="S114" i="6"/>
  <c r="S115" i="6"/>
  <c r="S116" i="6"/>
  <c r="S117" i="6"/>
  <c r="S118" i="6"/>
  <c r="S119" i="6"/>
  <c r="S120" i="6"/>
  <c r="S121" i="6"/>
  <c r="S122" i="6"/>
  <c r="S123" i="6"/>
  <c r="S124" i="6"/>
  <c r="S125" i="6"/>
  <c r="S126" i="6"/>
  <c r="S127" i="6"/>
  <c r="S128" i="6"/>
  <c r="S129" i="6"/>
  <c r="S130" i="6"/>
  <c r="S131" i="6"/>
  <c r="S132" i="6"/>
  <c r="S133" i="6"/>
  <c r="S134" i="6"/>
  <c r="S135" i="6"/>
  <c r="S136" i="6"/>
  <c r="S137" i="6"/>
  <c r="S138" i="6"/>
  <c r="S139" i="6"/>
  <c r="S140" i="6"/>
  <c r="S141" i="6"/>
  <c r="S142" i="6"/>
  <c r="S143" i="6"/>
  <c r="S144" i="6"/>
  <c r="S145" i="6"/>
  <c r="S146" i="6"/>
  <c r="S147" i="6"/>
  <c r="S148" i="6"/>
  <c r="S149" i="6"/>
  <c r="S150" i="6"/>
  <c r="S151" i="6"/>
  <c r="S152" i="6"/>
  <c r="S153" i="6"/>
  <c r="S154" i="6"/>
  <c r="S155" i="6"/>
  <c r="S156" i="6"/>
  <c r="S157" i="6"/>
  <c r="S158" i="6"/>
  <c r="S159" i="6"/>
  <c r="S160" i="6"/>
  <c r="S161" i="6"/>
  <c r="S162" i="6"/>
  <c r="S163" i="6"/>
  <c r="S164" i="6"/>
  <c r="S165" i="6"/>
  <c r="S166" i="6"/>
  <c r="S167" i="6"/>
  <c r="S168" i="6"/>
  <c r="S169" i="6"/>
  <c r="S170" i="6"/>
  <c r="S171" i="6"/>
  <c r="S172" i="6"/>
  <c r="S173" i="6"/>
  <c r="S174" i="6"/>
  <c r="S175" i="6"/>
  <c r="S176" i="6"/>
  <c r="S177" i="6"/>
  <c r="S178" i="6"/>
  <c r="S179" i="6"/>
  <c r="S180" i="6"/>
  <c r="S181" i="6"/>
  <c r="S182" i="6"/>
  <c r="S183" i="6"/>
  <c r="S184" i="6"/>
  <c r="S185" i="6"/>
  <c r="S186" i="6"/>
  <c r="S187" i="6"/>
  <c r="S188" i="6"/>
  <c r="S189" i="6"/>
  <c r="S190" i="6"/>
  <c r="S191" i="6"/>
  <c r="S192" i="6"/>
  <c r="S193" i="6"/>
  <c r="S194" i="6"/>
  <c r="S195" i="6"/>
  <c r="S196" i="6"/>
  <c r="S197" i="6"/>
  <c r="S198" i="6"/>
  <c r="S199" i="6"/>
  <c r="S200" i="6"/>
  <c r="S201" i="6"/>
  <c r="S202" i="6"/>
  <c r="S203" i="6"/>
  <c r="S204" i="6"/>
  <c r="S205" i="6"/>
  <c r="S206" i="6"/>
  <c r="S207" i="6"/>
  <c r="S208" i="6"/>
  <c r="S209" i="6"/>
  <c r="S210" i="6"/>
  <c r="S211" i="6"/>
  <c r="S212" i="6"/>
  <c r="S213" i="6"/>
  <c r="S214" i="6"/>
  <c r="S215" i="6"/>
  <c r="S216" i="6"/>
  <c r="S217" i="6"/>
  <c r="S218" i="6"/>
  <c r="S219" i="6"/>
  <c r="S220" i="6"/>
  <c r="S221" i="6"/>
  <c r="S222" i="6"/>
  <c r="S223" i="6"/>
  <c r="S224" i="6"/>
  <c r="S225" i="6"/>
  <c r="S226" i="6"/>
  <c r="S227" i="6"/>
  <c r="S228" i="6"/>
  <c r="S229" i="6"/>
  <c r="S230" i="6"/>
  <c r="S231" i="6"/>
  <c r="S232" i="6"/>
  <c r="S233" i="6"/>
  <c r="S234" i="6"/>
  <c r="S235" i="6"/>
  <c r="S236" i="6"/>
  <c r="S237" i="6"/>
  <c r="S238" i="6"/>
  <c r="S239" i="6"/>
  <c r="S240" i="6"/>
  <c r="S241" i="6"/>
  <c r="S242" i="6"/>
  <c r="S243" i="6"/>
  <c r="S244" i="6"/>
  <c r="S245" i="6"/>
  <c r="S246" i="6"/>
  <c r="S97" i="6"/>
  <c r="R103" i="6"/>
  <c r="R106" i="6"/>
  <c r="R109" i="6"/>
  <c r="R112" i="6"/>
  <c r="R115" i="6"/>
  <c r="R118" i="6"/>
  <c r="R121" i="6"/>
  <c r="R124" i="6"/>
  <c r="R127" i="6"/>
  <c r="R130" i="6"/>
  <c r="R133" i="6"/>
  <c r="R136" i="6"/>
  <c r="R139" i="6"/>
  <c r="R142" i="6"/>
  <c r="R145" i="6"/>
  <c r="R148" i="6"/>
  <c r="R151" i="6"/>
  <c r="R154" i="6"/>
  <c r="R157" i="6"/>
  <c r="R160" i="6"/>
  <c r="R163" i="6"/>
  <c r="R166" i="6"/>
  <c r="R169" i="6"/>
  <c r="R172" i="6"/>
  <c r="R175" i="6"/>
  <c r="R178" i="6"/>
  <c r="R181" i="6"/>
  <c r="R184" i="6"/>
  <c r="R187" i="6"/>
  <c r="R190" i="6"/>
  <c r="R193" i="6"/>
  <c r="R196" i="6"/>
  <c r="R199" i="6"/>
  <c r="R202" i="6"/>
  <c r="R205" i="6"/>
  <c r="R208" i="6"/>
  <c r="R211" i="6"/>
  <c r="R214" i="6"/>
  <c r="R217" i="6"/>
  <c r="R220" i="6"/>
  <c r="R223" i="6"/>
  <c r="R226" i="6"/>
  <c r="R229" i="6"/>
  <c r="R232" i="6"/>
  <c r="R235" i="6"/>
  <c r="R238" i="6"/>
  <c r="R241" i="6"/>
  <c r="R244" i="6"/>
  <c r="R100" i="6"/>
  <c r="R97"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44" i="6"/>
  <c r="O27" i="6"/>
  <c r="N27" i="6" s="1"/>
  <c r="O28" i="6"/>
  <c r="N28" i="6" s="1"/>
  <c r="R39" i="6"/>
  <c r="R38" i="6"/>
  <c r="R36" i="6"/>
  <c r="R37" i="6"/>
  <c r="R27" i="6"/>
  <c r="R28" i="6"/>
  <c r="R29" i="6"/>
  <c r="R30" i="6"/>
  <c r="R31" i="6"/>
  <c r="R33" i="6"/>
  <c r="R34" i="6"/>
  <c r="R35" i="6"/>
  <c r="S24" i="6"/>
  <c r="V26" i="6"/>
  <c r="S26" i="6"/>
  <c r="R26" i="6"/>
  <c r="R24" i="6"/>
  <c r="R22" i="6"/>
  <c r="R23" i="6"/>
  <c r="R16" i="6"/>
  <c r="R17" i="6"/>
  <c r="R18" i="6"/>
  <c r="R12" i="6"/>
  <c r="R13" i="6"/>
  <c r="R11" i="6"/>
  <c r="S10" i="6"/>
  <c r="R7" i="6"/>
  <c r="R6" i="6"/>
  <c r="S5" i="6"/>
  <c r="R5" i="6"/>
  <c r="I100" i="6" l="1"/>
  <c r="I101" i="6"/>
  <c r="I102" i="6"/>
  <c r="I103" i="6"/>
  <c r="I104" i="6"/>
  <c r="I105" i="6"/>
  <c r="I106" i="6"/>
  <c r="I107" i="6"/>
  <c r="I108" i="6"/>
  <c r="I109" i="6"/>
  <c r="I110" i="6"/>
  <c r="I111" i="6"/>
  <c r="I112" i="6"/>
  <c r="I113" i="6"/>
  <c r="I114" i="6"/>
  <c r="I115" i="6"/>
  <c r="I116" i="6"/>
  <c r="I117" i="6"/>
  <c r="I118" i="6"/>
  <c r="I119" i="6"/>
  <c r="I120" i="6"/>
  <c r="I121"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I151" i="6"/>
  <c r="I152" i="6"/>
  <c r="I153" i="6"/>
  <c r="I154" i="6"/>
  <c r="I155" i="6"/>
  <c r="I156" i="6"/>
  <c r="I157" i="6"/>
  <c r="I158" i="6"/>
  <c r="I159" i="6"/>
  <c r="I160" i="6"/>
  <c r="I161" i="6"/>
  <c r="I162" i="6"/>
  <c r="I163" i="6"/>
  <c r="I164" i="6"/>
  <c r="I165" i="6"/>
  <c r="I166" i="6"/>
  <c r="I167" i="6"/>
  <c r="I168" i="6"/>
  <c r="I169" i="6"/>
  <c r="I170" i="6"/>
  <c r="I171" i="6"/>
  <c r="I172" i="6"/>
  <c r="I173" i="6"/>
  <c r="I174" i="6"/>
  <c r="I175" i="6"/>
  <c r="I176" i="6"/>
  <c r="I177" i="6"/>
  <c r="I178" i="6"/>
  <c r="I179" i="6"/>
  <c r="I180" i="6"/>
  <c r="I181" i="6"/>
  <c r="I182" i="6"/>
  <c r="I183" i="6"/>
  <c r="I184" i="6"/>
  <c r="I185" i="6"/>
  <c r="I186" i="6"/>
  <c r="I187" i="6"/>
  <c r="I188" i="6"/>
  <c r="I189" i="6"/>
  <c r="I190" i="6"/>
  <c r="I191" i="6"/>
  <c r="I192" i="6"/>
  <c r="I193" i="6"/>
  <c r="I194" i="6"/>
  <c r="I195" i="6"/>
  <c r="I196" i="6"/>
  <c r="I197" i="6"/>
  <c r="I198" i="6"/>
  <c r="I199" i="6"/>
  <c r="I200" i="6"/>
  <c r="I201" i="6"/>
  <c r="I202" i="6"/>
  <c r="I203" i="6"/>
  <c r="I204" i="6"/>
  <c r="I205" i="6"/>
  <c r="I206" i="6"/>
  <c r="I207" i="6"/>
  <c r="I208" i="6"/>
  <c r="I209" i="6"/>
  <c r="I210" i="6"/>
  <c r="I211" i="6"/>
  <c r="I212" i="6"/>
  <c r="I213" i="6"/>
  <c r="I214" i="6"/>
  <c r="I215" i="6"/>
  <c r="I216" i="6"/>
  <c r="I217" i="6"/>
  <c r="I218" i="6"/>
  <c r="I219" i="6"/>
  <c r="I220" i="6"/>
  <c r="I221" i="6"/>
  <c r="I222" i="6"/>
  <c r="I223" i="6"/>
  <c r="I224" i="6"/>
  <c r="I225" i="6"/>
  <c r="I226" i="6"/>
  <c r="I227" i="6"/>
  <c r="I228" i="6"/>
  <c r="I229" i="6"/>
  <c r="I230" i="6"/>
  <c r="I231" i="6"/>
  <c r="I232" i="6"/>
  <c r="I233" i="6"/>
  <c r="I234" i="6"/>
  <c r="I235" i="6"/>
  <c r="I236" i="6"/>
  <c r="I237" i="6"/>
  <c r="I238" i="6"/>
  <c r="I239" i="6"/>
  <c r="I240" i="6"/>
  <c r="I241" i="6"/>
  <c r="I242" i="6"/>
  <c r="I243" i="6"/>
  <c r="I244" i="6"/>
  <c r="I245" i="6"/>
  <c r="I246"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F92" i="6" l="1"/>
  <c r="G92" i="6"/>
  <c r="F93" i="6"/>
  <c r="G93" i="6"/>
  <c r="F45" i="6"/>
  <c r="G45" i="6"/>
  <c r="F46" i="6"/>
  <c r="G46" i="6"/>
  <c r="F47" i="6"/>
  <c r="G47" i="6"/>
  <c r="F48" i="6"/>
  <c r="G48" i="6"/>
  <c r="F49" i="6"/>
  <c r="G49" i="6"/>
  <c r="F50" i="6"/>
  <c r="G50" i="6"/>
  <c r="F51" i="6"/>
  <c r="G51" i="6"/>
  <c r="F52" i="6"/>
  <c r="G52" i="6"/>
  <c r="F53" i="6"/>
  <c r="G53" i="6"/>
  <c r="F54" i="6"/>
  <c r="G54" i="6"/>
  <c r="F55" i="6"/>
  <c r="G55" i="6"/>
  <c r="F56" i="6"/>
  <c r="G56" i="6"/>
  <c r="F57" i="6"/>
  <c r="G57" i="6"/>
  <c r="F58" i="6"/>
  <c r="G58" i="6"/>
  <c r="F59" i="6"/>
  <c r="G59" i="6"/>
  <c r="F60" i="6"/>
  <c r="G60" i="6"/>
  <c r="F61" i="6"/>
  <c r="G61" i="6"/>
  <c r="F62" i="6"/>
  <c r="G62" i="6"/>
  <c r="F63" i="6"/>
  <c r="G63" i="6"/>
  <c r="F64" i="6"/>
  <c r="G64" i="6"/>
  <c r="F65" i="6"/>
  <c r="G65" i="6"/>
  <c r="F66" i="6"/>
  <c r="G66" i="6"/>
  <c r="F67" i="6"/>
  <c r="G67" i="6"/>
  <c r="F68" i="6"/>
  <c r="G68" i="6"/>
  <c r="F69" i="6"/>
  <c r="G69" i="6"/>
  <c r="F70" i="6"/>
  <c r="G70" i="6"/>
  <c r="F71" i="6"/>
  <c r="G71" i="6"/>
  <c r="F72" i="6"/>
  <c r="G72" i="6"/>
  <c r="F73" i="6"/>
  <c r="G73" i="6"/>
  <c r="F74" i="6"/>
  <c r="G74" i="6"/>
  <c r="F75" i="6"/>
  <c r="G75" i="6"/>
  <c r="F76" i="6"/>
  <c r="G76" i="6"/>
  <c r="F77" i="6"/>
  <c r="G77" i="6"/>
  <c r="F78" i="6"/>
  <c r="G78" i="6"/>
  <c r="F79" i="6"/>
  <c r="G79" i="6"/>
  <c r="F80" i="6"/>
  <c r="G80" i="6"/>
  <c r="F81" i="6"/>
  <c r="G81" i="6"/>
  <c r="F82" i="6"/>
  <c r="G82" i="6"/>
  <c r="F83" i="6"/>
  <c r="G83" i="6"/>
  <c r="F84" i="6"/>
  <c r="G84" i="6"/>
  <c r="F85" i="6"/>
  <c r="G85" i="6"/>
  <c r="F86" i="6"/>
  <c r="G86" i="6"/>
  <c r="F87" i="6"/>
  <c r="G87" i="6"/>
  <c r="F88" i="6"/>
  <c r="G88" i="6"/>
  <c r="F89" i="6"/>
  <c r="G89" i="6"/>
  <c r="F90" i="6"/>
  <c r="G90" i="6"/>
  <c r="F91" i="6"/>
  <c r="G91" i="6"/>
  <c r="V197" i="5"/>
  <c r="V195" i="5"/>
  <c r="V193" i="5"/>
  <c r="W540" i="5"/>
  <c r="V540" i="5"/>
  <c r="E246" i="6" s="1"/>
  <c r="W538" i="5"/>
  <c r="V538" i="5"/>
  <c r="E245" i="6" s="1"/>
  <c r="W536" i="5"/>
  <c r="V536" i="5"/>
  <c r="E244" i="6" s="1"/>
  <c r="W533" i="5"/>
  <c r="V533" i="5"/>
  <c r="E243" i="6" s="1"/>
  <c r="W531" i="5"/>
  <c r="V531" i="5"/>
  <c r="E242" i="6" s="1"/>
  <c r="W529" i="5"/>
  <c r="V529" i="5"/>
  <c r="E241" i="6" s="1"/>
  <c r="W526" i="5"/>
  <c r="V526" i="5"/>
  <c r="E240" i="6" s="1"/>
  <c r="W524" i="5"/>
  <c r="V524" i="5"/>
  <c r="E239" i="6" s="1"/>
  <c r="W522" i="5"/>
  <c r="V522" i="5"/>
  <c r="E238" i="6" s="1"/>
  <c r="W519" i="5"/>
  <c r="V519" i="5"/>
  <c r="E237" i="6" s="1"/>
  <c r="W517" i="5"/>
  <c r="V517" i="5"/>
  <c r="E236" i="6" s="1"/>
  <c r="W515" i="5"/>
  <c r="V515" i="5"/>
  <c r="E235" i="6" s="1"/>
  <c r="W512" i="5"/>
  <c r="V512" i="5"/>
  <c r="E234" i="6" s="1"/>
  <c r="W510" i="5"/>
  <c r="V510" i="5"/>
  <c r="E233" i="6" s="1"/>
  <c r="W508" i="5"/>
  <c r="V508" i="5"/>
  <c r="E232" i="6" s="1"/>
  <c r="W505" i="5"/>
  <c r="V505" i="5"/>
  <c r="E231" i="6" s="1"/>
  <c r="W503" i="5"/>
  <c r="V503" i="5"/>
  <c r="E230" i="6" s="1"/>
  <c r="W501" i="5"/>
  <c r="V501" i="5"/>
  <c r="E229" i="6" s="1"/>
  <c r="W498" i="5"/>
  <c r="V498" i="5"/>
  <c r="E228" i="6" s="1"/>
  <c r="W496" i="5"/>
  <c r="V496" i="5"/>
  <c r="E227" i="6" s="1"/>
  <c r="W494" i="5"/>
  <c r="V494" i="5"/>
  <c r="E226" i="6" s="1"/>
  <c r="W491" i="5"/>
  <c r="V491" i="5"/>
  <c r="E225" i="6" s="1"/>
  <c r="W489" i="5"/>
  <c r="V489" i="5"/>
  <c r="E224" i="6" s="1"/>
  <c r="W487" i="5"/>
  <c r="V487" i="5"/>
  <c r="E223" i="6" s="1"/>
  <c r="W484" i="5"/>
  <c r="V484" i="5"/>
  <c r="E222" i="6" s="1"/>
  <c r="W482" i="5"/>
  <c r="V482" i="5"/>
  <c r="E221" i="6" s="1"/>
  <c r="W480" i="5"/>
  <c r="V480" i="5"/>
  <c r="E220" i="6" s="1"/>
  <c r="W477" i="5"/>
  <c r="V477" i="5"/>
  <c r="E219" i="6" s="1"/>
  <c r="W475" i="5"/>
  <c r="V475" i="5"/>
  <c r="E218" i="6" s="1"/>
  <c r="W473" i="5"/>
  <c r="V473" i="5"/>
  <c r="E217" i="6" s="1"/>
  <c r="W470" i="5"/>
  <c r="V470" i="5"/>
  <c r="E216" i="6" s="1"/>
  <c r="W468" i="5"/>
  <c r="V468" i="5"/>
  <c r="E215" i="6" s="1"/>
  <c r="W466" i="5"/>
  <c r="V466" i="5"/>
  <c r="E214" i="6" s="1"/>
  <c r="W463" i="5"/>
  <c r="V463" i="5"/>
  <c r="E213" i="6" s="1"/>
  <c r="W461" i="5"/>
  <c r="V461" i="5"/>
  <c r="E212" i="6" s="1"/>
  <c r="W459" i="5"/>
  <c r="V459" i="5"/>
  <c r="E211" i="6" s="1"/>
  <c r="W456" i="5"/>
  <c r="V456" i="5"/>
  <c r="E210" i="6" s="1"/>
  <c r="W454" i="5"/>
  <c r="V454" i="5"/>
  <c r="E209" i="6" s="1"/>
  <c r="W452" i="5"/>
  <c r="V452" i="5"/>
  <c r="E208" i="6" s="1"/>
  <c r="W449" i="5"/>
  <c r="V449" i="5"/>
  <c r="E207" i="6" s="1"/>
  <c r="W447" i="5"/>
  <c r="V447" i="5"/>
  <c r="E206" i="6" s="1"/>
  <c r="W445" i="5"/>
  <c r="V445" i="5"/>
  <c r="E205" i="6" s="1"/>
  <c r="W442" i="5"/>
  <c r="V442" i="5"/>
  <c r="E204" i="6" s="1"/>
  <c r="W440" i="5"/>
  <c r="V440" i="5"/>
  <c r="E203" i="6" s="1"/>
  <c r="W438" i="5"/>
  <c r="V438" i="5"/>
  <c r="E202" i="6" s="1"/>
  <c r="W435" i="5"/>
  <c r="V435" i="5"/>
  <c r="E201" i="6" s="1"/>
  <c r="W433" i="5"/>
  <c r="V433" i="5"/>
  <c r="E200" i="6" s="1"/>
  <c r="W431" i="5"/>
  <c r="V431" i="5"/>
  <c r="E199" i="6" s="1"/>
  <c r="W428" i="5"/>
  <c r="V428" i="5"/>
  <c r="E198" i="6" s="1"/>
  <c r="W426" i="5"/>
  <c r="V426" i="5"/>
  <c r="E197" i="6" s="1"/>
  <c r="W424" i="5"/>
  <c r="V424" i="5"/>
  <c r="E196" i="6" s="1"/>
  <c r="W421" i="5"/>
  <c r="V421" i="5"/>
  <c r="E195" i="6" s="1"/>
  <c r="W419" i="5"/>
  <c r="V419" i="5"/>
  <c r="E194" i="6" s="1"/>
  <c r="W417" i="5"/>
  <c r="V417" i="5"/>
  <c r="E193" i="6" s="1"/>
  <c r="W414" i="5"/>
  <c r="V414" i="5"/>
  <c r="E192" i="6" s="1"/>
  <c r="W412" i="5"/>
  <c r="V412" i="5"/>
  <c r="E191" i="6" s="1"/>
  <c r="W410" i="5"/>
  <c r="V410" i="5"/>
  <c r="E190" i="6" s="1"/>
  <c r="W407" i="5"/>
  <c r="V407" i="5"/>
  <c r="E189" i="6" s="1"/>
  <c r="W405" i="5"/>
  <c r="V405" i="5"/>
  <c r="E188" i="6" s="1"/>
  <c r="W403" i="5"/>
  <c r="V403" i="5"/>
  <c r="E187" i="6" s="1"/>
  <c r="W400" i="5"/>
  <c r="V400" i="5"/>
  <c r="E186" i="6" s="1"/>
  <c r="W398" i="5"/>
  <c r="V398" i="5"/>
  <c r="E185" i="6" s="1"/>
  <c r="W396" i="5"/>
  <c r="V396" i="5"/>
  <c r="E184" i="6" s="1"/>
  <c r="W393" i="5"/>
  <c r="V393" i="5"/>
  <c r="E183" i="6" s="1"/>
  <c r="W391" i="5"/>
  <c r="V391" i="5"/>
  <c r="E182" i="6" s="1"/>
  <c r="W389" i="5"/>
  <c r="V389" i="5"/>
  <c r="E181" i="6" s="1"/>
  <c r="W386" i="5"/>
  <c r="V386" i="5"/>
  <c r="E180" i="6" s="1"/>
  <c r="W384" i="5"/>
  <c r="V384" i="5"/>
  <c r="E179" i="6" s="1"/>
  <c r="W382" i="5"/>
  <c r="V382" i="5"/>
  <c r="E178" i="6" s="1"/>
  <c r="W379" i="5"/>
  <c r="V379" i="5"/>
  <c r="E177" i="6" s="1"/>
  <c r="W377" i="5"/>
  <c r="V377" i="5"/>
  <c r="E176" i="6" s="1"/>
  <c r="W375" i="5"/>
  <c r="V375" i="5"/>
  <c r="E175" i="6" s="1"/>
  <c r="W372" i="5"/>
  <c r="V372" i="5"/>
  <c r="E174" i="6" s="1"/>
  <c r="W370" i="5"/>
  <c r="V370" i="5"/>
  <c r="E173" i="6" s="1"/>
  <c r="W368" i="5"/>
  <c r="V368" i="5"/>
  <c r="E172" i="6" s="1"/>
  <c r="W365" i="5"/>
  <c r="V365" i="5"/>
  <c r="E171" i="6" s="1"/>
  <c r="W363" i="5"/>
  <c r="V363" i="5"/>
  <c r="E170" i="6" s="1"/>
  <c r="W361" i="5"/>
  <c r="V361" i="5"/>
  <c r="E169" i="6" s="1"/>
  <c r="W358" i="5"/>
  <c r="V358" i="5"/>
  <c r="E168" i="6" s="1"/>
  <c r="W356" i="5"/>
  <c r="V356" i="5"/>
  <c r="E167" i="6" s="1"/>
  <c r="W354" i="5"/>
  <c r="V354" i="5"/>
  <c r="E166" i="6" s="1"/>
  <c r="W351" i="5"/>
  <c r="V351" i="5"/>
  <c r="E165" i="6" s="1"/>
  <c r="W349" i="5"/>
  <c r="V349" i="5"/>
  <c r="E164" i="6" s="1"/>
  <c r="W347" i="5"/>
  <c r="V347" i="5"/>
  <c r="E163" i="6" s="1"/>
  <c r="W344" i="5"/>
  <c r="V344" i="5"/>
  <c r="E162" i="6" s="1"/>
  <c r="W342" i="5"/>
  <c r="V342" i="5"/>
  <c r="E161" i="6" s="1"/>
  <c r="W340" i="5"/>
  <c r="V340" i="5"/>
  <c r="E160" i="6" s="1"/>
  <c r="W337" i="5"/>
  <c r="V337" i="5"/>
  <c r="E159" i="6" s="1"/>
  <c r="W335" i="5"/>
  <c r="V335" i="5"/>
  <c r="E158" i="6" s="1"/>
  <c r="W333" i="5"/>
  <c r="V333" i="5"/>
  <c r="E157" i="6" s="1"/>
  <c r="W330" i="5"/>
  <c r="V330" i="5"/>
  <c r="E156" i="6" s="1"/>
  <c r="W328" i="5"/>
  <c r="V328" i="5"/>
  <c r="E155" i="6" s="1"/>
  <c r="W326" i="5"/>
  <c r="V326" i="5"/>
  <c r="E154" i="6" s="1"/>
  <c r="W323" i="5"/>
  <c r="V323" i="5"/>
  <c r="E153" i="6" s="1"/>
  <c r="W321" i="5"/>
  <c r="V321" i="5"/>
  <c r="E152" i="6" s="1"/>
  <c r="W319" i="5"/>
  <c r="V319" i="5"/>
  <c r="E151" i="6" s="1"/>
  <c r="W316" i="5"/>
  <c r="V316" i="5"/>
  <c r="E150" i="6" s="1"/>
  <c r="W314" i="5"/>
  <c r="V314" i="5"/>
  <c r="E149" i="6" s="1"/>
  <c r="W312" i="5"/>
  <c r="V312" i="5"/>
  <c r="E148" i="6" s="1"/>
  <c r="W309" i="5"/>
  <c r="V309" i="5"/>
  <c r="E147" i="6" s="1"/>
  <c r="W307" i="5"/>
  <c r="V307" i="5"/>
  <c r="E146" i="6" s="1"/>
  <c r="W305" i="5"/>
  <c r="V305" i="5"/>
  <c r="E145" i="6" s="1"/>
  <c r="W302" i="5"/>
  <c r="V302" i="5"/>
  <c r="E144" i="6" s="1"/>
  <c r="W300" i="5"/>
  <c r="V300" i="5"/>
  <c r="E143" i="6" s="1"/>
  <c r="W298" i="5"/>
  <c r="V298" i="5"/>
  <c r="E142" i="6" s="1"/>
  <c r="W295" i="5"/>
  <c r="V295" i="5"/>
  <c r="E141" i="6" s="1"/>
  <c r="W293" i="5"/>
  <c r="V293" i="5"/>
  <c r="E140" i="6" s="1"/>
  <c r="W291" i="5"/>
  <c r="V291" i="5"/>
  <c r="E139" i="6" s="1"/>
  <c r="W288" i="5"/>
  <c r="V288" i="5"/>
  <c r="E138" i="6" s="1"/>
  <c r="W286" i="5"/>
  <c r="V286" i="5"/>
  <c r="E137" i="6" s="1"/>
  <c r="W284" i="5"/>
  <c r="V284" i="5"/>
  <c r="E136" i="6" s="1"/>
  <c r="W281" i="5"/>
  <c r="V281" i="5"/>
  <c r="E135" i="6" s="1"/>
  <c r="W279" i="5"/>
  <c r="V279" i="5"/>
  <c r="E134" i="6" s="1"/>
  <c r="W277" i="5"/>
  <c r="V277" i="5"/>
  <c r="E133" i="6" s="1"/>
  <c r="W274" i="5"/>
  <c r="V274" i="5"/>
  <c r="E132" i="6" s="1"/>
  <c r="W272" i="5"/>
  <c r="V272" i="5"/>
  <c r="E131" i="6" s="1"/>
  <c r="W270" i="5"/>
  <c r="V270" i="5"/>
  <c r="E130" i="6" s="1"/>
  <c r="W267" i="5"/>
  <c r="V267" i="5"/>
  <c r="E129" i="6" s="1"/>
  <c r="W265" i="5"/>
  <c r="V265" i="5"/>
  <c r="E128" i="6" s="1"/>
  <c r="W263" i="5"/>
  <c r="V263" i="5"/>
  <c r="E127" i="6" s="1"/>
  <c r="W260" i="5"/>
  <c r="V260" i="5"/>
  <c r="E126" i="6" s="1"/>
  <c r="W258" i="5"/>
  <c r="V258" i="5"/>
  <c r="E125" i="6" s="1"/>
  <c r="W256" i="5"/>
  <c r="V256" i="5"/>
  <c r="E124" i="6" s="1"/>
  <c r="W253" i="5"/>
  <c r="V253" i="5"/>
  <c r="E123" i="6" s="1"/>
  <c r="W251" i="5"/>
  <c r="V251" i="5"/>
  <c r="E122" i="6" s="1"/>
  <c r="W249" i="5"/>
  <c r="V249" i="5"/>
  <c r="E121" i="6" s="1"/>
  <c r="W246" i="5"/>
  <c r="V246" i="5"/>
  <c r="E120" i="6" s="1"/>
  <c r="W244" i="5"/>
  <c r="V244" i="5"/>
  <c r="E119" i="6" s="1"/>
  <c r="W242" i="5"/>
  <c r="V242" i="5"/>
  <c r="E118" i="6" s="1"/>
  <c r="W239" i="5"/>
  <c r="V239" i="5"/>
  <c r="E117" i="6" s="1"/>
  <c r="W237" i="5"/>
  <c r="V237" i="5"/>
  <c r="E116" i="6" s="1"/>
  <c r="W235" i="5"/>
  <c r="V235" i="5"/>
  <c r="E115" i="6" s="1"/>
  <c r="W232" i="5"/>
  <c r="V232" i="5"/>
  <c r="E114" i="6" s="1"/>
  <c r="W230" i="5"/>
  <c r="V230" i="5"/>
  <c r="E113" i="6" s="1"/>
  <c r="W228" i="5"/>
  <c r="V228" i="5"/>
  <c r="E112" i="6" s="1"/>
  <c r="W225" i="5"/>
  <c r="V225" i="5"/>
  <c r="E111" i="6" s="1"/>
  <c r="W223" i="5"/>
  <c r="V223" i="5"/>
  <c r="E110" i="6" s="1"/>
  <c r="W221" i="5"/>
  <c r="V221" i="5"/>
  <c r="E109" i="6" s="1"/>
  <c r="W218" i="5"/>
  <c r="V218" i="5"/>
  <c r="E108" i="6" s="1"/>
  <c r="W216" i="5"/>
  <c r="V216" i="5"/>
  <c r="E107" i="6" s="1"/>
  <c r="W214" i="5"/>
  <c r="V214" i="5"/>
  <c r="E106" i="6" s="1"/>
  <c r="W211" i="5"/>
  <c r="V211" i="5"/>
  <c r="E105" i="6" s="1"/>
  <c r="W209" i="5"/>
  <c r="V209" i="5"/>
  <c r="E104" i="6" s="1"/>
  <c r="W207" i="5"/>
  <c r="V207" i="5"/>
  <c r="E103" i="6" s="1"/>
  <c r="W197" i="5"/>
  <c r="W195" i="5"/>
  <c r="W193" i="5"/>
  <c r="V200" i="5"/>
  <c r="W204" i="5"/>
  <c r="V204" i="5"/>
  <c r="E102" i="6" s="1"/>
  <c r="W202" i="5"/>
  <c r="O197" i="5" s="1"/>
  <c r="V202" i="5"/>
  <c r="E101" i="6" s="1"/>
  <c r="W200" i="5"/>
  <c r="D23" i="6"/>
  <c r="D22" i="6"/>
  <c r="D21" i="6"/>
  <c r="D20" i="6"/>
  <c r="D33" i="6"/>
  <c r="E33" i="6" s="1"/>
  <c r="D32" i="6"/>
  <c r="D31" i="6"/>
  <c r="D30" i="6"/>
  <c r="E26" i="6"/>
  <c r="G26" i="6" s="1"/>
  <c r="M26" i="6" s="1" a="1"/>
  <c r="M26" i="6" s="1"/>
  <c r="J161" i="1" s="1"/>
  <c r="D26" i="6"/>
  <c r="F26" i="6" s="1"/>
  <c r="F18" i="6"/>
  <c r="F17" i="6"/>
  <c r="F16" i="6"/>
  <c r="D15" i="6"/>
  <c r="E15" i="6" s="1"/>
  <c r="F15" i="6" s="1"/>
  <c r="D14" i="6"/>
  <c r="F14" i="6" s="1"/>
  <c r="D13" i="6"/>
  <c r="F13" i="6" s="1"/>
  <c r="D12" i="6"/>
  <c r="F12" i="6" s="1"/>
  <c r="D4" i="6"/>
  <c r="E4" i="6" s="1"/>
  <c r="F4" i="6" l="1"/>
  <c r="G4" i="6"/>
  <c r="P18" i="6"/>
  <c r="O18" i="6" s="1"/>
  <c r="W71" i="1" s="1"/>
  <c r="Q9" i="9"/>
  <c r="Q12" i="9"/>
  <c r="Q12" i="8"/>
  <c r="P13" i="6"/>
  <c r="O13" i="6" s="1"/>
  <c r="N13" i="6" s="1"/>
  <c r="Q10" i="9"/>
  <c r="Q10" i="4"/>
  <c r="Q10" i="8"/>
  <c r="P12" i="6"/>
  <c r="O12" i="6" s="1"/>
  <c r="N12" i="6" s="1"/>
  <c r="Q9" i="8"/>
  <c r="Q9" i="4"/>
  <c r="Q13" i="4"/>
  <c r="Q13" i="9"/>
  <c r="Q13" i="8"/>
  <c r="P17" i="6"/>
  <c r="O17" i="6" s="1"/>
  <c r="W69" i="1" s="1"/>
  <c r="E15" i="9"/>
  <c r="E15" i="4"/>
  <c r="E15" i="8"/>
  <c r="S51" i="9"/>
  <c r="S51" i="8"/>
  <c r="S51" i="4"/>
  <c r="P16" i="6"/>
  <c r="P15" i="6"/>
  <c r="O15" i="6" s="1"/>
  <c r="W62" i="1" s="1"/>
  <c r="Q12" i="4"/>
  <c r="F164" i="1"/>
  <c r="E100" i="6"/>
  <c r="L26" i="6" a="1"/>
  <c r="L26" i="6" s="1"/>
  <c r="P26" i="6"/>
  <c r="X2" i="8" l="1"/>
  <c r="X2" i="4"/>
  <c r="X2" i="9"/>
  <c r="Q26" i="6"/>
  <c r="O26" i="6" s="1"/>
  <c r="W160" i="1" s="1"/>
  <c r="F161" i="1"/>
  <c r="N18" i="6"/>
  <c r="W58" i="1"/>
  <c r="W56" i="1"/>
  <c r="N17" i="6"/>
  <c r="N15" i="6"/>
  <c r="N26" i="6" l="1"/>
  <c r="C15" i="1"/>
  <c r="F34" i="6" l="1"/>
  <c r="P34" i="6" s="1"/>
  <c r="O34" i="6" s="1"/>
  <c r="F27" i="6"/>
  <c r="F5" i="6"/>
  <c r="F39" i="6"/>
  <c r="F7" i="6"/>
  <c r="F44" i="6"/>
  <c r="G44" i="6"/>
  <c r="H97" i="6"/>
  <c r="I97" i="6"/>
  <c r="H98" i="6"/>
  <c r="J98" i="6" s="1"/>
  <c r="I98" i="6"/>
  <c r="Q195" i="5" s="1"/>
  <c r="H99" i="6"/>
  <c r="J99" i="6" s="1"/>
  <c r="I99" i="6"/>
  <c r="Q197" i="5" s="1"/>
  <c r="F25" i="6"/>
  <c r="G25" i="6"/>
  <c r="H25" i="6"/>
  <c r="F28" i="6"/>
  <c r="G28" i="6"/>
  <c r="F29" i="6"/>
  <c r="P29" i="6" s="1"/>
  <c r="O29" i="6" s="1"/>
  <c r="N29" i="6" s="1"/>
  <c r="F35" i="6"/>
  <c r="P35" i="6" s="1"/>
  <c r="O35" i="6" s="1"/>
  <c r="F36" i="6"/>
  <c r="P36" i="6" s="1"/>
  <c r="O36" i="6" s="1"/>
  <c r="F37" i="6"/>
  <c r="P37" i="6" s="1"/>
  <c r="O37" i="6" s="1"/>
  <c r="F38" i="6"/>
  <c r="P38" i="6" s="1"/>
  <c r="O38" i="6" s="1"/>
  <c r="I27" i="5"/>
  <c r="G27" i="5"/>
  <c r="V27" i="5"/>
  <c r="V124" i="1"/>
  <c r="O195" i="5" s="1"/>
  <c r="V122" i="1"/>
  <c r="V120" i="1"/>
  <c r="U124" i="1"/>
  <c r="U122" i="1"/>
  <c r="E98" i="6" s="1"/>
  <c r="U120" i="1"/>
  <c r="U146" i="1"/>
  <c r="F19" i="6" s="1"/>
  <c r="U10" i="1"/>
  <c r="V3" i="8" l="1"/>
  <c r="V3" i="9"/>
  <c r="V3" i="4"/>
  <c r="O34" i="8"/>
  <c r="O34" i="9"/>
  <c r="O34" i="4"/>
  <c r="P99" i="6"/>
  <c r="P98" i="6"/>
  <c r="J97" i="6"/>
  <c r="E99" i="6"/>
  <c r="D113" i="1"/>
  <c r="D114" i="1"/>
  <c r="C45" i="1"/>
  <c r="C50" i="1"/>
  <c r="D62" i="1"/>
  <c r="L62" i="1"/>
  <c r="O62" i="1"/>
  <c r="C67" i="1"/>
  <c r="H44" i="6"/>
  <c r="P44" i="6" s="1"/>
  <c r="K98" i="6"/>
  <c r="E97" i="6"/>
  <c r="X3" i="4"/>
  <c r="Z3" i="8"/>
  <c r="X3" i="8"/>
  <c r="X3" i="9"/>
  <c r="Z3" i="4"/>
  <c r="Z3" i="9"/>
  <c r="Q34" i="4"/>
  <c r="Q34" i="9"/>
  <c r="S34" i="4"/>
  <c r="S34" i="9"/>
  <c r="Q34" i="8"/>
  <c r="S34" i="8"/>
  <c r="O6" i="6"/>
  <c r="N6" i="6" s="1"/>
  <c r="N32" i="8"/>
  <c r="N32" i="4"/>
  <c r="N32" i="9"/>
  <c r="S49" i="4"/>
  <c r="S49" i="9"/>
  <c r="S49" i="8"/>
  <c r="P39" i="6"/>
  <c r="O39" i="6" s="1"/>
  <c r="W77" i="1" s="1"/>
  <c r="F40" i="6"/>
  <c r="P19" i="6"/>
  <c r="O19" i="6" s="1"/>
  <c r="W146" i="1" s="1"/>
  <c r="F22" i="6"/>
  <c r="F23" i="6"/>
  <c r="F21" i="6"/>
  <c r="K99" i="6"/>
  <c r="O11" i="6"/>
  <c r="F98" i="6"/>
  <c r="Q10" i="6"/>
  <c r="P10" i="6"/>
  <c r="Q7" i="6"/>
  <c r="P7" i="6"/>
  <c r="Q5" i="6"/>
  <c r="P5" i="6"/>
  <c r="T24" i="6"/>
  <c r="Q24" i="6"/>
  <c r="P24" i="6"/>
  <c r="Q193" i="5"/>
  <c r="F8" i="6"/>
  <c r="E51" i="6"/>
  <c r="E91" i="6"/>
  <c r="E92" i="6"/>
  <c r="E73" i="6"/>
  <c r="E67" i="6"/>
  <c r="E52" i="6"/>
  <c r="E53" i="6"/>
  <c r="E54" i="6"/>
  <c r="E74" i="6"/>
  <c r="E45" i="6"/>
  <c r="E75" i="6"/>
  <c r="E55" i="6"/>
  <c r="E56" i="6"/>
  <c r="E76" i="6"/>
  <c r="E49" i="6"/>
  <c r="E57" i="6"/>
  <c r="E77" i="6"/>
  <c r="E79" i="6"/>
  <c r="E48" i="6"/>
  <c r="E89" i="6"/>
  <c r="E58" i="6"/>
  <c r="E78" i="6"/>
  <c r="E59" i="6"/>
  <c r="E60" i="6"/>
  <c r="E80" i="6"/>
  <c r="E81" i="6"/>
  <c r="E82" i="6"/>
  <c r="E65" i="6"/>
  <c r="E86" i="6"/>
  <c r="E61" i="6"/>
  <c r="E85" i="6"/>
  <c r="E66" i="6"/>
  <c r="E68" i="6"/>
  <c r="E62" i="6"/>
  <c r="E63" i="6"/>
  <c r="E83" i="6"/>
  <c r="E88" i="6"/>
  <c r="E64" i="6"/>
  <c r="E84" i="6"/>
  <c r="E47" i="6"/>
  <c r="E46" i="6"/>
  <c r="E87" i="6"/>
  <c r="E50" i="6"/>
  <c r="E70" i="6"/>
  <c r="E90" i="6"/>
  <c r="E71" i="6"/>
  <c r="E72" i="6"/>
  <c r="E93" i="6"/>
  <c r="E69" i="6"/>
  <c r="F99" i="6"/>
  <c r="N195" i="5" s="1"/>
  <c r="D111" i="6"/>
  <c r="D131" i="6"/>
  <c r="D151" i="6"/>
  <c r="D171" i="6"/>
  <c r="D191" i="6"/>
  <c r="D211" i="6"/>
  <c r="D231" i="6"/>
  <c r="D135" i="6"/>
  <c r="D215" i="6"/>
  <c r="D170" i="6"/>
  <c r="D112" i="6"/>
  <c r="D132" i="6"/>
  <c r="D152" i="6"/>
  <c r="D172" i="6"/>
  <c r="D192" i="6"/>
  <c r="D212" i="6"/>
  <c r="D232" i="6"/>
  <c r="D113" i="6"/>
  <c r="D133" i="6"/>
  <c r="D173" i="6"/>
  <c r="D193" i="6"/>
  <c r="D233" i="6"/>
  <c r="D153" i="6"/>
  <c r="D213" i="6"/>
  <c r="D115" i="6"/>
  <c r="D175" i="6"/>
  <c r="D235" i="6"/>
  <c r="D190" i="6"/>
  <c r="D114" i="6"/>
  <c r="D134" i="6"/>
  <c r="D154" i="6"/>
  <c r="D174" i="6"/>
  <c r="D194" i="6"/>
  <c r="D214" i="6"/>
  <c r="D234" i="6"/>
  <c r="D195" i="6"/>
  <c r="D216" i="6"/>
  <c r="D155" i="6"/>
  <c r="D150" i="6"/>
  <c r="D116" i="6"/>
  <c r="D136" i="6"/>
  <c r="D156" i="6"/>
  <c r="D176" i="6"/>
  <c r="D196" i="6"/>
  <c r="D236" i="6"/>
  <c r="D117" i="6"/>
  <c r="D137" i="6"/>
  <c r="D157" i="6"/>
  <c r="D177" i="6"/>
  <c r="D197" i="6"/>
  <c r="D217" i="6"/>
  <c r="D237" i="6"/>
  <c r="D118" i="6"/>
  <c r="D138" i="6"/>
  <c r="D158" i="6"/>
  <c r="D178" i="6"/>
  <c r="D198" i="6"/>
  <c r="D218" i="6"/>
  <c r="D238" i="6"/>
  <c r="D130" i="6"/>
  <c r="D119" i="6"/>
  <c r="D139" i="6"/>
  <c r="D159" i="6"/>
  <c r="D179" i="6"/>
  <c r="D199" i="6"/>
  <c r="D219" i="6"/>
  <c r="D239" i="6"/>
  <c r="D120" i="6"/>
  <c r="D140" i="6"/>
  <c r="D160" i="6"/>
  <c r="D180" i="6"/>
  <c r="D200" i="6"/>
  <c r="D220" i="6"/>
  <c r="D240" i="6"/>
  <c r="D101" i="6"/>
  <c r="D121" i="6"/>
  <c r="D141" i="6"/>
  <c r="D161" i="6"/>
  <c r="D181" i="6"/>
  <c r="D201" i="6"/>
  <c r="D221" i="6"/>
  <c r="D241" i="6"/>
  <c r="D126" i="6"/>
  <c r="D206" i="6"/>
  <c r="D207" i="6"/>
  <c r="D102" i="6"/>
  <c r="D122" i="6"/>
  <c r="D142" i="6"/>
  <c r="D162" i="6"/>
  <c r="D182" i="6"/>
  <c r="D202" i="6"/>
  <c r="D222" i="6"/>
  <c r="D242" i="6"/>
  <c r="D246" i="6"/>
  <c r="D100" i="6"/>
  <c r="D103" i="6"/>
  <c r="D123" i="6"/>
  <c r="D143" i="6"/>
  <c r="D163" i="6"/>
  <c r="D183" i="6"/>
  <c r="D203" i="6"/>
  <c r="D223" i="6"/>
  <c r="D243" i="6"/>
  <c r="D104" i="6"/>
  <c r="D124" i="6"/>
  <c r="D144" i="6"/>
  <c r="D164" i="6"/>
  <c r="D184" i="6"/>
  <c r="D204" i="6"/>
  <c r="D224" i="6"/>
  <c r="D244" i="6"/>
  <c r="D187" i="6"/>
  <c r="D230" i="6"/>
  <c r="D105" i="6"/>
  <c r="D125" i="6"/>
  <c r="D145" i="6"/>
  <c r="D165" i="6"/>
  <c r="D185" i="6"/>
  <c r="D205" i="6"/>
  <c r="D225" i="6"/>
  <c r="D245" i="6"/>
  <c r="D166" i="6"/>
  <c r="D226" i="6"/>
  <c r="D106" i="6"/>
  <c r="D146" i="6"/>
  <c r="D186" i="6"/>
  <c r="D210" i="6"/>
  <c r="D107" i="6"/>
  <c r="D127" i="6"/>
  <c r="D147" i="6"/>
  <c r="D167" i="6"/>
  <c r="D227" i="6"/>
  <c r="D108" i="6"/>
  <c r="D128" i="6"/>
  <c r="D148" i="6"/>
  <c r="D168" i="6"/>
  <c r="D188" i="6"/>
  <c r="D208" i="6"/>
  <c r="D228" i="6"/>
  <c r="D110" i="6"/>
  <c r="D109" i="6"/>
  <c r="D129" i="6"/>
  <c r="D149" i="6"/>
  <c r="D169" i="6"/>
  <c r="D189" i="6"/>
  <c r="D209" i="6"/>
  <c r="D229" i="6"/>
  <c r="G195" i="5"/>
  <c r="G193" i="5"/>
  <c r="G197" i="5"/>
  <c r="D46" i="6"/>
  <c r="D66" i="6"/>
  <c r="D86" i="6"/>
  <c r="D47" i="6"/>
  <c r="D67" i="6"/>
  <c r="D87" i="6"/>
  <c r="D50" i="6"/>
  <c r="D90" i="6"/>
  <c r="D65" i="6"/>
  <c r="D48" i="6"/>
  <c r="D68" i="6"/>
  <c r="D88" i="6"/>
  <c r="D70" i="6"/>
  <c r="D53" i="6"/>
  <c r="D93" i="6"/>
  <c r="D49" i="6"/>
  <c r="D69" i="6"/>
  <c r="D89" i="6"/>
  <c r="D73" i="6"/>
  <c r="D51" i="6"/>
  <c r="D71" i="6"/>
  <c r="D91" i="6"/>
  <c r="D52" i="6"/>
  <c r="D72" i="6"/>
  <c r="D92" i="6"/>
  <c r="D54" i="6"/>
  <c r="D74" i="6"/>
  <c r="D45" i="6"/>
  <c r="D75" i="6"/>
  <c r="D55" i="6"/>
  <c r="D77" i="6"/>
  <c r="D56" i="6"/>
  <c r="D76" i="6"/>
  <c r="D63" i="6"/>
  <c r="D57" i="6"/>
  <c r="D61" i="6"/>
  <c r="D82" i="6"/>
  <c r="D64" i="6"/>
  <c r="D85" i="6"/>
  <c r="D58" i="6"/>
  <c r="D78" i="6"/>
  <c r="D59" i="6"/>
  <c r="D79" i="6"/>
  <c r="D81" i="6"/>
  <c r="D62" i="6"/>
  <c r="D83" i="6"/>
  <c r="D84" i="6"/>
  <c r="D60" i="6"/>
  <c r="D80" i="6"/>
  <c r="F30" i="6"/>
  <c r="P30" i="6" s="1"/>
  <c r="O30" i="6" s="1"/>
  <c r="N30" i="6" s="1"/>
  <c r="F33" i="6"/>
  <c r="P33" i="6" s="1"/>
  <c r="O33" i="6" s="1"/>
  <c r="N33" i="6" s="1"/>
  <c r="F32" i="6"/>
  <c r="F31" i="6"/>
  <c r="P31" i="6" s="1"/>
  <c r="O31" i="6" s="1"/>
  <c r="N31" i="6" s="1"/>
  <c r="F20" i="6"/>
  <c r="F3" i="6"/>
  <c r="K27" i="5"/>
  <c r="M27" i="5" s="1"/>
  <c r="F97" i="6" l="1"/>
  <c r="N193" i="5" s="1"/>
  <c r="G97" i="6"/>
  <c r="O193" i="5" s="1"/>
  <c r="J26" i="4"/>
  <c r="J26" i="8"/>
  <c r="J26" i="9"/>
  <c r="O5" i="6"/>
  <c r="N5" i="6" s="1"/>
  <c r="H69" i="6"/>
  <c r="H63" i="6"/>
  <c r="H64" i="6"/>
  <c r="H53" i="6"/>
  <c r="H56" i="6"/>
  <c r="H70" i="6"/>
  <c r="H89" i="6"/>
  <c r="H80" i="6"/>
  <c r="H84" i="6"/>
  <c r="H74" i="6"/>
  <c r="H82" i="6"/>
  <c r="H61" i="6"/>
  <c r="H93" i="6"/>
  <c r="H68" i="6"/>
  <c r="H45" i="6"/>
  <c r="P45" i="6" s="1"/>
  <c r="H72" i="6"/>
  <c r="H83" i="6"/>
  <c r="H87" i="6"/>
  <c r="H92" i="6"/>
  <c r="H81" i="6"/>
  <c r="H52" i="6"/>
  <c r="H86" i="6"/>
  <c r="H77" i="6"/>
  <c r="H55" i="6"/>
  <c r="H75" i="6"/>
  <c r="H60" i="6"/>
  <c r="H59" i="6"/>
  <c r="H91" i="6"/>
  <c r="H66" i="6"/>
  <c r="H57" i="6"/>
  <c r="H76" i="6"/>
  <c r="H88" i="6"/>
  <c r="H65" i="6"/>
  <c r="H78" i="6"/>
  <c r="H79" i="6"/>
  <c r="H71" i="6"/>
  <c r="H58" i="6"/>
  <c r="H90" i="6"/>
  <c r="H54" i="6"/>
  <c r="H62" i="6"/>
  <c r="H67" i="6"/>
  <c r="H85" i="6"/>
  <c r="H73" i="6"/>
  <c r="J101" i="1"/>
  <c r="P23" i="6"/>
  <c r="O23" i="6" s="1"/>
  <c r="N23" i="6" s="1"/>
  <c r="P22" i="6"/>
  <c r="O22" i="6" s="1"/>
  <c r="W152" i="1" s="1"/>
  <c r="O7" i="6"/>
  <c r="W85" i="1"/>
  <c r="N39" i="6"/>
  <c r="H65" i="9"/>
  <c r="H65" i="8"/>
  <c r="J49" i="9"/>
  <c r="J49" i="8"/>
  <c r="C49" i="9"/>
  <c r="C49" i="8"/>
  <c r="A132" i="4"/>
  <c r="C132" i="4" s="1"/>
  <c r="A75" i="8"/>
  <c r="C75" i="8" s="1"/>
  <c r="A75" i="4"/>
  <c r="C75" i="4" s="1"/>
  <c r="A112" i="8"/>
  <c r="C112" i="8" s="1"/>
  <c r="A111" i="4"/>
  <c r="C111" i="4" s="1"/>
  <c r="A168" i="4"/>
  <c r="C168" i="4" s="1"/>
  <c r="A66" i="8"/>
  <c r="A66" i="4"/>
  <c r="A66" i="9"/>
  <c r="A103" i="8"/>
  <c r="A83" i="9"/>
  <c r="A123" i="4"/>
  <c r="A68" i="8"/>
  <c r="C68" i="8" s="1"/>
  <c r="A68" i="9"/>
  <c r="C68" i="9" s="1"/>
  <c r="A105" i="8"/>
  <c r="C105" i="8" s="1"/>
  <c r="A85" i="9"/>
  <c r="C85" i="9" s="1"/>
  <c r="A68" i="4"/>
  <c r="C68" i="4" s="1"/>
  <c r="A125" i="4"/>
  <c r="C125" i="4" s="1"/>
  <c r="A105" i="4"/>
  <c r="C105" i="4" s="1"/>
  <c r="A162" i="4"/>
  <c r="C162" i="4" s="1"/>
  <c r="A157" i="4"/>
  <c r="C157" i="4" s="1"/>
  <c r="A100" i="4"/>
  <c r="C100" i="4" s="1"/>
  <c r="A88" i="4"/>
  <c r="C88" i="4" s="1"/>
  <c r="A88" i="8"/>
  <c r="C88" i="8" s="1"/>
  <c r="A125" i="8"/>
  <c r="C125" i="8" s="1"/>
  <c r="A145" i="4"/>
  <c r="C145" i="4" s="1"/>
  <c r="A152" i="4"/>
  <c r="C152" i="4" s="1"/>
  <c r="A95" i="4"/>
  <c r="C95" i="4" s="1"/>
  <c r="A107" i="4"/>
  <c r="C107" i="4" s="1"/>
  <c r="A164" i="4"/>
  <c r="C164" i="4" s="1"/>
  <c r="A106" i="4"/>
  <c r="C106" i="4" s="1"/>
  <c r="A163" i="4"/>
  <c r="C163" i="4" s="1"/>
  <c r="A81" i="4"/>
  <c r="C81" i="4" s="1"/>
  <c r="A118" i="8"/>
  <c r="C118" i="8" s="1"/>
  <c r="A81" i="8"/>
  <c r="C81" i="8" s="1"/>
  <c r="A138" i="4"/>
  <c r="C138" i="4" s="1"/>
  <c r="A104" i="4"/>
  <c r="C104" i="4" s="1"/>
  <c r="A161" i="4"/>
  <c r="C161" i="4" s="1"/>
  <c r="A102" i="4"/>
  <c r="C102" i="4" s="1"/>
  <c r="A159" i="4"/>
  <c r="C159" i="4" s="1"/>
  <c r="A117" i="8"/>
  <c r="C117" i="8" s="1"/>
  <c r="A80" i="8"/>
  <c r="C80" i="8" s="1"/>
  <c r="A137" i="4"/>
  <c r="C137" i="4" s="1"/>
  <c r="A80" i="4"/>
  <c r="C80" i="4" s="1"/>
  <c r="A99" i="4"/>
  <c r="C99" i="4" s="1"/>
  <c r="A156" i="4"/>
  <c r="C156" i="4" s="1"/>
  <c r="A149" i="4"/>
  <c r="C149" i="4" s="1"/>
  <c r="A129" i="8"/>
  <c r="C129" i="8" s="1"/>
  <c r="A92" i="8"/>
  <c r="C92" i="8" s="1"/>
  <c r="A92" i="4"/>
  <c r="C92" i="4" s="1"/>
  <c r="A79" i="4"/>
  <c r="C79" i="4" s="1"/>
  <c r="A116" i="8"/>
  <c r="C116" i="8" s="1"/>
  <c r="A79" i="8"/>
  <c r="C79" i="8" s="1"/>
  <c r="A136" i="4"/>
  <c r="C136" i="4" s="1"/>
  <c r="A151" i="4"/>
  <c r="C151" i="4" s="1"/>
  <c r="A131" i="8"/>
  <c r="C131" i="8" s="1"/>
  <c r="A94" i="8"/>
  <c r="C94" i="8" s="1"/>
  <c r="A94" i="4"/>
  <c r="C94" i="4" s="1"/>
  <c r="A85" i="8"/>
  <c r="C85" i="8" s="1"/>
  <c r="A122" i="8"/>
  <c r="C122" i="8" s="1"/>
  <c r="A85" i="4"/>
  <c r="C85" i="4" s="1"/>
  <c r="A142" i="4"/>
  <c r="C142" i="4" s="1"/>
  <c r="A167" i="4"/>
  <c r="C167" i="4" s="1"/>
  <c r="A110" i="4"/>
  <c r="C110" i="4" s="1"/>
  <c r="A90" i="9"/>
  <c r="C90" i="9" s="1"/>
  <c r="A130" i="4"/>
  <c r="C130" i="4" s="1"/>
  <c r="A110" i="8"/>
  <c r="C110" i="8" s="1"/>
  <c r="A73" i="8"/>
  <c r="C73" i="8" s="1"/>
  <c r="A73" i="4"/>
  <c r="C73" i="4" s="1"/>
  <c r="A73" i="9"/>
  <c r="C73" i="9" s="1"/>
  <c r="A119" i="8"/>
  <c r="C119" i="8" s="1"/>
  <c r="A82" i="4"/>
  <c r="C82" i="4" s="1"/>
  <c r="A82" i="8"/>
  <c r="C82" i="8" s="1"/>
  <c r="A139" i="4"/>
  <c r="C139" i="4" s="1"/>
  <c r="A71" i="9"/>
  <c r="C71" i="9" s="1"/>
  <c r="A108" i="8"/>
  <c r="C108" i="8" s="1"/>
  <c r="A128" i="4"/>
  <c r="C128" i="4" s="1"/>
  <c r="A88" i="9"/>
  <c r="C88" i="9" s="1"/>
  <c r="A71" i="4"/>
  <c r="C71" i="4" s="1"/>
  <c r="A71" i="8"/>
  <c r="C71" i="8" s="1"/>
  <c r="A150" i="4"/>
  <c r="C150" i="4" s="1"/>
  <c r="A130" i="8"/>
  <c r="C130" i="8" s="1"/>
  <c r="A93" i="8"/>
  <c r="C93" i="8" s="1"/>
  <c r="A93" i="4"/>
  <c r="C93" i="4" s="1"/>
  <c r="A109" i="8"/>
  <c r="C109" i="8" s="1"/>
  <c r="A129" i="4"/>
  <c r="C129" i="4" s="1"/>
  <c r="A89" i="9"/>
  <c r="C89" i="9" s="1"/>
  <c r="A72" i="4"/>
  <c r="C72" i="4" s="1"/>
  <c r="A72" i="8"/>
  <c r="C72" i="8" s="1"/>
  <c r="A72" i="9"/>
  <c r="C72" i="9" s="1"/>
  <c r="A147" i="4"/>
  <c r="C147" i="4" s="1"/>
  <c r="A90" i="4"/>
  <c r="C90" i="4" s="1"/>
  <c r="A127" i="8"/>
  <c r="C127" i="8" s="1"/>
  <c r="A90" i="8"/>
  <c r="C90" i="8" s="1"/>
  <c r="A91" i="9"/>
  <c r="C91" i="9" s="1"/>
  <c r="A131" i="4"/>
  <c r="C131" i="4" s="1"/>
  <c r="A74" i="8"/>
  <c r="C74" i="8" s="1"/>
  <c r="A74" i="9"/>
  <c r="C74" i="9" s="1"/>
  <c r="A74" i="4"/>
  <c r="C74" i="4" s="1"/>
  <c r="A111" i="8"/>
  <c r="C111" i="8" s="1"/>
  <c r="A170" i="4"/>
  <c r="C170" i="4" s="1"/>
  <c r="A113" i="4"/>
  <c r="C113" i="4" s="1"/>
  <c r="A169" i="4"/>
  <c r="C169" i="4" s="1"/>
  <c r="A112" i="4"/>
  <c r="C112" i="4" s="1"/>
  <c r="A67" i="8"/>
  <c r="C67" i="8" s="1"/>
  <c r="A67" i="9"/>
  <c r="C67" i="9" s="1"/>
  <c r="A104" i="8"/>
  <c r="C104" i="8" s="1"/>
  <c r="A67" i="4"/>
  <c r="C67" i="4" s="1"/>
  <c r="A124" i="4"/>
  <c r="C124" i="4" s="1"/>
  <c r="A84" i="9"/>
  <c r="C84" i="9" s="1"/>
  <c r="A103" i="4"/>
  <c r="C103" i="4" s="1"/>
  <c r="A160" i="4"/>
  <c r="C160" i="4" s="1"/>
  <c r="A78" i="4"/>
  <c r="C78" i="4" s="1"/>
  <c r="A135" i="4"/>
  <c r="C135" i="4" s="1"/>
  <c r="A78" i="8"/>
  <c r="C78" i="8" s="1"/>
  <c r="A115" i="8"/>
  <c r="C115" i="8" s="1"/>
  <c r="A84" i="8"/>
  <c r="C84" i="8" s="1"/>
  <c r="A121" i="8"/>
  <c r="C121" i="8" s="1"/>
  <c r="A84" i="4"/>
  <c r="C84" i="4" s="1"/>
  <c r="A141" i="4"/>
  <c r="C141" i="4" s="1"/>
  <c r="A154" i="4"/>
  <c r="C154" i="4" s="1"/>
  <c r="A97" i="4"/>
  <c r="C97" i="4" s="1"/>
  <c r="A148" i="4"/>
  <c r="C148" i="4" s="1"/>
  <c r="A128" i="8"/>
  <c r="C128" i="8" s="1"/>
  <c r="A91" i="4"/>
  <c r="C91" i="4" s="1"/>
  <c r="A91" i="8"/>
  <c r="C91" i="8" s="1"/>
  <c r="A134" i="4"/>
  <c r="C134" i="4" s="1"/>
  <c r="A77" i="8"/>
  <c r="C77" i="8" s="1"/>
  <c r="A114" i="8"/>
  <c r="C114" i="8" s="1"/>
  <c r="A77" i="4"/>
  <c r="C77" i="4" s="1"/>
  <c r="A166" i="4"/>
  <c r="C166" i="4" s="1"/>
  <c r="A109" i="4"/>
  <c r="C109" i="4" s="1"/>
  <c r="A165" i="4"/>
  <c r="C165" i="4" s="1"/>
  <c r="A108" i="4"/>
  <c r="C108" i="4" s="1"/>
  <c r="A70" i="9"/>
  <c r="C70" i="9" s="1"/>
  <c r="A127" i="4"/>
  <c r="C127" i="4" s="1"/>
  <c r="A107" i="8"/>
  <c r="C107" i="8" s="1"/>
  <c r="A87" i="9"/>
  <c r="C87" i="9" s="1"/>
  <c r="A70" i="4"/>
  <c r="C70" i="4" s="1"/>
  <c r="A70" i="8"/>
  <c r="C70" i="8" s="1"/>
  <c r="A171" i="4"/>
  <c r="C171" i="4" s="1"/>
  <c r="A114" i="4"/>
  <c r="C114" i="4" s="1"/>
  <c r="A98" i="4"/>
  <c r="C98" i="4" s="1"/>
  <c r="A155" i="4"/>
  <c r="C155" i="4" s="1"/>
  <c r="A146" i="4"/>
  <c r="C146" i="4" s="1"/>
  <c r="A89" i="4"/>
  <c r="C89" i="4" s="1"/>
  <c r="A126" i="8"/>
  <c r="C126" i="8" s="1"/>
  <c r="A89" i="8"/>
  <c r="C89" i="8" s="1"/>
  <c r="A133" i="4"/>
  <c r="C133" i="4" s="1"/>
  <c r="A76" i="8"/>
  <c r="C76" i="8" s="1"/>
  <c r="A113" i="8"/>
  <c r="C113" i="8" s="1"/>
  <c r="A76" i="4"/>
  <c r="C76" i="4" s="1"/>
  <c r="D217" i="1"/>
  <c r="D215" i="1"/>
  <c r="D207" i="1"/>
  <c r="A120" i="8"/>
  <c r="C120" i="8" s="1"/>
  <c r="A83" i="8"/>
  <c r="C83" i="8" s="1"/>
  <c r="A83" i="4"/>
  <c r="C83" i="4" s="1"/>
  <c r="A140" i="4"/>
  <c r="C140" i="4" s="1"/>
  <c r="A87" i="4"/>
  <c r="C87" i="4" s="1"/>
  <c r="A124" i="8"/>
  <c r="C124" i="8" s="1"/>
  <c r="A87" i="8"/>
  <c r="C87" i="8" s="1"/>
  <c r="A144" i="4"/>
  <c r="C144" i="4" s="1"/>
  <c r="A126" i="4"/>
  <c r="C126" i="4" s="1"/>
  <c r="A69" i="9"/>
  <c r="C69" i="9" s="1"/>
  <c r="A106" i="8"/>
  <c r="C106" i="8" s="1"/>
  <c r="A86" i="9"/>
  <c r="C86" i="9" s="1"/>
  <c r="A69" i="4"/>
  <c r="C69" i="4" s="1"/>
  <c r="A69" i="8"/>
  <c r="C69" i="8" s="1"/>
  <c r="A101" i="4"/>
  <c r="C101" i="4" s="1"/>
  <c r="A158" i="4"/>
  <c r="C158" i="4" s="1"/>
  <c r="A153" i="4"/>
  <c r="C153" i="4" s="1"/>
  <c r="A96" i="4"/>
  <c r="C96" i="4" s="1"/>
  <c r="A123" i="8"/>
  <c r="C123" i="8" s="1"/>
  <c r="A86" i="4"/>
  <c r="C86" i="4" s="1"/>
  <c r="A86" i="8"/>
  <c r="C86" i="8" s="1"/>
  <c r="A143" i="4"/>
  <c r="C143" i="4" s="1"/>
  <c r="H65" i="4"/>
  <c r="J49" i="4"/>
  <c r="C49" i="4"/>
  <c r="F100" i="6"/>
  <c r="F101" i="6"/>
  <c r="N197" i="5" s="1"/>
  <c r="F102" i="6"/>
  <c r="F188" i="6"/>
  <c r="F165" i="6"/>
  <c r="F123" i="6"/>
  <c r="F141" i="6"/>
  <c r="F198" i="6"/>
  <c r="F216" i="6"/>
  <c r="F232" i="6"/>
  <c r="F161" i="6"/>
  <c r="F145" i="6"/>
  <c r="F103" i="6"/>
  <c r="F121" i="6"/>
  <c r="F178" i="6"/>
  <c r="F195" i="6"/>
  <c r="F212" i="6"/>
  <c r="F158" i="6"/>
  <c r="F234" i="6"/>
  <c r="F192" i="6"/>
  <c r="F128" i="6"/>
  <c r="F105" i="6"/>
  <c r="F246" i="6"/>
  <c r="F240" i="6"/>
  <c r="F138" i="6"/>
  <c r="F214" i="6"/>
  <c r="F172" i="6"/>
  <c r="F113" i="6"/>
  <c r="P3" i="6"/>
  <c r="O3" i="6" s="1"/>
  <c r="W10" i="1" s="1"/>
  <c r="O16" i="6"/>
  <c r="F108" i="6"/>
  <c r="F230" i="6"/>
  <c r="F242" i="6"/>
  <c r="F220" i="6"/>
  <c r="F118" i="6"/>
  <c r="F194" i="6"/>
  <c r="F152" i="6"/>
  <c r="F155" i="6"/>
  <c r="F168" i="6"/>
  <c r="F227" i="6"/>
  <c r="F187" i="6"/>
  <c r="F222" i="6"/>
  <c r="F200" i="6"/>
  <c r="F237" i="6"/>
  <c r="F174" i="6"/>
  <c r="F132" i="6"/>
  <c r="F244" i="6"/>
  <c r="F202" i="6"/>
  <c r="F180" i="6"/>
  <c r="F217" i="6"/>
  <c r="F154" i="6"/>
  <c r="F112" i="6"/>
  <c r="F147" i="6"/>
  <c r="F224" i="6"/>
  <c r="F182" i="6"/>
  <c r="F160" i="6"/>
  <c r="F197" i="6"/>
  <c r="F134" i="6"/>
  <c r="F170" i="6"/>
  <c r="F167" i="6"/>
  <c r="F127" i="6"/>
  <c r="F204" i="6"/>
  <c r="F162" i="6"/>
  <c r="F140" i="6"/>
  <c r="F177" i="6"/>
  <c r="F114" i="6"/>
  <c r="F215" i="6"/>
  <c r="F107" i="6"/>
  <c r="F184" i="6"/>
  <c r="F142" i="6"/>
  <c r="F120" i="6"/>
  <c r="F157" i="6"/>
  <c r="F190" i="6"/>
  <c r="F135" i="6"/>
  <c r="F218" i="6"/>
  <c r="F229" i="6"/>
  <c r="F210" i="6"/>
  <c r="F164" i="6"/>
  <c r="F122" i="6"/>
  <c r="F239" i="6"/>
  <c r="F137" i="6"/>
  <c r="F235" i="6"/>
  <c r="F231" i="6"/>
  <c r="F208" i="6"/>
  <c r="F209" i="6"/>
  <c r="F186" i="6"/>
  <c r="F144" i="6"/>
  <c r="F219" i="6"/>
  <c r="F117" i="6"/>
  <c r="F175" i="6"/>
  <c r="F211" i="6"/>
  <c r="F148" i="6"/>
  <c r="F189" i="6"/>
  <c r="F146" i="6"/>
  <c r="F124" i="6"/>
  <c r="F207" i="6"/>
  <c r="F199" i="6"/>
  <c r="F236" i="6"/>
  <c r="F115" i="6"/>
  <c r="F191" i="6"/>
  <c r="F143" i="6"/>
  <c r="F125" i="6"/>
  <c r="F169" i="6"/>
  <c r="F106" i="6"/>
  <c r="F104" i="6"/>
  <c r="F206" i="6"/>
  <c r="F179" i="6"/>
  <c r="F196" i="6"/>
  <c r="F213" i="6"/>
  <c r="F171" i="6"/>
  <c r="F149" i="6"/>
  <c r="F226" i="6"/>
  <c r="F243" i="6"/>
  <c r="F126" i="6"/>
  <c r="F159" i="6"/>
  <c r="F176" i="6"/>
  <c r="F153" i="6"/>
  <c r="F151" i="6"/>
  <c r="F129" i="6"/>
  <c r="F166" i="6"/>
  <c r="F223" i="6"/>
  <c r="F241" i="6"/>
  <c r="F139" i="6"/>
  <c r="F156" i="6"/>
  <c r="F233" i="6"/>
  <c r="F131" i="6"/>
  <c r="F109" i="6"/>
  <c r="F245" i="6"/>
  <c r="F203" i="6"/>
  <c r="F221" i="6"/>
  <c r="F119" i="6"/>
  <c r="F136" i="6"/>
  <c r="F193" i="6"/>
  <c r="F111" i="6"/>
  <c r="F110" i="6"/>
  <c r="F225" i="6"/>
  <c r="F183" i="6"/>
  <c r="F201" i="6"/>
  <c r="F130" i="6"/>
  <c r="F116" i="6"/>
  <c r="F173" i="6"/>
  <c r="F185" i="6"/>
  <c r="F228" i="6"/>
  <c r="F205" i="6"/>
  <c r="F163" i="6"/>
  <c r="F181" i="6"/>
  <c r="F238" i="6"/>
  <c r="F150" i="6"/>
  <c r="F133" i="6"/>
  <c r="I44" i="6"/>
  <c r="L101" i="1" s="1"/>
  <c r="F9" i="6"/>
  <c r="O40" i="9" s="1"/>
  <c r="N11" i="6"/>
  <c r="W54" i="1"/>
  <c r="P8" i="6"/>
  <c r="O8" i="6" s="1"/>
  <c r="K144" i="6"/>
  <c r="J144" i="6"/>
  <c r="P144" i="6" s="1"/>
  <c r="K102" i="6"/>
  <c r="J102" i="6"/>
  <c r="P102" i="6" s="1"/>
  <c r="K219" i="6"/>
  <c r="J219" i="6"/>
  <c r="P219" i="6" s="1"/>
  <c r="O219" i="6" s="1"/>
  <c r="J117" i="6"/>
  <c r="K117" i="6"/>
  <c r="J175" i="6"/>
  <c r="P175" i="6" s="1"/>
  <c r="K175" i="6"/>
  <c r="J211" i="6"/>
  <c r="K211" i="6"/>
  <c r="K199" i="6"/>
  <c r="J199" i="6"/>
  <c r="K206" i="6"/>
  <c r="J206" i="6"/>
  <c r="P206" i="6" s="1"/>
  <c r="O206" i="6" s="1"/>
  <c r="J179" i="6"/>
  <c r="P179" i="6" s="1"/>
  <c r="K179" i="6"/>
  <c r="J196" i="6"/>
  <c r="P196" i="6" s="1"/>
  <c r="O196" i="6" s="1"/>
  <c r="K196" i="6"/>
  <c r="J213" i="6"/>
  <c r="P213" i="6" s="1"/>
  <c r="O213" i="6" s="1"/>
  <c r="K213" i="6"/>
  <c r="K171" i="6"/>
  <c r="J171" i="6"/>
  <c r="K124" i="6"/>
  <c r="J124" i="6"/>
  <c r="P124" i="6" s="1"/>
  <c r="K126" i="6"/>
  <c r="J126" i="6"/>
  <c r="P126" i="6" s="1"/>
  <c r="J159" i="6"/>
  <c r="P159" i="6" s="1"/>
  <c r="K159" i="6"/>
  <c r="J176" i="6"/>
  <c r="P176" i="6" s="1"/>
  <c r="K176" i="6"/>
  <c r="J153" i="6"/>
  <c r="P153" i="6" s="1"/>
  <c r="K153" i="6"/>
  <c r="K151" i="6"/>
  <c r="J151" i="6"/>
  <c r="K223" i="6"/>
  <c r="J223" i="6"/>
  <c r="P223" i="6" s="1"/>
  <c r="O223" i="6" s="1"/>
  <c r="J139" i="6"/>
  <c r="P139" i="6" s="1"/>
  <c r="K139" i="6"/>
  <c r="J156" i="6"/>
  <c r="K156" i="6"/>
  <c r="J233" i="6"/>
  <c r="K233" i="6"/>
  <c r="J131" i="6"/>
  <c r="P131" i="6" s="1"/>
  <c r="K131" i="6"/>
  <c r="K203" i="6"/>
  <c r="J203" i="6"/>
  <c r="P203" i="6" s="1"/>
  <c r="O203" i="6" s="1"/>
  <c r="K221" i="6"/>
  <c r="J221" i="6"/>
  <c r="J119" i="6"/>
  <c r="K119" i="6"/>
  <c r="J136" i="6"/>
  <c r="P136" i="6" s="1"/>
  <c r="K136" i="6"/>
  <c r="J193" i="6"/>
  <c r="P193" i="6" s="1"/>
  <c r="O193" i="6" s="1"/>
  <c r="K193" i="6"/>
  <c r="K111" i="6"/>
  <c r="J111" i="6"/>
  <c r="K110" i="6"/>
  <c r="J110" i="6"/>
  <c r="P110" i="6" s="1"/>
  <c r="K225" i="6"/>
  <c r="J225" i="6"/>
  <c r="K183" i="6"/>
  <c r="J183" i="6"/>
  <c r="K201" i="6"/>
  <c r="J201" i="6"/>
  <c r="K130" i="6"/>
  <c r="J130" i="6"/>
  <c r="P130" i="6" s="1"/>
  <c r="J116" i="6"/>
  <c r="P116" i="6" s="1"/>
  <c r="K116" i="6"/>
  <c r="J173" i="6"/>
  <c r="P173" i="6" s="1"/>
  <c r="K173" i="6"/>
  <c r="K207" i="6"/>
  <c r="J207" i="6"/>
  <c r="K228" i="6"/>
  <c r="J228" i="6"/>
  <c r="K205" i="6"/>
  <c r="J205" i="6"/>
  <c r="K163" i="6"/>
  <c r="J163" i="6"/>
  <c r="P163" i="6" s="1"/>
  <c r="K181" i="6"/>
  <c r="J181" i="6"/>
  <c r="P181" i="6" s="1"/>
  <c r="J238" i="6"/>
  <c r="K238" i="6"/>
  <c r="K150" i="6"/>
  <c r="J150" i="6"/>
  <c r="P150" i="6" s="1"/>
  <c r="J133" i="6"/>
  <c r="P133" i="6" s="1"/>
  <c r="K133" i="6"/>
  <c r="K209" i="6"/>
  <c r="J209" i="6"/>
  <c r="K104" i="6"/>
  <c r="J104" i="6"/>
  <c r="P104" i="6" s="1"/>
  <c r="K208" i="6"/>
  <c r="J208" i="6"/>
  <c r="K161" i="6"/>
  <c r="J161" i="6"/>
  <c r="J218" i="6"/>
  <c r="P218" i="6" s="1"/>
  <c r="O218" i="6" s="1"/>
  <c r="K218" i="6"/>
  <c r="J155" i="6"/>
  <c r="K155" i="6"/>
  <c r="J113" i="6"/>
  <c r="K113" i="6"/>
  <c r="J236" i="6"/>
  <c r="K236" i="6"/>
  <c r="K188" i="6"/>
  <c r="J188" i="6"/>
  <c r="P188" i="6" s="1"/>
  <c r="K165" i="6"/>
  <c r="J165" i="6"/>
  <c r="P165" i="6" s="1"/>
  <c r="K123" i="6"/>
  <c r="J123" i="6"/>
  <c r="P123" i="6" s="1"/>
  <c r="K141" i="6"/>
  <c r="J141" i="6"/>
  <c r="P141" i="6" s="1"/>
  <c r="J198" i="6"/>
  <c r="K198" i="6"/>
  <c r="J216" i="6"/>
  <c r="P216" i="6" s="1"/>
  <c r="O216" i="6" s="1"/>
  <c r="K216" i="6"/>
  <c r="J232" i="6"/>
  <c r="K232" i="6"/>
  <c r="J191" i="6"/>
  <c r="K191" i="6"/>
  <c r="K226" i="6"/>
  <c r="J226" i="6"/>
  <c r="K168" i="6"/>
  <c r="J168" i="6"/>
  <c r="P168" i="6" s="1"/>
  <c r="K145" i="6"/>
  <c r="J145" i="6"/>
  <c r="K103" i="6"/>
  <c r="J103" i="6"/>
  <c r="P103" i="6" s="1"/>
  <c r="K121" i="6"/>
  <c r="J121" i="6"/>
  <c r="P121" i="6" s="1"/>
  <c r="J178" i="6"/>
  <c r="P178" i="6" s="1"/>
  <c r="K178" i="6"/>
  <c r="J195" i="6"/>
  <c r="K195" i="6"/>
  <c r="J212" i="6"/>
  <c r="P212" i="6" s="1"/>
  <c r="O212" i="6" s="1"/>
  <c r="K212" i="6"/>
  <c r="K106" i="6"/>
  <c r="J106" i="6"/>
  <c r="K148" i="6"/>
  <c r="J148" i="6"/>
  <c r="P148" i="6" s="1"/>
  <c r="J234" i="6"/>
  <c r="P234" i="6" s="1"/>
  <c r="O234" i="6" s="1"/>
  <c r="K234" i="6"/>
  <c r="J192" i="6"/>
  <c r="K192" i="6"/>
  <c r="K146" i="6"/>
  <c r="J146" i="6"/>
  <c r="P146" i="6" s="1"/>
  <c r="K243" i="6"/>
  <c r="J243" i="6"/>
  <c r="K128" i="6"/>
  <c r="J128" i="6"/>
  <c r="P128" i="6" s="1"/>
  <c r="K105" i="6"/>
  <c r="J105" i="6"/>
  <c r="P105" i="6" s="1"/>
  <c r="K246" i="6"/>
  <c r="J246" i="6"/>
  <c r="J240" i="6"/>
  <c r="K240" i="6"/>
  <c r="J138" i="6"/>
  <c r="K138" i="6"/>
  <c r="J214" i="6"/>
  <c r="K214" i="6"/>
  <c r="J172" i="6"/>
  <c r="K172" i="6"/>
  <c r="K189" i="6"/>
  <c r="J189" i="6"/>
  <c r="P189" i="6" s="1"/>
  <c r="K169" i="6"/>
  <c r="J169" i="6"/>
  <c r="P169" i="6" s="1"/>
  <c r="K143" i="6"/>
  <c r="J143" i="6"/>
  <c r="P143" i="6" s="1"/>
  <c r="K100" i="6"/>
  <c r="J100" i="6"/>
  <c r="P100" i="6" s="1"/>
  <c r="K108" i="6"/>
  <c r="J108" i="6"/>
  <c r="P108" i="6" s="1"/>
  <c r="K230" i="6"/>
  <c r="J230" i="6"/>
  <c r="K242" i="6"/>
  <c r="J242" i="6"/>
  <c r="J220" i="6"/>
  <c r="K220" i="6"/>
  <c r="J118" i="6"/>
  <c r="K118" i="6"/>
  <c r="J194" i="6"/>
  <c r="K194" i="6"/>
  <c r="J152" i="6"/>
  <c r="K152" i="6"/>
  <c r="K109" i="6"/>
  <c r="J109" i="6"/>
  <c r="J158" i="6"/>
  <c r="P158" i="6" s="1"/>
  <c r="K158" i="6"/>
  <c r="K227" i="6"/>
  <c r="J227" i="6"/>
  <c r="K187" i="6"/>
  <c r="J187" i="6"/>
  <c r="P187" i="6" s="1"/>
  <c r="K222" i="6"/>
  <c r="J222" i="6"/>
  <c r="J200" i="6"/>
  <c r="P200" i="6" s="1"/>
  <c r="O200" i="6" s="1"/>
  <c r="K200" i="6"/>
  <c r="J237" i="6"/>
  <c r="P237" i="6" s="1"/>
  <c r="O237" i="6" s="1"/>
  <c r="K237" i="6"/>
  <c r="J174" i="6"/>
  <c r="K174" i="6"/>
  <c r="J132" i="6"/>
  <c r="P132" i="6" s="1"/>
  <c r="K132" i="6"/>
  <c r="K245" i="6"/>
  <c r="J245" i="6"/>
  <c r="K185" i="6"/>
  <c r="J185" i="6"/>
  <c r="P185" i="6" s="1"/>
  <c r="K167" i="6"/>
  <c r="J167" i="6"/>
  <c r="P167" i="6" s="1"/>
  <c r="K244" i="6"/>
  <c r="J244" i="6"/>
  <c r="K202" i="6"/>
  <c r="J202" i="6"/>
  <c r="P202" i="6" s="1"/>
  <c r="O202" i="6" s="1"/>
  <c r="J180" i="6"/>
  <c r="P180" i="6" s="1"/>
  <c r="K180" i="6"/>
  <c r="J217" i="6"/>
  <c r="P217" i="6" s="1"/>
  <c r="O217" i="6" s="1"/>
  <c r="K217" i="6"/>
  <c r="J154" i="6"/>
  <c r="P154" i="6" s="1"/>
  <c r="K154" i="6"/>
  <c r="J112" i="6"/>
  <c r="K112" i="6"/>
  <c r="K186" i="6"/>
  <c r="J186" i="6"/>
  <c r="P186" i="6" s="1"/>
  <c r="K166" i="6"/>
  <c r="J166" i="6"/>
  <c r="K101" i="6"/>
  <c r="J101" i="6"/>
  <c r="P101" i="6" s="1"/>
  <c r="K147" i="6"/>
  <c r="J147" i="6"/>
  <c r="P147" i="6" s="1"/>
  <c r="K224" i="6"/>
  <c r="J224" i="6"/>
  <c r="K182" i="6"/>
  <c r="J182" i="6"/>
  <c r="P182" i="6" s="1"/>
  <c r="K160" i="6"/>
  <c r="J160" i="6"/>
  <c r="J197" i="6"/>
  <c r="P197" i="6" s="1"/>
  <c r="O197" i="6" s="1"/>
  <c r="K197" i="6"/>
  <c r="J134" i="6"/>
  <c r="P134" i="6" s="1"/>
  <c r="K134" i="6"/>
  <c r="J170" i="6"/>
  <c r="K170" i="6"/>
  <c r="J115" i="6"/>
  <c r="P115" i="6" s="1"/>
  <c r="K115" i="6"/>
  <c r="K149" i="6"/>
  <c r="J149" i="6"/>
  <c r="K127" i="6"/>
  <c r="J127" i="6"/>
  <c r="P127" i="6" s="1"/>
  <c r="K204" i="6"/>
  <c r="J204" i="6"/>
  <c r="K162" i="6"/>
  <c r="J162" i="6"/>
  <c r="P162" i="6" s="1"/>
  <c r="K140" i="6"/>
  <c r="J140" i="6"/>
  <c r="J177" i="6"/>
  <c r="K177" i="6"/>
  <c r="J114" i="6"/>
  <c r="K114" i="6"/>
  <c r="J215" i="6"/>
  <c r="P215" i="6" s="1"/>
  <c r="O215" i="6" s="1"/>
  <c r="K215" i="6"/>
  <c r="K241" i="6"/>
  <c r="J241" i="6"/>
  <c r="P241" i="6" s="1"/>
  <c r="O241" i="6" s="1"/>
  <c r="K125" i="6"/>
  <c r="J125" i="6"/>
  <c r="P125" i="6" s="1"/>
  <c r="K107" i="6"/>
  <c r="J107" i="6"/>
  <c r="P107" i="6" s="1"/>
  <c r="K184" i="6"/>
  <c r="J184" i="6"/>
  <c r="P184" i="6" s="1"/>
  <c r="K142" i="6"/>
  <c r="J142" i="6"/>
  <c r="P142" i="6" s="1"/>
  <c r="J120" i="6"/>
  <c r="P120" i="6" s="1"/>
  <c r="K120" i="6"/>
  <c r="J157" i="6"/>
  <c r="K157" i="6"/>
  <c r="K190" i="6"/>
  <c r="J190" i="6"/>
  <c r="P190" i="6" s="1"/>
  <c r="O190" i="6" s="1"/>
  <c r="J135" i="6"/>
  <c r="K135" i="6"/>
  <c r="K129" i="6"/>
  <c r="J129" i="6"/>
  <c r="P129" i="6" s="1"/>
  <c r="K229" i="6"/>
  <c r="J229" i="6"/>
  <c r="P229" i="6" s="1"/>
  <c r="O229" i="6" s="1"/>
  <c r="J210" i="6"/>
  <c r="K210" i="6"/>
  <c r="K164" i="6"/>
  <c r="J164" i="6"/>
  <c r="K122" i="6"/>
  <c r="J122" i="6"/>
  <c r="P122" i="6" s="1"/>
  <c r="J239" i="6"/>
  <c r="K239" i="6"/>
  <c r="J137" i="6"/>
  <c r="P137" i="6" s="1"/>
  <c r="K137" i="6"/>
  <c r="J235" i="6"/>
  <c r="K235" i="6"/>
  <c r="J231" i="6"/>
  <c r="K231" i="6"/>
  <c r="O24" i="6"/>
  <c r="L99" i="6"/>
  <c r="L98" i="6"/>
  <c r="O10" i="6"/>
  <c r="K72" i="5"/>
  <c r="M72" i="5" s="1"/>
  <c r="K144" i="5"/>
  <c r="M144" i="5" s="1"/>
  <c r="K90" i="5"/>
  <c r="M90" i="5" s="1"/>
  <c r="K174" i="5"/>
  <c r="M174" i="5" s="1"/>
  <c r="K93" i="5"/>
  <c r="M93" i="5" s="1"/>
  <c r="K57" i="5"/>
  <c r="M57" i="5" s="1"/>
  <c r="K30" i="5"/>
  <c r="M30" i="5" s="1"/>
  <c r="K84" i="5"/>
  <c r="M84" i="5" s="1"/>
  <c r="K165" i="5"/>
  <c r="M165" i="5" s="1"/>
  <c r="K114" i="5"/>
  <c r="M114" i="5" s="1"/>
  <c r="K117" i="5"/>
  <c r="M117" i="5" s="1"/>
  <c r="K141" i="5"/>
  <c r="M141" i="5" s="1"/>
  <c r="K156" i="5"/>
  <c r="M156" i="5" s="1"/>
  <c r="K48" i="5"/>
  <c r="M48" i="5" s="1"/>
  <c r="K129" i="5"/>
  <c r="M129" i="5" s="1"/>
  <c r="K150" i="5"/>
  <c r="M150" i="5" s="1"/>
  <c r="K153" i="5"/>
  <c r="M153" i="5" s="1"/>
  <c r="K132" i="5"/>
  <c r="M132" i="5" s="1"/>
  <c r="K87" i="5"/>
  <c r="M87" i="5" s="1"/>
  <c r="K33" i="5"/>
  <c r="M33" i="5" s="1"/>
  <c r="K147" i="5"/>
  <c r="M147" i="5" s="1"/>
  <c r="K123" i="5"/>
  <c r="M123" i="5" s="1"/>
  <c r="K39" i="5"/>
  <c r="M39" i="5" s="1"/>
  <c r="K138" i="5"/>
  <c r="M138" i="5" s="1"/>
  <c r="K60" i="5"/>
  <c r="M60" i="5" s="1"/>
  <c r="K120" i="5"/>
  <c r="M120" i="5" s="1"/>
  <c r="K63" i="5"/>
  <c r="M63" i="5" s="1"/>
  <c r="K108" i="5"/>
  <c r="M108" i="5" s="1"/>
  <c r="K45" i="5"/>
  <c r="M45" i="5" s="1"/>
  <c r="K51" i="5"/>
  <c r="M51" i="5" s="1"/>
  <c r="K99" i="5"/>
  <c r="M99" i="5" s="1"/>
  <c r="K69" i="5"/>
  <c r="M69" i="5" s="1"/>
  <c r="K36" i="5"/>
  <c r="M36" i="5" s="1"/>
  <c r="K42" i="5"/>
  <c r="M42" i="5" s="1"/>
  <c r="K102" i="5"/>
  <c r="M102" i="5" s="1"/>
  <c r="K66" i="5"/>
  <c r="M66" i="5" s="1"/>
  <c r="K168" i="5"/>
  <c r="M168" i="5" s="1"/>
  <c r="K126" i="5"/>
  <c r="M126" i="5" s="1"/>
  <c r="K96" i="5"/>
  <c r="M96" i="5" s="1"/>
  <c r="K75" i="5"/>
  <c r="M75" i="5" s="1"/>
  <c r="K111" i="5"/>
  <c r="M111" i="5" s="1"/>
  <c r="K135" i="5"/>
  <c r="M135" i="5" s="1"/>
  <c r="K105" i="5"/>
  <c r="M105" i="5" s="1"/>
  <c r="K171" i="5"/>
  <c r="M171" i="5" s="1"/>
  <c r="K78" i="5"/>
  <c r="M78" i="5" s="1"/>
  <c r="K159" i="5"/>
  <c r="M159" i="5" s="1"/>
  <c r="K54" i="5"/>
  <c r="M54" i="5" s="1"/>
  <c r="K81" i="5"/>
  <c r="M81" i="5" s="1"/>
  <c r="K162" i="5"/>
  <c r="M162" i="5" s="1"/>
  <c r="K97" i="6" l="1"/>
  <c r="L97" i="6" s="1"/>
  <c r="P97" i="6"/>
  <c r="O40" i="8"/>
  <c r="O40" i="4"/>
  <c r="Q9" i="6"/>
  <c r="P220" i="6"/>
  <c r="O220" i="6" s="1"/>
  <c r="X480" i="5" s="1"/>
  <c r="P138" i="6"/>
  <c r="O138" i="6" s="1"/>
  <c r="P232" i="6"/>
  <c r="O232" i="6" s="1"/>
  <c r="X508" i="5" s="1"/>
  <c r="P242" i="6"/>
  <c r="O242" i="6" s="1"/>
  <c r="X531" i="5" s="1"/>
  <c r="P161" i="6"/>
  <c r="O161" i="6" s="1"/>
  <c r="P228" i="6"/>
  <c r="O228" i="6" s="1"/>
  <c r="X498" i="5" s="1"/>
  <c r="P151" i="6"/>
  <c r="O151" i="6" s="1"/>
  <c r="P135" i="6"/>
  <c r="O135" i="6" s="1"/>
  <c r="P114" i="6"/>
  <c r="O114" i="6" s="1"/>
  <c r="P240" i="6"/>
  <c r="O240" i="6" s="1"/>
  <c r="X526" i="5" s="1"/>
  <c r="P205" i="6"/>
  <c r="O205" i="6" s="1"/>
  <c r="N205" i="6" s="1"/>
  <c r="P160" i="6"/>
  <c r="O160" i="6" s="1"/>
  <c r="P222" i="6"/>
  <c r="O222" i="6" s="1"/>
  <c r="X484" i="5" s="1"/>
  <c r="P230" i="6"/>
  <c r="O230" i="6" s="1"/>
  <c r="X503" i="5" s="1"/>
  <c r="P246" i="6"/>
  <c r="O246" i="6" s="1"/>
  <c r="X540" i="5" s="1"/>
  <c r="P208" i="6"/>
  <c r="O208" i="6" s="1"/>
  <c r="X452" i="5" s="1"/>
  <c r="P207" i="6"/>
  <c r="O207" i="6" s="1"/>
  <c r="X449" i="5" s="1"/>
  <c r="P199" i="6"/>
  <c r="O199" i="6" s="1"/>
  <c r="X431" i="5" s="1"/>
  <c r="P195" i="6"/>
  <c r="O195" i="6" s="1"/>
  <c r="X421" i="5" s="1"/>
  <c r="P198" i="6"/>
  <c r="O198" i="6" s="1"/>
  <c r="X428" i="5" s="1"/>
  <c r="P140" i="6"/>
  <c r="O140" i="6" s="1"/>
  <c r="P111" i="6"/>
  <c r="O111" i="6" s="1"/>
  <c r="X225" i="5" s="1"/>
  <c r="P157" i="6"/>
  <c r="O157" i="6" s="1"/>
  <c r="P211" i="6"/>
  <c r="O211" i="6" s="1"/>
  <c r="X459" i="5" s="1"/>
  <c r="P224" i="6"/>
  <c r="O224" i="6" s="1"/>
  <c r="X489" i="5" s="1"/>
  <c r="P244" i="6"/>
  <c r="O244" i="6" s="1"/>
  <c r="X536" i="5" s="1"/>
  <c r="P227" i="6"/>
  <c r="O227" i="6" s="1"/>
  <c r="X496" i="5" s="1"/>
  <c r="P209" i="6"/>
  <c r="O209" i="6" s="1"/>
  <c r="X454" i="5" s="1"/>
  <c r="P221" i="6"/>
  <c r="O221" i="6" s="1"/>
  <c r="X482" i="5" s="1"/>
  <c r="P119" i="6"/>
  <c r="O119" i="6" s="1"/>
  <c r="P177" i="6"/>
  <c r="O177" i="6" s="1"/>
  <c r="P231" i="6"/>
  <c r="O231" i="6" s="1"/>
  <c r="X505" i="5" s="1"/>
  <c r="P235" i="6"/>
  <c r="O235" i="6" s="1"/>
  <c r="X515" i="5" s="1"/>
  <c r="P117" i="6"/>
  <c r="O117" i="6" s="1"/>
  <c r="X239" i="5" s="1"/>
  <c r="P243" i="6"/>
  <c r="O243" i="6" s="1"/>
  <c r="N243" i="6" s="1"/>
  <c r="P109" i="6"/>
  <c r="O109" i="6" s="1"/>
  <c r="X221" i="5" s="1"/>
  <c r="P145" i="6"/>
  <c r="O145" i="6" s="1"/>
  <c r="P201" i="6"/>
  <c r="O201" i="6" s="1"/>
  <c r="X435" i="5" s="1"/>
  <c r="P106" i="6"/>
  <c r="O106" i="6" s="1"/>
  <c r="X214" i="5" s="1"/>
  <c r="P239" i="6"/>
  <c r="O239" i="6" s="1"/>
  <c r="X524" i="5" s="1"/>
  <c r="P164" i="6"/>
  <c r="O164" i="6" s="1"/>
  <c r="P149" i="6"/>
  <c r="O149" i="6" s="1"/>
  <c r="X314" i="5" s="1"/>
  <c r="P166" i="6"/>
  <c r="O166" i="6" s="1"/>
  <c r="P245" i="6"/>
  <c r="O245" i="6" s="1"/>
  <c r="X538" i="5" s="1"/>
  <c r="P183" i="6"/>
  <c r="O183" i="6" s="1"/>
  <c r="X393" i="5" s="1"/>
  <c r="P171" i="6"/>
  <c r="O171" i="6" s="1"/>
  <c r="P238" i="6"/>
  <c r="O238" i="6" s="1"/>
  <c r="X522" i="5" s="1"/>
  <c r="P233" i="6"/>
  <c r="O233" i="6" s="1"/>
  <c r="N233" i="6" s="1"/>
  <c r="P204" i="6"/>
  <c r="O204" i="6" s="1"/>
  <c r="X442" i="5" s="1"/>
  <c r="P152" i="6"/>
  <c r="O152" i="6" s="1"/>
  <c r="P192" i="6"/>
  <c r="O192" i="6" s="1"/>
  <c r="X414" i="5" s="1"/>
  <c r="P236" i="6"/>
  <c r="O236" i="6" s="1"/>
  <c r="X517" i="5" s="1"/>
  <c r="P226" i="6"/>
  <c r="O226" i="6" s="1"/>
  <c r="X494" i="5" s="1"/>
  <c r="P225" i="6"/>
  <c r="O225" i="6" s="1"/>
  <c r="X491" i="5" s="1"/>
  <c r="P210" i="6"/>
  <c r="O210" i="6" s="1"/>
  <c r="X456" i="5" s="1"/>
  <c r="P194" i="6"/>
  <c r="O194" i="6" s="1"/>
  <c r="X419" i="5" s="1"/>
  <c r="P172" i="6"/>
  <c r="O172" i="6" s="1"/>
  <c r="P113" i="6"/>
  <c r="O113" i="6" s="1"/>
  <c r="N113" i="6" s="1"/>
  <c r="P156" i="6"/>
  <c r="O156" i="6" s="1"/>
  <c r="X330" i="5" s="1"/>
  <c r="P170" i="6"/>
  <c r="O170" i="6" s="1"/>
  <c r="X363" i="5" s="1"/>
  <c r="P112" i="6"/>
  <c r="O112" i="6" s="1"/>
  <c r="X228" i="5" s="1"/>
  <c r="P174" i="6"/>
  <c r="O174" i="6" s="1"/>
  <c r="X372" i="5" s="1"/>
  <c r="P118" i="6"/>
  <c r="O118" i="6" s="1"/>
  <c r="N118" i="6" s="1"/>
  <c r="P214" i="6"/>
  <c r="O214" i="6" s="1"/>
  <c r="X466" i="5" s="1"/>
  <c r="P191" i="6"/>
  <c r="O191" i="6" s="1"/>
  <c r="X412" i="5" s="1"/>
  <c r="P155" i="6"/>
  <c r="O155" i="6" s="1"/>
  <c r="M97" i="6"/>
  <c r="M98" i="6" s="1"/>
  <c r="H66" i="4"/>
  <c r="H46" i="6"/>
  <c r="H47" i="6" s="1"/>
  <c r="H48" i="6" s="1"/>
  <c r="H49" i="6" s="1"/>
  <c r="H50" i="6" s="1"/>
  <c r="H51" i="6" s="1"/>
  <c r="Q44" i="6"/>
  <c r="O44" i="6" s="1"/>
  <c r="W154" i="1"/>
  <c r="N22" i="6"/>
  <c r="H66" i="9"/>
  <c r="L102" i="6"/>
  <c r="L184" i="6"/>
  <c r="L127" i="6"/>
  <c r="L101" i="6"/>
  <c r="L146" i="6"/>
  <c r="L225" i="6"/>
  <c r="L183" i="6"/>
  <c r="L233" i="6"/>
  <c r="L171" i="6"/>
  <c r="L199" i="6"/>
  <c r="L213" i="6"/>
  <c r="L144" i="6"/>
  <c r="Q65" i="8"/>
  <c r="Q65" i="9"/>
  <c r="S40" i="9"/>
  <c r="Q40" i="4"/>
  <c r="Q40" i="8"/>
  <c r="S40" i="4"/>
  <c r="Q40" i="9"/>
  <c r="S40" i="8"/>
  <c r="L117" i="6"/>
  <c r="L136" i="6"/>
  <c r="O188" i="6"/>
  <c r="X405" i="5" s="1"/>
  <c r="O189" i="6"/>
  <c r="X407" i="5" s="1"/>
  <c r="L207" i="6"/>
  <c r="L130" i="6"/>
  <c r="X463" i="5"/>
  <c r="O179" i="6"/>
  <c r="X384" i="5" s="1"/>
  <c r="O181" i="6"/>
  <c r="X389" i="5" s="1"/>
  <c r="O182" i="6"/>
  <c r="X391" i="5" s="1"/>
  <c r="O180" i="6"/>
  <c r="X386" i="5" s="1"/>
  <c r="O185" i="6"/>
  <c r="X398" i="5" s="1"/>
  <c r="L237" i="6"/>
  <c r="L168" i="6"/>
  <c r="L152" i="6"/>
  <c r="L192" i="6"/>
  <c r="L236" i="6"/>
  <c r="L238" i="6"/>
  <c r="H66" i="8"/>
  <c r="L215" i="6"/>
  <c r="L134" i="6"/>
  <c r="L154" i="6"/>
  <c r="L106" i="6"/>
  <c r="L218" i="6"/>
  <c r="L205" i="6"/>
  <c r="L111" i="6"/>
  <c r="I77" i="6"/>
  <c r="H98" i="4"/>
  <c r="I76" i="6"/>
  <c r="H97" i="4"/>
  <c r="I93" i="6"/>
  <c r="H114" i="4"/>
  <c r="I87" i="6"/>
  <c r="H108" i="4"/>
  <c r="I90" i="6"/>
  <c r="H111" i="4"/>
  <c r="I82" i="6"/>
  <c r="H103" i="4"/>
  <c r="I85" i="6"/>
  <c r="H106" i="4"/>
  <c r="I81" i="6"/>
  <c r="H102" i="4"/>
  <c r="I88" i="6"/>
  <c r="H109" i="4"/>
  <c r="I86" i="6"/>
  <c r="H107" i="4"/>
  <c r="I78" i="6"/>
  <c r="H99" i="4"/>
  <c r="Q65" i="4"/>
  <c r="I79" i="6"/>
  <c r="H100" i="4"/>
  <c r="I91" i="6"/>
  <c r="H112" i="4"/>
  <c r="I83" i="6"/>
  <c r="H104" i="4"/>
  <c r="I75" i="6"/>
  <c r="H96" i="4"/>
  <c r="I89" i="6"/>
  <c r="H110" i="4"/>
  <c r="I92" i="6"/>
  <c r="H113" i="4"/>
  <c r="I80" i="6"/>
  <c r="H101" i="4"/>
  <c r="I84" i="6"/>
  <c r="H105" i="4"/>
  <c r="N16" i="6"/>
  <c r="W67" i="1"/>
  <c r="O173" i="6"/>
  <c r="X370" i="5" s="1"/>
  <c r="O162" i="6"/>
  <c r="X344" i="5" s="1"/>
  <c r="O123" i="6"/>
  <c r="X253" i="5" s="1"/>
  <c r="L165" i="6"/>
  <c r="O144" i="6"/>
  <c r="X302" i="5" s="1"/>
  <c r="O137" i="6"/>
  <c r="X286" i="5" s="1"/>
  <c r="O122" i="6"/>
  <c r="X251" i="5" s="1"/>
  <c r="O147" i="6"/>
  <c r="X309" i="5" s="1"/>
  <c r="O169" i="6"/>
  <c r="X361" i="5" s="1"/>
  <c r="O150" i="6"/>
  <c r="N150" i="6" s="1"/>
  <c r="O115" i="6"/>
  <c r="X235" i="5" s="1"/>
  <c r="O158" i="6"/>
  <c r="X335" i="5" s="1"/>
  <c r="O120" i="6"/>
  <c r="X246" i="5" s="1"/>
  <c r="O168" i="6"/>
  <c r="N168" i="6" s="1"/>
  <c r="O107" i="6"/>
  <c r="X216" i="5" s="1"/>
  <c r="O139" i="6"/>
  <c r="N139" i="6" s="1"/>
  <c r="O176" i="6"/>
  <c r="X377" i="5" s="1"/>
  <c r="O136" i="6"/>
  <c r="X284" i="5" s="1"/>
  <c r="O130" i="6"/>
  <c r="N130" i="6" s="1"/>
  <c r="O159" i="6"/>
  <c r="X337" i="5" s="1"/>
  <c r="O132" i="6"/>
  <c r="N132" i="6" s="1"/>
  <c r="O103" i="6"/>
  <c r="X207" i="5" s="1"/>
  <c r="O131" i="6"/>
  <c r="X272" i="5" s="1"/>
  <c r="N213" i="6"/>
  <c r="L132" i="6"/>
  <c r="L230" i="6"/>
  <c r="L203" i="6"/>
  <c r="L126" i="6"/>
  <c r="L156" i="6"/>
  <c r="L103" i="6"/>
  <c r="L153" i="6"/>
  <c r="L210" i="6"/>
  <c r="L115" i="6"/>
  <c r="L194" i="6"/>
  <c r="L234" i="6"/>
  <c r="L177" i="6"/>
  <c r="L190" i="6"/>
  <c r="L123" i="6"/>
  <c r="L231" i="6"/>
  <c r="L209" i="6"/>
  <c r="L131" i="6"/>
  <c r="L189" i="6"/>
  <c r="L222" i="6"/>
  <c r="L116" i="6"/>
  <c r="L175" i="6"/>
  <c r="L118" i="6"/>
  <c r="X410" i="5"/>
  <c r="L220" i="6"/>
  <c r="L125" i="6"/>
  <c r="L124" i="6"/>
  <c r="L219" i="6"/>
  <c r="L113" i="6"/>
  <c r="L181" i="6"/>
  <c r="P77" i="6"/>
  <c r="O77" i="6" s="1"/>
  <c r="N77" i="6" s="1"/>
  <c r="X512" i="5"/>
  <c r="L202" i="6"/>
  <c r="L187" i="6"/>
  <c r="L105" i="6"/>
  <c r="L173" i="6"/>
  <c r="L119" i="6"/>
  <c r="L176" i="6"/>
  <c r="L211" i="6"/>
  <c r="P76" i="6"/>
  <c r="O76" i="6" s="1"/>
  <c r="N76" i="6" s="1"/>
  <c r="P89" i="6"/>
  <c r="O89" i="6" s="1"/>
  <c r="N89" i="6" s="1"/>
  <c r="P80" i="6"/>
  <c r="O80" i="6" s="1"/>
  <c r="N80" i="6" s="1"/>
  <c r="P78" i="6"/>
  <c r="O78" i="6" s="1"/>
  <c r="N78" i="6" s="1"/>
  <c r="P86" i="6"/>
  <c r="O86" i="6" s="1"/>
  <c r="N86" i="6" s="1"/>
  <c r="L229" i="6"/>
  <c r="L170" i="6"/>
  <c r="L148" i="6"/>
  <c r="L191" i="6"/>
  <c r="L155" i="6"/>
  <c r="L110" i="6"/>
  <c r="L139" i="6"/>
  <c r="P92" i="6"/>
  <c r="O92" i="6" s="1"/>
  <c r="N92" i="6" s="1"/>
  <c r="L188" i="6"/>
  <c r="L201" i="6"/>
  <c r="P93" i="6"/>
  <c r="O93" i="6" s="1"/>
  <c r="N93" i="6" s="1"/>
  <c r="P88" i="6"/>
  <c r="O88" i="6" s="1"/>
  <c r="N88" i="6" s="1"/>
  <c r="L138" i="6"/>
  <c r="P90" i="6"/>
  <c r="O90" i="6" s="1"/>
  <c r="N90" i="6" s="1"/>
  <c r="L149" i="6"/>
  <c r="X475" i="5"/>
  <c r="P75" i="6"/>
  <c r="O75" i="6" s="1"/>
  <c r="N75" i="6" s="1"/>
  <c r="P85" i="6"/>
  <c r="O85" i="6" s="1"/>
  <c r="N85" i="6" s="1"/>
  <c r="X468" i="5"/>
  <c r="X519" i="5"/>
  <c r="P91" i="6"/>
  <c r="O91" i="6" s="1"/>
  <c r="N91" i="6" s="1"/>
  <c r="P81" i="6"/>
  <c r="O81" i="6" s="1"/>
  <c r="N81" i="6" s="1"/>
  <c r="L150" i="6"/>
  <c r="L120" i="6"/>
  <c r="L162" i="6"/>
  <c r="L100" i="6"/>
  <c r="L128" i="6"/>
  <c r="L121" i="6"/>
  <c r="L159" i="6"/>
  <c r="P84" i="6"/>
  <c r="O84" i="6" s="1"/>
  <c r="N84" i="6" s="1"/>
  <c r="P79" i="6"/>
  <c r="O79" i="6" s="1"/>
  <c r="N79" i="6" s="1"/>
  <c r="P83" i="6"/>
  <c r="O83" i="6" s="1"/>
  <c r="N83" i="6" s="1"/>
  <c r="X477" i="5"/>
  <c r="P82" i="6"/>
  <c r="O82" i="6" s="1"/>
  <c r="N82" i="6" s="1"/>
  <c r="P87" i="6"/>
  <c r="O87" i="6" s="1"/>
  <c r="N87" i="6" s="1"/>
  <c r="I45" i="6"/>
  <c r="N3" i="6"/>
  <c r="L239" i="6"/>
  <c r="L204" i="6"/>
  <c r="L186" i="6"/>
  <c r="L137" i="6"/>
  <c r="L241" i="6"/>
  <c r="L221" i="6"/>
  <c r="X440" i="5"/>
  <c r="L245" i="6"/>
  <c r="L107" i="6"/>
  <c r="L182" i="6"/>
  <c r="X438" i="5"/>
  <c r="L140" i="6"/>
  <c r="L224" i="6"/>
  <c r="L244" i="6"/>
  <c r="L227" i="6"/>
  <c r="L122" i="6"/>
  <c r="L164" i="6"/>
  <c r="L172" i="6"/>
  <c r="L226" i="6"/>
  <c r="L129" i="6"/>
  <c r="L179" i="6"/>
  <c r="O105" i="6"/>
  <c r="L185" i="6"/>
  <c r="L246" i="6"/>
  <c r="L198" i="6"/>
  <c r="L208" i="6"/>
  <c r="L178" i="6"/>
  <c r="L166" i="6"/>
  <c r="W156" i="1"/>
  <c r="N24" i="6"/>
  <c r="W39" i="1"/>
  <c r="L133" i="6"/>
  <c r="L145" i="6"/>
  <c r="L109" i="6"/>
  <c r="L142" i="6"/>
  <c r="L147" i="6"/>
  <c r="L167" i="6"/>
  <c r="L158" i="6"/>
  <c r="L143" i="6"/>
  <c r="L197" i="6"/>
  <c r="L217" i="6"/>
  <c r="L200" i="6"/>
  <c r="L242" i="6"/>
  <c r="L240" i="6"/>
  <c r="L212" i="6"/>
  <c r="L216" i="6"/>
  <c r="L161" i="6"/>
  <c r="L228" i="6"/>
  <c r="L157" i="6"/>
  <c r="L108" i="6"/>
  <c r="L141" i="6"/>
  <c r="L104" i="6"/>
  <c r="L243" i="6"/>
  <c r="L112" i="6"/>
  <c r="L193" i="6"/>
  <c r="L235" i="6"/>
  <c r="L174" i="6"/>
  <c r="L151" i="6"/>
  <c r="O108" i="6"/>
  <c r="L180" i="6"/>
  <c r="P9" i="6"/>
  <c r="L160" i="6"/>
  <c r="L195" i="6"/>
  <c r="L135" i="6"/>
  <c r="X461" i="5"/>
  <c r="L114" i="6"/>
  <c r="L169" i="6"/>
  <c r="X473" i="5"/>
  <c r="X433" i="5"/>
  <c r="X470" i="5"/>
  <c r="L232" i="6"/>
  <c r="X426" i="5"/>
  <c r="L163" i="6"/>
  <c r="L214" i="6"/>
  <c r="L196" i="6"/>
  <c r="L223" i="6"/>
  <c r="X417" i="5"/>
  <c r="L206" i="6"/>
  <c r="N8" i="6"/>
  <c r="W138" i="1"/>
  <c r="N7" i="6"/>
  <c r="W87" i="1"/>
  <c r="N10" i="6"/>
  <c r="W52" i="1"/>
  <c r="O110" i="6"/>
  <c r="X501" i="5"/>
  <c r="X529" i="5"/>
  <c r="X424" i="5"/>
  <c r="X487" i="5"/>
  <c r="X447" i="5"/>
  <c r="O104" i="6"/>
  <c r="J44" i="6"/>
  <c r="R120" i="1" s="1"/>
  <c r="Q97" i="6" l="1"/>
  <c r="O97" i="6" s="1"/>
  <c r="X193" i="5" s="1"/>
  <c r="N211" i="6"/>
  <c r="N236" i="6"/>
  <c r="N232" i="6"/>
  <c r="N191" i="6"/>
  <c r="N224" i="6"/>
  <c r="N245" i="6"/>
  <c r="N231" i="6"/>
  <c r="N228" i="6"/>
  <c r="M169" i="6"/>
  <c r="M170" i="6" s="1"/>
  <c r="N246" i="6"/>
  <c r="N222" i="6"/>
  <c r="N235" i="6"/>
  <c r="N208" i="6"/>
  <c r="N210" i="6"/>
  <c r="N221" i="6"/>
  <c r="N220" i="6"/>
  <c r="N195" i="6"/>
  <c r="N239" i="6"/>
  <c r="N198" i="6"/>
  <c r="N240" i="6"/>
  <c r="N225" i="6"/>
  <c r="N227" i="6"/>
  <c r="N207" i="6"/>
  <c r="N201" i="6"/>
  <c r="N199" i="6"/>
  <c r="X533" i="5"/>
  <c r="N244" i="6"/>
  <c r="N194" i="6"/>
  <c r="N238" i="6"/>
  <c r="N230" i="6"/>
  <c r="N226" i="6"/>
  <c r="N204" i="6"/>
  <c r="N192" i="6"/>
  <c r="N214" i="6"/>
  <c r="N209" i="6"/>
  <c r="N242" i="6"/>
  <c r="X510" i="5"/>
  <c r="X445" i="5"/>
  <c r="O9" i="6"/>
  <c r="N9" i="6" s="1"/>
  <c r="N183" i="6"/>
  <c r="X293" i="5"/>
  <c r="N140" i="6"/>
  <c r="N156" i="6"/>
  <c r="X340" i="5"/>
  <c r="N160" i="6"/>
  <c r="X365" i="5"/>
  <c r="N171" i="6"/>
  <c r="X368" i="5"/>
  <c r="N172" i="6"/>
  <c r="X379" i="5"/>
  <c r="N177" i="6"/>
  <c r="X281" i="5"/>
  <c r="N135" i="6"/>
  <c r="X319" i="5"/>
  <c r="N151" i="6"/>
  <c r="X354" i="5"/>
  <c r="N166" i="6"/>
  <c r="X328" i="5"/>
  <c r="N155" i="6"/>
  <c r="X342" i="5"/>
  <c r="N161" i="6"/>
  <c r="X333" i="5"/>
  <c r="N157" i="6"/>
  <c r="X349" i="5"/>
  <c r="N164" i="6"/>
  <c r="X288" i="5"/>
  <c r="N138" i="6"/>
  <c r="X321" i="5"/>
  <c r="N152" i="6"/>
  <c r="X305" i="5"/>
  <c r="N145" i="6"/>
  <c r="M103" i="6"/>
  <c r="M104" i="6" s="1"/>
  <c r="N149" i="6"/>
  <c r="N174" i="6"/>
  <c r="N170" i="6"/>
  <c r="M217" i="6"/>
  <c r="Q217" i="6" s="1"/>
  <c r="M235" i="6"/>
  <c r="M236" i="6" s="1"/>
  <c r="M121" i="6"/>
  <c r="M122" i="6" s="1"/>
  <c r="N111" i="6"/>
  <c r="N117" i="6"/>
  <c r="X242" i="5"/>
  <c r="X230" i="5"/>
  <c r="N106" i="6"/>
  <c r="N112" i="6"/>
  <c r="N119" i="6"/>
  <c r="X244" i="5"/>
  <c r="N114" i="6"/>
  <c r="X232" i="5"/>
  <c r="M175" i="6"/>
  <c r="M176" i="6" s="1"/>
  <c r="M196" i="6"/>
  <c r="Q196" i="6" s="1"/>
  <c r="M193" i="6"/>
  <c r="M194" i="6" s="1"/>
  <c r="M214" i="6"/>
  <c r="M215" i="6" s="1"/>
  <c r="M163" i="6"/>
  <c r="Q163" i="6" s="1"/>
  <c r="M112" i="6"/>
  <c r="M113" i="6" s="1"/>
  <c r="M232" i="6"/>
  <c r="M233" i="6" s="1"/>
  <c r="M118" i="6"/>
  <c r="Q118" i="6" s="1"/>
  <c r="M211" i="6"/>
  <c r="M212" i="6" s="1"/>
  <c r="M109" i="6"/>
  <c r="M110" i="6" s="1"/>
  <c r="M226" i="6"/>
  <c r="M227" i="6" s="1"/>
  <c r="M172" i="6"/>
  <c r="Q172" i="6" s="1"/>
  <c r="M223" i="6"/>
  <c r="M224" i="6" s="1"/>
  <c r="M99" i="6"/>
  <c r="Q99" i="6" s="1"/>
  <c r="O99" i="6" s="1"/>
  <c r="Q98" i="6"/>
  <c r="O98" i="6" s="1"/>
  <c r="X195" i="5" s="1"/>
  <c r="I46" i="6"/>
  <c r="Q67" i="9" s="1"/>
  <c r="H68" i="8"/>
  <c r="M220" i="6"/>
  <c r="M205" i="6"/>
  <c r="M130" i="6"/>
  <c r="M199" i="6"/>
  <c r="M106" i="6"/>
  <c r="M154" i="6"/>
  <c r="M241" i="6"/>
  <c r="M136" i="6"/>
  <c r="M145" i="6"/>
  <c r="M133" i="6"/>
  <c r="M139" i="6"/>
  <c r="M187" i="6"/>
  <c r="M202" i="6"/>
  <c r="M238" i="6"/>
  <c r="M160" i="6"/>
  <c r="M127" i="6"/>
  <c r="M184" i="6"/>
  <c r="M142" i="6"/>
  <c r="M157" i="6"/>
  <c r="M148" i="6"/>
  <c r="M190" i="6"/>
  <c r="M181" i="6"/>
  <c r="M166" i="6"/>
  <c r="M244" i="6"/>
  <c r="M229" i="6"/>
  <c r="M178" i="6"/>
  <c r="M151" i="6"/>
  <c r="M208" i="6"/>
  <c r="M124" i="6"/>
  <c r="M115" i="6"/>
  <c r="M100" i="6"/>
  <c r="M101" i="6" s="1"/>
  <c r="X27" i="5"/>
  <c r="N44" i="6"/>
  <c r="W101" i="1"/>
  <c r="Q99" i="4"/>
  <c r="Q78" i="6"/>
  <c r="Q98" i="4"/>
  <c r="Q77" i="6"/>
  <c r="Q107" i="4"/>
  <c r="Q86" i="6"/>
  <c r="Q105" i="4"/>
  <c r="Q84" i="6"/>
  <c r="Q109" i="4"/>
  <c r="Q88" i="6"/>
  <c r="Q101" i="4"/>
  <c r="Q80" i="6"/>
  <c r="Q102" i="4"/>
  <c r="Q81" i="6"/>
  <c r="Q113" i="4"/>
  <c r="Q92" i="6"/>
  <c r="Q106" i="4"/>
  <c r="Q85" i="6"/>
  <c r="Q110" i="4"/>
  <c r="Q89" i="6"/>
  <c r="Q103" i="4"/>
  <c r="Q82" i="6"/>
  <c r="Q96" i="4"/>
  <c r="Q75" i="6"/>
  <c r="Q111" i="4"/>
  <c r="Q90" i="6"/>
  <c r="Q104" i="4"/>
  <c r="Q83" i="6"/>
  <c r="Q66" i="4"/>
  <c r="Q45" i="6"/>
  <c r="O45" i="6" s="1"/>
  <c r="Q108" i="4"/>
  <c r="Q87" i="6"/>
  <c r="Q112" i="4"/>
  <c r="Q91" i="6"/>
  <c r="Q114" i="4"/>
  <c r="Q93" i="6"/>
  <c r="Q100" i="4"/>
  <c r="Q79" i="6"/>
  <c r="Q97" i="4"/>
  <c r="Q76" i="6"/>
  <c r="J89" i="6"/>
  <c r="S508" i="5" s="1"/>
  <c r="J45" i="6"/>
  <c r="H83" i="9" s="1"/>
  <c r="P46" i="6"/>
  <c r="H67" i="8"/>
  <c r="H67" i="9"/>
  <c r="H67" i="4"/>
  <c r="H69" i="9"/>
  <c r="J56" i="6"/>
  <c r="H134" i="4" s="1"/>
  <c r="J86" i="6"/>
  <c r="H164" i="4" s="1"/>
  <c r="N181" i="6"/>
  <c r="N189" i="6"/>
  <c r="N185" i="6"/>
  <c r="J80" i="6"/>
  <c r="H158" i="4" s="1"/>
  <c r="J91" i="6"/>
  <c r="H169" i="4" s="1"/>
  <c r="J77" i="6"/>
  <c r="K77" i="6" s="1"/>
  <c r="L77" i="6" s="1"/>
  <c r="U155" i="4" s="1"/>
  <c r="J53" i="6"/>
  <c r="H111" i="8" s="1"/>
  <c r="N188" i="6"/>
  <c r="S193" i="5"/>
  <c r="H102" i="8"/>
  <c r="H122" i="4"/>
  <c r="H82" i="9"/>
  <c r="N179" i="6"/>
  <c r="N182" i="6"/>
  <c r="N180" i="6"/>
  <c r="O187" i="6"/>
  <c r="X403" i="5" s="1"/>
  <c r="J62" i="6"/>
  <c r="H120" i="8" s="1"/>
  <c r="J90" i="6"/>
  <c r="H168" i="4" s="1"/>
  <c r="J55" i="6"/>
  <c r="H133" i="4" s="1"/>
  <c r="O178" i="6"/>
  <c r="X382" i="5" s="1"/>
  <c r="O186" i="6"/>
  <c r="X400" i="5" s="1"/>
  <c r="O184" i="6"/>
  <c r="X396" i="5" s="1"/>
  <c r="J88" i="6"/>
  <c r="H166" i="4" s="1"/>
  <c r="Q66" i="9"/>
  <c r="H68" i="9"/>
  <c r="Q67" i="8"/>
  <c r="Q66" i="8"/>
  <c r="N123" i="6"/>
  <c r="P48" i="6"/>
  <c r="N136" i="6"/>
  <c r="P47" i="6"/>
  <c r="H68" i="4"/>
  <c r="N162" i="6"/>
  <c r="N158" i="6"/>
  <c r="N173" i="6"/>
  <c r="N103" i="6"/>
  <c r="N176" i="6"/>
  <c r="N159" i="6"/>
  <c r="N115" i="6"/>
  <c r="N122" i="6"/>
  <c r="X316" i="5"/>
  <c r="N107" i="6"/>
  <c r="N120" i="6"/>
  <c r="X270" i="5"/>
  <c r="N137" i="6"/>
  <c r="N147" i="6"/>
  <c r="N144" i="6"/>
  <c r="X274" i="5"/>
  <c r="N131" i="6"/>
  <c r="O116" i="6"/>
  <c r="X237" i="5" s="1"/>
  <c r="O125" i="6"/>
  <c r="X258" i="5" s="1"/>
  <c r="O165" i="6"/>
  <c r="X351" i="5" s="1"/>
  <c r="O146" i="6"/>
  <c r="X307" i="5" s="1"/>
  <c r="O126" i="6"/>
  <c r="N126" i="6" s="1"/>
  <c r="O127" i="6"/>
  <c r="N127" i="6" s="1"/>
  <c r="O175" i="6"/>
  <c r="X375" i="5" s="1"/>
  <c r="O133" i="6"/>
  <c r="N133" i="6" s="1"/>
  <c r="O163" i="6"/>
  <c r="N163" i="6" s="1"/>
  <c r="O128" i="6"/>
  <c r="N128" i="6" s="1"/>
  <c r="O134" i="6"/>
  <c r="X279" i="5" s="1"/>
  <c r="X358" i="5"/>
  <c r="X291" i="5"/>
  <c r="O148" i="6"/>
  <c r="X312" i="5" s="1"/>
  <c r="O154" i="6"/>
  <c r="X326" i="5" s="1"/>
  <c r="N169" i="6"/>
  <c r="O141" i="6"/>
  <c r="X295" i="5" s="1"/>
  <c r="J74" i="6"/>
  <c r="H152" i="4" s="1"/>
  <c r="J81" i="6"/>
  <c r="H159" i="4" s="1"/>
  <c r="O167" i="6"/>
  <c r="N167" i="6" s="1"/>
  <c r="O124" i="6"/>
  <c r="N124" i="6" s="1"/>
  <c r="O129" i="6"/>
  <c r="N129" i="6" s="1"/>
  <c r="O143" i="6"/>
  <c r="N143" i="6" s="1"/>
  <c r="O142" i="6"/>
  <c r="X298" i="5" s="1"/>
  <c r="O121" i="6"/>
  <c r="X249" i="5" s="1"/>
  <c r="O153" i="6"/>
  <c r="X323" i="5" s="1"/>
  <c r="N200" i="6"/>
  <c r="N109" i="6"/>
  <c r="N229" i="6"/>
  <c r="N212" i="6"/>
  <c r="N196" i="6"/>
  <c r="N190" i="6"/>
  <c r="N203" i="6"/>
  <c r="N237" i="6"/>
  <c r="N206" i="6"/>
  <c r="N216" i="6"/>
  <c r="N219" i="6"/>
  <c r="N218" i="6"/>
  <c r="N215" i="6"/>
  <c r="N234" i="6"/>
  <c r="N223" i="6"/>
  <c r="N217" i="6"/>
  <c r="N193" i="6"/>
  <c r="N202" i="6"/>
  <c r="N197" i="6"/>
  <c r="N241" i="6"/>
  <c r="J63" i="6"/>
  <c r="J46" i="6"/>
  <c r="J68" i="6"/>
  <c r="J52" i="6"/>
  <c r="J61" i="6"/>
  <c r="J75" i="6"/>
  <c r="J70" i="6"/>
  <c r="J50" i="6"/>
  <c r="J79" i="6"/>
  <c r="K79" i="6" s="1"/>
  <c r="J54" i="6"/>
  <c r="S263" i="5" s="1"/>
  <c r="J48" i="6"/>
  <c r="J60" i="6"/>
  <c r="J85" i="6"/>
  <c r="S480" i="5" s="1"/>
  <c r="J57" i="6"/>
  <c r="J72" i="6"/>
  <c r="S389" i="5" s="1"/>
  <c r="J51" i="6"/>
  <c r="J84" i="6"/>
  <c r="J93" i="6"/>
  <c r="X126" i="5"/>
  <c r="J78" i="6"/>
  <c r="J69" i="6"/>
  <c r="I47" i="6"/>
  <c r="Q47" i="6" s="1"/>
  <c r="J82" i="6"/>
  <c r="X165" i="5"/>
  <c r="X168" i="5"/>
  <c r="X153" i="5"/>
  <c r="X159" i="5"/>
  <c r="X129" i="5"/>
  <c r="X141" i="5"/>
  <c r="X174" i="5"/>
  <c r="X135" i="5"/>
  <c r="X132" i="5"/>
  <c r="X150" i="5"/>
  <c r="X162" i="5"/>
  <c r="X147" i="5"/>
  <c r="X171" i="5"/>
  <c r="X123" i="5"/>
  <c r="X144" i="5"/>
  <c r="X120" i="5"/>
  <c r="X156" i="5"/>
  <c r="X138" i="5"/>
  <c r="X218" i="5"/>
  <c r="J73" i="6"/>
  <c r="X223" i="5"/>
  <c r="X211" i="5"/>
  <c r="X209" i="5"/>
  <c r="J65" i="6"/>
  <c r="J67" i="6"/>
  <c r="J47" i="6"/>
  <c r="J87" i="6"/>
  <c r="J58" i="6"/>
  <c r="J59" i="6"/>
  <c r="J71" i="6"/>
  <c r="J64" i="6"/>
  <c r="J76" i="6"/>
  <c r="J66" i="6"/>
  <c r="J92" i="6"/>
  <c r="J83" i="6"/>
  <c r="J49" i="6"/>
  <c r="K44" i="6"/>
  <c r="W120" i="1" l="1"/>
  <c r="N97" i="6"/>
  <c r="M218" i="6"/>
  <c r="M219" i="6" s="1"/>
  <c r="Q219" i="6" s="1"/>
  <c r="Q169" i="6"/>
  <c r="Q46" i="6"/>
  <c r="Q121" i="6"/>
  <c r="Q103" i="6"/>
  <c r="Q235" i="6"/>
  <c r="M197" i="6"/>
  <c r="M198" i="6" s="1"/>
  <c r="Q198" i="6" s="1"/>
  <c r="Q67" i="4"/>
  <c r="Q175" i="6"/>
  <c r="S200" i="5"/>
  <c r="Q214" i="6"/>
  <c r="M164" i="6"/>
  <c r="M165" i="6" s="1"/>
  <c r="Q165" i="6" s="1"/>
  <c r="Q193" i="6"/>
  <c r="Q112" i="6"/>
  <c r="Q232" i="6"/>
  <c r="O46" i="6"/>
  <c r="N46" i="6" s="1"/>
  <c r="M119" i="6"/>
  <c r="Q119" i="6" s="1"/>
  <c r="Q109" i="6"/>
  <c r="X197" i="5"/>
  <c r="W124" i="1"/>
  <c r="N99" i="6"/>
  <c r="W122" i="1"/>
  <c r="N98" i="6"/>
  <c r="M173" i="6"/>
  <c r="Q173" i="6" s="1"/>
  <c r="Q226" i="6"/>
  <c r="Q223" i="6"/>
  <c r="Q100" i="6"/>
  <c r="O100" i="6" s="1"/>
  <c r="X200" i="5" s="1"/>
  <c r="Q211" i="6"/>
  <c r="M152" i="6"/>
  <c r="Q151" i="6"/>
  <c r="M171" i="6"/>
  <c r="Q171" i="6" s="1"/>
  <c r="Q170" i="6"/>
  <c r="M213" i="6"/>
  <c r="Q213" i="6" s="1"/>
  <c r="Q212" i="6"/>
  <c r="M128" i="6"/>
  <c r="Q127" i="6"/>
  <c r="M225" i="6"/>
  <c r="Q225" i="6" s="1"/>
  <c r="Q224" i="6"/>
  <c r="M161" i="6"/>
  <c r="Q160" i="6"/>
  <c r="M234" i="6"/>
  <c r="Q234" i="6" s="1"/>
  <c r="Q233" i="6"/>
  <c r="M179" i="6"/>
  <c r="Q178" i="6"/>
  <c r="M239" i="6"/>
  <c r="Q238" i="6"/>
  <c r="M203" i="6"/>
  <c r="Q202" i="6"/>
  <c r="M195" i="6"/>
  <c r="Q195" i="6" s="1"/>
  <c r="Q194" i="6"/>
  <c r="M188" i="6"/>
  <c r="Q187" i="6"/>
  <c r="M200" i="6"/>
  <c r="Q199" i="6"/>
  <c r="M230" i="6"/>
  <c r="Q229" i="6"/>
  <c r="M140" i="6"/>
  <c r="Q139" i="6"/>
  <c r="M131" i="6"/>
  <c r="Q130" i="6"/>
  <c r="M245" i="6"/>
  <c r="Q244" i="6"/>
  <c r="M134" i="6"/>
  <c r="Q133" i="6"/>
  <c r="M206" i="6"/>
  <c r="Q205" i="6"/>
  <c r="M167" i="6"/>
  <c r="Q166" i="6"/>
  <c r="M146" i="6"/>
  <c r="Q145" i="6"/>
  <c r="M182" i="6"/>
  <c r="Q181" i="6"/>
  <c r="M177" i="6"/>
  <c r="Q177" i="6" s="1"/>
  <c r="Q176" i="6"/>
  <c r="M191" i="6"/>
  <c r="Q190" i="6"/>
  <c r="M114" i="6"/>
  <c r="Q114" i="6" s="1"/>
  <c r="Q113" i="6"/>
  <c r="M149" i="6"/>
  <c r="Q148" i="6"/>
  <c r="M137" i="6"/>
  <c r="Q136" i="6"/>
  <c r="M242" i="6"/>
  <c r="Q241" i="6"/>
  <c r="M216" i="6"/>
  <c r="Q216" i="6" s="1"/>
  <c r="Q215" i="6"/>
  <c r="M158" i="6"/>
  <c r="Q157" i="6"/>
  <c r="M111" i="6"/>
  <c r="Q111" i="6" s="1"/>
  <c r="Q110" i="6"/>
  <c r="M116" i="6"/>
  <c r="Q115" i="6"/>
  <c r="M143" i="6"/>
  <c r="Q142" i="6"/>
  <c r="M155" i="6"/>
  <c r="Q154" i="6"/>
  <c r="M105" i="6"/>
  <c r="Q105" i="6" s="1"/>
  <c r="Q104" i="6"/>
  <c r="K89" i="6"/>
  <c r="K167" i="4" s="1"/>
  <c r="R167" i="4" s="1"/>
  <c r="M125" i="6"/>
  <c r="Q124" i="6"/>
  <c r="M185" i="6"/>
  <c r="Q184" i="6"/>
  <c r="M221" i="6"/>
  <c r="Q220" i="6"/>
  <c r="M209" i="6"/>
  <c r="Q208" i="6"/>
  <c r="M123" i="6"/>
  <c r="Q123" i="6" s="1"/>
  <c r="Q122" i="6"/>
  <c r="M228" i="6"/>
  <c r="Q228" i="6" s="1"/>
  <c r="Q227" i="6"/>
  <c r="M107" i="6"/>
  <c r="Q106" i="6"/>
  <c r="M237" i="6"/>
  <c r="Q237" i="6" s="1"/>
  <c r="Q236" i="6"/>
  <c r="M102" i="6"/>
  <c r="Q102" i="6" s="1"/>
  <c r="O102" i="6" s="1"/>
  <c r="Q101" i="6"/>
  <c r="O101" i="6" s="1"/>
  <c r="X202" i="5" s="1"/>
  <c r="H123" i="4"/>
  <c r="O47" i="6"/>
  <c r="N47" i="6" s="1"/>
  <c r="N45" i="6"/>
  <c r="X30" i="5"/>
  <c r="H167" i="4"/>
  <c r="S487" i="5"/>
  <c r="H103" i="8"/>
  <c r="K86" i="6"/>
  <c r="L86" i="6" s="1"/>
  <c r="U164" i="4" s="1"/>
  <c r="S256" i="5"/>
  <c r="H131" i="4"/>
  <c r="K45" i="6"/>
  <c r="K83" i="9" s="1"/>
  <c r="I48" i="6"/>
  <c r="S270" i="5"/>
  <c r="S515" i="5"/>
  <c r="K90" i="6"/>
  <c r="L90" i="6" s="1"/>
  <c r="U168" i="4" s="1"/>
  <c r="W139" i="1"/>
  <c r="S319" i="5"/>
  <c r="S277" i="5"/>
  <c r="S501" i="5"/>
  <c r="S445" i="5"/>
  <c r="K80" i="6"/>
  <c r="L80" i="6" s="1"/>
  <c r="U158" i="4" s="1"/>
  <c r="H114" i="8"/>
  <c r="S522" i="5"/>
  <c r="K91" i="6"/>
  <c r="L91" i="6" s="1"/>
  <c r="U169" i="4" s="1"/>
  <c r="K88" i="6"/>
  <c r="L88" i="6" s="1"/>
  <c r="U166" i="4" s="1"/>
  <c r="H69" i="8"/>
  <c r="H69" i="4"/>
  <c r="K155" i="4"/>
  <c r="R155" i="4" s="1"/>
  <c r="H155" i="4"/>
  <c r="S424" i="5"/>
  <c r="H91" i="9"/>
  <c r="H113" i="8"/>
  <c r="N187" i="6"/>
  <c r="H140" i="4"/>
  <c r="K82" i="9"/>
  <c r="R82" i="9" s="1"/>
  <c r="K102" i="8"/>
  <c r="R102" i="8" s="1"/>
  <c r="N178" i="6"/>
  <c r="N184" i="6"/>
  <c r="N186" i="6"/>
  <c r="S452" i="5"/>
  <c r="K81" i="6"/>
  <c r="L81" i="6" s="1"/>
  <c r="U159" i="4" s="1"/>
  <c r="S403" i="5"/>
  <c r="S382" i="5"/>
  <c r="H149" i="4"/>
  <c r="H129" i="8"/>
  <c r="K87" i="6"/>
  <c r="L87" i="6" s="1"/>
  <c r="U165" i="4" s="1"/>
  <c r="H165" i="4"/>
  <c r="S298" i="5"/>
  <c r="H117" i="8"/>
  <c r="H137" i="4"/>
  <c r="K84" i="6"/>
  <c r="K162" i="4" s="1"/>
  <c r="R162" i="4" s="1"/>
  <c r="H162" i="4"/>
  <c r="S291" i="5"/>
  <c r="H136" i="4"/>
  <c r="H116" i="8"/>
  <c r="H132" i="4"/>
  <c r="H112" i="8"/>
  <c r="K78" i="6"/>
  <c r="L78" i="6" s="1"/>
  <c r="U156" i="4" s="1"/>
  <c r="H156" i="4"/>
  <c r="S536" i="5"/>
  <c r="H171" i="4"/>
  <c r="S438" i="5"/>
  <c r="H157" i="4"/>
  <c r="H125" i="8"/>
  <c r="H145" i="4"/>
  <c r="S221" i="5"/>
  <c r="H86" i="9"/>
  <c r="H106" i="8"/>
  <c r="H126" i="4"/>
  <c r="S228" i="5"/>
  <c r="H127" i="4"/>
  <c r="H87" i="9"/>
  <c r="H107" i="8"/>
  <c r="S235" i="5"/>
  <c r="H88" i="9"/>
  <c r="H108" i="8"/>
  <c r="H128" i="4"/>
  <c r="K85" i="6"/>
  <c r="L85" i="6" s="1"/>
  <c r="U163" i="4" s="1"/>
  <c r="H163" i="4"/>
  <c r="H148" i="4"/>
  <c r="H128" i="8"/>
  <c r="H135" i="4"/>
  <c r="H115" i="8"/>
  <c r="S305" i="5"/>
  <c r="H118" i="8"/>
  <c r="H138" i="4"/>
  <c r="S284" i="5"/>
  <c r="K83" i="6"/>
  <c r="L83" i="6" s="1"/>
  <c r="U161" i="4" s="1"/>
  <c r="H161" i="4"/>
  <c r="K75" i="6"/>
  <c r="L75" i="6" s="1"/>
  <c r="U153" i="4" s="1"/>
  <c r="H153" i="4"/>
  <c r="S326" i="5"/>
  <c r="H141" i="4"/>
  <c r="H121" i="8"/>
  <c r="H150" i="4"/>
  <c r="H130" i="8"/>
  <c r="S396" i="5"/>
  <c r="H151" i="4"/>
  <c r="H131" i="8"/>
  <c r="K92" i="6"/>
  <c r="L92" i="6" s="1"/>
  <c r="U170" i="4" s="1"/>
  <c r="H170" i="4"/>
  <c r="K82" i="6"/>
  <c r="L82" i="6" s="1"/>
  <c r="U160" i="4" s="1"/>
  <c r="H160" i="4"/>
  <c r="H119" i="8"/>
  <c r="H139" i="4"/>
  <c r="H70" i="8"/>
  <c r="H70" i="9"/>
  <c r="S340" i="5"/>
  <c r="H143" i="4"/>
  <c r="H123" i="8"/>
  <c r="H144" i="4"/>
  <c r="H124" i="8"/>
  <c r="H90" i="9"/>
  <c r="H130" i="4"/>
  <c r="H110" i="8"/>
  <c r="S242" i="5"/>
  <c r="H89" i="9"/>
  <c r="H109" i="8"/>
  <c r="H129" i="4"/>
  <c r="Q68" i="4"/>
  <c r="Q68" i="8"/>
  <c r="Q68" i="9"/>
  <c r="S361" i="5"/>
  <c r="H146" i="4"/>
  <c r="H126" i="8"/>
  <c r="S214" i="5"/>
  <c r="H125" i="4"/>
  <c r="H85" i="9"/>
  <c r="H105" i="8"/>
  <c r="S417" i="5"/>
  <c r="H154" i="4"/>
  <c r="S333" i="5"/>
  <c r="H142" i="4"/>
  <c r="H122" i="8"/>
  <c r="H147" i="4"/>
  <c r="H127" i="8"/>
  <c r="S207" i="5"/>
  <c r="H84" i="9"/>
  <c r="H124" i="4"/>
  <c r="H104" i="8"/>
  <c r="L44" i="6"/>
  <c r="K122" i="4"/>
  <c r="R122" i="4" s="1"/>
  <c r="L79" i="6"/>
  <c r="U157" i="4" s="1"/>
  <c r="K157" i="4"/>
  <c r="R157" i="4" s="1"/>
  <c r="P49" i="6"/>
  <c r="H70" i="4"/>
  <c r="N142" i="6"/>
  <c r="N121" i="6"/>
  <c r="N116" i="6"/>
  <c r="N141" i="6"/>
  <c r="N154" i="6"/>
  <c r="N148" i="6"/>
  <c r="N165" i="6"/>
  <c r="N134" i="6"/>
  <c r="N153" i="6"/>
  <c r="X265" i="5"/>
  <c r="X300" i="5"/>
  <c r="N125" i="6"/>
  <c r="N175" i="6"/>
  <c r="N146" i="6"/>
  <c r="X267" i="5"/>
  <c r="X347" i="5"/>
  <c r="X256" i="5"/>
  <c r="X277" i="5"/>
  <c r="X356" i="5"/>
  <c r="X263" i="5"/>
  <c r="X260" i="5"/>
  <c r="S410" i="5"/>
  <c r="K46" i="6"/>
  <c r="S375" i="5"/>
  <c r="S312" i="5"/>
  <c r="S249" i="5"/>
  <c r="N108" i="6"/>
  <c r="N104" i="6"/>
  <c r="N105" i="6"/>
  <c r="N110" i="6"/>
  <c r="S473" i="5"/>
  <c r="K93" i="6"/>
  <c r="S368" i="5"/>
  <c r="K76" i="6"/>
  <c r="S431" i="5"/>
  <c r="S459" i="5"/>
  <c r="S354" i="5"/>
  <c r="S466" i="5"/>
  <c r="S347" i="5"/>
  <c r="S494" i="5"/>
  <c r="S529" i="5"/>
  <c r="I49" i="6"/>
  <c r="Q49" i="6" s="1"/>
  <c r="K47" i="6"/>
  <c r="Q218" i="6" l="1"/>
  <c r="Q197" i="6"/>
  <c r="X204" i="5"/>
  <c r="N102" i="6"/>
  <c r="Q164" i="6"/>
  <c r="M120" i="6"/>
  <c r="Q120" i="6" s="1"/>
  <c r="M174" i="6"/>
  <c r="Q174" i="6" s="1"/>
  <c r="N100" i="6"/>
  <c r="N101" i="6"/>
  <c r="O49" i="6"/>
  <c r="N49" i="6" s="1"/>
  <c r="L89" i="6"/>
  <c r="U167" i="4" s="1"/>
  <c r="K164" i="4"/>
  <c r="R164" i="4" s="1"/>
  <c r="M135" i="6"/>
  <c r="Q135" i="6" s="1"/>
  <c r="Q134" i="6"/>
  <c r="M240" i="6"/>
  <c r="Q240" i="6" s="1"/>
  <c r="Q239" i="6"/>
  <c r="M156" i="6"/>
  <c r="Q156" i="6" s="1"/>
  <c r="Q155" i="6"/>
  <c r="M138" i="6"/>
  <c r="Q138" i="6" s="1"/>
  <c r="Q137" i="6"/>
  <c r="M246" i="6"/>
  <c r="Q246" i="6" s="1"/>
  <c r="Q245" i="6"/>
  <c r="M180" i="6"/>
  <c r="Q180" i="6" s="1"/>
  <c r="Q179" i="6"/>
  <c r="M144" i="6"/>
  <c r="Q144" i="6" s="1"/>
  <c r="Q143" i="6"/>
  <c r="M150" i="6"/>
  <c r="Q150" i="6" s="1"/>
  <c r="Q149" i="6"/>
  <c r="M132" i="6"/>
  <c r="Q132" i="6" s="1"/>
  <c r="Q131" i="6"/>
  <c r="M108" i="6"/>
  <c r="Q108" i="6" s="1"/>
  <c r="Q107" i="6"/>
  <c r="M117" i="6"/>
  <c r="Q117" i="6" s="1"/>
  <c r="Q116" i="6"/>
  <c r="M141" i="6"/>
  <c r="Q141" i="6" s="1"/>
  <c r="Q140" i="6"/>
  <c r="M162" i="6"/>
  <c r="Q162" i="6" s="1"/>
  <c r="Q161" i="6"/>
  <c r="M192" i="6"/>
  <c r="Q192" i="6" s="1"/>
  <c r="Q191" i="6"/>
  <c r="M231" i="6"/>
  <c r="Q231" i="6" s="1"/>
  <c r="Q230" i="6"/>
  <c r="M159" i="6"/>
  <c r="Q159" i="6" s="1"/>
  <c r="Q158" i="6"/>
  <c r="M201" i="6"/>
  <c r="Q201" i="6" s="1"/>
  <c r="Q200" i="6"/>
  <c r="M129" i="6"/>
  <c r="Q129" i="6" s="1"/>
  <c r="Q128" i="6"/>
  <c r="M210" i="6"/>
  <c r="Q210" i="6" s="1"/>
  <c r="Q209" i="6"/>
  <c r="M183" i="6"/>
  <c r="Q183" i="6" s="1"/>
  <c r="Q182" i="6"/>
  <c r="M189" i="6"/>
  <c r="Q189" i="6" s="1"/>
  <c r="Q188" i="6"/>
  <c r="M222" i="6"/>
  <c r="Q222" i="6" s="1"/>
  <c r="Q221" i="6"/>
  <c r="M147" i="6"/>
  <c r="Q147" i="6" s="1"/>
  <c r="Q146" i="6"/>
  <c r="M186" i="6"/>
  <c r="Q186" i="6" s="1"/>
  <c r="Q185" i="6"/>
  <c r="M168" i="6"/>
  <c r="Q168" i="6" s="1"/>
  <c r="Q167" i="6"/>
  <c r="M153" i="6"/>
  <c r="Q153" i="6" s="1"/>
  <c r="Q152" i="6"/>
  <c r="M126" i="6"/>
  <c r="Q126" i="6" s="1"/>
  <c r="Q125" i="6"/>
  <c r="M243" i="6"/>
  <c r="Q243" i="6" s="1"/>
  <c r="Q242" i="6"/>
  <c r="M207" i="6"/>
  <c r="Q207" i="6" s="1"/>
  <c r="Q206" i="6"/>
  <c r="M204" i="6"/>
  <c r="Q204" i="6" s="1"/>
  <c r="Q203" i="6"/>
  <c r="X36" i="5"/>
  <c r="K123" i="4"/>
  <c r="R123" i="4" s="1"/>
  <c r="L45" i="6"/>
  <c r="U103" i="8" s="1"/>
  <c r="X33" i="5"/>
  <c r="K103" i="8"/>
  <c r="R103" i="8" s="1"/>
  <c r="Q69" i="4"/>
  <c r="Q48" i="6"/>
  <c r="O48" i="6" s="1"/>
  <c r="K168" i="4"/>
  <c r="R168" i="4" s="1"/>
  <c r="Q69" i="8"/>
  <c r="Q69" i="9"/>
  <c r="K158" i="4"/>
  <c r="R158" i="4" s="1"/>
  <c r="K166" i="4"/>
  <c r="R166" i="4" s="1"/>
  <c r="K169" i="4"/>
  <c r="R169" i="4" s="1"/>
  <c r="K159" i="4"/>
  <c r="R159" i="4" s="1"/>
  <c r="K165" i="4"/>
  <c r="R165" i="4" s="1"/>
  <c r="L84" i="6"/>
  <c r="U162" i="4" s="1"/>
  <c r="U122" i="4"/>
  <c r="U82" i="9"/>
  <c r="U102" i="8"/>
  <c r="K170" i="4"/>
  <c r="R170" i="4" s="1"/>
  <c r="K160" i="4"/>
  <c r="R160" i="4" s="1"/>
  <c r="H132" i="8"/>
  <c r="N39" i="8" s="1"/>
  <c r="H172" i="4"/>
  <c r="N39" i="4" s="1"/>
  <c r="H92" i="9"/>
  <c r="N39" i="9" s="1"/>
  <c r="K156" i="4"/>
  <c r="R156" i="4" s="1"/>
  <c r="K163" i="4"/>
  <c r="R163" i="4" s="1"/>
  <c r="K153" i="4"/>
  <c r="R153" i="4" s="1"/>
  <c r="Q70" i="4"/>
  <c r="Q70" i="8"/>
  <c r="Q70" i="9"/>
  <c r="H71" i="8"/>
  <c r="H71" i="9"/>
  <c r="R83" i="9"/>
  <c r="K104" i="8"/>
  <c r="R104" i="8" s="1"/>
  <c r="K84" i="9"/>
  <c r="R84" i="9" s="1"/>
  <c r="K161" i="4"/>
  <c r="R161" i="4" s="1"/>
  <c r="K105" i="8"/>
  <c r="R105" i="8" s="1"/>
  <c r="K85" i="9"/>
  <c r="R85" i="9" s="1"/>
  <c r="L47" i="6"/>
  <c r="K125" i="4"/>
  <c r="R125" i="4" s="1"/>
  <c r="L93" i="6"/>
  <c r="U171" i="4" s="1"/>
  <c r="K171" i="4"/>
  <c r="R171" i="4" s="1"/>
  <c r="P50" i="6"/>
  <c r="H71" i="4"/>
  <c r="L46" i="6"/>
  <c r="K124" i="4"/>
  <c r="R124" i="4" s="1"/>
  <c r="L76" i="6"/>
  <c r="U154" i="4" s="1"/>
  <c r="K154" i="4"/>
  <c r="R154" i="4" s="1"/>
  <c r="I50" i="6"/>
  <c r="Q50" i="6" s="1"/>
  <c r="K48" i="6"/>
  <c r="X42" i="5" l="1"/>
  <c r="O50" i="6"/>
  <c r="N50" i="6" s="1"/>
  <c r="U83" i="9"/>
  <c r="U123" i="4"/>
  <c r="N48" i="6"/>
  <c r="X39" i="5"/>
  <c r="H73" i="9"/>
  <c r="I52" i="6"/>
  <c r="Q52" i="6" s="1"/>
  <c r="H73" i="4"/>
  <c r="H73" i="8"/>
  <c r="P52" i="6"/>
  <c r="O52" i="6" s="1"/>
  <c r="K52" i="6"/>
  <c r="H72" i="4"/>
  <c r="H72" i="8"/>
  <c r="H72" i="9"/>
  <c r="Q71" i="4"/>
  <c r="Q71" i="9"/>
  <c r="Q71" i="8"/>
  <c r="K86" i="9"/>
  <c r="R86" i="9" s="1"/>
  <c r="K106" i="8"/>
  <c r="U125" i="4"/>
  <c r="U85" i="9"/>
  <c r="U105" i="8"/>
  <c r="U124" i="4"/>
  <c r="U104" i="8"/>
  <c r="U84" i="9"/>
  <c r="L48" i="6"/>
  <c r="K126" i="4"/>
  <c r="R126" i="4" s="1"/>
  <c r="I51" i="6"/>
  <c r="Q51" i="6" s="1"/>
  <c r="P51" i="6"/>
  <c r="K49" i="6"/>
  <c r="X45" i="5" l="1"/>
  <c r="O51" i="6"/>
  <c r="N51" i="6" s="1"/>
  <c r="L52" i="6"/>
  <c r="K130" i="4"/>
  <c r="R130" i="4" s="1"/>
  <c r="K110" i="8"/>
  <c r="R110" i="8" s="1"/>
  <c r="K90" i="9"/>
  <c r="R90" i="9" s="1"/>
  <c r="N52" i="6"/>
  <c r="X51" i="5"/>
  <c r="Q73" i="4"/>
  <c r="Q73" i="8"/>
  <c r="Q73" i="9"/>
  <c r="H74" i="9"/>
  <c r="H75" i="9" s="1"/>
  <c r="H74" i="8"/>
  <c r="I53" i="6"/>
  <c r="Q53" i="6" s="1"/>
  <c r="H74" i="4"/>
  <c r="P53" i="6"/>
  <c r="O53" i="6" s="1"/>
  <c r="K53" i="6"/>
  <c r="K87" i="9"/>
  <c r="K107" i="8"/>
  <c r="R107" i="8" s="1"/>
  <c r="Q72" i="4"/>
  <c r="Q72" i="8"/>
  <c r="Q72" i="9"/>
  <c r="R106" i="8"/>
  <c r="U126" i="4"/>
  <c r="U86" i="9"/>
  <c r="U106" i="8"/>
  <c r="L49" i="6"/>
  <c r="K127" i="4"/>
  <c r="R127" i="4" s="1"/>
  <c r="K51" i="6"/>
  <c r="K50" i="6"/>
  <c r="X48" i="5" l="1"/>
  <c r="Q74" i="4"/>
  <c r="Q74" i="9"/>
  <c r="Q74" i="8"/>
  <c r="K111" i="8"/>
  <c r="R111" i="8" s="1"/>
  <c r="L53" i="6"/>
  <c r="K131" i="4"/>
  <c r="R131" i="4" s="1"/>
  <c r="K91" i="9"/>
  <c r="R91" i="9" s="1"/>
  <c r="I54" i="6"/>
  <c r="Q54" i="6" s="1"/>
  <c r="H75" i="4"/>
  <c r="H75" i="8"/>
  <c r="P54" i="6"/>
  <c r="O54" i="6" s="1"/>
  <c r="K54" i="6"/>
  <c r="U130" i="4"/>
  <c r="U90" i="9"/>
  <c r="U110" i="8"/>
  <c r="N53" i="6"/>
  <c r="X54" i="5"/>
  <c r="Q75" i="9"/>
  <c r="N36" i="9" s="1"/>
  <c r="K88" i="9"/>
  <c r="R88" i="9" s="1"/>
  <c r="K108" i="8"/>
  <c r="U127" i="4"/>
  <c r="U87" i="9"/>
  <c r="U107" i="8"/>
  <c r="K89" i="9"/>
  <c r="R89" i="9" s="1"/>
  <c r="K109" i="8"/>
  <c r="R109" i="8" s="1"/>
  <c r="R87" i="9"/>
  <c r="L50" i="6"/>
  <c r="K128" i="4"/>
  <c r="R128" i="4" s="1"/>
  <c r="L51" i="6"/>
  <c r="K129" i="4"/>
  <c r="R129" i="4" s="1"/>
  <c r="K92" i="9" l="1"/>
  <c r="Q75" i="4"/>
  <c r="Q75" i="8"/>
  <c r="U91" i="9"/>
  <c r="U111" i="8"/>
  <c r="U131" i="4"/>
  <c r="N54" i="6"/>
  <c r="X57" i="5"/>
  <c r="H76" i="8"/>
  <c r="P55" i="6"/>
  <c r="O55" i="6" s="1"/>
  <c r="I55" i="6"/>
  <c r="Q55" i="6" s="1"/>
  <c r="H76" i="4"/>
  <c r="K55" i="6"/>
  <c r="K112" i="8"/>
  <c r="R112" i="8" s="1"/>
  <c r="L54" i="6"/>
  <c r="K132" i="4"/>
  <c r="R132" i="4" s="1"/>
  <c r="U129" i="4"/>
  <c r="U89" i="9"/>
  <c r="U109" i="8"/>
  <c r="R108" i="8"/>
  <c r="U128" i="4"/>
  <c r="U88" i="9"/>
  <c r="U108" i="8"/>
  <c r="U132" i="4" l="1"/>
  <c r="U112" i="8"/>
  <c r="K113" i="8"/>
  <c r="R113" i="8" s="1"/>
  <c r="L55" i="6"/>
  <c r="K133" i="4"/>
  <c r="R133" i="4" s="1"/>
  <c r="Q76" i="4"/>
  <c r="Q76" i="8"/>
  <c r="N55" i="6"/>
  <c r="X60" i="5"/>
  <c r="H77" i="8"/>
  <c r="I56" i="6"/>
  <c r="Q56" i="6" s="1"/>
  <c r="H77" i="4"/>
  <c r="P56" i="6"/>
  <c r="O56" i="6" s="1"/>
  <c r="K56" i="6"/>
  <c r="U92" i="9"/>
  <c r="K114" i="8" l="1"/>
  <c r="L56" i="6"/>
  <c r="K134" i="4"/>
  <c r="N56" i="6"/>
  <c r="X63" i="5"/>
  <c r="Q77" i="4"/>
  <c r="Q77" i="8"/>
  <c r="H78" i="4"/>
  <c r="H78" i="8"/>
  <c r="P57" i="6"/>
  <c r="O57" i="6" s="1"/>
  <c r="I57" i="6"/>
  <c r="Q57" i="6" s="1"/>
  <c r="K57" i="6"/>
  <c r="U133" i="4"/>
  <c r="U113" i="8"/>
  <c r="K115" i="8" l="1"/>
  <c r="R115" i="8" s="1"/>
  <c r="L57" i="6"/>
  <c r="K135" i="4"/>
  <c r="R135" i="4" s="1"/>
  <c r="Q78" i="4"/>
  <c r="Q78" i="8"/>
  <c r="N57" i="6"/>
  <c r="X66" i="5"/>
  <c r="I58" i="6"/>
  <c r="Q58" i="6" s="1"/>
  <c r="H79" i="4"/>
  <c r="H79" i="8"/>
  <c r="P58" i="6"/>
  <c r="O58" i="6" s="1"/>
  <c r="K58" i="6"/>
  <c r="R134" i="4"/>
  <c r="U134" i="4"/>
  <c r="U114" i="8"/>
  <c r="R114" i="8"/>
  <c r="K116" i="8" l="1"/>
  <c r="K136" i="4"/>
  <c r="L58" i="6"/>
  <c r="N58" i="6"/>
  <c r="X69" i="5"/>
  <c r="Q79" i="4"/>
  <c r="Q79" i="8"/>
  <c r="H80" i="8"/>
  <c r="P59" i="6"/>
  <c r="O59" i="6" s="1"/>
  <c r="I59" i="6"/>
  <c r="Q59" i="6" s="1"/>
  <c r="H80" i="4"/>
  <c r="K59" i="6"/>
  <c r="U135" i="4"/>
  <c r="U115" i="8"/>
  <c r="K117" i="8" l="1"/>
  <c r="R117" i="8" s="1"/>
  <c r="K137" i="4"/>
  <c r="R137" i="4" s="1"/>
  <c r="L59" i="6"/>
  <c r="Q80" i="4"/>
  <c r="Q80" i="8"/>
  <c r="N59" i="6"/>
  <c r="X72" i="5"/>
  <c r="I60" i="6"/>
  <c r="Q60" i="6" s="1"/>
  <c r="H81" i="4"/>
  <c r="H81" i="8"/>
  <c r="P60" i="6"/>
  <c r="O60" i="6" s="1"/>
  <c r="K60" i="6"/>
  <c r="U136" i="4"/>
  <c r="U116" i="8"/>
  <c r="R136" i="4"/>
  <c r="R116" i="8"/>
  <c r="N60" i="6" l="1"/>
  <c r="X75" i="5"/>
  <c r="H82" i="8"/>
  <c r="I61" i="6"/>
  <c r="Q61" i="6" s="1"/>
  <c r="H82" i="4"/>
  <c r="P61" i="6"/>
  <c r="O61" i="6" s="1"/>
  <c r="K61" i="6"/>
  <c r="U117" i="8"/>
  <c r="U137" i="4"/>
  <c r="K118" i="8"/>
  <c r="R118" i="8" s="1"/>
  <c r="L60" i="6"/>
  <c r="K138" i="4"/>
  <c r="Q81" i="4"/>
  <c r="Q81" i="8"/>
  <c r="R138" i="4" l="1"/>
  <c r="P62" i="6"/>
  <c r="O62" i="6" s="1"/>
  <c r="H83" i="8"/>
  <c r="I62" i="6"/>
  <c r="Q62" i="6" s="1"/>
  <c r="H83" i="4"/>
  <c r="K62" i="6"/>
  <c r="U138" i="4"/>
  <c r="U118" i="8"/>
  <c r="K119" i="8"/>
  <c r="L61" i="6"/>
  <c r="K139" i="4"/>
  <c r="R139" i="4" s="1"/>
  <c r="Q82" i="4"/>
  <c r="Q82" i="8"/>
  <c r="N61" i="6"/>
  <c r="X78" i="5"/>
  <c r="U139" i="4" l="1"/>
  <c r="U119" i="8"/>
  <c r="K120" i="8"/>
  <c r="R120" i="8" s="1"/>
  <c r="K140" i="4"/>
  <c r="R140" i="4" s="1"/>
  <c r="L62" i="6"/>
  <c r="R119" i="8"/>
  <c r="H84" i="8"/>
  <c r="P63" i="6"/>
  <c r="O63" i="6" s="1"/>
  <c r="I63" i="6"/>
  <c r="Q63" i="6" s="1"/>
  <c r="H84" i="4"/>
  <c r="K63" i="6"/>
  <c r="Q83" i="4"/>
  <c r="Q83" i="8"/>
  <c r="N62" i="6"/>
  <c r="X81" i="5"/>
  <c r="K121" i="8" l="1"/>
  <c r="R121" i="8" s="1"/>
  <c r="L63" i="6"/>
  <c r="K141" i="4"/>
  <c r="R141" i="4" s="1"/>
  <c r="P64" i="6"/>
  <c r="O64" i="6" s="1"/>
  <c r="H85" i="8"/>
  <c r="I64" i="6"/>
  <c r="Q64" i="6" s="1"/>
  <c r="H85" i="4"/>
  <c r="K64" i="6"/>
  <c r="N63" i="6"/>
  <c r="X84" i="5"/>
  <c r="Q84" i="4"/>
  <c r="Q84" i="8"/>
  <c r="U120" i="8"/>
  <c r="U140" i="4"/>
  <c r="K122" i="8" l="1"/>
  <c r="R122" i="8" s="1"/>
  <c r="L64" i="6"/>
  <c r="K142" i="4"/>
  <c r="R142" i="4" s="1"/>
  <c r="N64" i="6"/>
  <c r="X87" i="5"/>
  <c r="U121" i="8"/>
  <c r="U141" i="4"/>
  <c r="Q85" i="4"/>
  <c r="Q85" i="8"/>
  <c r="I65" i="6"/>
  <c r="Q65" i="6" s="1"/>
  <c r="P65" i="6"/>
  <c r="O65" i="6" s="1"/>
  <c r="H86" i="8"/>
  <c r="H86" i="4"/>
  <c r="K65" i="6"/>
  <c r="N65" i="6" l="1"/>
  <c r="X90" i="5"/>
  <c r="K123" i="8"/>
  <c r="R123" i="8" s="1"/>
  <c r="K143" i="4"/>
  <c r="R143" i="4" s="1"/>
  <c r="L65" i="6"/>
  <c r="H87" i="8"/>
  <c r="P66" i="6"/>
  <c r="O66" i="6" s="1"/>
  <c r="I66" i="6"/>
  <c r="Q66" i="6" s="1"/>
  <c r="H87" i="4"/>
  <c r="K66" i="6"/>
  <c r="U122" i="8"/>
  <c r="U142" i="4"/>
  <c r="Q86" i="4"/>
  <c r="Q86" i="8"/>
  <c r="Q87" i="4" l="1"/>
  <c r="Q87" i="8"/>
  <c r="K124" i="8"/>
  <c r="R124" i="8" s="1"/>
  <c r="K144" i="4"/>
  <c r="R144" i="4" s="1"/>
  <c r="L66" i="6"/>
  <c r="N66" i="6"/>
  <c r="X93" i="5"/>
  <c r="H88" i="8"/>
  <c r="P67" i="6"/>
  <c r="O67" i="6" s="1"/>
  <c r="I67" i="6"/>
  <c r="Q67" i="6" s="1"/>
  <c r="H88" i="4"/>
  <c r="K67" i="6"/>
  <c r="U143" i="4"/>
  <c r="U123" i="8"/>
  <c r="Q88" i="4" l="1"/>
  <c r="Q88" i="8"/>
  <c r="K125" i="8"/>
  <c r="R125" i="8" s="1"/>
  <c r="K145" i="4"/>
  <c r="R145" i="4" s="1"/>
  <c r="L67" i="6"/>
  <c r="U124" i="8"/>
  <c r="U144" i="4"/>
  <c r="N67" i="6"/>
  <c r="X96" i="5"/>
  <c r="P68" i="6"/>
  <c r="O68" i="6" s="1"/>
  <c r="H89" i="8"/>
  <c r="I68" i="6"/>
  <c r="Q68" i="6" s="1"/>
  <c r="H89" i="4"/>
  <c r="K68" i="6"/>
  <c r="K126" i="8" l="1"/>
  <c r="R126" i="8" s="1"/>
  <c r="K146" i="4"/>
  <c r="R146" i="4" s="1"/>
  <c r="L68" i="6"/>
  <c r="N68" i="6"/>
  <c r="X99" i="5"/>
  <c r="H90" i="8"/>
  <c r="P69" i="6"/>
  <c r="O69" i="6" s="1"/>
  <c r="I69" i="6"/>
  <c r="Q69" i="6" s="1"/>
  <c r="H90" i="4"/>
  <c r="K69" i="6"/>
  <c r="U145" i="4"/>
  <c r="U125" i="8"/>
  <c r="Q89" i="4"/>
  <c r="Q89" i="8"/>
  <c r="N69" i="6" l="1"/>
  <c r="X102" i="5"/>
  <c r="P70" i="6"/>
  <c r="O70" i="6" s="1"/>
  <c r="H91" i="8"/>
  <c r="I70" i="6"/>
  <c r="Q70" i="6" s="1"/>
  <c r="H91" i="4"/>
  <c r="K70" i="6"/>
  <c r="U126" i="8"/>
  <c r="U146" i="4"/>
  <c r="K127" i="8"/>
  <c r="R127" i="8" s="1"/>
  <c r="L69" i="6"/>
  <c r="K147" i="4"/>
  <c r="R147" i="4" s="1"/>
  <c r="Q90" i="4"/>
  <c r="Q90" i="8"/>
  <c r="U127" i="8" l="1"/>
  <c r="U147" i="4"/>
  <c r="K128" i="8"/>
  <c r="R128" i="8" s="1"/>
  <c r="K148" i="4"/>
  <c r="R148" i="4" s="1"/>
  <c r="L70" i="6"/>
  <c r="Q91" i="4"/>
  <c r="Q91" i="8"/>
  <c r="P71" i="6"/>
  <c r="O71" i="6" s="1"/>
  <c r="I71" i="6"/>
  <c r="Q71" i="6" s="1"/>
  <c r="H92" i="4"/>
  <c r="H92" i="8"/>
  <c r="K71" i="6"/>
  <c r="N70" i="6"/>
  <c r="X105" i="5"/>
  <c r="K129" i="8" l="1"/>
  <c r="R129" i="8" s="1"/>
  <c r="L71" i="6"/>
  <c r="K149" i="4"/>
  <c r="R149" i="4" s="1"/>
  <c r="Q92" i="4"/>
  <c r="Q92" i="8"/>
  <c r="N71" i="6"/>
  <c r="X108" i="5"/>
  <c r="U148" i="4"/>
  <c r="U128" i="8"/>
  <c r="P72" i="6"/>
  <c r="O72" i="6" s="1"/>
  <c r="H93" i="4"/>
  <c r="I72" i="6"/>
  <c r="Q72" i="6" s="1"/>
  <c r="H93" i="8"/>
  <c r="K72" i="6"/>
  <c r="K130" i="8" l="1"/>
  <c r="R130" i="8" s="1"/>
  <c r="K150" i="4"/>
  <c r="R150" i="4" s="1"/>
  <c r="L72" i="6"/>
  <c r="Q93" i="4"/>
  <c r="Q93" i="8"/>
  <c r="N72" i="6"/>
  <c r="X111" i="5"/>
  <c r="I73" i="6"/>
  <c r="Q73" i="6" s="1"/>
  <c r="H94" i="4"/>
  <c r="H94" i="8"/>
  <c r="H95" i="8" s="1"/>
  <c r="P73" i="6"/>
  <c r="O73" i="6" s="1"/>
  <c r="K73" i="6"/>
  <c r="U149" i="4"/>
  <c r="U129" i="8"/>
  <c r="K131" i="8" l="1"/>
  <c r="L73" i="6"/>
  <c r="K151" i="4"/>
  <c r="R151" i="4" s="1"/>
  <c r="N73" i="6"/>
  <c r="X114" i="5"/>
  <c r="Q94" i="4"/>
  <c r="Q94" i="8"/>
  <c r="Q95" i="8" s="1"/>
  <c r="N36" i="8" s="1"/>
  <c r="I74" i="6"/>
  <c r="H95" i="4"/>
  <c r="H115" i="4" s="1"/>
  <c r="P74" i="6"/>
  <c r="O74" i="6" s="1"/>
  <c r="K74" i="6"/>
  <c r="U130" i="8"/>
  <c r="U150" i="4"/>
  <c r="Q95" i="4" l="1"/>
  <c r="Q115" i="4" s="1"/>
  <c r="N36" i="4" s="1"/>
  <c r="Q74" i="6"/>
  <c r="L74" i="6"/>
  <c r="U152" i="4" s="1"/>
  <c r="K152" i="4"/>
  <c r="N74" i="6"/>
  <c r="F1" i="6" s="1"/>
  <c r="X117" i="5"/>
  <c r="U131" i="8"/>
  <c r="U132" i="8" s="1"/>
  <c r="U151" i="4"/>
  <c r="R131" i="8"/>
  <c r="K132" i="8"/>
  <c r="R152" i="4" l="1"/>
  <c r="K172" i="4"/>
  <c r="U17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<sst xmlns="http://schemas.openxmlformats.org/spreadsheetml/2006/main" count="1821" uniqueCount="477">
  <si>
    <t>支払方法</t>
    <rPh sb="0" eb="4">
      <t>シハライホウホウ</t>
    </rPh>
    <phoneticPr fontId="4"/>
  </si>
  <si>
    <t>都道府県</t>
    <rPh sb="0" eb="4">
      <t>トドウフケン</t>
    </rPh>
    <phoneticPr fontId="4"/>
  </si>
  <si>
    <t>役職_法人</t>
    <rPh sb="0" eb="2">
      <t>ヤクショク</t>
    </rPh>
    <rPh sb="3" eb="5">
      <t>ホウジン</t>
    </rPh>
    <phoneticPr fontId="4"/>
  </si>
  <si>
    <t>役職_個人</t>
    <rPh sb="0" eb="2">
      <t>ヤクショク</t>
    </rPh>
    <rPh sb="3" eb="5">
      <t>コジン</t>
    </rPh>
    <phoneticPr fontId="4"/>
  </si>
  <si>
    <t>性別</t>
    <rPh sb="0" eb="2">
      <t>セイベツ</t>
    </rPh>
    <phoneticPr fontId="4"/>
  </si>
  <si>
    <t>送付先住所</t>
    <rPh sb="0" eb="3">
      <t>ソウフサキ</t>
    </rPh>
    <rPh sb="3" eb="5">
      <t>ジュウショ</t>
    </rPh>
    <phoneticPr fontId="4"/>
  </si>
  <si>
    <t>送付先宛名</t>
    <rPh sb="0" eb="3">
      <t>ソウフサキ</t>
    </rPh>
    <rPh sb="3" eb="5">
      <t>アテナ</t>
    </rPh>
    <phoneticPr fontId="4"/>
  </si>
  <si>
    <t>数字</t>
    <rPh sb="0" eb="2">
      <t>スウジ</t>
    </rPh>
    <phoneticPr fontId="4"/>
  </si>
  <si>
    <t>北海道</t>
  </si>
  <si>
    <t>代表取締役</t>
    <rPh sb="0" eb="5">
      <t>ダイヒョウトリシマリヤク</t>
    </rPh>
    <phoneticPr fontId="4"/>
  </si>
  <si>
    <t>代表</t>
    <rPh sb="0" eb="2">
      <t>ダイヒョウ</t>
    </rPh>
    <phoneticPr fontId="4"/>
  </si>
  <si>
    <t>男</t>
    <rPh sb="0" eb="1">
      <t>オトコ</t>
    </rPh>
    <phoneticPr fontId="4"/>
  </si>
  <si>
    <t>代表者住所と同じ</t>
    <rPh sb="0" eb="3">
      <t>ダイヒョウシャ</t>
    </rPh>
    <rPh sb="3" eb="5">
      <t>ジュウショ</t>
    </rPh>
    <rPh sb="6" eb="7">
      <t>オナ</t>
    </rPh>
    <phoneticPr fontId="4"/>
  </si>
  <si>
    <t>代表者と同じ</t>
    <rPh sb="0" eb="3">
      <t>ダイヒョウシャ</t>
    </rPh>
    <rPh sb="4" eb="5">
      <t>オナ</t>
    </rPh>
    <phoneticPr fontId="4"/>
  </si>
  <si>
    <t>青森県</t>
  </si>
  <si>
    <t>代表取締役社長</t>
    <rPh sb="0" eb="5">
      <t>ダイヒョウトリシマリヤク</t>
    </rPh>
    <rPh sb="5" eb="7">
      <t>シャチョウ</t>
    </rPh>
    <phoneticPr fontId="4"/>
  </si>
  <si>
    <t>代表者</t>
    <rPh sb="0" eb="3">
      <t>ダイヒョウシャ</t>
    </rPh>
    <phoneticPr fontId="4"/>
  </si>
  <si>
    <t>女</t>
    <rPh sb="0" eb="1">
      <t>オンナ</t>
    </rPh>
    <phoneticPr fontId="4"/>
  </si>
  <si>
    <t>事業場1住所と同じ</t>
    <rPh sb="0" eb="3">
      <t>ジギョウバ</t>
    </rPh>
    <rPh sb="4" eb="6">
      <t>ジュウショ</t>
    </rPh>
    <rPh sb="7" eb="8">
      <t>オナ</t>
    </rPh>
    <phoneticPr fontId="4"/>
  </si>
  <si>
    <t>担当者と同じ</t>
    <rPh sb="0" eb="3">
      <t>タントウシャ</t>
    </rPh>
    <rPh sb="4" eb="5">
      <t>オナ</t>
    </rPh>
    <phoneticPr fontId="4"/>
  </si>
  <si>
    <t>岩手県</t>
  </si>
  <si>
    <t>取締役</t>
    <rPh sb="0" eb="3">
      <t>トリシマリヤク</t>
    </rPh>
    <phoneticPr fontId="4"/>
  </si>
  <si>
    <t>それ以外（手入力）</t>
    <rPh sb="2" eb="4">
      <t>イガイ</t>
    </rPh>
    <rPh sb="5" eb="8">
      <t>テニュウリョク</t>
    </rPh>
    <phoneticPr fontId="4"/>
  </si>
  <si>
    <t>宮城県</t>
  </si>
  <si>
    <t>代表理事</t>
    <rPh sb="0" eb="4">
      <t>ダイヒョウリジ</t>
    </rPh>
    <phoneticPr fontId="4"/>
  </si>
  <si>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</si>
  <si>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</si>
  <si>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</si>
  <si>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</si>
  <si>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</si>
  <si>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</si>
  <si>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</si>
  <si>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</si>
  <si>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</si>
  <si>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</si>
  <si>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</si>
  <si>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</si>
  <si>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</si>
  <si>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</si>
  <si>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</si>
  <si>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</si>
  <si>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</si>
  <si>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</si>
  <si>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</si>
  <si>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</si>
  <si>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</si>
  <si>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</si>
  <si>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</si>
  <si>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</si>
  <si>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</si>
  <si>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</si>
  <si>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</si>
  <si>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</si>
  <si>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</si>
  <si>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</si>
  <si>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</si>
  <si>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</si>
  <si>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</si>
  <si>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</si>
  <si>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</si>
  <si>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</si>
  <si>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</si>
  <si>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</si>
  <si>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</si>
  <si>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</si>
  <si>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</si>
  <si>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</si>
  <si>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</si>
  <si>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小切手・支払手形</t>
    <rPh sb="0" eb="3">
      <t>コギッテ</t>
    </rPh>
    <rPh sb="4" eb="8">
      <t>シハライテガタ</t>
    </rPh>
    <phoneticPr fontId="4"/>
  </si>
  <si>
    <t>手数料負担</t>
    <rPh sb="0" eb="3">
      <t>テスウリョウ</t>
    </rPh>
    <rPh sb="3" eb="5">
      <t>フタン</t>
    </rPh>
    <phoneticPr fontId="4"/>
  </si>
  <si>
    <t>振込手数料</t>
    <rPh sb="0" eb="2">
      <t>フリコミ</t>
    </rPh>
    <rPh sb="2" eb="5">
      <t>テスウリョウ</t>
    </rPh>
    <phoneticPr fontId="4"/>
  </si>
  <si>
    <t>入力シートに戻る</t>
    <rPh sb="0" eb="2">
      <t>ニュウリョク</t>
    </rPh>
    <rPh sb="6" eb="7">
      <t>モド</t>
    </rPh>
    <phoneticPr fontId="6"/>
  </si>
  <si>
    <t>先方負担（販売店等）</t>
    <rPh sb="2" eb="4">
      <t>フタン</t>
    </rPh>
    <phoneticPr fontId="4"/>
  </si>
  <si>
    <t>金融機関による振込</t>
    <rPh sb="0" eb="4">
      <t>キンユウキカン</t>
    </rPh>
    <rPh sb="7" eb="9">
      <t>フリコミ</t>
    </rPh>
    <phoneticPr fontId="4"/>
  </si>
  <si>
    <t>現金支払い</t>
    <rPh sb="0" eb="2">
      <t>ゲンキン</t>
    </rPh>
    <rPh sb="2" eb="4">
      <t>シハラ</t>
    </rPh>
    <phoneticPr fontId="4"/>
  </si>
  <si>
    <t>入力シート</t>
    <rPh sb="0" eb="2">
      <t>ニュウリョク</t>
    </rPh>
    <phoneticPr fontId="10"/>
  </si>
  <si>
    <t>非表示</t>
    <rPh sb="0" eb="3">
      <t>ヒヒョウジ</t>
    </rPh>
    <phoneticPr fontId="4"/>
  </si>
  <si>
    <t>ラジオボタン・チェックボックス</t>
    <phoneticPr fontId="4"/>
  </si>
  <si>
    <t>交付決定日</t>
    <rPh sb="0" eb="5">
      <t>コウフケッテイビ</t>
    </rPh>
    <phoneticPr fontId="4"/>
  </si>
  <si>
    <t>※</t>
  </si>
  <si>
    <t>当方負担（補助事業者）</t>
    <rPh sb="0" eb="2">
      <t>トウホウ</t>
    </rPh>
    <rPh sb="2" eb="4">
      <t>フタン</t>
    </rPh>
    <rPh sb="5" eb="7">
      <t>ホジョ</t>
    </rPh>
    <rPh sb="7" eb="10">
      <t>ジギョウシャ</t>
    </rPh>
    <phoneticPr fontId="4"/>
  </si>
  <si>
    <t>（様式第９）</t>
  </si>
  <si>
    <t>第</t>
    <phoneticPr fontId="6"/>
  </si>
  <si>
    <t>号</t>
    <rPh sb="0" eb="1">
      <t>ゴウ</t>
    </rPh>
    <phoneticPr fontId="6"/>
  </si>
  <si>
    <t>令和</t>
    <phoneticPr fontId="6"/>
  </si>
  <si>
    <t>年</t>
    <rPh sb="0" eb="1">
      <t>ネン</t>
    </rPh>
    <phoneticPr fontId="6"/>
  </si>
  <si>
    <t>月</t>
    <rPh sb="0" eb="1">
      <t>ガツ</t>
    </rPh>
    <phoneticPr fontId="6"/>
  </si>
  <si>
    <t>日</t>
    <rPh sb="0" eb="1">
      <t>ニチ</t>
    </rPh>
    <phoneticPr fontId="6"/>
  </si>
  <si>
    <t>パシフィックコンサルタンツ株式会社</t>
  </si>
  <si>
    <t>首都圏本社 本社長 殿</t>
  </si>
  <si>
    <t>補助事業者</t>
    <phoneticPr fontId="6"/>
  </si>
  <si>
    <t>住所</t>
    <phoneticPr fontId="6"/>
  </si>
  <si>
    <t>法人名（個人事業主の場合は商号・屋号等）</t>
  </si>
  <si>
    <t>代表者名</t>
  </si>
  <si>
    <t>令和</t>
    <rPh sb="0" eb="2">
      <t>レイワ</t>
    </rPh>
    <phoneticPr fontId="6"/>
  </si>
  <si>
    <t>年度AI･IoT等を活用した更なる輸送効率化推進事業費補助金（ビッグデータを活</t>
    <phoneticPr fontId="6"/>
  </si>
  <si>
    <t>用した効率的かつ適切な自動車整備による使用過程車の省エネ性能維持推進事業）補助事業</t>
    <phoneticPr fontId="6"/>
  </si>
  <si>
    <t>実績報告書</t>
    <phoneticPr fontId="6"/>
  </si>
  <si>
    <t>記</t>
  </si>
  <si>
    <t>１．実施した補助事業</t>
    <phoneticPr fontId="6"/>
  </si>
  <si>
    <t xml:space="preserve"> （１）補助事業の名称</t>
    <phoneticPr fontId="6"/>
  </si>
  <si>
    <t>（注）実施状況報告（総括表）は、ＰＣＫＫがＨＰにて別途指示するもの。</t>
  </si>
  <si>
    <t>２．補助金の交付決定番号、交付決定年月日及び交付決定額</t>
    <phoneticPr fontId="6"/>
  </si>
  <si>
    <t xml:space="preserve"> （１）交付決定番号</t>
    <phoneticPr fontId="6"/>
  </si>
  <si>
    <t xml:space="preserve"> （２）交付決定年月日</t>
    <phoneticPr fontId="6"/>
  </si>
  <si>
    <t xml:space="preserve"> （３）補助金の交付決定額</t>
    <phoneticPr fontId="6"/>
  </si>
  <si>
    <t>金</t>
    <phoneticPr fontId="6"/>
  </si>
  <si>
    <t>円</t>
    <rPh sb="0" eb="1">
      <t>エン</t>
    </rPh>
    <phoneticPr fontId="6"/>
  </si>
  <si>
    <t>３．補助対象経費の実績額の総額及び事業完了年月日</t>
    <phoneticPr fontId="6"/>
  </si>
  <si>
    <t xml:space="preserve"> （１）補助対象経費の実績額の総額</t>
    <phoneticPr fontId="6"/>
  </si>
  <si>
    <t xml:space="preserve"> （２）事業完了年月日</t>
    <phoneticPr fontId="6"/>
  </si>
  <si>
    <t>４．補助事業の収支決算</t>
    <phoneticPr fontId="6"/>
  </si>
  <si>
    <t xml:space="preserve"> （別紙による）</t>
    <phoneticPr fontId="6"/>
  </si>
  <si>
    <t>（注）実績報告書には、次の書面等を添付すること。</t>
  </si>
  <si>
    <t xml:space="preserve"> （１）支払領収証書（写し）</t>
    <phoneticPr fontId="6"/>
  </si>
  <si>
    <t xml:space="preserve"> （２）その他ＰＣＫＫがＨＰにて指示する書面等</t>
    <phoneticPr fontId="6"/>
  </si>
  <si>
    <t>【本補助事業実績報告に係る連絡先】</t>
    <phoneticPr fontId="6"/>
  </si>
  <si>
    <t>担当部署及び役職</t>
  </si>
  <si>
    <t>担当者名</t>
  </si>
  <si>
    <t>電話、FAX及びE-mail</t>
  </si>
  <si>
    <t>（電話）</t>
    <phoneticPr fontId="6"/>
  </si>
  <si>
    <t>【通知書等送付先宛名】</t>
  </si>
  <si>
    <t>住所（申請者と異なる場合のみ記入）</t>
  </si>
  <si>
    <t>〒</t>
  </si>
  <si>
    <t>（備考）用紙は、日本産業規格Ａ４とし、縦位置とする。</t>
    <phoneticPr fontId="6"/>
  </si>
  <si>
    <t>（別紙）</t>
  </si>
  <si>
    <t>収支明細表</t>
  </si>
  <si>
    <t>（単位：円）</t>
  </si>
  <si>
    <t>交付決定額</t>
    <phoneticPr fontId="6"/>
  </si>
  <si>
    <t>交付決定額</t>
  </si>
  <si>
    <t>及び
決算額</t>
    <phoneticPr fontId="6"/>
  </si>
  <si>
    <t>補助対象経費</t>
  </si>
  <si>
    <t>補助金の額</t>
  </si>
  <si>
    <t>補助対象
経費の区分</t>
    <phoneticPr fontId="6"/>
  </si>
  <si>
    <t>設備費（内訳）</t>
  </si>
  <si>
    <t>　事業場１</t>
  </si>
  <si>
    <t>合 計</t>
  </si>
  <si>
    <t>決算額</t>
  </si>
  <si>
    <t>備考</t>
  </si>
  <si>
    <t>支出</t>
  </si>
  <si>
    <t>補助対象経費の
実績額</t>
    <phoneticPr fontId="6"/>
  </si>
  <si>
    <t>補助対象
経費</t>
    <phoneticPr fontId="6"/>
  </si>
  <si>
    <t>補助率</t>
  </si>
  <si>
    <t>（FAX）</t>
  </si>
  <si>
    <t>　事業場２</t>
    <phoneticPr fontId="4"/>
  </si>
  <si>
    <t>←のような灰色のセルは入力不要です。</t>
  </si>
  <si>
    <t>←のような緑色のセルは自動表示の為、入力不要です。</t>
  </si>
  <si>
    <r>
      <rPr>
        <b/>
        <sz val="11"/>
        <color rgb="FFFF0000"/>
        <rFont val="ＭＳ Ｐゴシック"/>
        <family val="3"/>
        <charset val="128"/>
      </rPr>
      <t>※</t>
    </r>
    <r>
      <rPr>
        <sz val="11"/>
        <color theme="1"/>
        <rFont val="ＭＳ Ｐゴシック"/>
        <family val="3"/>
        <charset val="128"/>
      </rPr>
      <t>の箇所は必須項目です。入力漏れがないよう注意してください。</t>
    </r>
    <phoneticPr fontId="4"/>
  </si>
  <si>
    <t>事業形態</t>
  </si>
  <si>
    <t>個人事業主</t>
    <rPh sb="0" eb="5">
      <t>コジンジギョウヌシ</t>
    </rPh>
    <phoneticPr fontId="4"/>
  </si>
  <si>
    <t>法人の例）　〇〇自動車株式会社・〇〇協同組合・学校法人〇〇学園</t>
  </si>
  <si>
    <t>個人事業主の例）　〇〇自動車</t>
  </si>
  <si>
    <t>実績報告をする補助事業者の事業形態を選択してください。</t>
    <rPh sb="0" eb="4">
      <t>ジッセキホウコク</t>
    </rPh>
    <rPh sb="7" eb="12">
      <t>ホジョジギョウシャ</t>
    </rPh>
    <rPh sb="13" eb="17">
      <t>ジギョウケイタイ</t>
    </rPh>
    <phoneticPr fontId="4"/>
  </si>
  <si>
    <t>　プルダウンで選択してください。</t>
  </si>
  <si>
    <t>　（既に報告済であれば、最新の情報を入力してください。）</t>
    <rPh sb="2" eb="3">
      <t>スデ</t>
    </rPh>
    <rPh sb="4" eb="6">
      <t>ホウコク</t>
    </rPh>
    <rPh sb="6" eb="7">
      <t>スミ</t>
    </rPh>
    <rPh sb="12" eb="14">
      <t>サイシン</t>
    </rPh>
    <rPh sb="15" eb="17">
      <t>ジョウホウ</t>
    </rPh>
    <rPh sb="18" eb="20">
      <t>ニュウリョク</t>
    </rPh>
    <phoneticPr fontId="4"/>
  </si>
  <si>
    <t>１．文書番号を入力してください。（空欄可）</t>
  </si>
  <si>
    <t>第</t>
  </si>
  <si>
    <t>号</t>
  </si>
  <si>
    <t>文書番号は、申請者が必要に応じて使用してください。</t>
  </si>
  <si>
    <t>文書作成日</t>
  </si>
  <si>
    <t>【注意】補助金は、代表者にお支払いいたしますのでお気を付けください。</t>
  </si>
  <si>
    <t>郵便番号</t>
  </si>
  <si>
    <t>-</t>
  </si>
  <si>
    <t>都道府県</t>
  </si>
  <si>
    <t>　例)東京都</t>
  </si>
  <si>
    <t>市区町村</t>
  </si>
  <si>
    <t>　例)千代田区</t>
  </si>
  <si>
    <t>町名地番</t>
  </si>
  <si>
    <t>地番は略式表記</t>
  </si>
  <si>
    <t>建物名称</t>
  </si>
  <si>
    <t>　例)寿ビル9F</t>
  </si>
  <si>
    <t>階数はF表記</t>
  </si>
  <si>
    <t>■代表者</t>
  </si>
  <si>
    <t>役職名</t>
  </si>
  <si>
    <t>　プルダウンで選択するか、手入力してください。</t>
  </si>
  <si>
    <t>姓</t>
  </si>
  <si>
    <t>名</t>
  </si>
  <si>
    <t>事業場数</t>
  </si>
  <si>
    <r>
      <rPr>
        <sz val="11"/>
        <rFont val="ＭＳ Ｐゴシック"/>
        <family val="3"/>
        <charset val="128"/>
      </rPr>
      <t>※交付決定後、</t>
    </r>
    <r>
      <rPr>
        <b/>
        <u/>
        <sz val="11"/>
        <color rgb="FFFF0000"/>
        <rFont val="ＭＳ Ｐゴシック"/>
        <family val="3"/>
        <charset val="128"/>
      </rPr>
      <t>補助事業者の情報に変更があった場合</t>
    </r>
    <r>
      <rPr>
        <sz val="11"/>
        <rFont val="ＭＳ Ｐゴシック"/>
        <family val="3"/>
        <charset val="128"/>
      </rPr>
      <t>は、事務局に報告してください。</t>
    </r>
    <rPh sb="1" eb="6">
      <t>コウフケッテイゴ</t>
    </rPh>
    <rPh sb="7" eb="9">
      <t>ホジョ</t>
    </rPh>
    <rPh sb="9" eb="11">
      <t>ジギョウ</t>
    </rPh>
    <rPh sb="11" eb="12">
      <t>シャ</t>
    </rPh>
    <rPh sb="13" eb="15">
      <t>ジョウホウ</t>
    </rPh>
    <rPh sb="16" eb="18">
      <t>ヘンコウ</t>
    </rPh>
    <rPh sb="22" eb="24">
      <t>バアイ</t>
    </rPh>
    <rPh sb="26" eb="29">
      <t>ジムキョク</t>
    </rPh>
    <rPh sb="30" eb="32">
      <t>ホウコク</t>
    </rPh>
    <phoneticPr fontId="4"/>
  </si>
  <si>
    <t>５．補助金交付決定通知書（様式第２）に記載されている内容を入力してください。</t>
    <rPh sb="2" eb="5">
      <t>ホジョキン</t>
    </rPh>
    <rPh sb="5" eb="7">
      <t>コウフ</t>
    </rPh>
    <rPh sb="7" eb="9">
      <t>ケッテイ</t>
    </rPh>
    <rPh sb="9" eb="12">
      <t>ツウチショ</t>
    </rPh>
    <rPh sb="13" eb="15">
      <t>ヨウシキ</t>
    </rPh>
    <rPh sb="15" eb="16">
      <t>ダイ</t>
    </rPh>
    <rPh sb="19" eb="21">
      <t>キサイ</t>
    </rPh>
    <rPh sb="26" eb="28">
      <t>ナイヨウ</t>
    </rPh>
    <rPh sb="29" eb="31">
      <t>ニュウリョク</t>
    </rPh>
    <phoneticPr fontId="4"/>
  </si>
  <si>
    <t>■交付決定番号・交付決定日</t>
    <rPh sb="1" eb="5">
      <t>コウフケッテイ</t>
    </rPh>
    <rPh sb="5" eb="7">
      <t>バンゴウ</t>
    </rPh>
    <rPh sb="8" eb="13">
      <t>コウフケッテイビ</t>
    </rPh>
    <phoneticPr fontId="4"/>
  </si>
  <si>
    <t>交付決定番号</t>
    <rPh sb="0" eb="6">
      <t>コウフケッテイバンゴウ</t>
    </rPh>
    <phoneticPr fontId="4"/>
  </si>
  <si>
    <t>補助対象経費</t>
    <rPh sb="0" eb="6">
      <t>ホジョタイショウケイヒ</t>
    </rPh>
    <phoneticPr fontId="4"/>
  </si>
  <si>
    <t>補助金の額</t>
    <rPh sb="0" eb="3">
      <t>ホジョキン</t>
    </rPh>
    <rPh sb="4" eb="5">
      <t>ガク</t>
    </rPh>
    <phoneticPr fontId="4"/>
  </si>
  <si>
    <t>計画変更後の</t>
    <rPh sb="0" eb="2">
      <t>ケイカク</t>
    </rPh>
    <phoneticPr fontId="4"/>
  </si>
  <si>
    <t>６．補助対象経費の実績額（実際に支払った額）を入力してください。</t>
    <rPh sb="2" eb="8">
      <t>ホジョタイショウケイヒ</t>
    </rPh>
    <rPh sb="9" eb="12">
      <t>ジッセキガク</t>
    </rPh>
    <rPh sb="13" eb="15">
      <t>ジッサイ</t>
    </rPh>
    <rPh sb="16" eb="18">
      <t>シハラ</t>
    </rPh>
    <rPh sb="20" eb="21">
      <t>ガク</t>
    </rPh>
    <rPh sb="23" eb="25">
      <t>ニュウリョク</t>
    </rPh>
    <phoneticPr fontId="4"/>
  </si>
  <si>
    <t>購入金額</t>
    <rPh sb="0" eb="2">
      <t>コウニュウ</t>
    </rPh>
    <rPh sb="2" eb="4">
      <t>キンガク</t>
    </rPh>
    <phoneticPr fontId="4"/>
  </si>
  <si>
    <t>２．文書作成日を【西暦/月/日】半角英数で入力してください。</t>
    <rPh sb="2" eb="4">
      <t>ブンショ</t>
    </rPh>
    <phoneticPr fontId="4"/>
  </si>
  <si>
    <t>７．事業完了年月日を入力してください。</t>
    <rPh sb="2" eb="9">
      <t>ジギョウカンリョウネンガッピ</t>
    </rPh>
    <rPh sb="10" eb="12">
      <t>ニュウリョク</t>
    </rPh>
    <phoneticPr fontId="4"/>
  </si>
  <si>
    <t>※1台のみ申請した場合は、2台目、3台目の入力は不要です。</t>
    <rPh sb="24" eb="26">
      <t>フヨウ</t>
    </rPh>
    <phoneticPr fontId="4"/>
  </si>
  <si>
    <t>事業完了年月日</t>
  </si>
  <si>
    <t>補助事業</t>
    <rPh sb="0" eb="4">
      <t>ホジョ</t>
    </rPh>
    <phoneticPr fontId="4"/>
  </si>
  <si>
    <t>補助事業</t>
    <rPh sb="0" eb="4">
      <t>ホジョジギョウ</t>
    </rPh>
    <phoneticPr fontId="4"/>
  </si>
  <si>
    <t>完了</t>
    <rPh sb="0" eb="2">
      <t>カンリョウ</t>
    </rPh>
    <phoneticPr fontId="4"/>
  </si>
  <si>
    <t>未完了</t>
    <rPh sb="0" eb="3">
      <t>ミカンリョウ</t>
    </rPh>
    <phoneticPr fontId="4"/>
  </si>
  <si>
    <t>■補助対象経費・補助金の額</t>
    <rPh sb="1" eb="7">
      <t>ホジョタイショウケイヒ</t>
    </rPh>
    <rPh sb="8" eb="11">
      <t>ホジョキン</t>
    </rPh>
    <rPh sb="12" eb="13">
      <t>ガク</t>
    </rPh>
    <phoneticPr fontId="4"/>
  </si>
  <si>
    <t>交付決定時の</t>
    <rPh sb="0" eb="5">
      <t>コウフケッテイジ</t>
    </rPh>
    <phoneticPr fontId="4"/>
  </si>
  <si>
    <t>補助対象経費</t>
    <rPh sb="0" eb="6">
      <t>ホジョタイショウケイヒ</t>
    </rPh>
    <phoneticPr fontId="4"/>
  </si>
  <si>
    <t>担当者</t>
  </si>
  <si>
    <t>担当部署</t>
  </si>
  <si>
    <t>電話番号</t>
  </si>
  <si>
    <t>分けて入力してください。</t>
  </si>
  <si>
    <t>FAX番号</t>
  </si>
  <si>
    <t>E-mailアドレス</t>
  </si>
  <si>
    <t>アカウントの例）scan_hojokin</t>
  </si>
  <si>
    <t>ドメインの例）04.pacific-hojo.jp</t>
  </si>
  <si>
    <t>担当者</t>
    <rPh sb="0" eb="3">
      <t>タントウシャ</t>
    </rPh>
    <phoneticPr fontId="4"/>
  </si>
  <si>
    <t>８．補助事業の窓口となる担当者の部署、役職、氏名、連絡先を入力してください。</t>
    <phoneticPr fontId="4"/>
  </si>
  <si>
    <t>事業形態</t>
    <rPh sb="0" eb="4">
      <t>ジギョウケイタイ</t>
    </rPh>
    <phoneticPr fontId="4"/>
  </si>
  <si>
    <t>法人</t>
    <rPh sb="0" eb="2">
      <t>ホウジン</t>
    </rPh>
    <phoneticPr fontId="4"/>
  </si>
  <si>
    <t>納品書等・振込明細書の例</t>
    <rPh sb="0" eb="3">
      <t>ノウヒンショ</t>
    </rPh>
    <rPh sb="3" eb="4">
      <t>ナド</t>
    </rPh>
    <rPh sb="5" eb="7">
      <t>フリコミ</t>
    </rPh>
    <rPh sb="7" eb="9">
      <t>メイサイ</t>
    </rPh>
    <rPh sb="9" eb="10">
      <t>ショ</t>
    </rPh>
    <rPh sb="11" eb="12">
      <t>レイ</t>
    </rPh>
    <phoneticPr fontId="4"/>
  </si>
  <si>
    <t>（確認）</t>
    <rPh sb="1" eb="3">
      <t>カクニン</t>
    </rPh>
    <phoneticPr fontId="3"/>
  </si>
  <si>
    <t>@</t>
    <phoneticPr fontId="4"/>
  </si>
  <si>
    <t>-</t>
    <phoneticPr fontId="4"/>
  </si>
  <si>
    <t>同額</t>
    <rPh sb="0" eb="2">
      <t>ドウガク</t>
    </rPh>
    <phoneticPr fontId="4"/>
  </si>
  <si>
    <t>2事業場以降同じ</t>
    <rPh sb="1" eb="4">
      <t>ジギョウバ</t>
    </rPh>
    <rPh sb="4" eb="6">
      <t>イコウ</t>
    </rPh>
    <rPh sb="6" eb="7">
      <t>オナ</t>
    </rPh>
    <phoneticPr fontId="4"/>
  </si>
  <si>
    <t>手入力</t>
    <rPh sb="0" eb="3">
      <t>テニュウリョク</t>
    </rPh>
    <phoneticPr fontId="4"/>
  </si>
  <si>
    <t>　「2事業場以降同じ」を選択してください。</t>
    <rPh sb="3" eb="9">
      <t>ジギョウバイコウオナ</t>
    </rPh>
    <rPh sb="12" eb="14">
      <t>センタク</t>
    </rPh>
    <phoneticPr fontId="4"/>
  </si>
  <si>
    <t>※2事業場以降も同じ補助対象経費の場合は</t>
    <rPh sb="2" eb="5">
      <t>ジギョウバ</t>
    </rPh>
    <rPh sb="5" eb="7">
      <t>イコウ</t>
    </rPh>
    <rPh sb="8" eb="9">
      <t>オナ</t>
    </rPh>
    <rPh sb="10" eb="16">
      <t>ホジョタイショウケイヒ</t>
    </rPh>
    <rPh sb="17" eb="19">
      <t>バアイ</t>
    </rPh>
    <phoneticPr fontId="4"/>
  </si>
  <si>
    <t>８．郵送時の郵便番号、住所、宛名を入力してください。（枠内の色が白い箇所のみ入力してください。）</t>
  </si>
  <si>
    <t>【注意】原則、事務局からの通知はメールにて行います。</t>
  </si>
  <si>
    <t>　　　　 不測の事態によりメールによる通知が行えない場合などに郵送で通知を行うことがあります。</t>
  </si>
  <si>
    <t>送付先住所</t>
  </si>
  <si>
    <t>999</t>
  </si>
  <si>
    <t>８８８9</t>
  </si>
  <si>
    <t>プルダウンで選択してください。</t>
  </si>
  <si>
    <t>法人名</t>
  </si>
  <si>
    <t>送付先宛名</t>
  </si>
  <si>
    <t>　　プルダウンで選択してください。</t>
  </si>
  <si>
    <t>交付決定番号</t>
  </si>
  <si>
    <t>交付決定日</t>
  </si>
  <si>
    <t>購入金額</t>
  </si>
  <si>
    <t>支払方法</t>
  </si>
  <si>
    <t>手数料負担</t>
  </si>
  <si>
    <t>振込手数料</t>
  </si>
  <si>
    <t>該当項目</t>
    <rPh sb="0" eb="2">
      <t>ガイトウ</t>
    </rPh>
    <rPh sb="2" eb="4">
      <t>コウモク</t>
    </rPh>
    <phoneticPr fontId="10"/>
  </si>
  <si>
    <t>入力項目</t>
    <rPh sb="0" eb="2">
      <t>ニュウリョク</t>
    </rPh>
    <rPh sb="2" eb="4">
      <t>コウモク</t>
    </rPh>
    <phoneticPr fontId="10"/>
  </si>
  <si>
    <t>DBインポート情報（オレンジのセル）</t>
    <rPh sb="7" eb="9">
      <t>ジョウホウ</t>
    </rPh>
    <phoneticPr fontId="10"/>
  </si>
  <si>
    <t>全体OK・NG</t>
    <rPh sb="0" eb="2">
      <t>ゼンタイ</t>
    </rPh>
    <phoneticPr fontId="10"/>
  </si>
  <si>
    <t>システムの方
ここで確認してください→</t>
    <rPh sb="5" eb="6">
      <t>カタ</t>
    </rPh>
    <rPh sb="10" eb="12">
      <t>カクニン</t>
    </rPh>
    <phoneticPr fontId="10"/>
  </si>
  <si>
    <t>文書番号</t>
    <rPh sb="0" eb="4">
      <t>ブンショバンゴウ</t>
    </rPh>
    <phoneticPr fontId="10"/>
  </si>
  <si>
    <t>様式9</t>
    <rPh sb="0" eb="2">
      <t>ヨウシキ</t>
    </rPh>
    <phoneticPr fontId="4"/>
  </si>
  <si>
    <t>事業者情報</t>
    <rPh sb="0" eb="3">
      <t>ジギョウシャ</t>
    </rPh>
    <rPh sb="3" eb="5">
      <t>ジョウホウ</t>
    </rPh>
    <phoneticPr fontId="10"/>
  </si>
  <si>
    <t>担当者情報</t>
    <rPh sb="0" eb="3">
      <t>タントウシャ</t>
    </rPh>
    <rPh sb="3" eb="5">
      <t>ジョウホウ</t>
    </rPh>
    <phoneticPr fontId="10"/>
  </si>
  <si>
    <t>通知書送付先</t>
    <rPh sb="0" eb="3">
      <t>ツウチショ</t>
    </rPh>
    <rPh sb="3" eb="6">
      <t>ソウフサキ</t>
    </rPh>
    <phoneticPr fontId="10"/>
  </si>
  <si>
    <t>事業場</t>
    <rPh sb="0" eb="3">
      <t>ジギョウバ</t>
    </rPh>
    <phoneticPr fontId="4"/>
  </si>
  <si>
    <t>　例）令和4年10月1日の場合、【2022/10/1】と入力</t>
    <rPh sb="1" eb="2">
      <t>レイ</t>
    </rPh>
    <rPh sb="3" eb="5">
      <t>レイワ</t>
    </rPh>
    <rPh sb="6" eb="7">
      <t>ネン</t>
    </rPh>
    <rPh sb="9" eb="10">
      <t>ガツ</t>
    </rPh>
    <rPh sb="11" eb="12">
      <t>ニチ</t>
    </rPh>
    <rPh sb="13" eb="15">
      <t>バアイ</t>
    </rPh>
    <rPh sb="28" eb="30">
      <t>ニュウリョク</t>
    </rPh>
    <phoneticPr fontId="10"/>
  </si>
  <si>
    <t>　例）令和4年12月23日の場合、【2022/12/23】と入力</t>
    <rPh sb="3" eb="5">
      <t>レイワ</t>
    </rPh>
    <rPh sb="6" eb="7">
      <t>ネン</t>
    </rPh>
    <rPh sb="9" eb="10">
      <t>ガツ</t>
    </rPh>
    <rPh sb="12" eb="13">
      <t>ニチ</t>
    </rPh>
    <phoneticPr fontId="4"/>
  </si>
  <si>
    <t>※事業が完了していない場合は、「未完了」を選択してください。</t>
    <rPh sb="1" eb="3">
      <t>ジギョウ</t>
    </rPh>
    <rPh sb="4" eb="6">
      <t>カンリョウ</t>
    </rPh>
    <rPh sb="11" eb="13">
      <t>バアイ</t>
    </rPh>
    <rPh sb="16" eb="17">
      <t>ミ</t>
    </rPh>
    <rPh sb="17" eb="19">
      <t>カンリョウ</t>
    </rPh>
    <rPh sb="21" eb="23">
      <t>センタク</t>
    </rPh>
    <phoneticPr fontId="4"/>
  </si>
  <si>
    <t>パシフィックリプロサービス株式会社</t>
    <phoneticPr fontId="4"/>
  </si>
  <si>
    <t>代表取締役社長　殿</t>
    <phoneticPr fontId="4"/>
  </si>
  <si>
    <t>　下記２をもって交付決定のあった上記補助金に係る補助事業が完了しましたので、AI･IoT等を活用した更なる輸送効率化推進事業費補助金（ビッグデータを活用した効率的かつ適切な自動車整備による使用過程車の省エネ性能維持推進事業）交付規程第１５条第１項の規定に基づき、下記のとおり報告します。</t>
    <phoneticPr fontId="6"/>
  </si>
  <si>
    <t xml:space="preserve"> （２）補助事業の報告　　実施状況報告（総括表）による</t>
    <phoneticPr fontId="6"/>
  </si>
  <si>
    <r>
      <t>（</t>
    </r>
    <r>
      <rPr>
        <sz val="10.5"/>
        <color theme="1"/>
        <rFont val="Century"/>
        <family val="1"/>
      </rPr>
      <t>E-mail</t>
    </r>
    <r>
      <rPr>
        <sz val="10.5"/>
        <color theme="1"/>
        <rFont val="ＭＳ 明朝"/>
        <family val="1"/>
        <charset val="128"/>
      </rPr>
      <t>）</t>
    </r>
    <phoneticPr fontId="4"/>
  </si>
  <si>
    <r>
      <t>※計画変更後の補助対象経費は、</t>
    </r>
    <r>
      <rPr>
        <b/>
        <u/>
        <sz val="11"/>
        <rFont val="ＭＳ Ｐゴシック"/>
        <family val="3"/>
        <charset val="128"/>
      </rPr>
      <t>交付決定時と異なる</t>
    </r>
    <r>
      <rPr>
        <b/>
        <u/>
        <sz val="11"/>
        <color theme="1"/>
        <rFont val="ＭＳ Ｐゴシック"/>
        <family val="3"/>
        <charset val="128"/>
      </rPr>
      <t>補助対象機器に変更した場合</t>
    </r>
    <r>
      <rPr>
        <sz val="11"/>
        <color theme="1"/>
        <rFont val="ＭＳ Ｐゴシック"/>
        <family val="3"/>
        <charset val="128"/>
      </rPr>
      <t>入力してください。</t>
    </r>
    <rPh sb="1" eb="5">
      <t>ケイカクヘンコウ</t>
    </rPh>
    <rPh sb="5" eb="6">
      <t>ゴ</t>
    </rPh>
    <rPh sb="7" eb="13">
      <t>ホジョタイショウケイヒ</t>
    </rPh>
    <rPh sb="15" eb="20">
      <t>コウフケッテイジ</t>
    </rPh>
    <rPh sb="21" eb="22">
      <t>コト</t>
    </rPh>
    <rPh sb="24" eb="30">
      <t>ホジョタイショウキキ</t>
    </rPh>
    <rPh sb="31" eb="33">
      <t>ヘンコウ</t>
    </rPh>
    <rPh sb="35" eb="37">
      <t>バアイ</t>
    </rPh>
    <rPh sb="37" eb="39">
      <t>ニュウリョク</t>
    </rPh>
    <phoneticPr fontId="4"/>
  </si>
  <si>
    <t>※計画変更により、補助対象機器の金額が高くなっても</t>
    <rPh sb="1" eb="5">
      <t>ケイカクヘンコウ</t>
    </rPh>
    <rPh sb="9" eb="11">
      <t>ホジョ</t>
    </rPh>
    <rPh sb="11" eb="13">
      <t>タイショウ</t>
    </rPh>
    <rPh sb="13" eb="15">
      <t>キキ</t>
    </rPh>
    <rPh sb="16" eb="18">
      <t>キンガク</t>
    </rPh>
    <rPh sb="19" eb="20">
      <t>タカ</t>
    </rPh>
    <phoneticPr fontId="4"/>
  </si>
  <si>
    <t>　交付決定時の金額を上回る補助金を受け取ることはできません。</t>
  </si>
  <si>
    <t>　交付決定時の金額を上回る補助金を受け取ることはできません。</t>
    <phoneticPr fontId="4"/>
  </si>
  <si>
    <t>　例)○○1-2</t>
    <phoneticPr fontId="4"/>
  </si>
  <si>
    <t>　例)△△ビル3F</t>
    <phoneticPr fontId="4"/>
  </si>
  <si>
    <t>※申請時より機器の購入金額が高くなっても</t>
    <rPh sb="1" eb="4">
      <t>シンセイジ</t>
    </rPh>
    <rPh sb="6" eb="8">
      <t>キキ</t>
    </rPh>
    <rPh sb="9" eb="11">
      <t>コウニュウ</t>
    </rPh>
    <rPh sb="11" eb="13">
      <t>キンガク</t>
    </rPh>
    <rPh sb="14" eb="15">
      <t>タカ</t>
    </rPh>
    <phoneticPr fontId="4"/>
  </si>
  <si>
    <r>
      <t>下記の表に補助対象機器の購入金額（</t>
    </r>
    <r>
      <rPr>
        <b/>
        <u/>
        <sz val="11"/>
        <color theme="1"/>
        <rFont val="ＭＳ Ｐゴシック"/>
        <family val="3"/>
        <charset val="128"/>
      </rPr>
      <t>税抜</t>
    </r>
    <r>
      <rPr>
        <sz val="11"/>
        <color theme="1"/>
        <rFont val="ＭＳ Ｐゴシック"/>
        <family val="3"/>
        <charset val="128"/>
      </rPr>
      <t>）、支払方法を入力してください。</t>
    </r>
    <rPh sb="0" eb="2">
      <t>カキ</t>
    </rPh>
    <rPh sb="3" eb="4">
      <t>ヒョウ</t>
    </rPh>
    <rPh sb="5" eb="11">
      <t>ホジョタイショウキキ</t>
    </rPh>
    <rPh sb="12" eb="16">
      <t>コウニュウキンガク</t>
    </rPh>
    <rPh sb="17" eb="19">
      <t>ゼイヌキ</t>
    </rPh>
    <rPh sb="21" eb="25">
      <t>シハライホウホウ</t>
    </rPh>
    <rPh sb="26" eb="28">
      <t>ニュウリョク</t>
    </rPh>
    <phoneticPr fontId="4"/>
  </si>
  <si>
    <r>
      <t>※事業完了年月日は、実施状況報告（総括表）の</t>
    </r>
    <r>
      <rPr>
        <b/>
        <sz val="11"/>
        <color theme="1"/>
        <rFont val="ＭＳ Ｐゴシック"/>
        <family val="3"/>
        <charset val="128"/>
      </rPr>
      <t>「検証期間の終了日」</t>
    </r>
    <r>
      <rPr>
        <sz val="11"/>
        <color theme="1"/>
        <rFont val="ＭＳ Ｐゴシック"/>
        <family val="3"/>
        <charset val="128"/>
      </rPr>
      <t>、または</t>
    </r>
    <rPh sb="1" eb="8">
      <t>ジギョウカンリョウネンガッピ</t>
    </rPh>
    <rPh sb="10" eb="12">
      <t>ジッシ</t>
    </rPh>
    <rPh sb="12" eb="14">
      <t>ジョウキョウ</t>
    </rPh>
    <rPh sb="14" eb="16">
      <t>ホウコク</t>
    </rPh>
    <rPh sb="17" eb="20">
      <t>ソウカツヒョウ</t>
    </rPh>
    <rPh sb="23" eb="25">
      <t>ケンショウ</t>
    </rPh>
    <rPh sb="25" eb="27">
      <t>キカン</t>
    </rPh>
    <rPh sb="28" eb="31">
      <t>シュウリョウビ</t>
    </rPh>
    <phoneticPr fontId="4"/>
  </si>
  <si>
    <r>
      <t>　補助対象機器の</t>
    </r>
    <r>
      <rPr>
        <b/>
        <sz val="11"/>
        <color theme="1"/>
        <rFont val="ＭＳ Ｐゴシック"/>
        <family val="3"/>
        <charset val="128"/>
      </rPr>
      <t>「支払いが全て完了した日」</t>
    </r>
    <r>
      <rPr>
        <sz val="11"/>
        <color theme="1"/>
        <rFont val="ＭＳ Ｐゴシック"/>
        <family val="3"/>
        <charset val="128"/>
      </rPr>
      <t>の</t>
    </r>
    <r>
      <rPr>
        <b/>
        <sz val="11"/>
        <color theme="1"/>
        <rFont val="ＭＳ Ｐゴシック"/>
        <family val="3"/>
        <charset val="128"/>
      </rPr>
      <t>どちらか遅い日付</t>
    </r>
    <r>
      <rPr>
        <sz val="11"/>
        <color theme="1"/>
        <rFont val="ＭＳ Ｐゴシック"/>
        <family val="3"/>
        <charset val="128"/>
      </rPr>
      <t>を入力してください。</t>
    </r>
    <rPh sb="1" eb="7">
      <t>ホジョタイショウキキ</t>
    </rPh>
    <rPh sb="13" eb="14">
      <t>スベ</t>
    </rPh>
    <phoneticPr fontId="4"/>
  </si>
  <si>
    <r>
      <t>※複数事業場の申請の場合は、</t>
    </r>
    <r>
      <rPr>
        <b/>
        <sz val="11"/>
        <color rgb="FFFF0000"/>
        <rFont val="ＭＳ Ｐゴシック"/>
        <family val="3"/>
        <charset val="128"/>
      </rPr>
      <t>完了が最も遅い事業場の事業完了年月日</t>
    </r>
    <r>
      <rPr>
        <sz val="11"/>
        <color theme="1"/>
        <rFont val="ＭＳ Ｐゴシック"/>
        <family val="3"/>
        <charset val="128"/>
      </rPr>
      <t>を入力してください。</t>
    </r>
    <rPh sb="1" eb="3">
      <t>フクスウ</t>
    </rPh>
    <rPh sb="3" eb="5">
      <t>ジギョウ</t>
    </rPh>
    <rPh sb="5" eb="6">
      <t>バ</t>
    </rPh>
    <rPh sb="7" eb="9">
      <t>シンセイ</t>
    </rPh>
    <rPh sb="10" eb="12">
      <t>バアイ</t>
    </rPh>
    <rPh sb="14" eb="16">
      <t>カンリョウ</t>
    </rPh>
    <rPh sb="17" eb="18">
      <t>モット</t>
    </rPh>
    <rPh sb="19" eb="20">
      <t>オソ</t>
    </rPh>
    <rPh sb="21" eb="24">
      <t>ジギョウバ</t>
    </rPh>
    <rPh sb="25" eb="27">
      <t>ジギョウ</t>
    </rPh>
    <rPh sb="27" eb="29">
      <t>カンリョウ</t>
    </rPh>
    <rPh sb="29" eb="32">
      <t>ネンガッピ</t>
    </rPh>
    <rPh sb="33" eb="35">
      <t>ニュウリョク</t>
    </rPh>
    <phoneticPr fontId="4"/>
  </si>
  <si>
    <t>補助対象経費
の実績額</t>
    <rPh sb="0" eb="6">
      <t>ホジョタイショウケイヒ</t>
    </rPh>
    <rPh sb="8" eb="11">
      <t>ジッセキガク</t>
    </rPh>
    <phoneticPr fontId="4"/>
  </si>
  <si>
    <t>事業場１</t>
  </si>
  <si>
    <t>事業場１</t>
    <rPh sb="0" eb="3">
      <t>ジギョウバ</t>
    </rPh>
    <phoneticPr fontId="4"/>
  </si>
  <si>
    <t>１台目</t>
    <rPh sb="1" eb="3">
      <t>ダイメ</t>
    </rPh>
    <phoneticPr fontId="4"/>
  </si>
  <si>
    <t>２台目</t>
    <rPh sb="1" eb="3">
      <t>ダイメ</t>
    </rPh>
    <phoneticPr fontId="4"/>
  </si>
  <si>
    <t>３台目</t>
    <rPh sb="1" eb="3">
      <t>ダイメ</t>
    </rPh>
    <phoneticPr fontId="4"/>
  </si>
  <si>
    <t>※補助金交付決定通知書（様式第２）の内容を記入する欄がございます。</t>
    <rPh sb="18" eb="20">
      <t>ナイヨウ</t>
    </rPh>
    <rPh sb="21" eb="23">
      <t>キニュウ</t>
    </rPh>
    <rPh sb="25" eb="26">
      <t>ラン</t>
    </rPh>
    <phoneticPr fontId="4"/>
  </si>
  <si>
    <t>　交付決定時に送付された補助金交付決定通知書（様式第２）をご用意ください。</t>
    <phoneticPr fontId="4"/>
  </si>
  <si>
    <t/>
  </si>
  <si>
    <t>事業場２</t>
  </si>
  <si>
    <t>事業場３</t>
  </si>
  <si>
    <t>事業場４</t>
  </si>
  <si>
    <t>事業場５</t>
  </si>
  <si>
    <t>事業場６</t>
  </si>
  <si>
    <t>事業場７</t>
  </si>
  <si>
    <t>事業場８</t>
  </si>
  <si>
    <t>事業場９</t>
  </si>
  <si>
    <t>事業場１０</t>
  </si>
  <si>
    <t>事業場１１</t>
  </si>
  <si>
    <t>事業場１２</t>
  </si>
  <si>
    <t>事業場１３</t>
  </si>
  <si>
    <t>事業場１４</t>
  </si>
  <si>
    <t>事業場１５</t>
  </si>
  <si>
    <t>事業場１６</t>
  </si>
  <si>
    <t>事業場１７</t>
  </si>
  <si>
    <t>事業場１８</t>
  </si>
  <si>
    <t>事業場１９</t>
  </si>
  <si>
    <t>事業場２０</t>
  </si>
  <si>
    <t>事業場２１</t>
  </si>
  <si>
    <t>事業場２２</t>
  </si>
  <si>
    <t>事業場２３</t>
  </si>
  <si>
    <t>事業場２４</t>
  </si>
  <si>
    <t>事業場２５</t>
  </si>
  <si>
    <t>事業場２６</t>
  </si>
  <si>
    <t>事業場２７</t>
  </si>
  <si>
    <t>事業場２８</t>
  </si>
  <si>
    <t>事業場２９</t>
  </si>
  <si>
    <t>事業場３０</t>
  </si>
  <si>
    <t>事業場３１</t>
  </si>
  <si>
    <t>事業場３２</t>
  </si>
  <si>
    <t>事業場３３</t>
  </si>
  <si>
    <t>事業場３４</t>
  </si>
  <si>
    <t>事業場３５</t>
  </si>
  <si>
    <t>事業場３６</t>
  </si>
  <si>
    <t>事業場３７</t>
  </si>
  <si>
    <t>事業場３８</t>
  </si>
  <si>
    <t>事業場３９</t>
  </si>
  <si>
    <t>事業場４０</t>
  </si>
  <si>
    <t>事業場４１</t>
  </si>
  <si>
    <t>事業場４２</t>
  </si>
  <si>
    <t>事業場４３</t>
  </si>
  <si>
    <t>事業場４４</t>
  </si>
  <si>
    <t>事業場４５</t>
  </si>
  <si>
    <t>事業場４６</t>
  </si>
  <si>
    <t>事業場４７</t>
  </si>
  <si>
    <t>事業場４８</t>
  </si>
  <si>
    <t>事業場４９</t>
  </si>
  <si>
    <t>事業場５０</t>
  </si>
  <si>
    <t>※「金融機関による振込」で支払った場合は、振込手数料（税抜）を誰が負担したか選択してください。</t>
    <phoneticPr fontId="4"/>
  </si>
  <si>
    <t>※振込手数料を販売店等が負担した場合は、振込手数料（税抜）を入力してください。</t>
    <phoneticPr fontId="4"/>
  </si>
  <si>
    <t>事業場２</t>
    <rPh sb="0" eb="3">
      <t>ジギョウバ</t>
    </rPh>
    <phoneticPr fontId="4"/>
  </si>
  <si>
    <t>事業場３</t>
    <rPh sb="0" eb="3">
      <t>ジギョウバ</t>
    </rPh>
    <phoneticPr fontId="4"/>
  </si>
  <si>
    <t>事業場４</t>
    <rPh sb="0" eb="3">
      <t>ジギョウバ</t>
    </rPh>
    <phoneticPr fontId="4"/>
  </si>
  <si>
    <t>事業場５</t>
    <rPh sb="0" eb="3">
      <t>ジギョウバ</t>
    </rPh>
    <phoneticPr fontId="4"/>
  </si>
  <si>
    <t>事業場６</t>
    <rPh sb="0" eb="3">
      <t>ジギョウバ</t>
    </rPh>
    <phoneticPr fontId="4"/>
  </si>
  <si>
    <t>事業場７</t>
    <rPh sb="0" eb="3">
      <t>ジギョウバ</t>
    </rPh>
    <phoneticPr fontId="4"/>
  </si>
  <si>
    <t>事業場８</t>
    <rPh sb="0" eb="3">
      <t>ジギョウバ</t>
    </rPh>
    <phoneticPr fontId="4"/>
  </si>
  <si>
    <t>事業場９</t>
    <rPh sb="0" eb="3">
      <t>ジギョウバ</t>
    </rPh>
    <phoneticPr fontId="4"/>
  </si>
  <si>
    <t>事業場１０</t>
    <rPh sb="0" eb="3">
      <t>ジギョウバ</t>
    </rPh>
    <phoneticPr fontId="4"/>
  </si>
  <si>
    <t>事業場１１</t>
    <rPh sb="0" eb="3">
      <t>ジギョウバ</t>
    </rPh>
    <phoneticPr fontId="4"/>
  </si>
  <si>
    <t>事業場１２</t>
    <rPh sb="0" eb="3">
      <t>ジギョウバ</t>
    </rPh>
    <phoneticPr fontId="4"/>
  </si>
  <si>
    <t>事業場１３</t>
    <rPh sb="0" eb="3">
      <t>ジギョウバ</t>
    </rPh>
    <phoneticPr fontId="4"/>
  </si>
  <si>
    <t>事業場１４</t>
    <rPh sb="0" eb="3">
      <t>ジギョウバ</t>
    </rPh>
    <phoneticPr fontId="4"/>
  </si>
  <si>
    <t>事業場１５</t>
    <rPh sb="0" eb="3">
      <t>ジギョウバ</t>
    </rPh>
    <phoneticPr fontId="4"/>
  </si>
  <si>
    <t>事業場１６</t>
    <rPh sb="0" eb="3">
      <t>ジギョウバ</t>
    </rPh>
    <phoneticPr fontId="4"/>
  </si>
  <si>
    <t>事業場１７</t>
    <rPh sb="0" eb="3">
      <t>ジギョウバ</t>
    </rPh>
    <phoneticPr fontId="4"/>
  </si>
  <si>
    <t>事業場１８</t>
    <rPh sb="0" eb="3">
      <t>ジギョウバ</t>
    </rPh>
    <phoneticPr fontId="4"/>
  </si>
  <si>
    <t>事業場１９</t>
    <rPh sb="0" eb="3">
      <t>ジギョウバ</t>
    </rPh>
    <phoneticPr fontId="4"/>
  </si>
  <si>
    <t>事業場２０</t>
    <rPh sb="0" eb="3">
      <t>ジギョウバ</t>
    </rPh>
    <phoneticPr fontId="4"/>
  </si>
  <si>
    <t>事業場２１</t>
    <rPh sb="0" eb="3">
      <t>ジギョウバ</t>
    </rPh>
    <phoneticPr fontId="4"/>
  </si>
  <si>
    <t>事業場２２</t>
    <rPh sb="0" eb="3">
      <t>ジギョウバ</t>
    </rPh>
    <phoneticPr fontId="4"/>
  </si>
  <si>
    <t>事業場２３</t>
    <rPh sb="0" eb="3">
      <t>ジギョウバ</t>
    </rPh>
    <phoneticPr fontId="4"/>
  </si>
  <si>
    <t>事業場２４</t>
    <rPh sb="0" eb="3">
      <t>ジギョウバ</t>
    </rPh>
    <phoneticPr fontId="4"/>
  </si>
  <si>
    <t>事業場２５</t>
    <rPh sb="0" eb="3">
      <t>ジギョウバ</t>
    </rPh>
    <phoneticPr fontId="4"/>
  </si>
  <si>
    <t>事業場２６</t>
    <rPh sb="0" eb="3">
      <t>ジギョウバ</t>
    </rPh>
    <phoneticPr fontId="4"/>
  </si>
  <si>
    <t>事業場２７</t>
    <rPh sb="0" eb="3">
      <t>ジギョウバ</t>
    </rPh>
    <phoneticPr fontId="4"/>
  </si>
  <si>
    <t>事業場２８</t>
    <rPh sb="0" eb="3">
      <t>ジギョウバ</t>
    </rPh>
    <phoneticPr fontId="4"/>
  </si>
  <si>
    <t>事業場２９</t>
    <rPh sb="0" eb="3">
      <t>ジギョウバ</t>
    </rPh>
    <phoneticPr fontId="4"/>
  </si>
  <si>
    <t>事業場３０</t>
    <rPh sb="0" eb="3">
      <t>ジギョウバ</t>
    </rPh>
    <phoneticPr fontId="4"/>
  </si>
  <si>
    <t>事業場３１</t>
    <rPh sb="0" eb="3">
      <t>ジギョウバ</t>
    </rPh>
    <phoneticPr fontId="4"/>
  </si>
  <si>
    <t>事業場３２</t>
    <rPh sb="0" eb="3">
      <t>ジギョウバ</t>
    </rPh>
    <phoneticPr fontId="4"/>
  </si>
  <si>
    <t>事業場３３</t>
    <rPh sb="0" eb="3">
      <t>ジギョウバ</t>
    </rPh>
    <phoneticPr fontId="4"/>
  </si>
  <si>
    <t>事業場３４</t>
    <rPh sb="0" eb="3">
      <t>ジギョウバ</t>
    </rPh>
    <phoneticPr fontId="4"/>
  </si>
  <si>
    <t>事業場３５</t>
    <rPh sb="0" eb="3">
      <t>ジギョウバ</t>
    </rPh>
    <phoneticPr fontId="4"/>
  </si>
  <si>
    <t>事業場３６</t>
    <rPh sb="0" eb="3">
      <t>ジギョウバ</t>
    </rPh>
    <phoneticPr fontId="4"/>
  </si>
  <si>
    <t>事業場３７</t>
    <rPh sb="0" eb="3">
      <t>ジギョウバ</t>
    </rPh>
    <phoneticPr fontId="4"/>
  </si>
  <si>
    <t>事業場３８</t>
    <rPh sb="0" eb="3">
      <t>ジギョウバ</t>
    </rPh>
    <phoneticPr fontId="4"/>
  </si>
  <si>
    <t>事業場３９</t>
    <rPh sb="0" eb="3">
      <t>ジギョウバ</t>
    </rPh>
    <phoneticPr fontId="4"/>
  </si>
  <si>
    <t>事業場４０</t>
    <rPh sb="0" eb="3">
      <t>ジギョウバ</t>
    </rPh>
    <phoneticPr fontId="4"/>
  </si>
  <si>
    <t>事業場４１</t>
    <rPh sb="0" eb="3">
      <t>ジギョウバ</t>
    </rPh>
    <phoneticPr fontId="4"/>
  </si>
  <si>
    <t>事業場４２</t>
    <rPh sb="0" eb="3">
      <t>ジギョウバ</t>
    </rPh>
    <phoneticPr fontId="4"/>
  </si>
  <si>
    <t>事業場４３</t>
    <rPh sb="0" eb="3">
      <t>ジギョウバ</t>
    </rPh>
    <phoneticPr fontId="4"/>
  </si>
  <si>
    <t>事業場４４</t>
    <rPh sb="0" eb="3">
      <t>ジギョウバ</t>
    </rPh>
    <phoneticPr fontId="4"/>
  </si>
  <si>
    <t>事業場４５</t>
    <rPh sb="0" eb="3">
      <t>ジギョウバ</t>
    </rPh>
    <phoneticPr fontId="4"/>
  </si>
  <si>
    <t>事業場４６</t>
    <rPh sb="0" eb="3">
      <t>ジギョウバ</t>
    </rPh>
    <phoneticPr fontId="4"/>
  </si>
  <si>
    <t>事業場４７</t>
    <rPh sb="0" eb="3">
      <t>ジギョウバ</t>
    </rPh>
    <phoneticPr fontId="4"/>
  </si>
  <si>
    <t>事業場４８</t>
    <rPh sb="0" eb="3">
      <t>ジギョウバ</t>
    </rPh>
    <phoneticPr fontId="4"/>
  </si>
  <si>
    <t>事業場４９</t>
    <rPh sb="0" eb="3">
      <t>ジギョウバ</t>
    </rPh>
    <phoneticPr fontId="4"/>
  </si>
  <si>
    <t>事業場５０</t>
    <rPh sb="0" eb="3">
      <t>ジギョウバ</t>
    </rPh>
    <phoneticPr fontId="4"/>
  </si>
  <si>
    <t>入力シート（２事業場以降）</t>
    <rPh sb="0" eb="2">
      <t>ニュウリョク</t>
    </rPh>
    <rPh sb="7" eb="9">
      <t>ジギョウ</t>
    </rPh>
    <rPh sb="9" eb="10">
      <t>バ</t>
    </rPh>
    <rPh sb="10" eb="12">
      <t>イコウ</t>
    </rPh>
    <phoneticPr fontId="10"/>
  </si>
  <si>
    <t>上へ戻る▲（ジャンプします）</t>
    <rPh sb="0" eb="1">
      <t>ウエ</t>
    </rPh>
    <rPh sb="2" eb="3">
      <t>モド</t>
    </rPh>
    <phoneticPr fontId="4"/>
  </si>
  <si>
    <t>５ 交付決定時の補助対象経費を入力する▼（ジャンプします）</t>
    <rPh sb="2" eb="7">
      <t>コウフケッテイジ</t>
    </rPh>
    <rPh sb="8" eb="14">
      <t>ホジョタイショウケイヒ</t>
    </rPh>
    <rPh sb="15" eb="17">
      <t>ニュウリョク</t>
    </rPh>
    <phoneticPr fontId="4"/>
  </si>
  <si>
    <t>６ 補助対象経費の実績額（実際に支払った額）を入力する▼（ジャンプします）</t>
    <phoneticPr fontId="4"/>
  </si>
  <si>
    <t>・交付決定時の補助対象経費を入力してください。補助金の額は自動で表示されます。</t>
    <rPh sb="1" eb="6">
      <t>コウフケッテイジ</t>
    </rPh>
    <rPh sb="7" eb="13">
      <t>ホジョタイショウケイヒ</t>
    </rPh>
    <rPh sb="14" eb="16">
      <t>ニュウリョク</t>
    </rPh>
    <rPh sb="23" eb="26">
      <t>ホジョキン</t>
    </rPh>
    <rPh sb="27" eb="28">
      <t>ガク</t>
    </rPh>
    <rPh sb="29" eb="31">
      <t>ジドウ</t>
    </rPh>
    <rPh sb="32" eb="34">
      <t>ヒョウジ</t>
    </rPh>
    <phoneticPr fontId="4"/>
  </si>
  <si>
    <t>ﾃｽﾄ市</t>
    <rPh sb="3" eb="4">
      <t>シ</t>
    </rPh>
    <phoneticPr fontId="4"/>
  </si>
  <si>
    <t>テスト町1－2</t>
    <rPh sb="3" eb="4">
      <t>チョウ</t>
    </rPh>
    <phoneticPr fontId="4"/>
  </si>
  <si>
    <t>テストビル10F</t>
    <phoneticPr fontId="4"/>
  </si>
  <si>
    <t>テスト株式会社</t>
    <rPh sb="3" eb="7">
      <t>カブシキガイシャ</t>
    </rPh>
    <phoneticPr fontId="4"/>
  </si>
  <si>
    <t>テスト送付先部署</t>
    <rPh sb="3" eb="5">
      <t>ソウフ</t>
    </rPh>
    <rPh sb="5" eb="6">
      <t>サキ</t>
    </rPh>
    <rPh sb="6" eb="8">
      <t>ブショ</t>
    </rPh>
    <phoneticPr fontId="4"/>
  </si>
  <si>
    <t>送付先役職</t>
    <rPh sb="3" eb="5">
      <t>ヤクショク</t>
    </rPh>
    <phoneticPr fontId="4"/>
  </si>
  <si>
    <t>手巣都</t>
    <rPh sb="0" eb="1">
      <t>テ</t>
    </rPh>
    <rPh sb="1" eb="2">
      <t>ス</t>
    </rPh>
    <rPh sb="2" eb="3">
      <t>ト</t>
    </rPh>
    <phoneticPr fontId="4"/>
  </si>
  <si>
    <t>寿限無寿限無</t>
    <rPh sb="0" eb="6">
      <t>ジュゲムジュゲム</t>
    </rPh>
    <phoneticPr fontId="4"/>
  </si>
  <si>
    <t>作業列1</t>
    <rPh sb="0" eb="3">
      <t>サギョウレツ</t>
    </rPh>
    <phoneticPr fontId="10"/>
  </si>
  <si>
    <t>作業列2</t>
    <rPh sb="0" eb="3">
      <t>サギョウレツ</t>
    </rPh>
    <phoneticPr fontId="10"/>
  </si>
  <si>
    <t>法人=1、個人フラグ=2</t>
    <rPh sb="0" eb="2">
      <t>ホウジン</t>
    </rPh>
    <rPh sb="5" eb="7">
      <t>コジン</t>
    </rPh>
    <phoneticPr fontId="10"/>
  </si>
  <si>
    <t>支払方法</t>
    <rPh sb="0" eb="4">
      <t>シハライホウホウ</t>
    </rPh>
    <phoneticPr fontId="4"/>
  </si>
  <si>
    <t>手数料</t>
    <rPh sb="0" eb="3">
      <t>テスウリョウ</t>
    </rPh>
    <phoneticPr fontId="4"/>
  </si>
  <si>
    <t>交付決定時の補助対象経費</t>
    <phoneticPr fontId="4"/>
  </si>
  <si>
    <t>計画変更後の補助対象経費</t>
    <phoneticPr fontId="4"/>
  </si>
  <si>
    <t>申請事業場</t>
    <rPh sb="0" eb="2">
      <t>シンセイ</t>
    </rPh>
    <rPh sb="2" eb="5">
      <t>ジギョウバ</t>
    </rPh>
    <phoneticPr fontId="4"/>
  </si>
  <si>
    <t>手入力</t>
    <rPh sb="0" eb="3">
      <t>テニュウリョク</t>
    </rPh>
    <phoneticPr fontId="4"/>
  </si>
  <si>
    <t>４．申請した事業場数を選択してください。</t>
    <rPh sb="2" eb="4">
      <t>シンセイ</t>
    </rPh>
    <phoneticPr fontId="4"/>
  </si>
  <si>
    <t>事業場</t>
    <rPh sb="0" eb="3">
      <t>ジギョウバ</t>
    </rPh>
    <phoneticPr fontId="10"/>
  </si>
  <si>
    <t>台目</t>
    <rPh sb="0" eb="2">
      <t>ダイメ</t>
    </rPh>
    <phoneticPr fontId="10"/>
  </si>
  <si>
    <t>フラグ</t>
    <phoneticPr fontId="4"/>
  </si>
  <si>
    <t>支払額</t>
    <rPh sb="0" eb="3">
      <t>シハライガク</t>
    </rPh>
    <phoneticPr fontId="4"/>
  </si>
  <si>
    <t>集計する値</t>
    <rPh sb="0" eb="2">
      <t>シュウケイ</t>
    </rPh>
    <rPh sb="4" eb="5">
      <t>アタイ</t>
    </rPh>
    <phoneticPr fontId="4"/>
  </si>
  <si>
    <t>2事業場以降同じ</t>
    <rPh sb="1" eb="7">
      <t>ジギョウバイコウオナ</t>
    </rPh>
    <phoneticPr fontId="4"/>
  </si>
  <si>
    <t>-</t>
    <phoneticPr fontId="4"/>
  </si>
  <si>
    <t>補助対象経費の実績額</t>
    <rPh sb="0" eb="6">
      <t>ホジョタイショウケイヒ</t>
    </rPh>
    <rPh sb="7" eb="10">
      <t>ジッセキガク</t>
    </rPh>
    <phoneticPr fontId="4"/>
  </si>
  <si>
    <t>決算額_補助対象経費</t>
    <rPh sb="0" eb="3">
      <t>ケッサンガク</t>
    </rPh>
    <rPh sb="4" eb="10">
      <t>ホジョタイショウケイヒ</t>
    </rPh>
    <phoneticPr fontId="4"/>
  </si>
  <si>
    <t>事業場毎の金額</t>
    <rPh sb="0" eb="4">
      <t>ジギョウバゴト</t>
    </rPh>
    <rPh sb="5" eb="7">
      <t>キンガク</t>
    </rPh>
    <phoneticPr fontId="4"/>
  </si>
  <si>
    <t>機器毎の金額</t>
    <rPh sb="0" eb="3">
      <t>キキゴト</t>
    </rPh>
    <rPh sb="4" eb="6">
      <t>キンガク</t>
    </rPh>
    <phoneticPr fontId="4"/>
  </si>
  <si>
    <t>交付決定_補助対象経費</t>
    <rPh sb="0" eb="4">
      <t>コウフケッテイ</t>
    </rPh>
    <phoneticPr fontId="4"/>
  </si>
  <si>
    <t>交付決定_補助金の額</t>
    <rPh sb="0" eb="4">
      <t>コウフケッテイ</t>
    </rPh>
    <phoneticPr fontId="4"/>
  </si>
  <si>
    <t>決算額_補助金の額</t>
    <rPh sb="0" eb="3">
      <t>ケッサンガク</t>
    </rPh>
    <rPh sb="4" eb="7">
      <t>ホジョキン</t>
    </rPh>
    <rPh sb="8" eb="9">
      <t>ガク</t>
    </rPh>
    <phoneticPr fontId="4"/>
  </si>
  <si>
    <r>
      <t xml:space="preserve">このExcelファイルはPDF等に変換せず、
</t>
    </r>
    <r>
      <rPr>
        <b/>
        <u/>
        <sz val="16"/>
        <color theme="1"/>
        <rFont val="ＭＳ ゴシック"/>
        <family val="3"/>
        <charset val="128"/>
      </rPr>
      <t>そのままWEB申請ページでアップロードしてください。</t>
    </r>
    <phoneticPr fontId="4"/>
  </si>
  <si>
    <t>全てOKかどれかNGか集計</t>
    <rPh sb="0" eb="1">
      <t>スベ</t>
    </rPh>
    <rPh sb="11" eb="13">
      <t>シュウケイ</t>
    </rPh>
    <phoneticPr fontId="10"/>
  </si>
  <si>
    <t>入力シート表示</t>
    <rPh sb="0" eb="2">
      <t>ニュウリョク</t>
    </rPh>
    <rPh sb="5" eb="7">
      <t>ヒョウジ</t>
    </rPh>
    <phoneticPr fontId="10"/>
  </si>
  <si>
    <t>空欄チェック</t>
    <rPh sb="0" eb="2">
      <t>クウラン</t>
    </rPh>
    <phoneticPr fontId="10"/>
  </si>
  <si>
    <t>エラーチェック</t>
    <phoneticPr fontId="10"/>
  </si>
  <si>
    <t>エラーメッセージ</t>
    <phoneticPr fontId="10"/>
  </si>
  <si>
    <t>エラーなし→</t>
    <phoneticPr fontId="10"/>
  </si>
  <si>
    <t>OK</t>
    <phoneticPr fontId="10"/>
  </si>
  <si>
    <t>事業完了期限</t>
    <rPh sb="0" eb="4">
      <t>ジギョウカンリョウ</t>
    </rPh>
    <rPh sb="4" eb="6">
      <t>キゲン</t>
    </rPh>
    <phoneticPr fontId="10"/>
  </si>
  <si>
    <t>メッセージ</t>
  </si>
  <si>
    <t>空欄なし=0</t>
    <rPh sb="0" eb="2">
      <t>クウラン</t>
    </rPh>
    <phoneticPr fontId="10"/>
  </si>
  <si>
    <t>エラーなし=0</t>
    <phoneticPr fontId="10"/>
  </si>
  <si>
    <t>空欄</t>
    <rPh sb="0" eb="2">
      <t>クウラン</t>
    </rPh>
    <phoneticPr fontId="10"/>
  </si>
  <si>
    <t>1:エラー</t>
    <phoneticPr fontId="10"/>
  </si>
  <si>
    <t>2:エラー</t>
  </si>
  <si>
    <t>3:エラー</t>
  </si>
  <si>
    <t>どちらかを選択してください。</t>
    <rPh sb="5" eb="7">
      <t>センタク</t>
    </rPh>
    <phoneticPr fontId="10"/>
  </si>
  <si>
    <t>公募終了日</t>
    <rPh sb="0" eb="5">
      <t>コウボシュウリョウビ</t>
    </rPh>
    <phoneticPr fontId="10"/>
  </si>
  <si>
    <t>補助事業完了=1未完了=2</t>
    <rPh sb="4" eb="6">
      <t>カンリョウ</t>
    </rPh>
    <rPh sb="8" eb="11">
      <t>ミカンリョウ</t>
    </rPh>
    <phoneticPr fontId="4"/>
  </si>
  <si>
    <t>公募終了日より前、または事業完了期限以降の日付が入力されています。</t>
    <rPh sb="2" eb="5">
      <t>シュウリョウビ</t>
    </rPh>
    <rPh sb="7" eb="8">
      <t>マエ</t>
    </rPh>
    <phoneticPr fontId="4"/>
  </si>
  <si>
    <t>アカウントの先頭、または最後にピリオド「.」が入っています。</t>
    <rPh sb="6" eb="8">
      <t>セントウ</t>
    </rPh>
    <rPh sb="12" eb="14">
      <t>サイゴ</t>
    </rPh>
    <rPh sb="23" eb="24">
      <t>ハイ</t>
    </rPh>
    <phoneticPr fontId="10"/>
  </si>
  <si>
    <t>ドメインの先頭、または最後にピリオド「.」が入っています。</t>
    <rPh sb="5" eb="7">
      <t>セントウ</t>
    </rPh>
    <rPh sb="11" eb="13">
      <t>サイゴ</t>
    </rPh>
    <rPh sb="22" eb="23">
      <t>ハイ</t>
    </rPh>
    <phoneticPr fontId="10"/>
  </si>
  <si>
    <t>↓正規表現チェック</t>
    <rPh sb="1" eb="5">
      <t>セイキヒョウゲン</t>
    </rPh>
    <phoneticPr fontId="10"/>
  </si>
  <si>
    <t>手数料を誰が負担したか選択してください。</t>
    <rPh sb="0" eb="3">
      <t>テスウリョウ</t>
    </rPh>
    <rPh sb="4" eb="5">
      <t>ダレ</t>
    </rPh>
    <rPh sb="6" eb="8">
      <t>フタン</t>
    </rPh>
    <phoneticPr fontId="4"/>
  </si>
  <si>
    <t>空欄:1</t>
    <rPh sb="0" eb="2">
      <t>クウラン</t>
    </rPh>
    <phoneticPr fontId="4"/>
  </si>
  <si>
    <t>空欄:2</t>
    <rPh sb="0" eb="2">
      <t>クウラン</t>
    </rPh>
    <phoneticPr fontId="4"/>
  </si>
  <si>
    <t>空欄:3</t>
    <rPh sb="0" eb="2">
      <t>クウラン</t>
    </rPh>
    <phoneticPr fontId="4"/>
  </si>
  <si>
    <t>空欄:4</t>
    <rPh sb="0" eb="2">
      <t>クウラン</t>
    </rPh>
    <phoneticPr fontId="4"/>
  </si>
  <si>
    <t>エラー:1</t>
    <phoneticPr fontId="4"/>
  </si>
  <si>
    <t>振込手数料に購入金額以上の金額が入っています。</t>
    <rPh sb="0" eb="5">
      <t>フリコミテスウリョウ</t>
    </rPh>
    <rPh sb="6" eb="10">
      <t>コウニュウキンガク</t>
    </rPh>
    <rPh sb="10" eb="12">
      <t>イジョウ</t>
    </rPh>
    <rPh sb="13" eb="15">
      <t>キンガク</t>
    </rPh>
    <rPh sb="16" eb="17">
      <t>ハイ</t>
    </rPh>
    <phoneticPr fontId="4"/>
  </si>
  <si>
    <t>シートNo</t>
    <phoneticPr fontId="4"/>
  </si>
  <si>
    <t>様式9シート判定結果</t>
    <rPh sb="0" eb="2">
      <t>ヨウシキ</t>
    </rPh>
    <rPh sb="6" eb="10">
      <t>ハンテイケッカ</t>
    </rPh>
    <phoneticPr fontId="4"/>
  </si>
  <si>
    <t>入力は以上となります。ありがとうございました。
右側に赤い文字で入力エラーが表示されていないか確認してください。</t>
    <phoneticPr fontId="4"/>
  </si>
  <si>
    <t>12</t>
    <phoneticPr fontId="4"/>
  </si>
  <si>
    <t>3456</t>
    <phoneticPr fontId="4"/>
  </si>
  <si>
    <t>4890</t>
    <phoneticPr fontId="4"/>
  </si>
  <si>
    <t>年度</t>
    <rPh sb="0" eb="2">
      <t>ネンド</t>
    </rPh>
    <phoneticPr fontId="6"/>
  </si>
  <si>
    <t>R4</t>
    <phoneticPr fontId="6"/>
  </si>
  <si>
    <t>事業</t>
    <rPh sb="0" eb="2">
      <t>ジギョウ</t>
    </rPh>
    <phoneticPr fontId="6"/>
  </si>
  <si>
    <t>ST</t>
    <phoneticPr fontId="6"/>
  </si>
  <si>
    <t>項目</t>
    <rPh sb="0" eb="2">
      <t>コウモク</t>
    </rPh>
    <phoneticPr fontId="6"/>
  </si>
  <si>
    <t>バージョン</t>
    <phoneticPr fontId="6"/>
  </si>
  <si>
    <t>様式第9</t>
    <rPh sb="0" eb="3">
      <t>ヨウシキダイ</t>
    </rPh>
    <phoneticPr fontId="6"/>
  </si>
  <si>
    <t>Ver.1.0</t>
    <phoneticPr fontId="4"/>
  </si>
  <si>
    <t>　例）12345</t>
    <rPh sb="1" eb="2">
      <t>レイ</t>
    </rPh>
    <phoneticPr fontId="4"/>
  </si>
  <si>
    <t>補助対象経費が3,000円未満になっています。金額を確認してください。</t>
    <rPh sb="0" eb="2">
      <t>ホジョ</t>
    </rPh>
    <rPh sb="2" eb="4">
      <t>タイショウ</t>
    </rPh>
    <rPh sb="4" eb="6">
      <t>ケイヒ</t>
    </rPh>
    <rPh sb="12" eb="13">
      <t>エン</t>
    </rPh>
    <rPh sb="13" eb="15">
      <t>ミマン</t>
    </rPh>
    <rPh sb="23" eb="25">
      <t>キンガク</t>
    </rPh>
    <rPh sb="26" eb="28">
      <t>カクニン</t>
    </rPh>
    <phoneticPr fontId="4"/>
  </si>
  <si>
    <t>６．補助対象経費の実績額（実際に支払った額）を税抜で入力してください。</t>
    <rPh sb="2" eb="8">
      <t>ホジョタイショウケイヒ</t>
    </rPh>
    <rPh sb="9" eb="12">
      <t>ジッセキガク</t>
    </rPh>
    <rPh sb="13" eb="15">
      <t>ジッサイ</t>
    </rPh>
    <rPh sb="16" eb="18">
      <t>シハラ</t>
    </rPh>
    <rPh sb="20" eb="21">
      <t>ガク</t>
    </rPh>
    <rPh sb="23" eb="25">
      <t>ゼイヌキ</t>
    </rPh>
    <rPh sb="26" eb="28">
      <t>ニュウリョク</t>
    </rPh>
    <phoneticPr fontId="4"/>
  </si>
  <si>
    <r>
      <t>下記の表に補助対象機器の購入金額（</t>
    </r>
    <r>
      <rPr>
        <b/>
        <u/>
        <sz val="11"/>
        <color rgb="FFFF0000"/>
        <rFont val="ＭＳ Ｐゴシック"/>
        <family val="3"/>
        <charset val="128"/>
      </rPr>
      <t>税抜</t>
    </r>
    <r>
      <rPr>
        <sz val="11"/>
        <color theme="1"/>
        <rFont val="ＭＳ Ｐゴシック"/>
        <family val="3"/>
        <charset val="128"/>
      </rPr>
      <t>）、支払方法を入力してください。</t>
    </r>
    <rPh sb="0" eb="2">
      <t>カキ</t>
    </rPh>
    <rPh sb="3" eb="4">
      <t>ヒョウ</t>
    </rPh>
    <rPh sb="5" eb="11">
      <t>ホジョタイショウキキ</t>
    </rPh>
    <rPh sb="12" eb="16">
      <t>コウニュウキンガク</t>
    </rPh>
    <rPh sb="17" eb="19">
      <t>ゼイヌキ</t>
    </rPh>
    <rPh sb="21" eb="25">
      <t>シハライホウホウ</t>
    </rPh>
    <rPh sb="26" eb="28">
      <t>ニュウリョク</t>
    </rPh>
    <phoneticPr fontId="4"/>
  </si>
  <si>
    <t>実績額計算用</t>
    <rPh sb="0" eb="3">
      <t>ジッセキガク</t>
    </rPh>
    <rPh sb="3" eb="6">
      <t>ケイサンヨウ</t>
    </rPh>
    <phoneticPr fontId="4"/>
  </si>
  <si>
    <t>1=当方負担、2=先方負担</t>
    <rPh sb="2" eb="6">
      <t>トウホウフタン</t>
    </rPh>
    <rPh sb="9" eb="13">
      <t>センポウフタン</t>
    </rPh>
    <phoneticPr fontId="4"/>
  </si>
  <si>
    <t>【注意】２事業場以上申請した場合は、このシートに各金額を入力してください。</t>
    <rPh sb="24" eb="27">
      <t>カクキンガク</t>
    </rPh>
    <phoneticPr fontId="4"/>
  </si>
  <si>
    <t>↓様式</t>
    <rPh sb="1" eb="3">
      <t>ヨウシキ</t>
    </rPh>
    <phoneticPr fontId="4"/>
  </si>
  <si>
    <r>
      <t>・その為、値引き等により</t>
    </r>
    <r>
      <rPr>
        <b/>
        <u/>
        <sz val="11"/>
        <color theme="1"/>
        <rFont val="ＭＳ Ｐゴシック"/>
        <family val="3"/>
        <charset val="128"/>
      </rPr>
      <t>【補助対象経費の実績額】が交付決定時より低くなった場合は</t>
    </r>
    <r>
      <rPr>
        <sz val="11"/>
        <color theme="1"/>
        <rFont val="ＭＳ Ｐゴシック"/>
        <family val="3"/>
        <charset val="128"/>
      </rPr>
      <t xml:space="preserve">
　</t>
    </r>
    <r>
      <rPr>
        <b/>
        <u/>
        <sz val="11"/>
        <color theme="1"/>
        <rFont val="ＭＳ Ｐゴシック"/>
        <family val="3"/>
        <charset val="128"/>
      </rPr>
      <t>交付決定時よりも補助金の額が下がることがあります。</t>
    </r>
    <rPh sb="3" eb="4">
      <t>タメ</t>
    </rPh>
    <rPh sb="5" eb="7">
      <t>ネビ</t>
    </rPh>
    <rPh sb="8" eb="9">
      <t>ナド</t>
    </rPh>
    <rPh sb="13" eb="19">
      <t>ホジョタイショウケイヒ</t>
    </rPh>
    <rPh sb="20" eb="23">
      <t>ジッセキガク</t>
    </rPh>
    <rPh sb="25" eb="27">
      <t>コウフ</t>
    </rPh>
    <rPh sb="27" eb="29">
      <t>ケッテイ</t>
    </rPh>
    <rPh sb="29" eb="30">
      <t>ジ</t>
    </rPh>
    <rPh sb="32" eb="33">
      <t>ヒク</t>
    </rPh>
    <rPh sb="37" eb="39">
      <t>バアイ</t>
    </rPh>
    <phoneticPr fontId="4"/>
  </si>
  <si>
    <r>
      <t>　事業場毎の【交付決定額の補助対象経費】、【補助対象経費の実績額】の</t>
    </r>
    <r>
      <rPr>
        <b/>
        <u/>
        <sz val="11"/>
        <color theme="1"/>
        <rFont val="ＭＳ Ｐゴシック"/>
        <family val="3"/>
        <charset val="128"/>
      </rPr>
      <t>いずれか低い方の金額</t>
    </r>
    <r>
      <rPr>
        <sz val="11"/>
        <color theme="1"/>
        <rFont val="ＭＳ Ｐゴシック"/>
        <family val="3"/>
        <charset val="128"/>
      </rPr>
      <t>が入ります。</t>
    </r>
    <rPh sb="1" eb="5">
      <t>ジギョウバゴト</t>
    </rPh>
    <rPh sb="11" eb="12">
      <t>ガク</t>
    </rPh>
    <phoneticPr fontId="4"/>
  </si>
  <si>
    <t>・様式第9（別紙）収支明細表　下表の【決算額の補助対象経費】には</t>
    <rPh sb="1" eb="4">
      <t>ヨウシキダイ</t>
    </rPh>
    <rPh sb="6" eb="8">
      <t>ベッシ</t>
    </rPh>
    <rPh sb="9" eb="14">
      <t>シュウシメイサイヒョウ</t>
    </rPh>
    <rPh sb="15" eb="17">
      <t>カヒョウ</t>
    </rPh>
    <rPh sb="19" eb="22">
      <t>ケッサンガク</t>
    </rPh>
    <rPh sb="23" eb="25">
      <t>ホジョ</t>
    </rPh>
    <rPh sb="25" eb="27">
      <t>タイショウ</t>
    </rPh>
    <rPh sb="27" eb="29">
      <t>ケイヒ</t>
    </rPh>
    <phoneticPr fontId="4"/>
  </si>
  <si>
    <t>　（補助金の額は、【決算額の補助対象経費】÷1/3（1,000円未満切り捨て、1事業場当たり15万円まで））</t>
    <rPh sb="2" eb="5">
      <t>ホジョキン</t>
    </rPh>
    <rPh sb="6" eb="7">
      <t>ガク</t>
    </rPh>
    <rPh sb="10" eb="13">
      <t>ケッサンガク</t>
    </rPh>
    <rPh sb="14" eb="20">
      <t>ホジョタイショウケイヒ</t>
    </rPh>
    <phoneticPr fontId="4"/>
  </si>
  <si>
    <t>事業完了期限（2022/12/23）以降の日付が入力されています。</t>
  </si>
  <si>
    <t>公募終了日（2022/9/9）以前の日付が入力されています。</t>
    <rPh sb="15" eb="17">
      <t>イゼン</t>
    </rPh>
    <phoneticPr fontId="4"/>
  </si>
  <si>
    <t>※入力した内容は、様式第9、別紙に反映されます。</t>
    <rPh sb="11" eb="12">
      <t>ダイ</t>
    </rPh>
    <phoneticPr fontId="4"/>
  </si>
  <si>
    <t>交付決定日よりも前の日付とならないよう注意してください。また、実績報告期限（令和4年12月23日）を過ぎた日付は入力できません。</t>
    <rPh sb="31" eb="35">
      <t>ジッセキホウコク</t>
    </rPh>
    <rPh sb="35" eb="37">
      <t>キゲン</t>
    </rPh>
    <phoneticPr fontId="4"/>
  </si>
  <si>
    <t>■法人名（個人事業主の場合は商号・屋号等）</t>
    <rPh sb="1" eb="4">
      <t>ホウジンメイ</t>
    </rPh>
    <rPh sb="5" eb="10">
      <t>コジンジギョウヌシ</t>
    </rPh>
    <rPh sb="11" eb="13">
      <t>バアイ</t>
    </rPh>
    <rPh sb="14" eb="16">
      <t>ショウゴウ</t>
    </rPh>
    <rPh sb="17" eb="20">
      <t>ヤゴウナド</t>
    </rPh>
    <phoneticPr fontId="4"/>
  </si>
  <si>
    <t>代表者と同じか、手入力するか選択してください。</t>
    <rPh sb="0" eb="3">
      <t>ダイヒョウシャ</t>
    </rPh>
    <rPh sb="4" eb="5">
      <t>オナ</t>
    </rPh>
    <rPh sb="8" eb="11">
      <t>テニュウリョク</t>
    </rPh>
    <phoneticPr fontId="4"/>
  </si>
  <si>
    <t>※１事業場目の情報は、このシートでは入力できません。
　元の入力シートに入力した内容が、こちらのシートに反映されます。</t>
    <rPh sb="7" eb="9">
      <t>ジョウホウ</t>
    </rPh>
    <rPh sb="28" eb="29">
      <t>モト</t>
    </rPh>
    <rPh sb="30" eb="32">
      <t>ニュウリョク</t>
    </rPh>
    <rPh sb="36" eb="38">
      <t>ニュウリョク</t>
    </rPh>
    <rPh sb="40" eb="42">
      <t>ナイヨウ</t>
    </rPh>
    <rPh sb="52" eb="54">
      <t>ハンエイ</t>
    </rPh>
    <phoneticPr fontId="4"/>
  </si>
  <si>
    <t>事業場２以降は「入力シート（２事業場以降）」シートで入力してください。</t>
    <rPh sb="0" eb="2">
      <t>ジギョウ</t>
    </rPh>
    <rPh sb="2" eb="3">
      <t>バ</t>
    </rPh>
    <rPh sb="4" eb="6">
      <t>イコウ</t>
    </rPh>
    <rPh sb="8" eb="10">
      <t>ニュウリョク</t>
    </rPh>
    <rPh sb="15" eb="18">
      <t>ジギョウバ</t>
    </rPh>
    <rPh sb="18" eb="20">
      <t>イコウ</t>
    </rPh>
    <rPh sb="26" eb="28">
      <t>ニュウリョク</t>
    </rPh>
    <phoneticPr fontId="4"/>
  </si>
  <si>
    <t>事業場２以降は「入力シート（２事業場以降）」シートで入力してください。</t>
    <rPh sb="0" eb="2">
      <t>ジギョウ</t>
    </rPh>
    <rPh sb="2" eb="3">
      <t>バ</t>
    </rPh>
    <rPh sb="4" eb="6">
      <t>イコウ</t>
    </rPh>
    <rPh sb="8" eb="10">
      <t>ニュウリョク</t>
    </rPh>
    <rPh sb="15" eb="17">
      <t>ジギョウ</t>
    </rPh>
    <rPh sb="17" eb="18">
      <t>バ</t>
    </rPh>
    <rPh sb="18" eb="20">
      <t>イコウ</t>
    </rPh>
    <rPh sb="26" eb="28">
      <t>ニュウリョク</t>
    </rPh>
    <phoneticPr fontId="4"/>
  </si>
  <si>
    <t>20220914</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</si>
</sst>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yyyy/m/d;@"/>
    <numFmt numFmtId="177" formatCode="m"/>
    <numFmt numFmtId="178" formatCode="d"/>
  </numFmts>
  <fonts count="42" x14ac:knownFonts="1">
    <font>
      <sz val="11"/>
      <color theme="1"/>
      <name val="ＭＳ ゴシック"/>
      <family val="2"/>
      <charset val="128"/>
    </font>
    <font>
      <sz val="11"/>
      <color theme="1"/>
      <name val="游ゴシック"/>
      <family val="2"/>
      <charset val="128"/>
      <scheme val="minor"/>
    </font>
    <font>
      <sz val="11"/>
      <color theme="1"/>
      <name val="游ゴシック"/>
      <family val="2"/>
      <charset val="128"/>
      <scheme val="minor"/>
    </font>
    <font>
      <sz val="11"/>
      <color theme="1"/>
      <name val="ＭＳ ゴシック"/>
      <family val="2"/>
      <charset val="128"/>
    </font>
    <font>
      <sz val="6"/>
      <name val="ＭＳ ゴシック"/>
      <family val="2"/>
      <charset val="128"/>
    </font>
    <font>
      <b/>
      <sz val="11"/>
      <color theme="1"/>
      <name val="ＭＳ ゴシック"/>
      <family val="3"/>
      <charset val="128"/>
    </font>
    <font>
      <sz val="6"/>
      <name val="游ゴシック"/>
      <family val="2"/>
      <charset val="128"/>
      <scheme val="minor"/>
    </font>
    <font>
      <sz val="11"/>
      <color theme="1"/>
      <name val="ＭＳ Ｐゴシック"/>
      <family val="3"/>
      <charset val="128"/>
    </font>
    <font>
      <sz val="9"/>
      <color theme="1"/>
      <name val="ＭＳ Ｐゴシック"/>
      <family val="3"/>
      <charset val="128"/>
    </font>
    <font>
      <sz val="20"/>
      <color theme="0"/>
      <name val="ＭＳ Ｐゴシック"/>
      <family val="3"/>
      <charset val="128"/>
    </font>
    <font>
      <sz val="6"/>
      <name val="游ゴシック"/>
      <family val="3"/>
      <charset val="128"/>
      <scheme val="minor"/>
    </font>
    <font>
      <b/>
      <u/>
      <sz val="11"/>
      <color rgb="FFFF0000"/>
      <name val="ＭＳ Ｐゴシック"/>
      <family val="3"/>
      <charset val="128"/>
    </font>
    <font>
      <b/>
      <sz val="11"/>
      <color rgb="FFFF0000"/>
      <name val="ＭＳ Ｐゴシック"/>
      <family val="3"/>
      <charset val="128"/>
    </font>
    <font>
      <sz val="11"/>
      <color rgb="FFFF0000"/>
      <name val="ＭＳ Ｐゴシック"/>
      <family val="3"/>
      <charset val="128"/>
    </font>
    <font>
      <b/>
      <sz val="11"/>
      <color theme="1"/>
      <name val="ＭＳ Ｐゴシック"/>
      <family val="3"/>
      <charset val="128"/>
    </font>
    <font>
      <sz val="11"/>
      <name val="ＭＳ Ｐゴシック"/>
      <family val="3"/>
      <charset val="128"/>
    </font>
    <font>
      <b/>
      <sz val="11"/>
      <name val="ＭＳ Ｐゴシック"/>
      <family val="3"/>
      <charset val="128"/>
    </font>
    <font>
      <u/>
      <sz val="11"/>
      <color theme="10"/>
      <name val="ＭＳ ゴシック"/>
      <family val="2"/>
      <charset val="128"/>
    </font>
    <font>
      <b/>
      <sz val="36"/>
      <color rgb="FFFF0000"/>
      <name val="ＭＳ ゴシック"/>
      <family val="3"/>
      <charset val="128"/>
    </font>
    <font>
      <sz val="11"/>
      <color theme="1"/>
      <name val="ＭＳ 明朝"/>
      <family val="1"/>
      <charset val="128"/>
    </font>
    <font>
      <sz val="10.5"/>
      <color theme="1"/>
      <name val="ＭＳ 明朝"/>
      <family val="1"/>
      <charset val="128"/>
    </font>
    <font>
      <b/>
      <sz val="12"/>
      <color theme="1"/>
      <name val="ＭＳ 明朝"/>
      <family val="1"/>
      <charset val="128"/>
    </font>
    <font>
      <sz val="8"/>
      <color rgb="FFFF0000"/>
      <name val="ＭＳ 明朝"/>
      <family val="1"/>
      <charset val="128"/>
    </font>
    <font>
      <sz val="10.5"/>
      <color rgb="FF000000"/>
      <name val="ＭＳ 明朝"/>
      <family val="1"/>
      <charset val="128"/>
    </font>
    <font>
      <sz val="9"/>
      <color theme="1"/>
      <name val="ＭＳ 明朝"/>
      <family val="1"/>
      <charset val="128"/>
    </font>
    <font>
      <sz val="10"/>
      <color theme="1"/>
      <name val="ＭＳ 明朝"/>
      <family val="1"/>
      <charset val="128"/>
    </font>
    <font>
      <sz val="10.5"/>
      <color theme="1"/>
      <name val="Century"/>
      <family val="1"/>
    </font>
    <font>
      <b/>
      <u/>
      <sz val="11"/>
      <name val="ＭＳ Ｐゴシック"/>
      <family val="3"/>
      <charset val="128"/>
    </font>
    <font>
      <b/>
      <u/>
      <sz val="11"/>
      <color theme="1"/>
      <name val="ＭＳ Ｐゴシック"/>
      <family val="3"/>
      <charset val="128"/>
    </font>
    <font>
      <sz val="18"/>
      <name val="ＭＳ Ｐゴシック"/>
      <family val="3"/>
      <charset val="128"/>
    </font>
    <font>
      <u/>
      <sz val="11"/>
      <color rgb="FFFF0000"/>
      <name val="ＭＳ Ｐゴシック"/>
      <family val="3"/>
      <charset val="128"/>
    </font>
    <font>
      <sz val="10"/>
      <color theme="1"/>
      <name val="ＭＳ Ｐゴシック"/>
      <family val="3"/>
      <charset val="128"/>
    </font>
    <font>
      <sz val="16"/>
      <color theme="1"/>
      <name val="ＭＳ ゴシック"/>
      <family val="3"/>
      <charset val="128"/>
    </font>
    <font>
      <b/>
      <u/>
      <sz val="16"/>
      <color theme="1"/>
      <name val="ＭＳ ゴシック"/>
      <family val="3"/>
      <charset val="128"/>
    </font>
    <font>
      <sz val="10"/>
      <color theme="1"/>
      <name val="ＭＳ ゴシック"/>
      <family val="2"/>
      <charset val="128"/>
    </font>
    <font>
      <b/>
      <u/>
      <sz val="11"/>
      <color theme="0"/>
      <name val="ＭＳ Ｐゴシック"/>
      <family val="3"/>
      <charset val="128"/>
    </font>
    <font>
      <b/>
      <sz val="12"/>
      <color theme="1"/>
      <name val="游ゴシック"/>
      <family val="3"/>
      <charset val="128"/>
    </font>
    <font>
      <sz val="11"/>
      <color theme="7" tint="0.79998168889431442"/>
      <name val="ＭＳ Ｐゴシック"/>
      <family val="3"/>
      <charset val="128"/>
    </font>
    <font>
      <b/>
      <sz val="20"/>
      <color rgb="FFFF0000"/>
      <name val="ＭＳ Ｐゴシック"/>
      <family val="3"/>
      <charset val="128"/>
    </font>
    <font>
      <sz val="11"/>
      <color rgb="FFC00000"/>
      <name val="ＭＳ Ｐゴシック"/>
      <family val="3"/>
      <charset val="128"/>
    </font>
    <font>
      <b/>
      <u/>
      <sz val="10"/>
      <color rgb="FFC00000"/>
      <name val="ＭＳ ゴシック"/>
      <family val="3"/>
      <charset val="128"/>
    </font>
    <font>
      <b/>
      <u/>
      <sz val="11"/>
      <color theme="3" tint="-0.499984740745262"/>
      <name val="ＭＳ ゴシック"/>
      <family val="3"/>
      <charset val="128"/>
    </font>
  </fonts>
  <fills count="16">
    <fill>
      <patternFill patternType="none"/>
    </fill>
    <fill>
      <patternFill patternType="gray125"/>
    </fill>
    <fill>
      <patternFill patternType="solid">
        <fgColor theme="0" tint="-0.14999847407452621"/>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7" tint="-0.499984740745262"/>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0000"/>
        <bgColor indexed="64"/>
      </patternFill>
    </fill>
    <fill>
      <patternFill patternType="solid">
        <fgColor theme="5" tint="0.79998168889431442"/>
        <bgColor indexed="64"/>
      </patternFill>
    </fill>
    <fill>
      <patternFill patternType="solid">
        <fgColor theme="8" tint="0.59999389629810485"/>
        <bgColor indexed="64"/>
      </patternFill>
    </fill>
  </fills>
  <borders count="61">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indexed="64"/>
      </left>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diagonal/>
    </border>
    <border>
      <left/>
      <right/>
      <top style="medium">
        <color rgb="FFFF0000"/>
      </top>
      <bottom style="medium">
        <color rgb="FFFF0000"/>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8" tint="-0.499984740745262"/>
      </left>
      <right/>
      <top style="thin">
        <color theme="8" tint="-0.499984740745262"/>
      </top>
      <bottom style="thin">
        <color theme="8" tint="-0.499984740745262"/>
      </bottom>
      <diagonal/>
    </border>
    <border>
      <left/>
      <right/>
      <top style="thin">
        <color theme="8" tint="-0.499984740745262"/>
      </top>
      <bottom style="thin">
        <color theme="8" tint="-0.499984740745262"/>
      </bottom>
      <diagonal/>
    </border>
    <border>
      <left/>
      <right style="thin">
        <color theme="8" tint="-0.499984740745262"/>
      </right>
      <top style="thin">
        <color theme="8" tint="-0.499984740745262"/>
      </top>
      <bottom style="thin">
        <color theme="8" tint="-0.499984740745262"/>
      </bottom>
      <diagonal/>
    </border>
    <border>
      <left style="thin">
        <color theme="8" tint="-0.499984740745262"/>
      </left>
      <right style="thin">
        <color theme="8" tint="-0.499984740745262"/>
      </right>
      <top style="thin">
        <color theme="8" tint="-0.499984740745262"/>
      </top>
      <bottom/>
      <diagonal/>
    </border>
    <border>
      <left/>
      <right style="thin">
        <color theme="8" tint="-0.499984740745262"/>
      </right>
      <top style="thin">
        <color theme="8" tint="-0.499984740745262"/>
      </top>
      <bottom/>
      <diagonal/>
    </border>
    <border>
      <left/>
      <right style="thin">
        <color theme="8" tint="-0.499984740745262"/>
      </right>
      <top/>
      <bottom/>
      <diagonal/>
    </border>
    <border>
      <left/>
      <right style="thin">
        <color theme="8" tint="-0.499984740745262"/>
      </right>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thin">
        <color theme="8" tint="-0.499984740745262"/>
      </left>
      <right/>
      <top/>
      <bottom style="thin">
        <color theme="8" tint="-0.499984740745262"/>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medium">
        <color theme="4" tint="-0.499984740745262"/>
      </left>
      <right/>
      <top style="medium">
        <color theme="4" tint="-0.499984740745262"/>
      </top>
      <bottom style="medium">
        <color theme="4" tint="-0.499984740745262"/>
      </bottom>
      <diagonal/>
    </border>
    <border>
      <left/>
      <right/>
      <top style="medium">
        <color theme="4" tint="-0.499984740745262"/>
      </top>
      <bottom style="medium">
        <color theme="4" tint="-0.499984740745262"/>
      </bottom>
      <diagonal/>
    </border>
    <border>
      <left/>
      <right style="medium">
        <color theme="4" tint="-0.499984740745262"/>
      </right>
      <top style="medium">
        <color theme="4" tint="-0.499984740745262"/>
      </top>
      <bottom style="medium">
        <color theme="4" tint="-0.499984740745262"/>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s>
  <cellStyleXfs count="5">
    <xf numFmtId="0" fontId="0" fillId="0" borderId="0">
      <alignment vertical="center"/>
    </xf>
    <xf numFmtId="6" fontId="3" fillId="0" borderId="0" applyFont="0" applyFill="0" applyBorder="0" applyAlignment="0" applyProtection="0">
      <alignment vertical="center"/>
    </xf>
    <xf numFmtId="38" fontId="3" fillId="0" borderId="0" applyFont="0" applyFill="0" applyBorder="0" applyAlignment="0" applyProtection="0">
      <alignment vertical="center"/>
    </xf>
    <xf numFmtId="0" fontId="17" fillId="0" borderId="0" applyNumberFormat="0" applyFill="0" applyBorder="0" applyAlignment="0" applyProtection="0">
      <alignment vertical="center"/>
    </xf>
    <xf numFmtId="0" fontId="2" fillId="0" borderId="0">
      <alignment vertical="center"/>
    </xf>
  </cellStyleXfs>
  <cellXfs count="331">
    <xf numFmtId="0" fontId="0" fillId="0" borderId="0" xfId="0">
      <alignment vertical="center"/>
    </xf>
    <xf numFmtId="0" fontId="5" fillId="0" borderId="0" xfId="0" applyFont="1">
      <alignment vertical="center"/>
    </xf>
    <xf numFmtId="0" fontId="7" fillId="0" borderId="0" xfId="0" applyFont="1" applyAlignment="1">
      <alignment horizontal="left" vertical="center"/>
    </xf>
    <xf numFmtId="0" fontId="7" fillId="0" borderId="0" xfId="0" applyFont="1" applyAlignment="1">
      <alignment horizontal="right" vertical="center"/>
    </xf>
    <xf numFmtId="0" fontId="7" fillId="0" borderId="0" xfId="0" applyFont="1" applyAlignment="1">
      <alignment horizontal="left" vertical="center" wrapText="1"/>
    </xf>
    <xf numFmtId="0" fontId="8" fillId="0" borderId="0" xfId="0" applyFont="1" applyAlignment="1">
      <alignment horizontal="left" vertical="center"/>
    </xf>
    <xf numFmtId="0" fontId="12" fillId="4" borderId="0" xfId="0" applyFont="1" applyFill="1" applyAlignment="1">
      <alignment horizontal="right" vertical="center"/>
    </xf>
    <xf numFmtId="0" fontId="7" fillId="7" borderId="0" xfId="0" applyFont="1" applyFill="1" applyAlignment="1">
      <alignment horizontal="left" vertical="center"/>
    </xf>
    <xf numFmtId="0" fontId="12" fillId="7" borderId="0" xfId="0" applyFont="1" applyFill="1" applyAlignment="1">
      <alignment horizontal="left" vertical="center"/>
    </xf>
    <xf numFmtId="0" fontId="7" fillId="4" borderId="0" xfId="0" applyFont="1" applyFill="1" applyAlignment="1">
      <alignment horizontal="left" vertical="center"/>
    </xf>
    <xf numFmtId="0" fontId="12" fillId="0" borderId="0" xfId="0" applyFont="1" applyAlignment="1">
      <alignment horizontal="left" vertical="center"/>
    </xf>
    <xf numFmtId="0" fontId="13" fillId="4" borderId="0" xfId="0" applyFont="1" applyFill="1" applyAlignment="1">
      <alignment horizontal="right" vertical="center"/>
    </xf>
    <xf numFmtId="0" fontId="7" fillId="4" borderId="0" xfId="0" applyFont="1" applyFill="1" applyAlignment="1">
      <alignment horizontal="right" vertical="center"/>
    </xf>
    <xf numFmtId="0" fontId="7" fillId="9" borderId="0" xfId="0" applyFont="1" applyFill="1" applyAlignment="1">
      <alignment horizontal="left" vertical="center"/>
    </xf>
    <xf numFmtId="0" fontId="12" fillId="9" borderId="0" xfId="0" applyFont="1" applyFill="1" applyAlignment="1">
      <alignment horizontal="right" vertical="center"/>
    </xf>
    <xf numFmtId="0" fontId="11" fillId="4" borderId="0" xfId="0" applyFont="1" applyFill="1" applyAlignment="1">
      <alignment horizontal="left" vertical="center"/>
    </xf>
    <xf numFmtId="49" fontId="7" fillId="8" borderId="1" xfId="0" applyNumberFormat="1" applyFont="1" applyFill="1" applyBorder="1" applyAlignment="1" applyProtection="1">
      <alignment horizontal="left" vertical="center"/>
      <protection locked="0"/>
    </xf>
    <xf numFmtId="0" fontId="7" fillId="4" borderId="0" xfId="0" applyFont="1" applyFill="1" applyAlignment="1">
      <alignment horizontal="center" vertical="center"/>
    </xf>
    <xf numFmtId="0" fontId="7" fillId="8" borderId="1" xfId="0" applyFont="1" applyFill="1" applyBorder="1" applyAlignment="1" applyProtection="1">
      <alignment horizontal="left" vertical="center"/>
      <protection locked="0"/>
    </xf>
    <xf numFmtId="0" fontId="14" fillId="4" borderId="0" xfId="0" applyFont="1" applyFill="1" applyAlignment="1">
      <alignment horizontal="right" vertical="center"/>
    </xf>
    <xf numFmtId="0" fontId="7" fillId="8" borderId="1" xfId="0" applyFont="1" applyFill="1" applyBorder="1" applyAlignment="1" applyProtection="1">
      <alignment horizontal="right" vertical="center"/>
      <protection locked="0"/>
    </xf>
    <xf numFmtId="0" fontId="15" fillId="0" borderId="0" xfId="0" applyFont="1" applyAlignment="1">
      <alignment horizontal="left" vertical="center"/>
    </xf>
    <xf numFmtId="0" fontId="12" fillId="4" borderId="0" xfId="0" applyFont="1" applyFill="1" applyAlignment="1">
      <alignment horizontal="left" vertical="center"/>
    </xf>
    <xf numFmtId="0" fontId="14" fillId="4" borderId="0" xfId="0" applyFont="1" applyFill="1" applyAlignment="1">
      <alignment horizontal="left" vertical="center"/>
    </xf>
    <xf numFmtId="0" fontId="11" fillId="9" borderId="0" xfId="0" applyFont="1" applyFill="1" applyAlignment="1">
      <alignment horizontal="left" vertical="center"/>
    </xf>
    <xf numFmtId="0" fontId="14" fillId="9" borderId="0" xfId="0" applyFont="1" applyFill="1" applyAlignment="1">
      <alignment horizontal="right" vertical="center"/>
    </xf>
    <xf numFmtId="0" fontId="15" fillId="9" borderId="0" xfId="0" applyFont="1" applyFill="1" applyAlignment="1">
      <alignment horizontal="left" vertical="center" shrinkToFit="1"/>
    </xf>
    <xf numFmtId="49" fontId="7" fillId="9" borderId="0" xfId="0" applyNumberFormat="1" applyFont="1" applyFill="1" applyAlignment="1">
      <alignment horizontal="center" vertical="center"/>
    </xf>
    <xf numFmtId="0" fontId="7" fillId="9" borderId="20" xfId="0" applyFont="1" applyFill="1" applyBorder="1" applyAlignment="1">
      <alignment horizontal="center" vertical="center" shrinkToFit="1"/>
    </xf>
    <xf numFmtId="0" fontId="7" fillId="2" borderId="0" xfId="0" applyFont="1" applyFill="1">
      <alignment vertical="center"/>
    </xf>
    <xf numFmtId="0" fontId="7" fillId="2" borderId="0" xfId="0" applyFont="1" applyFill="1" applyProtection="1">
      <alignment vertical="center"/>
      <protection locked="0"/>
    </xf>
    <xf numFmtId="0" fontId="7" fillId="9" borderId="0" xfId="0" applyFont="1" applyFill="1" applyAlignment="1">
      <alignment horizontal="center" vertical="center"/>
    </xf>
    <xf numFmtId="0" fontId="13" fillId="9" borderId="0" xfId="0" applyFont="1" applyFill="1" applyAlignment="1">
      <alignment horizontal="left" vertical="center"/>
    </xf>
    <xf numFmtId="0" fontId="7" fillId="9" borderId="0" xfId="0" applyFont="1" applyFill="1" applyAlignment="1" applyProtection="1">
      <alignment horizontal="left" vertical="center"/>
      <protection locked="0"/>
    </xf>
    <xf numFmtId="0" fontId="0" fillId="2" borderId="6" xfId="0" applyFill="1" applyBorder="1">
      <alignment vertical="center"/>
    </xf>
    <xf numFmtId="0" fontId="0" fillId="5" borderId="6" xfId="0" applyFill="1" applyBorder="1" applyAlignment="1">
      <alignment horizontal="centerContinuous" vertical="center" wrapText="1"/>
    </xf>
    <xf numFmtId="0" fontId="0" fillId="2" borderId="27" xfId="0" applyFill="1" applyBorder="1">
      <alignment vertical="center"/>
    </xf>
    <xf numFmtId="0" fontId="19" fillId="0" borderId="0" xfId="0" applyFont="1">
      <alignment vertical="center"/>
    </xf>
    <xf numFmtId="0" fontId="19" fillId="0" borderId="0" xfId="0" applyFont="1" applyProtection="1">
      <alignment vertical="center"/>
      <protection hidden="1"/>
    </xf>
    <xf numFmtId="0" fontId="20" fillId="0" borderId="0" xfId="0" applyFont="1" applyProtection="1">
      <alignment vertical="center"/>
      <protection hidden="1"/>
    </xf>
    <xf numFmtId="0" fontId="20" fillId="0" borderId="0" xfId="0" applyFont="1" applyAlignment="1" applyProtection="1">
      <alignment horizontal="center" vertical="center"/>
      <protection hidden="1"/>
    </xf>
    <xf numFmtId="0" fontId="22" fillId="0" borderId="0" xfId="0" applyFont="1" applyAlignment="1" applyProtection="1">
      <alignment horizontal="right" vertical="center"/>
      <protection hidden="1"/>
    </xf>
    <xf numFmtId="0" fontId="20" fillId="0" borderId="0" xfId="0" applyFont="1" applyAlignment="1" applyProtection="1">
      <alignment horizontal="right" vertical="center"/>
      <protection hidden="1"/>
    </xf>
    <xf numFmtId="0" fontId="20" fillId="0" borderId="0" xfId="0" applyFont="1" applyAlignment="1" applyProtection="1">
      <alignment horizontal="distributed" vertical="center"/>
      <protection hidden="1"/>
    </xf>
    <xf numFmtId="0" fontId="24" fillId="0" borderId="0" xfId="0" applyFont="1" applyProtection="1">
      <alignment vertical="center"/>
      <protection hidden="1"/>
    </xf>
    <xf numFmtId="0" fontId="20" fillId="0" borderId="0" xfId="0" applyFont="1" applyAlignment="1" applyProtection="1">
      <alignment horizontal="left" vertical="center"/>
      <protection hidden="1"/>
    </xf>
    <xf numFmtId="0" fontId="24" fillId="0" borderId="0" xfId="0" applyFont="1" applyAlignment="1" applyProtection="1">
      <alignment horizontal="left" vertical="center"/>
      <protection hidden="1"/>
    </xf>
    <xf numFmtId="0" fontId="20" fillId="0" borderId="10" xfId="0" applyFont="1" applyBorder="1" applyProtection="1">
      <alignment vertical="center"/>
      <protection hidden="1"/>
    </xf>
    <xf numFmtId="0" fontId="19" fillId="0" borderId="11" xfId="0" applyFont="1" applyBorder="1" applyProtection="1">
      <alignment vertical="center"/>
      <protection hidden="1"/>
    </xf>
    <xf numFmtId="0" fontId="20" fillId="0" borderId="13" xfId="0" applyFont="1" applyBorder="1" applyProtection="1">
      <alignment vertical="center"/>
      <protection hidden="1"/>
    </xf>
    <xf numFmtId="0" fontId="19" fillId="0" borderId="16" xfId="0" applyFont="1" applyBorder="1" applyProtection="1">
      <alignment vertical="center"/>
      <protection hidden="1"/>
    </xf>
    <xf numFmtId="0" fontId="20" fillId="0" borderId="0" xfId="0" applyFont="1" applyAlignment="1" applyProtection="1">
      <protection hidden="1"/>
    </xf>
    <xf numFmtId="0" fontId="20" fillId="0" borderId="11" xfId="0" applyFont="1" applyBorder="1" applyProtection="1">
      <alignment vertical="center"/>
      <protection hidden="1"/>
    </xf>
    <xf numFmtId="0" fontId="20" fillId="0" borderId="0" xfId="0" applyFont="1" applyAlignment="1" applyProtection="1">
      <alignment vertical="top"/>
      <protection hidden="1"/>
    </xf>
    <xf numFmtId="0" fontId="20" fillId="0" borderId="0" xfId="0" applyFont="1" applyAlignment="1" applyProtection="1">
      <alignment horizontal="left" vertical="top" indent="1"/>
      <protection hidden="1"/>
    </xf>
    <xf numFmtId="0" fontId="20" fillId="0" borderId="15" xfId="0" applyFont="1" applyBorder="1" applyAlignment="1" applyProtection="1">
      <alignment vertical="top"/>
      <protection hidden="1"/>
    </xf>
    <xf numFmtId="0" fontId="7" fillId="0" borderId="0" xfId="0" applyFont="1" applyAlignment="1" applyProtection="1">
      <alignment horizontal="left" vertical="center"/>
      <protection hidden="1"/>
    </xf>
    <xf numFmtId="0" fontId="16" fillId="0" borderId="0" xfId="0" applyFont="1" applyAlignment="1" applyProtection="1">
      <alignment horizontal="left" vertical="center"/>
      <protection hidden="1"/>
    </xf>
    <xf numFmtId="0" fontId="12" fillId="0" borderId="0" xfId="0" applyFont="1" applyAlignment="1" applyProtection="1">
      <alignment horizontal="left" vertical="center"/>
      <protection hidden="1"/>
    </xf>
    <xf numFmtId="0" fontId="0" fillId="6" borderId="0" xfId="0" applyFill="1">
      <alignment vertical="center"/>
    </xf>
    <xf numFmtId="0" fontId="7" fillId="0" borderId="0" xfId="0" applyFont="1">
      <alignment vertical="center"/>
    </xf>
    <xf numFmtId="0" fontId="7" fillId="4" borderId="0" xfId="0" applyFont="1" applyFill="1">
      <alignment vertical="center"/>
    </xf>
    <xf numFmtId="6" fontId="14" fillId="5" borderId="5" xfId="1" applyFont="1" applyFill="1" applyBorder="1">
      <alignment vertical="center"/>
    </xf>
    <xf numFmtId="0" fontId="7" fillId="9" borderId="0" xfId="0" applyFont="1" applyFill="1">
      <alignment vertical="center"/>
    </xf>
    <xf numFmtId="0" fontId="12" fillId="9" borderId="0" xfId="0" applyFont="1" applyFill="1">
      <alignment vertical="center"/>
    </xf>
    <xf numFmtId="0" fontId="7" fillId="0" borderId="0" xfId="0" applyFont="1" applyAlignment="1">
      <alignment horizontal="center" vertical="center"/>
    </xf>
    <xf numFmtId="0" fontId="7" fillId="9" borderId="0" xfId="0" applyFont="1" applyFill="1" applyAlignment="1">
      <alignment horizontal="center" vertical="center" wrapText="1"/>
    </xf>
    <xf numFmtId="0" fontId="7" fillId="0" borderId="0" xfId="0" applyFont="1" applyAlignment="1">
      <alignment horizontal="center" vertical="center" wrapText="1"/>
    </xf>
    <xf numFmtId="6" fontId="7" fillId="9" borderId="0" xfId="1" applyFont="1" applyFill="1" applyAlignment="1">
      <alignment horizontal="left" vertical="center"/>
    </xf>
    <xf numFmtId="0" fontId="11" fillId="4" borderId="0" xfId="0" applyFont="1" applyFill="1">
      <alignment vertical="center"/>
    </xf>
    <xf numFmtId="0" fontId="14" fillId="9" borderId="0" xfId="0" applyFont="1" applyFill="1" applyAlignment="1">
      <alignment horizontal="left" vertical="center"/>
    </xf>
    <xf numFmtId="0" fontId="30" fillId="9" borderId="0" xfId="0" applyFont="1" applyFill="1" applyAlignment="1">
      <alignment horizontal="left" vertical="center"/>
    </xf>
    <xf numFmtId="0" fontId="31" fillId="0" borderId="0" xfId="0" applyFont="1" applyAlignment="1" applyProtection="1">
      <alignment horizontal="left" vertical="center" wrapText="1"/>
      <protection hidden="1"/>
    </xf>
    <xf numFmtId="0" fontId="16" fillId="9" borderId="0" xfId="0" applyFont="1" applyFill="1">
      <alignment vertical="center"/>
    </xf>
    <xf numFmtId="0" fontId="7" fillId="12" borderId="0" xfId="0" applyFont="1" applyFill="1">
      <alignment vertical="center"/>
    </xf>
    <xf numFmtId="0" fontId="7" fillId="12" borderId="0" xfId="0" applyFont="1" applyFill="1" applyAlignment="1">
      <alignment horizontal="left" vertical="center"/>
    </xf>
    <xf numFmtId="0" fontId="14" fillId="12" borderId="0" xfId="0" applyFont="1" applyFill="1" applyAlignment="1">
      <alignment horizontal="left" vertical="center"/>
    </xf>
    <xf numFmtId="0" fontId="7" fillId="0" borderId="0" xfId="0" applyFont="1" applyAlignment="1">
      <alignment vertical="center" shrinkToFit="1"/>
    </xf>
    <xf numFmtId="0" fontId="7" fillId="4" borderId="0" xfId="0" applyFont="1" applyFill="1" applyAlignment="1">
      <alignment vertical="center" shrinkToFit="1"/>
    </xf>
    <xf numFmtId="0" fontId="7" fillId="12" borderId="0" xfId="0" applyFont="1" applyFill="1" applyAlignment="1">
      <alignment vertical="center" shrinkToFit="1"/>
    </xf>
    <xf numFmtId="0" fontId="7" fillId="9" borderId="0" xfId="0" applyFont="1" applyFill="1" applyAlignment="1">
      <alignment vertical="center" shrinkToFit="1"/>
    </xf>
    <xf numFmtId="0" fontId="14" fillId="9" borderId="0" xfId="0" applyFont="1" applyFill="1" applyAlignment="1">
      <alignment vertical="center" shrinkToFit="1"/>
    </xf>
    <xf numFmtId="0" fontId="16" fillId="9" borderId="0" xfId="0" applyFont="1" applyFill="1" applyAlignment="1">
      <alignment horizontal="left" vertical="center"/>
    </xf>
    <xf numFmtId="0" fontId="12" fillId="9" borderId="0" xfId="0" applyFont="1" applyFill="1" applyAlignment="1">
      <alignment horizontal="left" vertical="center"/>
    </xf>
    <xf numFmtId="0" fontId="7" fillId="7" borderId="0" xfId="0" applyFont="1" applyFill="1">
      <alignment vertical="center"/>
    </xf>
    <xf numFmtId="0" fontId="7" fillId="7" borderId="0" xfId="0" applyFont="1" applyFill="1" applyAlignment="1">
      <alignment vertical="center" shrinkToFit="1"/>
    </xf>
    <xf numFmtId="0" fontId="7" fillId="7" borderId="0" xfId="0" applyFont="1" applyFill="1" applyAlignment="1">
      <alignment horizontal="center" vertical="center"/>
    </xf>
    <xf numFmtId="0" fontId="14" fillId="7" borderId="0" xfId="0" applyFont="1" applyFill="1" applyAlignment="1">
      <alignment horizontal="left" vertical="center"/>
    </xf>
    <xf numFmtId="0" fontId="14" fillId="7" borderId="0" xfId="0" applyFont="1" applyFill="1" applyAlignment="1">
      <alignment vertical="center" shrinkToFit="1"/>
    </xf>
    <xf numFmtId="6" fontId="7" fillId="7" borderId="0" xfId="1" applyFont="1" applyFill="1" applyAlignment="1">
      <alignment horizontal="left" vertical="center"/>
    </xf>
    <xf numFmtId="6" fontId="7" fillId="5" borderId="5" xfId="1" applyFont="1" applyFill="1" applyBorder="1">
      <alignment vertical="center"/>
    </xf>
    <xf numFmtId="6" fontId="7" fillId="0" borderId="1" xfId="1" applyFont="1" applyBorder="1" applyProtection="1">
      <alignment vertical="center"/>
      <protection locked="0"/>
    </xf>
    <xf numFmtId="0" fontId="7" fillId="0" borderId="1" xfId="0" applyFont="1" applyBorder="1" applyProtection="1">
      <alignment vertical="center"/>
      <protection locked="0"/>
    </xf>
    <xf numFmtId="0" fontId="14" fillId="13" borderId="0" xfId="0" applyFont="1" applyFill="1" applyAlignment="1">
      <alignment horizontal="right" vertical="center"/>
    </xf>
    <xf numFmtId="0" fontId="7" fillId="13" borderId="0" xfId="0" applyFont="1" applyFill="1" applyAlignment="1">
      <alignment horizontal="left" vertical="center"/>
    </xf>
    <xf numFmtId="0" fontId="0" fillId="11" borderId="6" xfId="0" applyFill="1" applyBorder="1">
      <alignment vertical="center"/>
    </xf>
    <xf numFmtId="0" fontId="0" fillId="2" borderId="0" xfId="0"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0" fillId="2" borderId="38" xfId="0" applyFill="1" applyBorder="1">
      <alignment vertical="center"/>
    </xf>
    <xf numFmtId="0" fontId="0" fillId="2" borderId="40" xfId="0" applyFill="1" applyBorder="1">
      <alignment vertical="center"/>
    </xf>
    <xf numFmtId="0" fontId="0" fillId="0" borderId="40" xfId="0" applyBorder="1">
      <alignment vertical="center"/>
    </xf>
    <xf numFmtId="0" fontId="0" fillId="14" borderId="40" xfId="0" applyFill="1" applyBorder="1">
      <alignment vertical="center"/>
    </xf>
    <xf numFmtId="0" fontId="0" fillId="6" borderId="40" xfId="0" applyFill="1" applyBorder="1">
      <alignment vertical="center"/>
    </xf>
    <xf numFmtId="0" fontId="0" fillId="2" borderId="7" xfId="0" applyFill="1" applyBorder="1">
      <alignment vertical="center"/>
    </xf>
    <xf numFmtId="0" fontId="0" fillId="11" borderId="7" xfId="0" applyFill="1" applyBorder="1">
      <alignment vertical="center"/>
    </xf>
    <xf numFmtId="0" fontId="0" fillId="14" borderId="43" xfId="0" applyFill="1" applyBorder="1">
      <alignment vertical="center"/>
    </xf>
    <xf numFmtId="0" fontId="0" fillId="0" borderId="43" xfId="0" applyBorder="1">
      <alignment vertical="center"/>
    </xf>
    <xf numFmtId="0" fontId="0" fillId="14" borderId="45" xfId="0" applyFill="1" applyBorder="1">
      <alignment vertical="center"/>
    </xf>
    <xf numFmtId="0" fontId="0" fillId="6" borderId="46" xfId="0" applyFill="1" applyBorder="1">
      <alignment vertical="center"/>
    </xf>
    <xf numFmtId="0" fontId="0" fillId="6" borderId="43" xfId="0" applyFill="1" applyBorder="1">
      <alignment vertical="center"/>
    </xf>
    <xf numFmtId="0" fontId="0" fillId="6" borderId="47" xfId="0" applyFill="1" applyBorder="1">
      <alignment vertical="center"/>
    </xf>
    <xf numFmtId="0" fontId="0" fillId="6" borderId="17" xfId="0" applyFill="1" applyBorder="1">
      <alignment vertical="center"/>
    </xf>
    <xf numFmtId="0" fontId="0" fillId="6" borderId="9" xfId="0" applyFill="1" applyBorder="1">
      <alignment vertical="center"/>
    </xf>
    <xf numFmtId="0" fontId="0" fillId="8" borderId="40" xfId="0" applyFill="1" applyBorder="1">
      <alignment vertical="center"/>
    </xf>
    <xf numFmtId="0" fontId="0" fillId="8" borderId="40" xfId="0" quotePrefix="1" applyFill="1" applyBorder="1">
      <alignment vertical="center"/>
    </xf>
    <xf numFmtId="38" fontId="0" fillId="0" borderId="40" xfId="2" applyFont="1" applyBorder="1">
      <alignment vertical="center"/>
    </xf>
    <xf numFmtId="0" fontId="0" fillId="2" borderId="41" xfId="0" applyFill="1" applyBorder="1">
      <alignment vertical="center"/>
    </xf>
    <xf numFmtId="0" fontId="0" fillId="2" borderId="43" xfId="0" applyFill="1" applyBorder="1">
      <alignment vertical="center"/>
    </xf>
    <xf numFmtId="0" fontId="0" fillId="8" borderId="44" xfId="0" applyFill="1" applyBorder="1">
      <alignment vertical="center"/>
    </xf>
    <xf numFmtId="0" fontId="0" fillId="11" borderId="38" xfId="0" applyFill="1" applyBorder="1">
      <alignment vertical="center"/>
    </xf>
    <xf numFmtId="0" fontId="0" fillId="11" borderId="10" xfId="0" applyFill="1" applyBorder="1">
      <alignment vertical="center"/>
    </xf>
    <xf numFmtId="6" fontId="0" fillId="0" borderId="40" xfId="1" applyFont="1" applyFill="1" applyBorder="1">
      <alignment vertical="center"/>
    </xf>
    <xf numFmtId="6" fontId="0" fillId="0" borderId="40" xfId="0" applyNumberFormat="1" applyBorder="1">
      <alignment vertical="center"/>
    </xf>
    <xf numFmtId="0" fontId="0" fillId="2" borderId="9" xfId="0" applyFill="1" applyBorder="1">
      <alignment vertical="center"/>
    </xf>
    <xf numFmtId="0" fontId="0" fillId="2" borderId="8" xfId="0" applyFill="1" applyBorder="1">
      <alignment vertical="center"/>
    </xf>
    <xf numFmtId="0" fontId="0" fillId="2" borderId="10" xfId="0" applyFill="1" applyBorder="1">
      <alignment vertical="center"/>
    </xf>
    <xf numFmtId="0" fontId="0" fillId="2" borderId="12" xfId="0" applyFill="1" applyBorder="1">
      <alignment vertical="center"/>
    </xf>
    <xf numFmtId="0" fontId="0" fillId="2" borderId="11" xfId="0" applyFill="1" applyBorder="1">
      <alignment vertical="center"/>
    </xf>
    <xf numFmtId="0" fontId="0" fillId="0" borderId="6" xfId="0" applyBorder="1">
      <alignment vertical="center"/>
    </xf>
    <xf numFmtId="6" fontId="0" fillId="0" borderId="6" xfId="1" applyFont="1" applyBorder="1">
      <alignment vertical="center"/>
    </xf>
    <xf numFmtId="0" fontId="0" fillId="14" borderId="6" xfId="0" applyFill="1" applyBorder="1">
      <alignment vertical="center"/>
    </xf>
    <xf numFmtId="6" fontId="0" fillId="14" borderId="6" xfId="1" applyFont="1" applyFill="1" applyBorder="1">
      <alignment vertical="center"/>
    </xf>
    <xf numFmtId="0" fontId="0" fillId="2" borderId="42" xfId="0" applyFill="1" applyBorder="1">
      <alignment vertical="center"/>
    </xf>
    <xf numFmtId="6" fontId="0" fillId="0" borderId="41" xfId="1" applyFont="1" applyFill="1" applyBorder="1">
      <alignment vertical="center"/>
    </xf>
    <xf numFmtId="6" fontId="0" fillId="14" borderId="6" xfId="0" applyNumberFormat="1" applyFill="1" applyBorder="1">
      <alignment vertical="center"/>
    </xf>
    <xf numFmtId="6" fontId="0" fillId="14" borderId="43" xfId="1" applyFont="1" applyFill="1" applyBorder="1">
      <alignment vertical="center"/>
    </xf>
    <xf numFmtId="0" fontId="0" fillId="0" borderId="0" xfId="0" applyAlignment="1" applyProtection="1">
      <alignment horizontal="left" vertical="center"/>
      <protection hidden="1"/>
    </xf>
    <xf numFmtId="0" fontId="0" fillId="2" borderId="0" xfId="0" applyFill="1" applyAlignment="1" applyProtection="1">
      <alignment horizontal="left" vertical="center"/>
      <protection locked="0" hidden="1"/>
    </xf>
    <xf numFmtId="0" fontId="34" fillId="0" borderId="0" xfId="0" applyFont="1" applyAlignment="1" applyProtection="1">
      <alignment horizontal="left" vertical="center" wrapText="1"/>
      <protection hidden="1"/>
    </xf>
    <xf numFmtId="0" fontId="0" fillId="5" borderId="0" xfId="0" applyFill="1" applyAlignment="1">
      <alignment vertical="center" wrapText="1"/>
    </xf>
    <xf numFmtId="0" fontId="0" fillId="15" borderId="0" xfId="0" applyFill="1" applyAlignment="1">
      <alignment vertical="center" wrapText="1"/>
    </xf>
    <xf numFmtId="0" fontId="0" fillId="4" borderId="0" xfId="0" applyFill="1" applyAlignment="1">
      <alignment horizontal="left" vertical="center" wrapText="1"/>
    </xf>
    <xf numFmtId="0" fontId="0" fillId="4" borderId="0" xfId="0" applyFill="1" applyAlignment="1">
      <alignment horizontal="left" vertical="center"/>
    </xf>
    <xf numFmtId="0" fontId="0" fillId="9" borderId="50" xfId="0" applyFill="1" applyBorder="1">
      <alignment vertical="center"/>
    </xf>
    <xf numFmtId="14" fontId="0" fillId="0" borderId="51" xfId="0" applyNumberFormat="1" applyBorder="1">
      <alignment vertical="center"/>
    </xf>
    <xf numFmtId="0" fontId="0" fillId="4" borderId="0" xfId="0" applyFill="1">
      <alignment vertical="center"/>
    </xf>
    <xf numFmtId="0" fontId="0" fillId="5" borderId="0" xfId="0" applyFill="1">
      <alignment vertical="center"/>
    </xf>
    <xf numFmtId="14" fontId="0" fillId="14" borderId="43" xfId="0" applyNumberFormat="1" applyFill="1" applyBorder="1">
      <alignment vertical="center"/>
    </xf>
    <xf numFmtId="0" fontId="18" fillId="14" borderId="6" xfId="0" applyFont="1" applyFill="1" applyBorder="1">
      <alignment vertical="center"/>
    </xf>
    <xf numFmtId="0" fontId="0" fillId="14" borderId="42" xfId="0" applyFill="1" applyBorder="1">
      <alignment vertical="center"/>
    </xf>
    <xf numFmtId="0" fontId="0" fillId="0" borderId="0" xfId="0" quotePrefix="1">
      <alignment vertical="center"/>
    </xf>
    <xf numFmtId="0" fontId="0" fillId="2" borderId="44" xfId="0" applyFill="1" applyBorder="1">
      <alignment vertical="center"/>
    </xf>
    <xf numFmtId="0" fontId="0" fillId="0" borderId="44" xfId="0" applyBorder="1">
      <alignment vertical="center"/>
    </xf>
    <xf numFmtId="0" fontId="0" fillId="14" borderId="44" xfId="0" applyFill="1" applyBorder="1">
      <alignment vertical="center"/>
    </xf>
    <xf numFmtId="0" fontId="36" fillId="0" borderId="0" xfId="0" applyFont="1" applyAlignment="1" applyProtection="1">
      <alignment horizontal="center" vertical="center" shrinkToFit="1"/>
      <protection hidden="1"/>
    </xf>
    <xf numFmtId="177" fontId="36" fillId="0" borderId="0" xfId="0" applyNumberFormat="1" applyFont="1" applyAlignment="1" applyProtection="1">
      <alignment horizontal="center" vertical="center" shrinkToFit="1"/>
      <protection hidden="1"/>
    </xf>
    <xf numFmtId="178" fontId="36" fillId="0" borderId="0" xfId="0" applyNumberFormat="1" applyFont="1" applyAlignment="1" applyProtection="1">
      <alignment horizontal="center" vertical="center" shrinkToFit="1"/>
      <protection hidden="1"/>
    </xf>
    <xf numFmtId="0" fontId="20" fillId="0" borderId="0" xfId="0" applyFont="1" applyAlignment="1" applyProtection="1">
      <alignment vertical="center" shrinkToFit="1"/>
      <protection hidden="1"/>
    </xf>
    <xf numFmtId="0" fontId="19" fillId="0" borderId="0" xfId="0" applyFont="1" applyAlignment="1">
      <alignment vertical="center" shrinkToFit="1"/>
    </xf>
    <xf numFmtId="0" fontId="2" fillId="0" borderId="6" xfId="4" applyBorder="1">
      <alignment vertical="center"/>
    </xf>
    <xf numFmtId="0" fontId="2" fillId="0" borderId="0" xfId="4">
      <alignment vertical="center"/>
    </xf>
    <xf numFmtId="0" fontId="7" fillId="0" borderId="0" xfId="0" applyFont="1" applyAlignment="1" applyProtection="1">
      <alignment horizontal="left" vertical="center"/>
      <protection locked="0" hidden="1"/>
    </xf>
    <xf numFmtId="14" fontId="0" fillId="0" borderId="43" xfId="0" applyNumberFormat="1" applyBorder="1">
      <alignment vertical="center"/>
    </xf>
    <xf numFmtId="14" fontId="7" fillId="0" borderId="0" xfId="0" applyNumberFormat="1" applyFont="1" applyAlignment="1">
      <alignment horizontal="left" vertical="center"/>
    </xf>
    <xf numFmtId="0" fontId="37" fillId="9" borderId="0" xfId="1" applyNumberFormat="1" applyFont="1" applyFill="1" applyAlignment="1">
      <alignment horizontal="left" vertical="center"/>
    </xf>
    <xf numFmtId="0" fontId="37" fillId="9" borderId="0" xfId="0" applyFont="1" applyFill="1" applyAlignment="1">
      <alignment horizontal="left" vertical="center"/>
    </xf>
    <xf numFmtId="0" fontId="0" fillId="2" borderId="6" xfId="0" applyFill="1" applyBorder="1" applyAlignment="1">
      <alignment vertical="center" wrapText="1"/>
    </xf>
    <xf numFmtId="0" fontId="0" fillId="2" borderId="28" xfId="0" applyFill="1" applyBorder="1" applyAlignment="1">
      <alignment vertical="center" wrapText="1"/>
    </xf>
    <xf numFmtId="0" fontId="0" fillId="2" borderId="40" xfId="0" applyFill="1" applyBorder="1" applyAlignment="1">
      <alignment vertical="center" wrapText="1"/>
    </xf>
    <xf numFmtId="0" fontId="0" fillId="2" borderId="48" xfId="0" applyFill="1" applyBorder="1" applyAlignment="1">
      <alignment vertical="center" wrapText="1"/>
    </xf>
    <xf numFmtId="0" fontId="0" fillId="2" borderId="49" xfId="0" applyFill="1" applyBorder="1" applyAlignment="1">
      <alignment vertical="center" wrapText="1"/>
    </xf>
    <xf numFmtId="0" fontId="0" fillId="0" borderId="0" xfId="0" applyAlignment="1">
      <alignment vertical="center" wrapText="1"/>
    </xf>
    <xf numFmtId="14" fontId="7" fillId="0" borderId="0" xfId="0" applyNumberFormat="1" applyFont="1">
      <alignment vertical="center"/>
    </xf>
    <xf numFmtId="0" fontId="36" fillId="0" borderId="0" xfId="0" applyFont="1" applyAlignment="1" applyProtection="1">
      <alignment horizontal="left" vertical="center" shrinkToFit="1"/>
      <protection hidden="1"/>
    </xf>
    <xf numFmtId="0" fontId="39" fillId="4" borderId="0" xfId="0" applyFont="1" applyFill="1" applyAlignment="1">
      <alignment horizontal="left" vertical="center"/>
    </xf>
    <xf numFmtId="0" fontId="7" fillId="0" borderId="0" xfId="0" applyFont="1" applyAlignment="1">
      <alignment vertical="center" wrapText="1"/>
    </xf>
    <xf numFmtId="0" fontId="14" fillId="9" borderId="0" xfId="0" applyFont="1" applyFill="1" applyAlignment="1">
      <alignment horizontal="center" vertical="center" wrapText="1"/>
    </xf>
    <xf numFmtId="0" fontId="41" fillId="8" borderId="52" xfId="3" applyFont="1" applyFill="1" applyBorder="1" applyAlignment="1" applyProtection="1">
      <alignment horizontal="center" vertical="center"/>
      <protection locked="0"/>
    </xf>
    <xf numFmtId="0" fontId="41" fillId="8" borderId="53" xfId="3" applyFont="1" applyFill="1" applyBorder="1" applyAlignment="1" applyProtection="1">
      <alignment horizontal="center" vertical="center"/>
      <protection locked="0"/>
    </xf>
    <xf numFmtId="0" fontId="41" fillId="8" borderId="54" xfId="3" applyFont="1" applyFill="1" applyBorder="1" applyAlignment="1" applyProtection="1">
      <alignment horizontal="center" vertical="center"/>
      <protection locked="0"/>
    </xf>
    <xf numFmtId="0" fontId="7" fillId="8" borderId="2" xfId="0" applyFont="1" applyFill="1" applyBorder="1" applyAlignment="1" applyProtection="1">
      <alignment horizontal="left" vertical="center"/>
      <protection locked="0"/>
    </xf>
    <xf numFmtId="0" fontId="7" fillId="8" borderId="3" xfId="0" applyFont="1" applyFill="1" applyBorder="1" applyAlignment="1" applyProtection="1">
      <alignment horizontal="left" vertical="center"/>
      <protection locked="0"/>
    </xf>
    <xf numFmtId="0" fontId="7" fillId="8" borderId="4" xfId="0" applyFont="1" applyFill="1" applyBorder="1" applyAlignment="1" applyProtection="1">
      <alignment horizontal="left" vertical="center"/>
      <protection locked="0"/>
    </xf>
    <xf numFmtId="0" fontId="7" fillId="0" borderId="0" xfId="0" applyFont="1" applyAlignment="1">
      <alignment vertical="top" wrapText="1"/>
    </xf>
    <xf numFmtId="0" fontId="7" fillId="9" borderId="0" xfId="0" applyFont="1" applyFill="1" applyAlignment="1">
      <alignment horizontal="center" vertical="center" wrapText="1"/>
    </xf>
    <xf numFmtId="176" fontId="7" fillId="8" borderId="2" xfId="0" applyNumberFormat="1" applyFont="1" applyFill="1" applyBorder="1" applyAlignment="1" applyProtection="1">
      <alignment horizontal="left" vertical="center"/>
      <protection locked="0"/>
    </xf>
    <xf numFmtId="176" fontId="7" fillId="8" borderId="3" xfId="0" applyNumberFormat="1" applyFont="1" applyFill="1" applyBorder="1" applyAlignment="1" applyProtection="1">
      <alignment horizontal="left" vertical="center"/>
      <protection locked="0"/>
    </xf>
    <xf numFmtId="176" fontId="7" fillId="8" borderId="4" xfId="0" applyNumberFormat="1" applyFont="1" applyFill="1" applyBorder="1" applyAlignment="1" applyProtection="1">
      <alignment horizontal="left" vertical="center"/>
      <protection locked="0"/>
    </xf>
    <xf numFmtId="49" fontId="7" fillId="8" borderId="2" xfId="0" applyNumberFormat="1" applyFont="1" applyFill="1" applyBorder="1" applyAlignment="1" applyProtection="1">
      <alignment horizontal="left" vertical="center"/>
      <protection locked="0"/>
    </xf>
    <xf numFmtId="49" fontId="7" fillId="8" borderId="3" xfId="0" applyNumberFormat="1" applyFont="1" applyFill="1" applyBorder="1" applyAlignment="1" applyProtection="1">
      <alignment horizontal="left" vertical="center"/>
      <protection locked="0"/>
    </xf>
    <xf numFmtId="49" fontId="7" fillId="8" borderId="4" xfId="0" applyNumberFormat="1" applyFont="1" applyFill="1" applyBorder="1" applyAlignment="1" applyProtection="1">
      <alignment horizontal="left" vertical="center"/>
      <protection locked="0"/>
    </xf>
    <xf numFmtId="49" fontId="7" fillId="8" borderId="2" xfId="0" applyNumberFormat="1" applyFont="1" applyFill="1" applyBorder="1" applyProtection="1">
      <alignment vertical="center"/>
      <protection locked="0"/>
    </xf>
    <xf numFmtId="49" fontId="7" fillId="8" borderId="3" xfId="0" applyNumberFormat="1" applyFont="1" applyFill="1" applyBorder="1" applyProtection="1">
      <alignment vertical="center"/>
      <protection locked="0"/>
    </xf>
    <xf numFmtId="49" fontId="7" fillId="8" borderId="4" xfId="0" applyNumberFormat="1" applyFont="1" applyFill="1" applyBorder="1" applyProtection="1">
      <alignment vertical="center"/>
      <protection locked="0"/>
    </xf>
    <xf numFmtId="0" fontId="29" fillId="5" borderId="21" xfId="0" applyFont="1" applyFill="1" applyBorder="1" applyAlignment="1">
      <alignment vertical="center" shrinkToFit="1"/>
    </xf>
    <xf numFmtId="0" fontId="29" fillId="5" borderId="22" xfId="0" applyFont="1" applyFill="1" applyBorder="1" applyAlignment="1">
      <alignment vertical="center" shrinkToFit="1"/>
    </xf>
    <xf numFmtId="0" fontId="29" fillId="5" borderId="23" xfId="0" applyFont="1" applyFill="1" applyBorder="1" applyAlignment="1">
      <alignment vertical="center" shrinkToFit="1"/>
    </xf>
    <xf numFmtId="0" fontId="29" fillId="5" borderId="24" xfId="0" applyFont="1" applyFill="1" applyBorder="1" applyAlignment="1">
      <alignment vertical="center" shrinkToFit="1"/>
    </xf>
    <xf numFmtId="0" fontId="29" fillId="5" borderId="25" xfId="0" applyFont="1" applyFill="1" applyBorder="1" applyAlignment="1">
      <alignment vertical="center" shrinkToFit="1"/>
    </xf>
    <xf numFmtId="0" fontId="29" fillId="5" borderId="26" xfId="0" applyFont="1" applyFill="1" applyBorder="1" applyAlignment="1">
      <alignment vertical="center" shrinkToFit="1"/>
    </xf>
    <xf numFmtId="0" fontId="7" fillId="0" borderId="0" xfId="0" applyFont="1" applyAlignment="1" applyProtection="1">
      <alignment horizontal="left" vertical="center" wrapText="1"/>
      <protection hidden="1"/>
    </xf>
    <xf numFmtId="0" fontId="7" fillId="11" borderId="0" xfId="0" applyFont="1" applyFill="1" applyAlignment="1" applyProtection="1">
      <alignment horizontal="center" vertical="center" wrapText="1" shrinkToFit="1"/>
      <protection hidden="1"/>
    </xf>
    <xf numFmtId="0" fontId="7" fillId="11" borderId="0" xfId="0" applyFont="1" applyFill="1" applyAlignment="1" applyProtection="1">
      <alignment horizontal="center" vertical="center" shrinkToFit="1"/>
      <protection hidden="1"/>
    </xf>
    <xf numFmtId="0" fontId="9" fillId="3" borderId="0" xfId="0" applyFont="1" applyFill="1" applyAlignment="1">
      <alignment horizontal="center" vertical="center"/>
    </xf>
    <xf numFmtId="0" fontId="14" fillId="4" borderId="0" xfId="0" applyFont="1" applyFill="1" applyAlignment="1">
      <alignment horizontal="center" vertical="center"/>
    </xf>
    <xf numFmtId="0" fontId="7" fillId="8" borderId="2" xfId="0" applyFont="1" applyFill="1" applyBorder="1" applyAlignment="1" applyProtection="1">
      <alignment horizontal="left" vertical="center" shrinkToFit="1"/>
      <protection locked="0"/>
    </xf>
    <xf numFmtId="0" fontId="7" fillId="8" borderId="3" xfId="0" applyFont="1" applyFill="1" applyBorder="1" applyAlignment="1" applyProtection="1">
      <alignment horizontal="left" vertical="center" shrinkToFit="1"/>
      <protection locked="0"/>
    </xf>
    <xf numFmtId="0" fontId="7" fillId="8" borderId="4" xfId="0" applyFont="1" applyFill="1" applyBorder="1" applyAlignment="1" applyProtection="1">
      <alignment horizontal="left" vertical="center" shrinkToFit="1"/>
      <protection locked="0"/>
    </xf>
    <xf numFmtId="49" fontId="7" fillId="8" borderId="2" xfId="0" applyNumberFormat="1" applyFont="1" applyFill="1" applyBorder="1" applyAlignment="1" applyProtection="1">
      <alignment horizontal="left" vertical="center" shrinkToFit="1"/>
      <protection locked="0"/>
    </xf>
    <xf numFmtId="49" fontId="7" fillId="8" borderId="3" xfId="0" applyNumberFormat="1" applyFont="1" applyFill="1" applyBorder="1" applyAlignment="1" applyProtection="1">
      <alignment horizontal="left" vertical="center" shrinkToFit="1"/>
      <protection locked="0"/>
    </xf>
    <xf numFmtId="49" fontId="7" fillId="8" borderId="4" xfId="0" applyNumberFormat="1" applyFont="1" applyFill="1" applyBorder="1" applyAlignment="1" applyProtection="1">
      <alignment horizontal="left" vertical="center" shrinkToFit="1"/>
      <protection locked="0"/>
    </xf>
    <xf numFmtId="0" fontId="7" fillId="6" borderId="2" xfId="0" applyFont="1" applyFill="1" applyBorder="1" applyAlignment="1">
      <alignment horizontal="left" vertical="center"/>
    </xf>
    <xf numFmtId="0" fontId="7" fillId="6" borderId="4" xfId="0" applyFont="1" applyFill="1" applyBorder="1" applyAlignment="1">
      <alignment horizontal="left" vertical="center"/>
    </xf>
    <xf numFmtId="0" fontId="7" fillId="5" borderId="18" xfId="0" applyFont="1" applyFill="1" applyBorder="1" applyAlignment="1">
      <alignment horizontal="left" vertical="center"/>
    </xf>
    <xf numFmtId="0" fontId="7" fillId="5" borderId="19" xfId="0" applyFont="1" applyFill="1" applyBorder="1" applyAlignment="1">
      <alignment horizontal="left" vertical="center"/>
    </xf>
    <xf numFmtId="0" fontId="38" fillId="0" borderId="0" xfId="0" applyFont="1" applyAlignment="1">
      <alignment horizontal="center" vertical="center"/>
    </xf>
    <xf numFmtId="49" fontId="7" fillId="0" borderId="2" xfId="0" applyNumberFormat="1" applyFont="1" applyBorder="1" applyAlignment="1" applyProtection="1">
      <alignment horizontal="left" vertical="center"/>
      <protection locked="0"/>
    </xf>
    <xf numFmtId="49" fontId="7" fillId="0" borderId="3" xfId="0" applyNumberFormat="1" applyFont="1" applyBorder="1" applyAlignment="1" applyProtection="1">
      <alignment horizontal="left" vertical="center"/>
      <protection locked="0"/>
    </xf>
    <xf numFmtId="49" fontId="7" fillId="0" borderId="4" xfId="0" applyNumberFormat="1" applyFont="1" applyBorder="1" applyAlignment="1" applyProtection="1">
      <alignment horizontal="left" vertical="center"/>
      <protection locked="0"/>
    </xf>
    <xf numFmtId="0" fontId="32" fillId="11" borderId="0" xfId="0" applyFont="1" applyFill="1" applyAlignment="1" applyProtection="1">
      <alignment horizontal="center" vertical="center" wrapText="1"/>
      <protection hidden="1"/>
    </xf>
    <xf numFmtId="0" fontId="35" fillId="10" borderId="55" xfId="3" applyFont="1" applyFill="1" applyBorder="1" applyAlignment="1" applyProtection="1">
      <alignment horizontal="center" vertical="center"/>
      <protection locked="0"/>
    </xf>
    <xf numFmtId="0" fontId="35" fillId="10" borderId="56" xfId="3" applyFont="1" applyFill="1" applyBorder="1" applyAlignment="1" applyProtection="1">
      <alignment horizontal="center" vertical="center"/>
      <protection locked="0"/>
    </xf>
    <xf numFmtId="0" fontId="35" fillId="10" borderId="57" xfId="3" applyFont="1" applyFill="1" applyBorder="1" applyAlignment="1" applyProtection="1">
      <alignment horizontal="center" vertical="center"/>
      <protection locked="0"/>
    </xf>
    <xf numFmtId="0" fontId="35" fillId="10" borderId="58" xfId="3" applyFont="1" applyFill="1" applyBorder="1" applyAlignment="1" applyProtection="1">
      <alignment horizontal="center" vertical="center"/>
      <protection locked="0"/>
    </xf>
    <xf numFmtId="0" fontId="35" fillId="10" borderId="59" xfId="3" applyFont="1" applyFill="1" applyBorder="1" applyAlignment="1" applyProtection="1">
      <alignment horizontal="center" vertical="center"/>
      <protection locked="0"/>
    </xf>
    <xf numFmtId="0" fontId="35" fillId="10" borderId="60" xfId="3" applyFont="1" applyFill="1" applyBorder="1" applyAlignment="1" applyProtection="1">
      <alignment horizontal="center" vertical="center"/>
      <protection locked="0"/>
    </xf>
    <xf numFmtId="0" fontId="7" fillId="0" borderId="2"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0" fontId="7" fillId="0" borderId="4" xfId="0" applyFont="1" applyBorder="1" applyAlignment="1" applyProtection="1">
      <alignment horizontal="left" vertical="center"/>
      <protection locked="0"/>
    </xf>
    <xf numFmtId="0" fontId="7" fillId="0" borderId="2" xfId="0" applyFont="1" applyBorder="1" applyProtection="1">
      <alignment vertical="center"/>
      <protection locked="0"/>
    </xf>
    <xf numFmtId="0" fontId="7" fillId="0" borderId="3" xfId="0" applyFont="1" applyBorder="1" applyProtection="1">
      <alignment vertical="center"/>
      <protection locked="0"/>
    </xf>
    <xf numFmtId="0" fontId="7" fillId="0" borderId="4" xfId="0" applyFont="1" applyBorder="1" applyProtection="1">
      <alignment vertical="center"/>
      <protection locked="0"/>
    </xf>
    <xf numFmtId="0" fontId="15" fillId="9" borderId="0" xfId="0" applyFont="1" applyFill="1" applyAlignment="1">
      <alignment horizontal="center" vertical="center" wrapText="1"/>
    </xf>
    <xf numFmtId="0" fontId="17" fillId="0" borderId="0" xfId="3" applyAlignment="1" applyProtection="1">
      <alignment horizontal="left" vertical="center"/>
      <protection locked="0"/>
    </xf>
    <xf numFmtId="0" fontId="17" fillId="2" borderId="0" xfId="3" applyFill="1" applyAlignment="1" applyProtection="1">
      <alignment horizontal="right" vertical="center"/>
      <protection locked="0"/>
    </xf>
    <xf numFmtId="0" fontId="17" fillId="7" borderId="0" xfId="3" applyFill="1" applyAlignment="1" applyProtection="1">
      <alignment horizontal="right" vertical="center"/>
      <protection locked="0"/>
    </xf>
    <xf numFmtId="0" fontId="7" fillId="5" borderId="18" xfId="0" applyFont="1" applyFill="1" applyBorder="1">
      <alignment vertical="center"/>
    </xf>
    <xf numFmtId="0" fontId="7" fillId="5" borderId="39" xfId="0" applyFont="1" applyFill="1" applyBorder="1">
      <alignment vertical="center"/>
    </xf>
    <xf numFmtId="0" fontId="7" fillId="5" borderId="19" xfId="0" applyFont="1" applyFill="1" applyBorder="1">
      <alignment vertical="center"/>
    </xf>
    <xf numFmtId="0" fontId="11" fillId="0" borderId="0" xfId="0" applyFont="1" applyAlignment="1">
      <alignment horizontal="left" vertical="center" wrapText="1"/>
    </xf>
    <xf numFmtId="0" fontId="40" fillId="0" borderId="0" xfId="3" applyFont="1" applyAlignment="1" applyProtection="1">
      <alignment horizontal="left" vertical="center" wrapText="1"/>
      <protection locked="0"/>
    </xf>
    <xf numFmtId="0" fontId="40" fillId="0" borderId="0" xfId="3" applyFont="1" applyAlignment="1" applyProtection="1">
      <alignment horizontal="left" vertical="center"/>
      <protection locked="0"/>
    </xf>
    <xf numFmtId="0" fontId="20" fillId="0" borderId="7" xfId="0" applyFont="1" applyBorder="1" applyAlignment="1" applyProtection="1">
      <alignment horizontal="center" vertical="center"/>
      <protection hidden="1"/>
    </xf>
    <xf numFmtId="0" fontId="20" fillId="0" borderId="8" xfId="0" applyFont="1" applyBorder="1" applyAlignment="1" applyProtection="1">
      <alignment horizontal="center" vertical="center"/>
      <protection hidden="1"/>
    </xf>
    <xf numFmtId="38" fontId="36" fillId="0" borderId="7" xfId="2" applyFont="1" applyBorder="1" applyAlignment="1" applyProtection="1">
      <alignment horizontal="center" vertical="center" shrinkToFit="1"/>
      <protection hidden="1"/>
    </xf>
    <xf numFmtId="38" fontId="36" fillId="0" borderId="8" xfId="2" applyFont="1" applyBorder="1" applyAlignment="1" applyProtection="1">
      <alignment horizontal="center" vertical="center" shrinkToFit="1"/>
      <protection hidden="1"/>
    </xf>
    <xf numFmtId="38" fontId="36" fillId="0" borderId="9" xfId="2" applyFont="1" applyBorder="1" applyAlignment="1" applyProtection="1">
      <alignment horizontal="center" vertical="center" shrinkToFit="1"/>
      <protection hidden="1"/>
    </xf>
    <xf numFmtId="38" fontId="19" fillId="0" borderId="6" xfId="2" applyFont="1" applyBorder="1" applyAlignment="1" applyProtection="1">
      <alignment horizontal="center" vertical="center" shrinkToFit="1"/>
      <protection hidden="1"/>
    </xf>
    <xf numFmtId="38" fontId="36" fillId="0" borderId="6" xfId="2" applyFont="1" applyBorder="1" applyAlignment="1" applyProtection="1">
      <alignment horizontal="center" vertical="center" shrinkToFit="1"/>
      <protection hidden="1"/>
    </xf>
    <xf numFmtId="0" fontId="36" fillId="0" borderId="7" xfId="0" applyFont="1" applyBorder="1" applyAlignment="1">
      <alignment horizontal="center" vertical="center" shrinkToFit="1"/>
    </xf>
    <xf numFmtId="0" fontId="36" fillId="0" borderId="9" xfId="0" applyFont="1" applyBorder="1" applyAlignment="1">
      <alignment horizontal="center" vertical="center" shrinkToFit="1"/>
    </xf>
    <xf numFmtId="0" fontId="20" fillId="0" borderId="13" xfId="0" applyFont="1" applyBorder="1" applyAlignment="1" applyProtection="1">
      <alignment vertical="top"/>
      <protection hidden="1"/>
    </xf>
    <xf numFmtId="0" fontId="20" fillId="0" borderId="0" xfId="0" applyFont="1" applyAlignment="1" applyProtection="1">
      <alignment vertical="top"/>
      <protection hidden="1"/>
    </xf>
    <xf numFmtId="38" fontId="36" fillId="0" borderId="13" xfId="2" applyFont="1" applyBorder="1" applyAlignment="1" applyProtection="1">
      <alignment horizontal="center" vertical="center" shrinkToFit="1"/>
      <protection hidden="1"/>
    </xf>
    <xf numFmtId="38" fontId="36" fillId="0" borderId="0" xfId="2" applyFont="1" applyBorder="1" applyAlignment="1" applyProtection="1">
      <alignment horizontal="center" vertical="center" shrinkToFit="1"/>
      <protection hidden="1"/>
    </xf>
    <xf numFmtId="38" fontId="36" fillId="0" borderId="14" xfId="2" applyFont="1" applyBorder="1" applyAlignment="1" applyProtection="1">
      <alignment horizontal="center" vertical="center" shrinkToFit="1"/>
      <protection hidden="1"/>
    </xf>
    <xf numFmtId="38" fontId="19" fillId="0" borderId="28" xfId="2" applyFont="1" applyBorder="1" applyAlignment="1" applyProtection="1">
      <alignment horizontal="center" vertical="center" shrinkToFit="1"/>
      <protection hidden="1"/>
    </xf>
    <xf numFmtId="0" fontId="36" fillId="0" borderId="13" xfId="0" applyFont="1" applyBorder="1" applyAlignment="1">
      <alignment horizontal="center" vertical="center" shrinkToFit="1"/>
    </xf>
    <xf numFmtId="0" fontId="36" fillId="0" borderId="14" xfId="0" applyFont="1" applyBorder="1" applyAlignment="1">
      <alignment horizontal="center" vertical="center" shrinkToFit="1"/>
    </xf>
    <xf numFmtId="0" fontId="36" fillId="0" borderId="10" xfId="0" applyFont="1" applyBorder="1" applyAlignment="1">
      <alignment horizontal="center" vertical="center" shrinkToFit="1"/>
    </xf>
    <xf numFmtId="0" fontId="36" fillId="0" borderId="12" xfId="0" applyFont="1" applyBorder="1" applyAlignment="1">
      <alignment horizontal="center" vertical="center" shrinkToFit="1"/>
    </xf>
    <xf numFmtId="38" fontId="36" fillId="0" borderId="28" xfId="2" applyFont="1" applyBorder="1" applyAlignment="1" applyProtection="1">
      <alignment horizontal="center" vertical="center" shrinkToFit="1"/>
      <protection hidden="1"/>
    </xf>
    <xf numFmtId="0" fontId="20" fillId="0" borderId="6" xfId="0" applyFont="1" applyBorder="1" applyAlignment="1" applyProtection="1">
      <alignment horizontal="center" vertical="center"/>
      <protection hidden="1"/>
    </xf>
    <xf numFmtId="0" fontId="25" fillId="0" borderId="10" xfId="0" applyFont="1" applyBorder="1" applyProtection="1">
      <alignment vertical="center"/>
      <protection hidden="1"/>
    </xf>
    <xf numFmtId="0" fontId="25" fillId="0" borderId="11" xfId="0" applyFont="1" applyBorder="1" applyProtection="1">
      <alignment vertical="center"/>
      <protection hidden="1"/>
    </xf>
    <xf numFmtId="0" fontId="36" fillId="0" borderId="38" xfId="0" applyFont="1" applyBorder="1" applyAlignment="1" applyProtection="1">
      <alignment horizontal="center" vertical="center" shrinkToFit="1"/>
      <protection hidden="1"/>
    </xf>
    <xf numFmtId="0" fontId="19" fillId="0" borderId="38" xfId="0" applyFont="1" applyBorder="1" applyAlignment="1" applyProtection="1">
      <alignment horizontal="center" vertical="center" shrinkToFit="1"/>
      <protection hidden="1"/>
    </xf>
    <xf numFmtId="38" fontId="36" fillId="0" borderId="6" xfId="2" applyFont="1" applyFill="1" applyBorder="1" applyAlignment="1" applyProtection="1">
      <alignment horizontal="center" vertical="center" shrinkToFit="1"/>
      <protection hidden="1"/>
    </xf>
    <xf numFmtId="0" fontId="20" fillId="0" borderId="29" xfId="0" applyFont="1" applyBorder="1" applyAlignment="1" applyProtection="1">
      <alignment horizontal="center" vertical="top"/>
      <protection hidden="1"/>
    </xf>
    <xf numFmtId="0" fontId="20" fillId="0" borderId="30" xfId="0" applyFont="1" applyBorder="1" applyAlignment="1" applyProtection="1">
      <alignment horizontal="center" vertical="top"/>
      <protection hidden="1"/>
    </xf>
    <xf numFmtId="0" fontId="20" fillId="0" borderId="31" xfId="0" applyFont="1" applyBorder="1" applyAlignment="1" applyProtection="1">
      <alignment horizontal="center" vertical="top"/>
      <protection hidden="1"/>
    </xf>
    <xf numFmtId="0" fontId="20" fillId="0" borderId="32" xfId="0" applyFont="1" applyBorder="1" applyAlignment="1" applyProtection="1">
      <alignment horizontal="center" vertical="top"/>
      <protection hidden="1"/>
    </xf>
    <xf numFmtId="0" fontId="20" fillId="0" borderId="33" xfId="0" applyFont="1" applyBorder="1" applyAlignment="1" applyProtection="1">
      <alignment horizontal="center" vertical="top"/>
      <protection hidden="1"/>
    </xf>
    <xf numFmtId="0" fontId="20" fillId="0" borderId="34" xfId="0" applyFont="1" applyBorder="1" applyAlignment="1" applyProtection="1">
      <alignment horizontal="center" vertical="top"/>
      <protection hidden="1"/>
    </xf>
    <xf numFmtId="0" fontId="20" fillId="0" borderId="35" xfId="0" applyFont="1" applyBorder="1" applyAlignment="1" applyProtection="1">
      <alignment horizontal="center" vertical="top"/>
      <protection hidden="1"/>
    </xf>
    <xf numFmtId="0" fontId="20" fillId="0" borderId="36" xfId="0" applyFont="1" applyBorder="1" applyAlignment="1" applyProtection="1">
      <alignment horizontal="center" vertical="top"/>
      <protection hidden="1"/>
    </xf>
    <xf numFmtId="0" fontId="20" fillId="0" borderId="37" xfId="0" applyFont="1" applyBorder="1" applyAlignment="1" applyProtection="1">
      <alignment horizontal="center" vertical="top"/>
      <protection hidden="1"/>
    </xf>
    <xf numFmtId="0" fontId="20" fillId="0" borderId="9" xfId="0" applyFont="1" applyBorder="1" applyAlignment="1" applyProtection="1">
      <alignment horizontal="center" vertical="center"/>
      <protection hidden="1"/>
    </xf>
    <xf numFmtId="0" fontId="20" fillId="0" borderId="6" xfId="0" applyFont="1" applyBorder="1" applyAlignment="1" applyProtection="1">
      <alignment horizontal="center" vertical="center" wrapText="1"/>
      <protection hidden="1"/>
    </xf>
    <xf numFmtId="38" fontId="36" fillId="0" borderId="13" xfId="2" applyFont="1" applyFill="1" applyBorder="1" applyAlignment="1" applyProtection="1">
      <alignment horizontal="center" vertical="center" shrinkToFit="1"/>
      <protection hidden="1"/>
    </xf>
    <xf numFmtId="38" fontId="36" fillId="0" borderId="0" xfId="2" applyFont="1" applyFill="1" applyBorder="1" applyAlignment="1" applyProtection="1">
      <alignment horizontal="center" vertical="center" shrinkToFit="1"/>
      <protection hidden="1"/>
    </xf>
    <xf numFmtId="38" fontId="36" fillId="0" borderId="14" xfId="2" applyFont="1" applyFill="1" applyBorder="1" applyAlignment="1" applyProtection="1">
      <alignment horizontal="center" vertical="center" shrinkToFit="1"/>
      <protection hidden="1"/>
    </xf>
    <xf numFmtId="38" fontId="36" fillId="0" borderId="28" xfId="2" applyFont="1" applyFill="1" applyBorder="1" applyAlignment="1" applyProtection="1">
      <alignment horizontal="center" vertical="center" shrinkToFit="1"/>
      <protection hidden="1"/>
    </xf>
    <xf numFmtId="0" fontId="20" fillId="0" borderId="13" xfId="0" applyFont="1" applyBorder="1" applyAlignment="1" applyProtection="1">
      <alignment horizontal="right" vertical="top" wrapText="1"/>
      <protection hidden="1"/>
    </xf>
    <xf numFmtId="0" fontId="20" fillId="0" borderId="0" xfId="0" applyFont="1" applyAlignment="1" applyProtection="1">
      <alignment horizontal="right" vertical="top" wrapText="1"/>
      <protection hidden="1"/>
    </xf>
    <xf numFmtId="0" fontId="20" fillId="0" borderId="14" xfId="0" applyFont="1" applyBorder="1" applyAlignment="1" applyProtection="1">
      <alignment horizontal="right" vertical="top" wrapText="1"/>
      <protection hidden="1"/>
    </xf>
    <xf numFmtId="0" fontId="20" fillId="0" borderId="15" xfId="0" applyFont="1" applyBorder="1" applyAlignment="1" applyProtection="1">
      <alignment vertical="top" wrapText="1"/>
      <protection hidden="1"/>
    </xf>
    <xf numFmtId="0" fontId="20" fillId="0" borderId="16" xfId="0" applyFont="1" applyBorder="1" applyAlignment="1" applyProtection="1">
      <alignment vertical="top" wrapText="1"/>
      <protection hidden="1"/>
    </xf>
    <xf numFmtId="0" fontId="20" fillId="0" borderId="17" xfId="0" applyFont="1" applyBorder="1" applyAlignment="1" applyProtection="1">
      <alignment vertical="top" wrapText="1"/>
      <protection hidden="1"/>
    </xf>
    <xf numFmtId="38" fontId="36" fillId="0" borderId="38" xfId="2" applyFont="1" applyFill="1" applyBorder="1" applyAlignment="1" applyProtection="1">
      <alignment horizontal="center" vertical="center" shrinkToFit="1"/>
      <protection hidden="1"/>
    </xf>
    <xf numFmtId="0" fontId="20" fillId="0" borderId="10" xfId="0" applyFont="1" applyBorder="1" applyAlignment="1" applyProtection="1">
      <alignment horizontal="center" vertical="center"/>
      <protection hidden="1"/>
    </xf>
    <xf numFmtId="0" fontId="20" fillId="0" borderId="11" xfId="0" applyFont="1" applyBorder="1" applyAlignment="1" applyProtection="1">
      <alignment horizontal="center" vertical="center"/>
      <protection hidden="1"/>
    </xf>
    <xf numFmtId="0" fontId="20" fillId="0" borderId="12" xfId="0" applyFont="1" applyBorder="1" applyAlignment="1" applyProtection="1">
      <alignment horizontal="center" vertical="center"/>
      <protection hidden="1"/>
    </xf>
    <xf numFmtId="0" fontId="21" fillId="0" borderId="11" xfId="0" applyFont="1" applyBorder="1" applyAlignment="1" applyProtection="1">
      <alignment horizontal="center" vertical="center"/>
      <protection hidden="1"/>
    </xf>
    <xf numFmtId="0" fontId="20" fillId="0" borderId="11" xfId="0" applyFont="1" applyBorder="1" applyProtection="1">
      <alignment vertical="center"/>
      <protection hidden="1"/>
    </xf>
    <xf numFmtId="0" fontId="20" fillId="0" borderId="12" xfId="0" applyFont="1" applyBorder="1" applyProtection="1">
      <alignment vertical="center"/>
      <protection hidden="1"/>
    </xf>
    <xf numFmtId="0" fontId="21" fillId="0" borderId="15" xfId="0" applyFont="1" applyBorder="1" applyAlignment="1" applyProtection="1">
      <alignment horizontal="center" vertical="center" shrinkToFit="1"/>
      <protection hidden="1"/>
    </xf>
    <xf numFmtId="0" fontId="21" fillId="0" borderId="16" xfId="0" applyFont="1" applyBorder="1" applyAlignment="1" applyProtection="1">
      <alignment horizontal="center" vertical="center" shrinkToFit="1"/>
      <protection hidden="1"/>
    </xf>
    <xf numFmtId="0" fontId="21" fillId="0" borderId="17" xfId="0" applyFont="1" applyBorder="1" applyAlignment="1" applyProtection="1">
      <alignment horizontal="center" vertical="center" shrinkToFit="1"/>
      <protection hidden="1"/>
    </xf>
    <xf numFmtId="0" fontId="20" fillId="0" borderId="0" xfId="0" applyFont="1" applyAlignment="1" applyProtection="1">
      <alignment horizontal="center" vertical="top"/>
      <protection hidden="1"/>
    </xf>
    <xf numFmtId="0" fontId="20" fillId="0" borderId="10" xfId="0" applyFont="1" applyBorder="1" applyAlignment="1" applyProtection="1">
      <alignment horizontal="right" vertical="center"/>
      <protection hidden="1"/>
    </xf>
    <xf numFmtId="0" fontId="20" fillId="0" borderId="11" xfId="0" applyFont="1" applyBorder="1" applyAlignment="1" applyProtection="1">
      <alignment horizontal="right" vertical="center"/>
      <protection hidden="1"/>
    </xf>
    <xf numFmtId="0" fontId="20" fillId="0" borderId="12" xfId="0" applyFont="1" applyBorder="1" applyAlignment="1" applyProtection="1">
      <alignment horizontal="right" vertical="center"/>
      <protection hidden="1"/>
    </xf>
    <xf numFmtId="38" fontId="36" fillId="0" borderId="0" xfId="2" applyFont="1" applyFill="1" applyAlignment="1" applyProtection="1">
      <alignment horizontal="center" vertical="center" shrinkToFit="1"/>
      <protection hidden="1"/>
    </xf>
    <xf numFmtId="0" fontId="36" fillId="0" borderId="6" xfId="0" applyFont="1" applyBorder="1" applyAlignment="1" applyProtection="1">
      <alignment horizontal="center" vertical="center" shrinkToFit="1"/>
      <protection hidden="1"/>
    </xf>
    <xf numFmtId="0" fontId="36" fillId="0" borderId="10" xfId="0" applyFont="1" applyBorder="1" applyAlignment="1" applyProtection="1">
      <alignment horizontal="center" vertical="center" shrinkToFit="1"/>
      <protection hidden="1"/>
    </xf>
    <xf numFmtId="0" fontId="36" fillId="0" borderId="11" xfId="0" applyFont="1" applyBorder="1" applyAlignment="1" applyProtection="1">
      <alignment horizontal="center" vertical="center" shrinkToFit="1"/>
      <protection hidden="1"/>
    </xf>
    <xf numFmtId="0" fontId="36" fillId="0" borderId="13" xfId="0" applyFont="1" applyBorder="1" applyAlignment="1" applyProtection="1">
      <alignment horizontal="center" vertical="center" shrinkToFit="1"/>
      <protection hidden="1"/>
    </xf>
    <xf numFmtId="0" fontId="36" fillId="0" borderId="0" xfId="0" applyFont="1" applyAlignment="1" applyProtection="1">
      <alignment horizontal="center" vertical="center" shrinkToFit="1"/>
      <protection hidden="1"/>
    </xf>
    <xf numFmtId="0" fontId="36" fillId="0" borderId="15" xfId="0" applyFont="1" applyBorder="1" applyAlignment="1" applyProtection="1">
      <alignment horizontal="center" vertical="center" shrinkToFit="1"/>
      <protection hidden="1"/>
    </xf>
    <xf numFmtId="0" fontId="36" fillId="0" borderId="16" xfId="0" applyFont="1" applyBorder="1" applyAlignment="1" applyProtection="1">
      <alignment horizontal="center" vertical="center" shrinkToFit="1"/>
      <protection hidden="1"/>
    </xf>
    <xf numFmtId="0" fontId="36" fillId="0" borderId="11" xfId="0" applyFont="1" applyBorder="1" applyAlignment="1" applyProtection="1">
      <alignment horizontal="left" vertical="center" shrinkToFit="1"/>
      <protection hidden="1"/>
    </xf>
    <xf numFmtId="0" fontId="36" fillId="0" borderId="12" xfId="0" applyFont="1" applyBorder="1" applyAlignment="1" applyProtection="1">
      <alignment horizontal="left" vertical="center" shrinkToFit="1"/>
      <protection hidden="1"/>
    </xf>
    <xf numFmtId="0" fontId="36" fillId="0" borderId="0" xfId="0" applyFont="1" applyAlignment="1" applyProtection="1">
      <alignment horizontal="left" vertical="center" shrinkToFit="1"/>
      <protection hidden="1"/>
    </xf>
    <xf numFmtId="0" fontId="36" fillId="0" borderId="14" xfId="0" applyFont="1" applyBorder="1" applyAlignment="1" applyProtection="1">
      <alignment horizontal="left" vertical="center" shrinkToFit="1"/>
      <protection hidden="1"/>
    </xf>
    <xf numFmtId="0" fontId="36" fillId="0" borderId="16" xfId="0" applyFont="1" applyBorder="1" applyAlignment="1" applyProtection="1">
      <alignment horizontal="left" vertical="top" shrinkToFit="1"/>
      <protection hidden="1"/>
    </xf>
    <xf numFmtId="0" fontId="36" fillId="0" borderId="17" xfId="0" applyFont="1" applyBorder="1" applyAlignment="1" applyProtection="1">
      <alignment horizontal="left" vertical="top" shrinkToFit="1"/>
      <protection hidden="1"/>
    </xf>
    <xf numFmtId="0" fontId="20" fillId="0" borderId="0" xfId="0" applyFont="1" applyAlignment="1" applyProtection="1">
      <alignment horizontal="distributed" vertical="center"/>
      <protection hidden="1"/>
    </xf>
    <xf numFmtId="0" fontId="23" fillId="0" borderId="0" xfId="0" applyFont="1" applyAlignment="1" applyProtection="1">
      <alignment vertical="top" wrapText="1"/>
      <protection hidden="1"/>
    </xf>
    <xf numFmtId="0" fontId="20" fillId="0" borderId="0" xfId="0" applyFont="1" applyAlignment="1" applyProtection="1">
      <alignment horizontal="center" vertical="center"/>
      <protection hidden="1"/>
    </xf>
    <xf numFmtId="0" fontId="36" fillId="0" borderId="0" xfId="0" applyFont="1" applyAlignment="1" applyProtection="1">
      <alignment horizontal="left" shrinkToFit="1"/>
      <protection hidden="1"/>
    </xf>
    <xf numFmtId="0" fontId="20" fillId="0" borderId="0" xfId="0" applyFont="1" applyAlignment="1" applyProtection="1">
      <alignment horizontal="left" vertical="center"/>
      <protection hidden="1"/>
    </xf>
    <xf numFmtId="0" fontId="36" fillId="0" borderId="0" xfId="0" applyFont="1" applyAlignment="1" applyProtection="1">
      <alignment vertical="center" shrinkToFit="1"/>
      <protection hidden="1"/>
    </xf>
    <xf numFmtId="38" fontId="36" fillId="0" borderId="15" xfId="2" applyFont="1" applyFill="1" applyBorder="1" applyAlignment="1" applyProtection="1">
      <alignment horizontal="center" vertical="center" shrinkToFit="1"/>
      <protection hidden="1"/>
    </xf>
    <xf numFmtId="38" fontId="36" fillId="0" borderId="16" xfId="2" applyFont="1" applyFill="1" applyBorder="1" applyAlignment="1" applyProtection="1">
      <alignment horizontal="center" vertical="center" shrinkToFit="1"/>
      <protection hidden="1"/>
    </xf>
    <xf numFmtId="38" fontId="36" fillId="0" borderId="17" xfId="2" applyFont="1" applyFill="1" applyBorder="1" applyAlignment="1" applyProtection="1">
      <alignment horizontal="center" vertical="center" shrinkToFit="1"/>
      <protection hidden="1"/>
    </xf>
    <xf numFmtId="38" fontId="36" fillId="0" borderId="15" xfId="2" applyFont="1" applyBorder="1" applyAlignment="1" applyProtection="1">
      <alignment horizontal="center" vertical="center" shrinkToFit="1"/>
      <protection hidden="1"/>
    </xf>
    <xf numFmtId="38" fontId="36" fillId="0" borderId="16" xfId="2" applyFont="1" applyBorder="1" applyAlignment="1" applyProtection="1">
      <alignment horizontal="center" vertical="center" shrinkToFit="1"/>
      <protection hidden="1"/>
    </xf>
    <xf numFmtId="38" fontId="36" fillId="0" borderId="17" xfId="2" applyFont="1" applyBorder="1" applyAlignment="1" applyProtection="1">
      <alignment horizontal="center" vertical="center" shrinkToFit="1"/>
      <protection hidden="1"/>
    </xf>
    <xf numFmtId="49" fontId="1" fillId="0" borderId="6" xfId="4" applyNumberFormat="1" applyFont="1" applyBorder="1">
      <alignment vertical="center"/>
    </xf>
  </cellXfs>
  <cellStyles count="5">
    <cellStyle name="ハイパーリンク" xfId="3" builtinId="8"/>
    <cellStyle name="桁区切り" xfId="2" builtinId="6"/>
    <cellStyle name="通貨" xfId="1" builtinId="7"/>
    <cellStyle name="標準" xfId="0" builtinId="0"/>
    <cellStyle name="標準 4" xfId="4" xr:uid="{4DE57C83-85E7-4091-AFDD-31CFE3C3F1D6}"/>
  </cellStyles>
  <dxfs count="72">
    <dxf>
      <font>
        <color theme="1" tint="0.499984740745262"/>
      </font>
      <fill>
        <patternFill>
          <bgColor theme="1" tint="0.499984740745262"/>
        </patternFill>
      </fill>
    </dxf>
    <dxf>
      <font>
        <color auto="1"/>
      </font>
      <fill>
        <patternFill>
          <bgColor theme="1" tint="0.499984740745262"/>
        </patternFill>
      </fill>
    </dxf>
    <dxf>
      <font>
        <color theme="9" tint="0.79998168889431442"/>
      </font>
    </dxf>
    <dxf>
      <font>
        <color theme="1" tint="0.499984740745262"/>
      </font>
      <fill>
        <patternFill>
          <bgColor theme="1" tint="0.499984740745262"/>
        </patternFill>
      </fill>
    </dxf>
    <dxf>
      <font>
        <color theme="1" tint="0.499984740745262"/>
      </font>
      <fill>
        <patternFill>
          <bgColor theme="1" tint="0.499984740745262"/>
        </patternFill>
      </fill>
    </dxf>
    <dxf>
      <font>
        <color rgb="FF9C0006"/>
      </font>
      <fill>
        <patternFill>
          <bgColor rgb="FFFFC7CE"/>
        </patternFill>
      </fill>
    </dxf>
    <dxf>
      <font>
        <color theme="9" tint="0.79998168889431442"/>
      </font>
    </dxf>
    <dxf>
      <font>
        <b/>
        <i val="0"/>
        <color rgb="FF00B050"/>
      </font>
    </dxf>
    <dxf>
      <font>
        <b/>
        <i val="0"/>
        <color rgb="FFFF0000"/>
      </font>
    </dxf>
    <dxf>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00B050"/>
      </font>
    </dxf>
    <dxf>
      <font>
        <b/>
        <i val="0"/>
        <color rgb="FFFF0000"/>
      </font>
    </dxf>
    <dxf>
      <fill>
        <patternFill>
          <bgColor theme="1" tint="0.499984740745262"/>
        </patternFill>
      </fill>
    </dxf>
    <dxf>
      <fill>
        <patternFill>
          <bgColor theme="1" tint="0.499984740745262"/>
        </patternFill>
      </fill>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ill>
        <patternFill>
          <bgColor theme="1" tint="0.499984740745262"/>
        </patternFill>
      </fill>
    </dxf>
    <dxf>
      <fill>
        <patternFill>
          <bgColor theme="1" tint="0.499984740745262"/>
        </patternFill>
      </fill>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0</xdr:colOff>
      <xdr:row>60</xdr:row>
      <xdr:rowOff>9525</xdr:rowOff>
    </xdr:from>
    <xdr:to>
      <xdr:col>7</xdr:col>
      <xdr:colOff>9525</xdr:colOff>
      <xdr:row>63</xdr:row>
      <xdr:rowOff>9525</xdr:rowOff>
    </xdr:to>
    <xdr:cxnSp macro="">
      <xdr:nvCxnSpPr>
        <xdr:cNvPr id="2" name="直線コネクタ 1">
          <a:extLst>
            <a:ext uri="{FF2B5EF4-FFF2-40B4-BE49-F238E27FC236}">
              <a16:creationId xmlns:a16="http://schemas.microsoft.com/office/drawing/2014/main" id="{964CA940-4947-4742-86E4-C6E370D76E59}"/>
            </a:ext>
          </a:extLst>
        </xdr:cNvPr>
        <xdr:cNvCxnSpPr/>
      </xdr:nvCxnSpPr>
      <xdr:spPr>
        <a:xfrm>
          <a:off x="57150" y="10344150"/>
          <a:ext cx="1162050" cy="85725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60</xdr:row>
      <xdr:rowOff>9525</xdr:rowOff>
    </xdr:from>
    <xdr:to>
      <xdr:col>7</xdr:col>
      <xdr:colOff>9525</xdr:colOff>
      <xdr:row>63</xdr:row>
      <xdr:rowOff>9525</xdr:rowOff>
    </xdr:to>
    <xdr:cxnSp macro="">
      <xdr:nvCxnSpPr>
        <xdr:cNvPr id="2" name="直線コネクタ 1">
          <a:extLst>
            <a:ext uri="{FF2B5EF4-FFF2-40B4-BE49-F238E27FC236}">
              <a16:creationId xmlns:a16="http://schemas.microsoft.com/office/drawing/2014/main" id="{ED5C67AF-3202-4FDB-8E65-C94E67E88ED2}"/>
            </a:ext>
          </a:extLst>
        </xdr:cNvPr>
        <xdr:cNvCxnSpPr/>
      </xdr:nvCxnSpPr>
      <xdr:spPr>
        <a:xfrm>
          <a:off x="57150" y="10344150"/>
          <a:ext cx="1162050" cy="85725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60</xdr:row>
      <xdr:rowOff>9525</xdr:rowOff>
    </xdr:from>
    <xdr:to>
      <xdr:col>7</xdr:col>
      <xdr:colOff>9525</xdr:colOff>
      <xdr:row>63</xdr:row>
      <xdr:rowOff>9525</xdr:rowOff>
    </xdr:to>
    <xdr:cxnSp macro="">
      <xdr:nvCxnSpPr>
        <xdr:cNvPr id="3" name="直線コネクタ 2">
          <a:extLst>
            <a:ext uri="{FF2B5EF4-FFF2-40B4-BE49-F238E27FC236}">
              <a16:creationId xmlns:a16="http://schemas.microsoft.com/office/drawing/2014/main" id="{6269C642-7E0E-40C7-8EFA-A229C5FC3B27}"/>
            </a:ext>
          </a:extLst>
        </xdr:cNvPr>
        <xdr:cNvCxnSpPr/>
      </xdr:nvCxnSpPr>
      <xdr:spPr>
        <a:xfrm>
          <a:off x="57150" y="10277475"/>
          <a:ext cx="1162050" cy="85725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228600</xdr:colOff>
      <xdr:row>31</xdr:row>
      <xdr:rowOff>104775</xdr:rowOff>
    </xdr:from>
    <xdr:to>
      <xdr:col>23</xdr:col>
      <xdr:colOff>609600</xdr:colOff>
      <xdr:row>62</xdr:row>
      <xdr:rowOff>57150</xdr:rowOff>
    </xdr:to>
    <xdr:sp macro="" textlink="">
      <xdr:nvSpPr>
        <xdr:cNvPr id="36" name="四角形: 角を丸くする 35">
          <a:extLst>
            <a:ext uri="{FF2B5EF4-FFF2-40B4-BE49-F238E27FC236}">
              <a16:creationId xmlns:a16="http://schemas.microsoft.com/office/drawing/2014/main" id="{4B74693C-152B-4DF1-9976-CBF109A57686}"/>
            </a:ext>
          </a:extLst>
        </xdr:cNvPr>
        <xdr:cNvSpPr/>
      </xdr:nvSpPr>
      <xdr:spPr>
        <a:xfrm>
          <a:off x="228600" y="5762625"/>
          <a:ext cx="16154400" cy="5267325"/>
        </a:xfrm>
        <a:prstGeom prst="roundRect">
          <a:avLst/>
        </a:prstGeom>
        <a:solidFill>
          <a:schemeClr val="accent3">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352425</xdr:colOff>
      <xdr:row>35</xdr:row>
      <xdr:rowOff>104775</xdr:rowOff>
    </xdr:from>
    <xdr:to>
      <xdr:col>11</xdr:col>
      <xdr:colOff>504825</xdr:colOff>
      <xdr:row>61</xdr:row>
      <xdr:rowOff>89647</xdr:rowOff>
    </xdr:to>
    <xdr:sp macro="" textlink="">
      <xdr:nvSpPr>
        <xdr:cNvPr id="38" name="四角形: 角を丸くする 37">
          <a:extLst>
            <a:ext uri="{FF2B5EF4-FFF2-40B4-BE49-F238E27FC236}">
              <a16:creationId xmlns:a16="http://schemas.microsoft.com/office/drawing/2014/main" id="{D967CBC7-89EB-4D96-B121-08AEE2D78467}"/>
            </a:ext>
          </a:extLst>
        </xdr:cNvPr>
        <xdr:cNvSpPr/>
      </xdr:nvSpPr>
      <xdr:spPr>
        <a:xfrm>
          <a:off x="352425" y="6448425"/>
          <a:ext cx="7067550" cy="4442572"/>
        </a:xfrm>
        <a:prstGeom prst="roundRect">
          <a:avLst/>
        </a:prstGeom>
        <a:solidFill>
          <a:schemeClr val="accent1">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47625</xdr:colOff>
      <xdr:row>35</xdr:row>
      <xdr:rowOff>104775</xdr:rowOff>
    </xdr:from>
    <xdr:to>
      <xdr:col>23</xdr:col>
      <xdr:colOff>352425</xdr:colOff>
      <xdr:row>61</xdr:row>
      <xdr:rowOff>89647</xdr:rowOff>
    </xdr:to>
    <xdr:sp macro="" textlink="">
      <xdr:nvSpPr>
        <xdr:cNvPr id="37" name="四角形: 角を丸くする 36">
          <a:extLst>
            <a:ext uri="{FF2B5EF4-FFF2-40B4-BE49-F238E27FC236}">
              <a16:creationId xmlns:a16="http://schemas.microsoft.com/office/drawing/2014/main" id="{E2D2BDFF-36C0-4DAA-85D0-666369B432AC}"/>
            </a:ext>
          </a:extLst>
        </xdr:cNvPr>
        <xdr:cNvSpPr/>
      </xdr:nvSpPr>
      <xdr:spPr>
        <a:xfrm>
          <a:off x="8250331" y="6324040"/>
          <a:ext cx="7823947" cy="4355166"/>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17</xdr:col>
      <xdr:colOff>295275</xdr:colOff>
      <xdr:row>37</xdr:row>
      <xdr:rowOff>133350</xdr:rowOff>
    </xdr:from>
    <xdr:to>
      <xdr:col>21</xdr:col>
      <xdr:colOff>561975</xdr:colOff>
      <xdr:row>59</xdr:row>
      <xdr:rowOff>95250</xdr:rowOff>
    </xdr:to>
    <xdr:pic>
      <xdr:nvPicPr>
        <xdr:cNvPr id="41" name="図 40">
          <a:extLst>
            <a:ext uri="{FF2B5EF4-FFF2-40B4-BE49-F238E27FC236}">
              <a16:creationId xmlns:a16="http://schemas.microsoft.com/office/drawing/2014/main" id="{42CA4557-64DA-4C5C-933F-1C968AF02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3875" y="6477000"/>
          <a:ext cx="3009900" cy="3733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552450</xdr:colOff>
      <xdr:row>37</xdr:row>
      <xdr:rowOff>104775</xdr:rowOff>
    </xdr:from>
    <xdr:to>
      <xdr:col>10</xdr:col>
      <xdr:colOff>133350</xdr:colOff>
      <xdr:row>59</xdr:row>
      <xdr:rowOff>114300</xdr:rowOff>
    </xdr:to>
    <xdr:pic>
      <xdr:nvPicPr>
        <xdr:cNvPr id="43" name="図 42">
          <a:extLst>
            <a:ext uri="{FF2B5EF4-FFF2-40B4-BE49-F238E27FC236}">
              <a16:creationId xmlns:a16="http://schemas.microsoft.com/office/drawing/2014/main" id="{B24029C8-212F-4422-9A11-86D9291822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1450" y="6448425"/>
          <a:ext cx="3009900" cy="3781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319220</xdr:colOff>
      <xdr:row>3</xdr:row>
      <xdr:rowOff>9525</xdr:rowOff>
    </xdr:from>
    <xdr:to>
      <xdr:col>10</xdr:col>
      <xdr:colOff>542926</xdr:colOff>
      <xdr:row>29</xdr:row>
      <xdr:rowOff>57150</xdr:rowOff>
    </xdr:to>
    <xdr:sp macro="" textlink="">
      <xdr:nvSpPr>
        <xdr:cNvPr id="35" name="四角形: 角を丸くする 34">
          <a:extLst>
            <a:ext uri="{FF2B5EF4-FFF2-40B4-BE49-F238E27FC236}">
              <a16:creationId xmlns:a16="http://schemas.microsoft.com/office/drawing/2014/main" id="{5208180C-2C6E-4C60-B6FE-0E6A7358EC78}"/>
            </a:ext>
          </a:extLst>
        </xdr:cNvPr>
        <xdr:cNvSpPr/>
      </xdr:nvSpPr>
      <xdr:spPr>
        <a:xfrm>
          <a:off x="319220" y="523875"/>
          <a:ext cx="7081706" cy="4505325"/>
        </a:xfrm>
        <a:prstGeom prst="roundRect">
          <a:avLst/>
        </a:prstGeom>
        <a:solidFill>
          <a:schemeClr val="accent4">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12</xdr:col>
      <xdr:colOff>304609</xdr:colOff>
      <xdr:row>37</xdr:row>
      <xdr:rowOff>159077</xdr:rowOff>
    </xdr:from>
    <xdr:to>
      <xdr:col>16</xdr:col>
      <xdr:colOff>619838</xdr:colOff>
      <xdr:row>48</xdr:row>
      <xdr:rowOff>21483</xdr:rowOff>
    </xdr:to>
    <xdr:pic>
      <xdr:nvPicPr>
        <xdr:cNvPr id="21" name="図 20">
          <a:extLst>
            <a:ext uri="{FF2B5EF4-FFF2-40B4-BE49-F238E27FC236}">
              <a16:creationId xmlns:a16="http://schemas.microsoft.com/office/drawing/2014/main" id="{8D96764E-30D8-4B37-AFEE-27B9F3679DE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848409" y="6845627"/>
          <a:ext cx="2829829" cy="1748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447676</xdr:colOff>
      <xdr:row>4</xdr:row>
      <xdr:rowOff>133350</xdr:rowOff>
    </xdr:from>
    <xdr:to>
      <xdr:col>6</xdr:col>
      <xdr:colOff>542926</xdr:colOff>
      <xdr:row>27</xdr:row>
      <xdr:rowOff>30751</xdr:rowOff>
    </xdr:to>
    <xdr:pic>
      <xdr:nvPicPr>
        <xdr:cNvPr id="10" name="図 9">
          <a:extLst>
            <a:ext uri="{FF2B5EF4-FFF2-40B4-BE49-F238E27FC236}">
              <a16:creationId xmlns:a16="http://schemas.microsoft.com/office/drawing/2014/main" id="{54AA7F18-97BA-4B83-847D-D05CE3D8DB1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819276" y="819150"/>
          <a:ext cx="2838450" cy="38407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314325</xdr:colOff>
      <xdr:row>1</xdr:row>
      <xdr:rowOff>133350</xdr:rowOff>
    </xdr:from>
    <xdr:to>
      <xdr:col>7</xdr:col>
      <xdr:colOff>28575</xdr:colOff>
      <xdr:row>4</xdr:row>
      <xdr:rowOff>29400</xdr:rowOff>
    </xdr:to>
    <xdr:sp macro="" textlink="">
      <xdr:nvSpPr>
        <xdr:cNvPr id="11" name="四角形: 角を丸くする 10">
          <a:extLst>
            <a:ext uri="{FF2B5EF4-FFF2-40B4-BE49-F238E27FC236}">
              <a16:creationId xmlns:a16="http://schemas.microsoft.com/office/drawing/2014/main" id="{9C7D7D3A-AAA3-4EA5-827F-B9CFD594736D}"/>
            </a:ext>
          </a:extLst>
        </xdr:cNvPr>
        <xdr:cNvSpPr/>
      </xdr:nvSpPr>
      <xdr:spPr>
        <a:xfrm>
          <a:off x="1685925" y="304800"/>
          <a:ext cx="3143250" cy="410400"/>
        </a:xfrm>
        <a:prstGeom prst="roundRect">
          <a:avLst/>
        </a:prstGeom>
        <a:solidFill>
          <a:schemeClr val="accent4">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ＭＳ Ｐゴシック" panose="020B0600070205080204" pitchFamily="50" charset="-128"/>
              <a:ea typeface="ＭＳ Ｐゴシック" panose="020B0600070205080204" pitchFamily="50" charset="-128"/>
            </a:rPr>
            <a:t>納品書等</a:t>
          </a:r>
        </a:p>
      </xdr:txBody>
    </xdr:sp>
    <xdr:clientData/>
  </xdr:twoCellAnchor>
  <xdr:twoCellAnchor>
    <xdr:from>
      <xdr:col>1</xdr:col>
      <xdr:colOff>19050</xdr:colOff>
      <xdr:row>19</xdr:row>
      <xdr:rowOff>114300</xdr:rowOff>
    </xdr:from>
    <xdr:to>
      <xdr:col>2</xdr:col>
      <xdr:colOff>457200</xdr:colOff>
      <xdr:row>21</xdr:row>
      <xdr:rowOff>38100</xdr:rowOff>
    </xdr:to>
    <xdr:sp macro="" textlink="">
      <xdr:nvSpPr>
        <xdr:cNvPr id="13" name="吹き出し: 四角形 12">
          <a:extLst>
            <a:ext uri="{FF2B5EF4-FFF2-40B4-BE49-F238E27FC236}">
              <a16:creationId xmlns:a16="http://schemas.microsoft.com/office/drawing/2014/main" id="{A19B751A-0597-4862-A0F9-BD040ADD6061}"/>
            </a:ext>
          </a:extLst>
        </xdr:cNvPr>
        <xdr:cNvSpPr/>
      </xdr:nvSpPr>
      <xdr:spPr>
        <a:xfrm>
          <a:off x="704850" y="3371850"/>
          <a:ext cx="1123950" cy="266700"/>
        </a:xfrm>
        <a:prstGeom prst="wedgeRectCallout">
          <a:avLst>
            <a:gd name="adj1" fmla="val 62218"/>
            <a:gd name="adj2" fmla="val 12500"/>
          </a:avLst>
        </a:prstGeom>
        <a:solidFill>
          <a:schemeClr val="bg2">
            <a:lumMod val="1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a:latin typeface="ＭＳ Ｐゴシック" panose="020B0600070205080204" pitchFamily="50" charset="-128"/>
              <a:ea typeface="ＭＳ Ｐゴシック" panose="020B0600070205080204" pitchFamily="50" charset="-128"/>
            </a:rPr>
            <a:t>対象外</a:t>
          </a:r>
        </a:p>
      </xdr:txBody>
    </xdr:sp>
    <xdr:clientData/>
  </xdr:twoCellAnchor>
  <xdr:twoCellAnchor>
    <xdr:from>
      <xdr:col>2</xdr:col>
      <xdr:colOff>209550</xdr:colOff>
      <xdr:row>30</xdr:row>
      <xdr:rowOff>66675</xdr:rowOff>
    </xdr:from>
    <xdr:to>
      <xdr:col>6</xdr:col>
      <xdr:colOff>609600</xdr:colOff>
      <xdr:row>32</xdr:row>
      <xdr:rowOff>134175</xdr:rowOff>
    </xdr:to>
    <xdr:sp macro="" textlink="">
      <xdr:nvSpPr>
        <xdr:cNvPr id="14" name="四角形: 角を丸くする 13">
          <a:extLst>
            <a:ext uri="{FF2B5EF4-FFF2-40B4-BE49-F238E27FC236}">
              <a16:creationId xmlns:a16="http://schemas.microsoft.com/office/drawing/2014/main" id="{07842372-0077-4978-B7DF-F7A3349A1DE9}"/>
            </a:ext>
          </a:extLst>
        </xdr:cNvPr>
        <xdr:cNvSpPr/>
      </xdr:nvSpPr>
      <xdr:spPr>
        <a:xfrm>
          <a:off x="1581150" y="5553075"/>
          <a:ext cx="3143250" cy="410400"/>
        </a:xfrm>
        <a:prstGeom prst="roundRect">
          <a:avLst/>
        </a:prstGeom>
        <a:solidFill>
          <a:schemeClr val="accent3">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ＭＳ Ｐゴシック" panose="020B0600070205080204" pitchFamily="50" charset="-128"/>
              <a:ea typeface="ＭＳ Ｐゴシック" panose="020B0600070205080204" pitchFamily="50" charset="-128"/>
            </a:rPr>
            <a:t>振込明細書等</a:t>
          </a:r>
        </a:p>
      </xdr:txBody>
    </xdr:sp>
    <xdr:clientData/>
  </xdr:twoCellAnchor>
  <xdr:twoCellAnchor>
    <xdr:from>
      <xdr:col>2</xdr:col>
      <xdr:colOff>523875</xdr:colOff>
      <xdr:row>17</xdr:row>
      <xdr:rowOff>47625</xdr:rowOff>
    </xdr:from>
    <xdr:to>
      <xdr:col>6</xdr:col>
      <xdr:colOff>428625</xdr:colOff>
      <xdr:row>19</xdr:row>
      <xdr:rowOff>57150</xdr:rowOff>
    </xdr:to>
    <xdr:sp macro="" textlink="">
      <xdr:nvSpPr>
        <xdr:cNvPr id="17" name="正方形/長方形 16">
          <a:extLst>
            <a:ext uri="{FF2B5EF4-FFF2-40B4-BE49-F238E27FC236}">
              <a16:creationId xmlns:a16="http://schemas.microsoft.com/office/drawing/2014/main" id="{9F0F8AD8-FE18-42DC-8A82-72B2FD102EFE}"/>
            </a:ext>
          </a:extLst>
        </xdr:cNvPr>
        <xdr:cNvSpPr/>
      </xdr:nvSpPr>
      <xdr:spPr>
        <a:xfrm>
          <a:off x="1895475" y="2962275"/>
          <a:ext cx="2647950" cy="352425"/>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561975</xdr:colOff>
      <xdr:row>15</xdr:row>
      <xdr:rowOff>95249</xdr:rowOff>
    </xdr:from>
    <xdr:to>
      <xdr:col>9</xdr:col>
      <xdr:colOff>190500</xdr:colOff>
      <xdr:row>18</xdr:row>
      <xdr:rowOff>104774</xdr:rowOff>
    </xdr:to>
    <xdr:sp macro="" textlink="">
      <xdr:nvSpPr>
        <xdr:cNvPr id="15" name="吹き出し: 四角形 14">
          <a:extLst>
            <a:ext uri="{FF2B5EF4-FFF2-40B4-BE49-F238E27FC236}">
              <a16:creationId xmlns:a16="http://schemas.microsoft.com/office/drawing/2014/main" id="{D8AAAB6F-61C9-4432-BDD7-557B910A2714}"/>
            </a:ext>
          </a:extLst>
        </xdr:cNvPr>
        <xdr:cNvSpPr/>
      </xdr:nvSpPr>
      <xdr:spPr>
        <a:xfrm>
          <a:off x="4676775" y="2666999"/>
          <a:ext cx="1685925" cy="523875"/>
        </a:xfrm>
        <a:prstGeom prst="wedgeRectCallout">
          <a:avLst>
            <a:gd name="adj1" fmla="val -61342"/>
            <a:gd name="adj2" fmla="val 54124"/>
          </a:avLst>
        </a:prstGeom>
        <a:solidFill>
          <a:schemeClr val="accent4">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a:latin typeface="ＭＳ Ｐゴシック" panose="020B0600070205080204" pitchFamily="50" charset="-128"/>
              <a:ea typeface="ＭＳ Ｐゴシック" panose="020B0600070205080204" pitchFamily="50" charset="-128"/>
            </a:rPr>
            <a:t>補助対象機器の</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購入金額（</a:t>
          </a:r>
          <a:r>
            <a:rPr kumimoji="1" lang="ja-JP" altLang="en-US" sz="1100" b="1" u="sng">
              <a:latin typeface="ＭＳ Ｐゴシック" panose="020B0600070205080204" pitchFamily="50" charset="-128"/>
              <a:ea typeface="ＭＳ Ｐゴシック" panose="020B0600070205080204" pitchFamily="50" charset="-128"/>
            </a:rPr>
            <a:t>税抜</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editAs="oneCell">
    <xdr:from>
      <xdr:col>12</xdr:col>
      <xdr:colOff>400050</xdr:colOff>
      <xdr:row>45</xdr:row>
      <xdr:rowOff>164091</xdr:rowOff>
    </xdr:from>
    <xdr:to>
      <xdr:col>17</xdr:col>
      <xdr:colOff>103480</xdr:colOff>
      <xdr:row>56</xdr:row>
      <xdr:rowOff>66675</xdr:rowOff>
    </xdr:to>
    <xdr:pic>
      <xdr:nvPicPr>
        <xdr:cNvPr id="23" name="図 22">
          <a:extLst>
            <a:ext uri="{FF2B5EF4-FFF2-40B4-BE49-F238E27FC236}">
              <a16:creationId xmlns:a16="http://schemas.microsoft.com/office/drawing/2014/main" id="{D12D6305-5833-4FE1-9847-DA800BE8F10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943850" y="8222241"/>
          <a:ext cx="2846680" cy="1788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285750</xdr:colOff>
      <xdr:row>41</xdr:row>
      <xdr:rowOff>19050</xdr:rowOff>
    </xdr:from>
    <xdr:to>
      <xdr:col>15</xdr:col>
      <xdr:colOff>400050</xdr:colOff>
      <xdr:row>42</xdr:row>
      <xdr:rowOff>95250</xdr:rowOff>
    </xdr:to>
    <xdr:sp macro="" textlink="">
      <xdr:nvSpPr>
        <xdr:cNvPr id="24" name="正方形/長方形 23">
          <a:extLst>
            <a:ext uri="{FF2B5EF4-FFF2-40B4-BE49-F238E27FC236}">
              <a16:creationId xmlns:a16="http://schemas.microsoft.com/office/drawing/2014/main" id="{84B39928-6442-4D77-923E-F79CC7EAC0D9}"/>
            </a:ext>
          </a:extLst>
        </xdr:cNvPr>
        <xdr:cNvSpPr/>
      </xdr:nvSpPr>
      <xdr:spPr>
        <a:xfrm>
          <a:off x="9886950" y="7048500"/>
          <a:ext cx="800100" cy="247650"/>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133350</xdr:colOff>
      <xdr:row>54</xdr:row>
      <xdr:rowOff>95250</xdr:rowOff>
    </xdr:from>
    <xdr:to>
      <xdr:col>20</xdr:col>
      <xdr:colOff>28575</xdr:colOff>
      <xdr:row>56</xdr:row>
      <xdr:rowOff>85724</xdr:rowOff>
    </xdr:to>
    <xdr:sp macro="" textlink="">
      <xdr:nvSpPr>
        <xdr:cNvPr id="25" name="正方形/長方形 24">
          <a:extLst>
            <a:ext uri="{FF2B5EF4-FFF2-40B4-BE49-F238E27FC236}">
              <a16:creationId xmlns:a16="http://schemas.microsoft.com/office/drawing/2014/main" id="{58FDFF6E-9C0B-4D75-9BE1-B33A533F3C53}"/>
            </a:ext>
          </a:extLst>
        </xdr:cNvPr>
        <xdr:cNvSpPr/>
      </xdr:nvSpPr>
      <xdr:spPr>
        <a:xfrm>
          <a:off x="13163550" y="9353550"/>
          <a:ext cx="581025" cy="333374"/>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104775</xdr:colOff>
      <xdr:row>52</xdr:row>
      <xdr:rowOff>114300</xdr:rowOff>
    </xdr:from>
    <xdr:to>
      <xdr:col>23</xdr:col>
      <xdr:colOff>228600</xdr:colOff>
      <xdr:row>58</xdr:row>
      <xdr:rowOff>161925</xdr:rowOff>
    </xdr:to>
    <xdr:sp macro="" textlink="">
      <xdr:nvSpPr>
        <xdr:cNvPr id="27" name="吹き出し: 四角形 26">
          <a:extLst>
            <a:ext uri="{FF2B5EF4-FFF2-40B4-BE49-F238E27FC236}">
              <a16:creationId xmlns:a16="http://schemas.microsoft.com/office/drawing/2014/main" id="{10401963-5326-49A9-BF4F-99442812AADD}"/>
            </a:ext>
          </a:extLst>
        </xdr:cNvPr>
        <xdr:cNvSpPr/>
      </xdr:nvSpPr>
      <xdr:spPr>
        <a:xfrm>
          <a:off x="13820775" y="9029700"/>
          <a:ext cx="2181225" cy="1076325"/>
        </a:xfrm>
        <a:prstGeom prst="wedgeRectCallout">
          <a:avLst>
            <a:gd name="adj1" fmla="val -56074"/>
            <a:gd name="adj2" fmla="val -5007"/>
          </a:avLst>
        </a:prstGeom>
        <a:solidFill>
          <a:schemeClr val="accent6">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b="1" u="sng">
              <a:latin typeface="ＭＳ Ｐゴシック" panose="020B0600070205080204" pitchFamily="50" charset="-128"/>
              <a:ea typeface="ＭＳ Ｐゴシック" panose="020B0600070205080204" pitchFamily="50" charset="-128"/>
            </a:rPr>
            <a:t>先方</a:t>
          </a:r>
          <a:r>
            <a:rPr kumimoji="1" lang="ja-JP" altLang="en-US" sz="1100" b="0">
              <a:latin typeface="ＭＳ Ｐゴシック" panose="020B0600070205080204" pitchFamily="50" charset="-128"/>
              <a:ea typeface="ＭＳ Ｐゴシック" panose="020B0600070205080204" pitchFamily="50" charset="-128"/>
            </a:rPr>
            <a:t>負担と</a:t>
          </a:r>
          <a:r>
            <a:rPr kumimoji="1" lang="ja-JP" altLang="en-US" sz="1100">
              <a:latin typeface="ＭＳ Ｐゴシック" panose="020B0600070205080204" pitchFamily="50" charset="-128"/>
              <a:ea typeface="ＭＳ Ｐゴシック" panose="020B0600070205080204" pitchFamily="50" charset="-128"/>
            </a:rPr>
            <a:t>記載、または</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引落金額 </a:t>
          </a:r>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振込手数料</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納品書・請求書の金額</a:t>
          </a:r>
          <a:endParaRPr kumimoji="1" lang="en-US" altLang="ja-JP" sz="1100">
            <a:latin typeface="ＭＳ Ｐゴシック" panose="020B0600070205080204" pitchFamily="50" charset="-128"/>
            <a:ea typeface="ＭＳ Ｐゴシック" panose="020B0600070205080204" pitchFamily="50" charset="-128"/>
          </a:endParaRPr>
        </a:p>
        <a:p>
          <a:pPr algn="l"/>
          <a:endParaRPr kumimoji="1" lang="en-US" altLang="ja-JP" sz="1100">
            <a:latin typeface="ＭＳ Ｐゴシック" panose="020B0600070205080204" pitchFamily="50" charset="-128"/>
            <a:ea typeface="ＭＳ Ｐゴシック" panose="020B0600070205080204" pitchFamily="50" charset="-128"/>
          </a:endParaRPr>
        </a:p>
        <a:p>
          <a:pPr algn="l"/>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「先方負担（販売店等）」</a:t>
          </a:r>
        </a:p>
      </xdr:txBody>
    </xdr:sp>
    <xdr:clientData/>
  </xdr:twoCellAnchor>
  <xdr:twoCellAnchor>
    <xdr:from>
      <xdr:col>17</xdr:col>
      <xdr:colOff>504825</xdr:colOff>
      <xdr:row>53</xdr:row>
      <xdr:rowOff>76200</xdr:rowOff>
    </xdr:from>
    <xdr:to>
      <xdr:col>19</xdr:col>
      <xdr:colOff>466725</xdr:colOff>
      <xdr:row>54</xdr:row>
      <xdr:rowOff>76201</xdr:rowOff>
    </xdr:to>
    <xdr:sp macro="" textlink="">
      <xdr:nvSpPr>
        <xdr:cNvPr id="28" name="正方形/長方形 27">
          <a:extLst>
            <a:ext uri="{FF2B5EF4-FFF2-40B4-BE49-F238E27FC236}">
              <a16:creationId xmlns:a16="http://schemas.microsoft.com/office/drawing/2014/main" id="{783B0F9F-1B86-4D86-967E-7BB6F99A4AA6}"/>
            </a:ext>
          </a:extLst>
        </xdr:cNvPr>
        <xdr:cNvSpPr/>
      </xdr:nvSpPr>
      <xdr:spPr>
        <a:xfrm>
          <a:off x="12163425" y="9163050"/>
          <a:ext cx="1333500" cy="171451"/>
        </a:xfrm>
        <a:prstGeom prst="rect">
          <a:avLst/>
        </a:prstGeom>
        <a:noFill/>
        <a:ln w="1905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534133</xdr:colOff>
      <xdr:row>37</xdr:row>
      <xdr:rowOff>142875</xdr:rowOff>
    </xdr:from>
    <xdr:to>
      <xdr:col>5</xdr:col>
      <xdr:colOff>280307</xdr:colOff>
      <xdr:row>48</xdr:row>
      <xdr:rowOff>39627</xdr:rowOff>
    </xdr:to>
    <xdr:pic>
      <xdr:nvPicPr>
        <xdr:cNvPr id="7" name="図 6">
          <a:extLst>
            <a:ext uri="{FF2B5EF4-FFF2-40B4-BE49-F238E27FC236}">
              <a16:creationId xmlns:a16="http://schemas.microsoft.com/office/drawing/2014/main" id="{B163C795-DDB9-4576-9E87-4A44C648103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34133" y="6829425"/>
          <a:ext cx="2889424" cy="17827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76268</xdr:colOff>
      <xdr:row>45</xdr:row>
      <xdr:rowOff>164091</xdr:rowOff>
    </xdr:from>
    <xdr:to>
      <xdr:col>5</xdr:col>
      <xdr:colOff>388157</xdr:colOff>
      <xdr:row>56</xdr:row>
      <xdr:rowOff>66675</xdr:rowOff>
    </xdr:to>
    <xdr:pic>
      <xdr:nvPicPr>
        <xdr:cNvPr id="8" name="図 7">
          <a:extLst>
            <a:ext uri="{FF2B5EF4-FFF2-40B4-BE49-F238E27FC236}">
              <a16:creationId xmlns:a16="http://schemas.microsoft.com/office/drawing/2014/main" id="{F3C2CF00-63B7-4472-BB42-0CA26DE5EBF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4918" y="8222241"/>
          <a:ext cx="2826489" cy="1788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381000</xdr:colOff>
      <xdr:row>54</xdr:row>
      <xdr:rowOff>104775</xdr:rowOff>
    </xdr:from>
    <xdr:to>
      <xdr:col>8</xdr:col>
      <xdr:colOff>342900</xdr:colOff>
      <xdr:row>56</xdr:row>
      <xdr:rowOff>95250</xdr:rowOff>
    </xdr:to>
    <xdr:sp macro="" textlink="">
      <xdr:nvSpPr>
        <xdr:cNvPr id="19" name="正方形/長方形 18">
          <a:extLst>
            <a:ext uri="{FF2B5EF4-FFF2-40B4-BE49-F238E27FC236}">
              <a16:creationId xmlns:a16="http://schemas.microsoft.com/office/drawing/2014/main" id="{585D483A-CD93-4833-92D7-0C34DA37C75E}"/>
            </a:ext>
          </a:extLst>
        </xdr:cNvPr>
        <xdr:cNvSpPr/>
      </xdr:nvSpPr>
      <xdr:spPr>
        <a:xfrm>
          <a:off x="5181600" y="9363075"/>
          <a:ext cx="647700" cy="333375"/>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552449</xdr:colOff>
      <xdr:row>41</xdr:row>
      <xdr:rowOff>19050</xdr:rowOff>
    </xdr:from>
    <xdr:to>
      <xdr:col>3</xdr:col>
      <xdr:colOff>619124</xdr:colOff>
      <xdr:row>42</xdr:row>
      <xdr:rowOff>85726</xdr:rowOff>
    </xdr:to>
    <xdr:sp macro="" textlink="">
      <xdr:nvSpPr>
        <xdr:cNvPr id="22" name="正方形/長方形 21">
          <a:extLst>
            <a:ext uri="{FF2B5EF4-FFF2-40B4-BE49-F238E27FC236}">
              <a16:creationId xmlns:a16="http://schemas.microsoft.com/office/drawing/2014/main" id="{9DAA1D55-D3DA-4579-8F42-9C3367243333}"/>
            </a:ext>
          </a:extLst>
        </xdr:cNvPr>
        <xdr:cNvSpPr/>
      </xdr:nvSpPr>
      <xdr:spPr>
        <a:xfrm>
          <a:off x="1809749" y="7391400"/>
          <a:ext cx="695325" cy="238126"/>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419099</xdr:colOff>
      <xdr:row>52</xdr:row>
      <xdr:rowOff>133350</xdr:rowOff>
    </xdr:from>
    <xdr:to>
      <xdr:col>11</xdr:col>
      <xdr:colOff>295274</xdr:colOff>
      <xdr:row>58</xdr:row>
      <xdr:rowOff>133350</xdr:rowOff>
    </xdr:to>
    <xdr:sp macro="" textlink="">
      <xdr:nvSpPr>
        <xdr:cNvPr id="16" name="吹き出し: 四角形 15">
          <a:extLst>
            <a:ext uri="{FF2B5EF4-FFF2-40B4-BE49-F238E27FC236}">
              <a16:creationId xmlns:a16="http://schemas.microsoft.com/office/drawing/2014/main" id="{17D41456-87D3-4C98-B08F-2F9723CA5606}"/>
            </a:ext>
          </a:extLst>
        </xdr:cNvPr>
        <xdr:cNvSpPr/>
      </xdr:nvSpPr>
      <xdr:spPr>
        <a:xfrm>
          <a:off x="5905499" y="9048750"/>
          <a:ext cx="1933575" cy="1028700"/>
        </a:xfrm>
        <a:prstGeom prst="wedgeRectCallout">
          <a:avLst>
            <a:gd name="adj1" fmla="val -56714"/>
            <a:gd name="adj2" fmla="val -7662"/>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b="1" u="sng">
              <a:latin typeface="ＭＳ Ｐゴシック" panose="020B0600070205080204" pitchFamily="50" charset="-128"/>
              <a:ea typeface="ＭＳ Ｐゴシック" panose="020B0600070205080204" pitchFamily="50" charset="-128"/>
            </a:rPr>
            <a:t>当方</a:t>
          </a:r>
          <a:r>
            <a:rPr kumimoji="1" lang="ja-JP" altLang="en-US" sz="1100" b="0">
              <a:latin typeface="ＭＳ Ｐゴシック" panose="020B0600070205080204" pitchFamily="50" charset="-128"/>
              <a:ea typeface="ＭＳ Ｐゴシック" panose="020B0600070205080204" pitchFamily="50" charset="-128"/>
            </a:rPr>
            <a:t>負担</a:t>
          </a:r>
          <a:r>
            <a:rPr kumimoji="1" lang="ja-JP" altLang="en-US" sz="1100">
              <a:latin typeface="ＭＳ Ｐゴシック" panose="020B0600070205080204" pitchFamily="50" charset="-128"/>
              <a:ea typeface="ＭＳ Ｐゴシック" panose="020B0600070205080204" pitchFamily="50" charset="-128"/>
            </a:rPr>
            <a:t>と記載、または</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振込手数料が</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引き落とされている</a:t>
          </a:r>
          <a:endParaRPr kumimoji="1" lang="en-US" altLang="ja-JP" sz="1100">
            <a:latin typeface="ＭＳ Ｐゴシック" panose="020B0600070205080204" pitchFamily="50" charset="-128"/>
            <a:ea typeface="ＭＳ Ｐゴシック" panose="020B0600070205080204" pitchFamily="50" charset="-128"/>
          </a:endParaRPr>
        </a:p>
        <a:p>
          <a:pPr algn="l"/>
          <a:endParaRPr kumimoji="1" lang="en-US" altLang="ja-JP" sz="1100">
            <a:latin typeface="ＭＳ Ｐゴシック" panose="020B0600070205080204" pitchFamily="50" charset="-128"/>
            <a:ea typeface="ＭＳ Ｐゴシック" panose="020B0600070205080204" pitchFamily="50" charset="-128"/>
          </a:endParaRPr>
        </a:p>
        <a:p>
          <a:pPr algn="l"/>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「当方負担（補助事業者）」</a:t>
          </a:r>
        </a:p>
      </xdr:txBody>
    </xdr:sp>
    <xdr:clientData/>
  </xdr:twoCellAnchor>
  <xdr:twoCellAnchor>
    <xdr:from>
      <xdr:col>3</xdr:col>
      <xdr:colOff>152400</xdr:colOff>
      <xdr:row>34</xdr:row>
      <xdr:rowOff>38100</xdr:rowOff>
    </xdr:from>
    <xdr:to>
      <xdr:col>9</xdr:col>
      <xdr:colOff>76200</xdr:colOff>
      <xdr:row>36</xdr:row>
      <xdr:rowOff>105600</xdr:rowOff>
    </xdr:to>
    <xdr:sp macro="" textlink="">
      <xdr:nvSpPr>
        <xdr:cNvPr id="32" name="四角形: 角を丸くする 31">
          <a:extLst>
            <a:ext uri="{FF2B5EF4-FFF2-40B4-BE49-F238E27FC236}">
              <a16:creationId xmlns:a16="http://schemas.microsoft.com/office/drawing/2014/main" id="{3062B789-D1D6-40EC-AA43-C758EE4DF42F}"/>
            </a:ext>
          </a:extLst>
        </xdr:cNvPr>
        <xdr:cNvSpPr/>
      </xdr:nvSpPr>
      <xdr:spPr>
        <a:xfrm>
          <a:off x="2209800" y="5867400"/>
          <a:ext cx="4038600" cy="410400"/>
        </a:xfrm>
        <a:prstGeom prst="roundRect">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ＭＳ Ｐゴシック" panose="020B0600070205080204" pitchFamily="50" charset="-128"/>
              <a:ea typeface="ＭＳ Ｐゴシック" panose="020B0600070205080204" pitchFamily="50" charset="-128"/>
            </a:rPr>
            <a:t>当方負担（補助事業者）　例</a:t>
          </a:r>
        </a:p>
      </xdr:txBody>
    </xdr:sp>
    <xdr:clientData/>
  </xdr:twoCellAnchor>
  <xdr:twoCellAnchor>
    <xdr:from>
      <xdr:col>14</xdr:col>
      <xdr:colOff>590550</xdr:colOff>
      <xdr:row>34</xdr:row>
      <xdr:rowOff>38100</xdr:rowOff>
    </xdr:from>
    <xdr:to>
      <xdr:col>20</xdr:col>
      <xdr:colOff>514350</xdr:colOff>
      <xdr:row>36</xdr:row>
      <xdr:rowOff>105600</xdr:rowOff>
    </xdr:to>
    <xdr:sp macro="" textlink="">
      <xdr:nvSpPr>
        <xdr:cNvPr id="33" name="四角形: 角を丸くする 32">
          <a:extLst>
            <a:ext uri="{FF2B5EF4-FFF2-40B4-BE49-F238E27FC236}">
              <a16:creationId xmlns:a16="http://schemas.microsoft.com/office/drawing/2014/main" id="{50272DCF-E72A-484E-9146-69A8C3BC36D5}"/>
            </a:ext>
          </a:extLst>
        </xdr:cNvPr>
        <xdr:cNvSpPr/>
      </xdr:nvSpPr>
      <xdr:spPr>
        <a:xfrm>
          <a:off x="10191750" y="5867400"/>
          <a:ext cx="4038600" cy="410400"/>
        </a:xfrm>
        <a:prstGeom prst="roundRect">
          <a:avLst/>
        </a:prstGeom>
        <a:solidFill>
          <a:schemeClr val="accent6">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ＭＳ Ｐゴシック" panose="020B0600070205080204" pitchFamily="50" charset="-128"/>
              <a:ea typeface="ＭＳ Ｐゴシック" panose="020B0600070205080204" pitchFamily="50" charset="-128"/>
            </a:rPr>
            <a:t>先方負担（販売店等）　例</a:t>
          </a:r>
        </a:p>
      </xdr:txBody>
    </xdr:sp>
    <xdr:clientData/>
  </xdr:twoCellAnchor>
  <xdr:twoCellAnchor>
    <xdr:from>
      <xdr:col>13</xdr:col>
      <xdr:colOff>123825</xdr:colOff>
      <xdr:row>56</xdr:row>
      <xdr:rowOff>129428</xdr:rowOff>
    </xdr:from>
    <xdr:to>
      <xdr:col>17</xdr:col>
      <xdr:colOff>514350</xdr:colOff>
      <xdr:row>60</xdr:row>
      <xdr:rowOff>167528</xdr:rowOff>
    </xdr:to>
    <xdr:sp macro="" textlink="">
      <xdr:nvSpPr>
        <xdr:cNvPr id="39" name="吹き出し: 四角形 38">
          <a:extLst>
            <a:ext uri="{FF2B5EF4-FFF2-40B4-BE49-F238E27FC236}">
              <a16:creationId xmlns:a16="http://schemas.microsoft.com/office/drawing/2014/main" id="{DBD926FE-305E-4A44-871A-03A4590E4A36}"/>
            </a:ext>
          </a:extLst>
        </xdr:cNvPr>
        <xdr:cNvSpPr/>
      </xdr:nvSpPr>
      <xdr:spPr>
        <a:xfrm>
          <a:off x="9039225" y="9730628"/>
          <a:ext cx="3133725" cy="723900"/>
        </a:xfrm>
        <a:prstGeom prst="wedgeRectCallout">
          <a:avLst>
            <a:gd name="adj1" fmla="val 51358"/>
            <a:gd name="adj2" fmla="val -105726"/>
          </a:avLst>
        </a:prstGeom>
        <a:solidFill>
          <a:schemeClr val="accent6">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a:latin typeface="ＭＳ Ｐゴシック" panose="020B0600070205080204" pitchFamily="50" charset="-128"/>
              <a:ea typeface="ＭＳ Ｐゴシック" panose="020B0600070205080204" pitchFamily="50" charset="-128"/>
            </a:rPr>
            <a:t>振込手数料（税込）</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入力欄には</a:t>
          </a:r>
          <a:r>
            <a:rPr kumimoji="1" lang="ja-JP" altLang="en-US" sz="1100" b="1" u="sng">
              <a:solidFill>
                <a:srgbClr val="FF0000"/>
              </a:solidFill>
              <a:latin typeface="ＭＳ Ｐゴシック" panose="020B0600070205080204" pitchFamily="50" charset="-128"/>
              <a:ea typeface="ＭＳ Ｐゴシック" panose="020B0600070205080204" pitchFamily="50" charset="-128"/>
            </a:rPr>
            <a:t>税抜</a:t>
          </a:r>
          <a:r>
            <a:rPr kumimoji="1" lang="ja-JP" altLang="en-US" sz="1100">
              <a:latin typeface="ＭＳ Ｐゴシック" panose="020B0600070205080204" pitchFamily="50" charset="-128"/>
              <a:ea typeface="ＭＳ Ｐゴシック" panose="020B0600070205080204" pitchFamily="50" charset="-128"/>
            </a:rPr>
            <a:t>金額を入力してください。</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この例だと</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円になります。</a:t>
          </a:r>
        </a:p>
      </xdr:txBody>
    </xdr:sp>
    <xdr:clientData/>
  </xdr:twoCellAnchor>
  <xdr:twoCellAnchor>
    <xdr:from>
      <xdr:col>1</xdr:col>
      <xdr:colOff>19051</xdr:colOff>
      <xdr:row>17</xdr:row>
      <xdr:rowOff>85725</xdr:rowOff>
    </xdr:from>
    <xdr:to>
      <xdr:col>2</xdr:col>
      <xdr:colOff>457201</xdr:colOff>
      <xdr:row>19</xdr:row>
      <xdr:rowOff>9525</xdr:rowOff>
    </xdr:to>
    <xdr:sp macro="" textlink="">
      <xdr:nvSpPr>
        <xdr:cNvPr id="12" name="吹き出し: 四角形 11">
          <a:extLst>
            <a:ext uri="{FF2B5EF4-FFF2-40B4-BE49-F238E27FC236}">
              <a16:creationId xmlns:a16="http://schemas.microsoft.com/office/drawing/2014/main" id="{DA51FB0F-2D34-4269-9203-6046DD6060EE}"/>
            </a:ext>
          </a:extLst>
        </xdr:cNvPr>
        <xdr:cNvSpPr/>
      </xdr:nvSpPr>
      <xdr:spPr>
        <a:xfrm>
          <a:off x="704851" y="3000375"/>
          <a:ext cx="1123950" cy="266700"/>
        </a:xfrm>
        <a:prstGeom prst="wedgeRectCallout">
          <a:avLst>
            <a:gd name="adj1" fmla="val 61371"/>
            <a:gd name="adj2" fmla="val 30358"/>
          </a:avLst>
        </a:prstGeom>
        <a:solidFill>
          <a:schemeClr val="accent4">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a:latin typeface="ＭＳ Ｐゴシック" panose="020B0600070205080204" pitchFamily="50" charset="-128"/>
              <a:ea typeface="ＭＳ Ｐゴシック" panose="020B0600070205080204" pitchFamily="50" charset="-128"/>
            </a:rPr>
            <a:t>補助対象</a:t>
          </a:r>
        </a:p>
      </xdr:txBody>
    </xdr:sp>
    <xdr:clientData/>
  </xdr:twoCellAnchor>
  <xdr:twoCellAnchor>
    <xdr:from>
      <xdr:col>13</xdr:col>
      <xdr:colOff>180975</xdr:colOff>
      <xdr:row>41</xdr:row>
      <xdr:rowOff>123826</xdr:rowOff>
    </xdr:from>
    <xdr:to>
      <xdr:col>14</xdr:col>
      <xdr:colOff>457200</xdr:colOff>
      <xdr:row>42</xdr:row>
      <xdr:rowOff>66675</xdr:rowOff>
    </xdr:to>
    <xdr:sp macro="" textlink="">
      <xdr:nvSpPr>
        <xdr:cNvPr id="29" name="正方形/長方形 28">
          <a:extLst>
            <a:ext uri="{FF2B5EF4-FFF2-40B4-BE49-F238E27FC236}">
              <a16:creationId xmlns:a16="http://schemas.microsoft.com/office/drawing/2014/main" id="{995E20C3-7B3B-425F-9893-B8CFD4C48C18}"/>
            </a:ext>
          </a:extLst>
        </xdr:cNvPr>
        <xdr:cNvSpPr/>
      </xdr:nvSpPr>
      <xdr:spPr>
        <a:xfrm>
          <a:off x="9096375" y="7153276"/>
          <a:ext cx="962025" cy="114299"/>
        </a:xfrm>
        <a:prstGeom prst="rect">
          <a:avLst/>
        </a:prstGeom>
        <a:noFill/>
        <a:ln w="1905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8CE3-7518-445F-8738-A0D163FF3184}">
  <sheetPr codeName="Sheet1"/>
  <dimension ref="A1:AU371"/>
  <sheetViews>
    <sheetView showGridLines="0" tabSelected="1" workbookViewId="0">
      <selection activeCell="F10" sqref="F10:H10"/>
    </sheetView>
  </sheetViews>
  <sheetFormatPr defaultColWidth="12.625" defaultRowHeight="13.5" x14ac:dyDescent="0.15"/>
  <cols>
    <col min="1" max="2" width="0.875" style="2" customWidth="1"/>
    <col min="3" max="3" width="3.625" style="2" customWidth="1"/>
    <col min="4" max="4" width="12.625" style="60"/>
    <col min="5" max="5" width="2.625" style="2" customWidth="1"/>
    <col min="6" max="6" width="12.625" style="60"/>
    <col min="7" max="7" width="2.625" style="2" customWidth="1"/>
    <col min="8" max="8" width="12.625" style="60"/>
    <col min="9" max="9" width="2.625" style="2" customWidth="1"/>
    <col min="10" max="10" width="12.625" style="60"/>
    <col min="11" max="11" width="2.625" style="2" customWidth="1"/>
    <col min="12" max="12" width="12.625" style="60"/>
    <col min="13" max="13" width="2.625" style="2" customWidth="1"/>
    <col min="14" max="14" width="12.625" style="60"/>
    <col min="15" max="15" width="2.625" style="2" customWidth="1"/>
    <col min="16" max="16" width="12.625" style="60"/>
    <col min="17" max="17" width="2.625" style="2" customWidth="1"/>
    <col min="18" max="18" width="12.625" style="60"/>
    <col min="19" max="19" width="2.625" style="2" customWidth="1"/>
    <col min="20" max="20" width="2.625" style="60" customWidth="1"/>
    <col min="21" max="22" width="12.625" style="60" hidden="1" customWidth="1"/>
    <col min="23" max="23" width="74" style="60" customWidth="1"/>
    <col min="24" max="24" width="12.625" style="60"/>
    <col min="25" max="25" width="12.625" hidden="1" customWidth="1"/>
    <col min="26" max="26" width="4.375" hidden="1" customWidth="1"/>
    <col min="27" max="27" width="12.625" hidden="1" customWidth="1"/>
    <col min="28" max="28" width="4.375" hidden="1" customWidth="1"/>
    <col min="29" max="29" width="12.625" hidden="1" customWidth="1"/>
    <col min="30" max="30" width="4.375" hidden="1" customWidth="1"/>
    <col min="31" max="31" width="12.625" hidden="1" customWidth="1"/>
    <col min="32" max="32" width="4.375" hidden="1" customWidth="1"/>
    <col min="33" max="33" width="12.625" hidden="1" customWidth="1"/>
    <col min="34" max="34" width="4.375" hidden="1" customWidth="1"/>
    <col min="35" max="35" width="18.125" hidden="1" customWidth="1"/>
    <col min="36" max="36" width="4.375" hidden="1" customWidth="1"/>
    <col min="37" max="37" width="17.625" hidden="1" customWidth="1"/>
    <col min="38" max="38" width="4.375" hidden="1" customWidth="1"/>
    <col min="39" max="39" width="18.75" hidden="1" customWidth="1"/>
    <col min="40" max="40" width="4.375" hidden="1" customWidth="1"/>
    <col min="41" max="41" width="12.625" hidden="1" customWidth="1"/>
    <col min="42" max="42" width="4.375" hidden="1" customWidth="1"/>
    <col min="43" max="43" width="12.625" hidden="1" customWidth="1"/>
    <col min="44" max="44" width="4.375" hidden="1" customWidth="1"/>
    <col min="45" max="45" width="12.625" hidden="1" customWidth="1"/>
    <col min="46" max="46" width="4.375" hidden="1" customWidth="1"/>
    <col min="47" max="47" width="12.625" hidden="1" customWidth="1"/>
    <col min="48" max="16384" width="12.625" style="60"/>
  </cols>
  <sheetData>
    <row r="1" spans="2:47" s="2" customFormat="1" x14ac:dyDescent="0.15">
      <c r="U1" s="29"/>
      <c r="V1" s="29"/>
      <c r="W1" s="4"/>
      <c r="Y1" s="1" t="s">
        <v>208</v>
      </c>
      <c r="Z1" s="1"/>
      <c r="AA1" s="1" t="s">
        <v>1</v>
      </c>
      <c r="AB1" s="1"/>
      <c r="AC1" s="1" t="s">
        <v>2</v>
      </c>
      <c r="AD1" s="1"/>
      <c r="AE1" s="1" t="s">
        <v>3</v>
      </c>
      <c r="AF1" s="1"/>
      <c r="AG1" s="1" t="s">
        <v>4</v>
      </c>
      <c r="AH1" s="1"/>
      <c r="AI1" s="1" t="s">
        <v>206</v>
      </c>
      <c r="AJ1" s="1"/>
      <c r="AK1" s="1" t="s">
        <v>5</v>
      </c>
      <c r="AL1" s="1"/>
      <c r="AM1" s="1" t="s">
        <v>6</v>
      </c>
      <c r="AN1" s="1"/>
      <c r="AO1" s="1" t="s">
        <v>7</v>
      </c>
      <c r="AP1" s="1"/>
      <c r="AQ1" s="1" t="s">
        <v>0</v>
      </c>
      <c r="AR1" s="1"/>
      <c r="AS1" s="1" t="s">
        <v>69</v>
      </c>
      <c r="AT1" s="1"/>
      <c r="AU1" s="1" t="s">
        <v>192</v>
      </c>
    </row>
    <row r="2" spans="2:47" s="2" customFormat="1" ht="30" customHeight="1" x14ac:dyDescent="0.15">
      <c r="B2" s="204" t="s">
        <v>75</v>
      </c>
      <c r="C2" s="204"/>
      <c r="D2" s="204"/>
      <c r="E2" s="204"/>
      <c r="F2" s="204"/>
      <c r="G2" s="204"/>
      <c r="H2" s="204"/>
      <c r="I2" s="204"/>
      <c r="J2" s="204"/>
      <c r="K2" s="204"/>
      <c r="L2" s="204"/>
      <c r="M2" s="204"/>
      <c r="N2" s="204"/>
      <c r="O2" s="204"/>
      <c r="P2" s="204"/>
      <c r="Q2" s="204"/>
      <c r="R2" s="204"/>
      <c r="S2" s="204"/>
      <c r="U2" s="29" t="s">
        <v>76</v>
      </c>
      <c r="V2" s="29"/>
      <c r="W2" s="4"/>
      <c r="Y2" t="s">
        <v>209</v>
      </c>
      <c r="Z2"/>
      <c r="AA2" t="s">
        <v>8</v>
      </c>
      <c r="AB2"/>
      <c r="AC2" t="s">
        <v>9</v>
      </c>
      <c r="AD2"/>
      <c r="AE2" t="s">
        <v>10</v>
      </c>
      <c r="AF2"/>
      <c r="AG2" t="s">
        <v>11</v>
      </c>
      <c r="AH2"/>
      <c r="AI2" t="s">
        <v>13</v>
      </c>
      <c r="AJ2"/>
      <c r="AK2" t="s">
        <v>12</v>
      </c>
      <c r="AL2"/>
      <c r="AM2" t="s">
        <v>13</v>
      </c>
      <c r="AN2"/>
      <c r="AO2">
        <v>1</v>
      </c>
      <c r="AP2"/>
      <c r="AQ2" t="s">
        <v>73</v>
      </c>
      <c r="AR2"/>
      <c r="AS2" t="s">
        <v>80</v>
      </c>
      <c r="AT2"/>
      <c r="AU2" t="s">
        <v>193</v>
      </c>
    </row>
    <row r="3" spans="2:47" s="2" customFormat="1" x14ac:dyDescent="0.15">
      <c r="S3" s="3" t="s">
        <v>454</v>
      </c>
      <c r="U3" s="29" t="s">
        <v>77</v>
      </c>
      <c r="V3" s="29"/>
      <c r="W3" s="4"/>
      <c r="Y3" t="s">
        <v>149</v>
      </c>
      <c r="Z3"/>
      <c r="AA3" t="s">
        <v>14</v>
      </c>
      <c r="AB3"/>
      <c r="AC3" t="s">
        <v>15</v>
      </c>
      <c r="AD3"/>
      <c r="AE3" t="s">
        <v>16</v>
      </c>
      <c r="AF3"/>
      <c r="AG3" t="s">
        <v>17</v>
      </c>
      <c r="AH3"/>
      <c r="AI3" t="s">
        <v>22</v>
      </c>
      <c r="AJ3"/>
      <c r="AK3" t="s">
        <v>18</v>
      </c>
      <c r="AL3"/>
      <c r="AM3" t="s">
        <v>19</v>
      </c>
      <c r="AN3"/>
      <c r="AO3">
        <v>2</v>
      </c>
      <c r="AP3"/>
      <c r="AQ3" t="s">
        <v>74</v>
      </c>
      <c r="AR3"/>
      <c r="AS3" t="s">
        <v>72</v>
      </c>
      <c r="AT3"/>
      <c r="AU3" t="s">
        <v>194</v>
      </c>
    </row>
    <row r="4" spans="2:47" s="2" customFormat="1" ht="24" x14ac:dyDescent="0.15">
      <c r="C4" s="216" t="s">
        <v>469</v>
      </c>
      <c r="D4" s="216"/>
      <c r="E4" s="216"/>
      <c r="F4" s="216"/>
      <c r="G4" s="216"/>
      <c r="H4" s="216"/>
      <c r="I4" s="216"/>
      <c r="J4" s="216"/>
      <c r="K4" s="216"/>
      <c r="L4" s="216"/>
      <c r="M4" s="216"/>
      <c r="N4" s="216"/>
      <c r="O4" s="216"/>
      <c r="P4" s="216"/>
      <c r="Q4" s="216"/>
      <c r="R4" s="216"/>
      <c r="S4" s="216"/>
      <c r="U4" s="29"/>
      <c r="V4" s="29"/>
      <c r="W4" s="4"/>
      <c r="Y4"/>
      <c r="Z4"/>
      <c r="AA4" t="s">
        <v>20</v>
      </c>
      <c r="AB4"/>
      <c r="AC4" t="s">
        <v>21</v>
      </c>
      <c r="AD4"/>
      <c r="AE4"/>
      <c r="AF4"/>
      <c r="AG4"/>
      <c r="AH4"/>
      <c r="AI4"/>
      <c r="AJ4"/>
      <c r="AK4" t="s">
        <v>22</v>
      </c>
      <c r="AL4"/>
      <c r="AM4" t="s">
        <v>22</v>
      </c>
      <c r="AN4"/>
      <c r="AO4">
        <v>3</v>
      </c>
      <c r="AP4"/>
      <c r="AQ4" t="s">
        <v>68</v>
      </c>
      <c r="AR4"/>
      <c r="AS4"/>
      <c r="AT4"/>
      <c r="AU4"/>
    </row>
    <row r="5" spans="2:47" s="2" customFormat="1" hidden="1" x14ac:dyDescent="0.15">
      <c r="U5" s="29"/>
      <c r="V5" s="29"/>
      <c r="W5" s="4"/>
      <c r="Y5"/>
      <c r="Z5"/>
      <c r="AA5" t="s">
        <v>23</v>
      </c>
      <c r="AB5"/>
      <c r="AC5" t="s">
        <v>24</v>
      </c>
      <c r="AD5"/>
      <c r="AE5"/>
      <c r="AF5"/>
      <c r="AG5"/>
      <c r="AH5"/>
      <c r="AI5"/>
      <c r="AJ5"/>
      <c r="AK5"/>
      <c r="AL5"/>
      <c r="AM5"/>
      <c r="AN5"/>
      <c r="AO5">
        <v>4</v>
      </c>
      <c r="AP5"/>
      <c r="AQ5"/>
      <c r="AR5"/>
      <c r="AS5"/>
      <c r="AT5"/>
      <c r="AU5"/>
    </row>
    <row r="6" spans="2:47" s="2" customFormat="1" x14ac:dyDescent="0.15">
      <c r="U6" s="29"/>
      <c r="V6" s="29"/>
      <c r="W6" s="4"/>
      <c r="Y6"/>
      <c r="Z6"/>
      <c r="AA6" t="s">
        <v>25</v>
      </c>
      <c r="AB6"/>
      <c r="AC6"/>
      <c r="AD6"/>
      <c r="AE6"/>
      <c r="AF6"/>
      <c r="AG6"/>
      <c r="AH6"/>
      <c r="AI6"/>
      <c r="AJ6"/>
      <c r="AK6"/>
      <c r="AL6"/>
      <c r="AM6"/>
      <c r="AN6"/>
      <c r="AO6">
        <v>5</v>
      </c>
      <c r="AP6"/>
      <c r="AQ6"/>
      <c r="AR6"/>
      <c r="AS6"/>
      <c r="AT6"/>
      <c r="AU6"/>
    </row>
    <row r="7" spans="2:47" s="2" customFormat="1" x14ac:dyDescent="0.15">
      <c r="B7" s="7"/>
      <c r="C7" s="7"/>
      <c r="D7" s="7"/>
      <c r="E7" s="7"/>
      <c r="F7" s="7"/>
      <c r="G7" s="7"/>
      <c r="H7" s="7"/>
      <c r="I7" s="7"/>
      <c r="J7" s="7"/>
      <c r="K7" s="7"/>
      <c r="L7" s="7"/>
      <c r="M7" s="7"/>
      <c r="N7" s="7"/>
      <c r="O7" s="7"/>
      <c r="P7" s="7"/>
      <c r="Q7" s="7"/>
      <c r="R7" s="7"/>
      <c r="S7" s="7"/>
      <c r="U7" s="29"/>
      <c r="V7" s="29"/>
      <c r="W7" s="4"/>
      <c r="Y7"/>
      <c r="Z7"/>
      <c r="AA7" t="s">
        <v>26</v>
      </c>
      <c r="AB7"/>
      <c r="AC7"/>
      <c r="AD7"/>
      <c r="AE7"/>
      <c r="AF7"/>
      <c r="AG7"/>
      <c r="AH7"/>
      <c r="AI7"/>
      <c r="AJ7"/>
      <c r="AK7"/>
      <c r="AL7"/>
      <c r="AM7"/>
      <c r="AN7"/>
      <c r="AO7">
        <v>6</v>
      </c>
      <c r="AP7"/>
      <c r="AQ7"/>
      <c r="AR7"/>
      <c r="AS7"/>
      <c r="AT7"/>
      <c r="AU7"/>
    </row>
    <row r="8" spans="2:47" s="2" customFormat="1" x14ac:dyDescent="0.15">
      <c r="B8" s="7"/>
      <c r="C8" s="7" t="s">
        <v>152</v>
      </c>
      <c r="D8" s="7"/>
      <c r="E8" s="7"/>
      <c r="F8" s="7"/>
      <c r="G8" s="7"/>
      <c r="H8" s="7"/>
      <c r="I8" s="7"/>
      <c r="J8" s="7"/>
      <c r="K8" s="7"/>
      <c r="L8" s="7"/>
      <c r="M8" s="7"/>
      <c r="N8" s="7"/>
      <c r="O8" s="7"/>
      <c r="P8" s="7"/>
      <c r="Q8" s="7"/>
      <c r="R8" s="7"/>
      <c r="S8" s="7"/>
      <c r="U8" s="29"/>
      <c r="V8" s="29"/>
      <c r="W8" s="4"/>
      <c r="Y8"/>
      <c r="Z8"/>
      <c r="AA8" t="s">
        <v>27</v>
      </c>
      <c r="AB8"/>
      <c r="AC8"/>
      <c r="AD8"/>
      <c r="AE8"/>
      <c r="AF8"/>
      <c r="AG8"/>
      <c r="AH8"/>
      <c r="AI8"/>
      <c r="AJ8"/>
      <c r="AK8"/>
      <c r="AL8"/>
      <c r="AM8"/>
      <c r="AN8"/>
      <c r="AO8">
        <v>7</v>
      </c>
      <c r="AP8"/>
      <c r="AQ8"/>
      <c r="AR8"/>
      <c r="AS8"/>
      <c r="AT8"/>
      <c r="AU8"/>
    </row>
    <row r="9" spans="2:47" s="2" customFormat="1" ht="14.25" thickBot="1" x14ac:dyDescent="0.2">
      <c r="B9" s="7"/>
      <c r="C9" s="7"/>
      <c r="D9" s="7"/>
      <c r="E9" s="7"/>
      <c r="F9" s="7"/>
      <c r="G9" s="7"/>
      <c r="H9" s="7"/>
      <c r="I9" s="7"/>
      <c r="J9" s="7"/>
      <c r="K9" s="7"/>
      <c r="L9" s="7"/>
      <c r="M9" s="7"/>
      <c r="N9" s="7"/>
      <c r="O9" s="7"/>
      <c r="P9" s="7"/>
      <c r="Q9" s="7"/>
      <c r="R9" s="7"/>
      <c r="S9" s="7"/>
      <c r="U9" s="29"/>
      <c r="V9" s="29"/>
      <c r="W9" s="4"/>
      <c r="Y9"/>
      <c r="Z9"/>
      <c r="AA9" t="s">
        <v>28</v>
      </c>
      <c r="AB9"/>
      <c r="AC9"/>
      <c r="AD9"/>
      <c r="AE9"/>
      <c r="AF9"/>
      <c r="AG9"/>
      <c r="AH9"/>
      <c r="AI9"/>
      <c r="AJ9"/>
      <c r="AK9"/>
      <c r="AL9"/>
      <c r="AM9"/>
      <c r="AN9"/>
      <c r="AO9">
        <v>8</v>
      </c>
      <c r="AP9"/>
      <c r="AQ9"/>
      <c r="AR9"/>
      <c r="AS9"/>
      <c r="AT9"/>
      <c r="AU9"/>
    </row>
    <row r="10" spans="2:47" s="2" customFormat="1" ht="18" customHeight="1" thickBot="1" x14ac:dyDescent="0.2">
      <c r="B10" s="7"/>
      <c r="C10" s="8" t="s">
        <v>79</v>
      </c>
      <c r="D10" s="7" t="s">
        <v>148</v>
      </c>
      <c r="E10" s="7"/>
      <c r="F10" s="189"/>
      <c r="G10" s="190"/>
      <c r="H10" s="191"/>
      <c r="I10" s="7"/>
      <c r="J10" s="7"/>
      <c r="K10" s="7"/>
      <c r="L10" s="7" t="s">
        <v>150</v>
      </c>
      <c r="M10" s="7"/>
      <c r="N10" s="7"/>
      <c r="O10" s="7"/>
      <c r="P10" s="7"/>
      <c r="Q10" s="7"/>
      <c r="R10" s="7"/>
      <c r="S10" s="7"/>
      <c r="U10" s="30">
        <f>IF(F10="法人",1,IF(F10="個人事業主",2,0))</f>
        <v>0</v>
      </c>
      <c r="V10" s="29"/>
      <c r="W10" s="4" t="str">
        <f ca="1">中間シート!O3</f>
        <v>どちらかを選択してください。</v>
      </c>
      <c r="Y10"/>
      <c r="Z10"/>
      <c r="AA10" t="s">
        <v>29</v>
      </c>
      <c r="AB10"/>
      <c r="AC10"/>
      <c r="AD10"/>
      <c r="AE10"/>
      <c r="AF10"/>
      <c r="AG10"/>
      <c r="AH10"/>
      <c r="AI10"/>
      <c r="AJ10"/>
      <c r="AK10"/>
      <c r="AL10"/>
      <c r="AM10"/>
      <c r="AN10"/>
      <c r="AO10">
        <v>9</v>
      </c>
      <c r="AP10"/>
      <c r="AQ10"/>
      <c r="AR10"/>
      <c r="AS10"/>
      <c r="AT10"/>
      <c r="AU10"/>
    </row>
    <row r="11" spans="2:47" s="2" customFormat="1" x14ac:dyDescent="0.15">
      <c r="B11" s="7"/>
      <c r="C11" s="7"/>
      <c r="D11" s="7"/>
      <c r="E11" s="7"/>
      <c r="F11" s="7"/>
      <c r="G11" s="7"/>
      <c r="H11" s="7"/>
      <c r="I11" s="7"/>
      <c r="J11" s="7"/>
      <c r="K11" s="7"/>
      <c r="L11" s="7"/>
      <c r="M11" s="7"/>
      <c r="N11" s="7"/>
      <c r="O11" s="7"/>
      <c r="P11" s="7"/>
      <c r="Q11" s="7"/>
      <c r="R11" s="7"/>
      <c r="S11" s="7"/>
      <c r="U11" s="29"/>
      <c r="V11" s="29"/>
      <c r="W11" s="4"/>
      <c r="Y11"/>
      <c r="Z11"/>
      <c r="AA11" t="s">
        <v>30</v>
      </c>
      <c r="AB11"/>
      <c r="AC11"/>
      <c r="AD11"/>
      <c r="AE11"/>
      <c r="AF11"/>
      <c r="AG11"/>
      <c r="AH11"/>
      <c r="AI11"/>
      <c r="AJ11"/>
      <c r="AK11"/>
      <c r="AL11"/>
      <c r="AM11"/>
      <c r="AN11"/>
      <c r="AO11">
        <v>10</v>
      </c>
      <c r="AP11"/>
      <c r="AQ11"/>
      <c r="AR11"/>
      <c r="AS11"/>
      <c r="AT11"/>
      <c r="AU11"/>
    </row>
    <row r="12" spans="2:47" s="2" customFormat="1" x14ac:dyDescent="0.15">
      <c r="B12" s="7"/>
      <c r="C12" s="7"/>
      <c r="D12" s="7"/>
      <c r="E12" s="7"/>
      <c r="F12" s="7"/>
      <c r="G12" s="7"/>
      <c r="H12" s="7"/>
      <c r="I12" s="7"/>
      <c r="J12" s="7"/>
      <c r="K12" s="7"/>
      <c r="L12" s="7" t="s">
        <v>151</v>
      </c>
      <c r="M12" s="7"/>
      <c r="N12" s="7"/>
      <c r="O12" s="7"/>
      <c r="P12" s="7"/>
      <c r="Q12" s="7"/>
      <c r="R12" s="7"/>
      <c r="S12" s="7"/>
      <c r="U12" s="29"/>
      <c r="V12" s="29"/>
      <c r="W12" s="4"/>
      <c r="Y12"/>
      <c r="Z12"/>
      <c r="AA12" t="s">
        <v>31</v>
      </c>
      <c r="AB12"/>
      <c r="AC12"/>
      <c r="AD12"/>
      <c r="AE12"/>
      <c r="AF12"/>
      <c r="AG12"/>
      <c r="AH12"/>
      <c r="AI12"/>
      <c r="AJ12"/>
      <c r="AK12"/>
      <c r="AL12"/>
      <c r="AM12"/>
      <c r="AN12"/>
      <c r="AO12">
        <v>11</v>
      </c>
      <c r="AP12"/>
      <c r="AQ12"/>
      <c r="AR12"/>
      <c r="AS12"/>
      <c r="AT12"/>
      <c r="AU12"/>
    </row>
    <row r="13" spans="2:47" s="2" customFormat="1" x14ac:dyDescent="0.15">
      <c r="B13" s="7"/>
      <c r="C13" s="7"/>
      <c r="D13" s="7"/>
      <c r="E13" s="7"/>
      <c r="F13" s="7"/>
      <c r="G13" s="7"/>
      <c r="H13" s="7"/>
      <c r="I13" s="7"/>
      <c r="J13" s="7"/>
      <c r="K13" s="7"/>
      <c r="L13" s="7"/>
      <c r="M13" s="7"/>
      <c r="N13" s="7"/>
      <c r="O13" s="7"/>
      <c r="P13" s="7"/>
      <c r="Q13" s="7"/>
      <c r="R13" s="7"/>
      <c r="S13" s="7"/>
      <c r="U13" s="29"/>
      <c r="V13" s="29"/>
      <c r="W13" s="4"/>
      <c r="Y13"/>
      <c r="Z13"/>
      <c r="AA13" t="s">
        <v>32</v>
      </c>
      <c r="AB13"/>
      <c r="AC13"/>
      <c r="AD13"/>
      <c r="AE13"/>
      <c r="AF13"/>
      <c r="AG13"/>
      <c r="AH13"/>
      <c r="AI13"/>
      <c r="AJ13"/>
      <c r="AK13"/>
      <c r="AL13"/>
      <c r="AM13"/>
      <c r="AN13"/>
      <c r="AO13">
        <v>12</v>
      </c>
      <c r="AP13"/>
      <c r="AQ13"/>
      <c r="AR13"/>
      <c r="AS13"/>
      <c r="AT13"/>
      <c r="AU13"/>
    </row>
    <row r="14" spans="2:47" s="2" customFormat="1" x14ac:dyDescent="0.15">
      <c r="U14" s="29"/>
      <c r="V14" s="29"/>
      <c r="W14" s="4"/>
      <c r="Y14"/>
      <c r="Z14"/>
      <c r="AA14" t="s">
        <v>33</v>
      </c>
      <c r="AB14"/>
      <c r="AC14"/>
      <c r="AD14"/>
      <c r="AE14"/>
      <c r="AF14"/>
      <c r="AG14"/>
      <c r="AH14"/>
      <c r="AI14"/>
      <c r="AJ14"/>
      <c r="AK14"/>
      <c r="AL14"/>
      <c r="AM14"/>
      <c r="AN14"/>
      <c r="AO14">
        <v>13</v>
      </c>
      <c r="AP14"/>
      <c r="AQ14"/>
      <c r="AR14"/>
      <c r="AS14"/>
      <c r="AT14"/>
      <c r="AU14"/>
    </row>
    <row r="15" spans="2:47" s="2" customFormat="1" x14ac:dyDescent="0.15">
      <c r="C15" s="60" t="str">
        <f>"下記の１～８の文章にしたがって、各項目に情報を入力してください。"</f>
        <v>下記の１～８の文章にしたがって、各項目に情報を入力してください。</v>
      </c>
      <c r="D15" s="60"/>
      <c r="E15" s="60"/>
      <c r="F15" s="60"/>
      <c r="G15" s="60"/>
      <c r="H15" s="60"/>
      <c r="I15" s="60"/>
      <c r="J15" s="60"/>
      <c r="K15" s="60"/>
      <c r="L15" s="60"/>
      <c r="U15" s="29"/>
      <c r="V15" s="29"/>
      <c r="W15" s="4"/>
      <c r="Y15"/>
      <c r="Z15"/>
      <c r="AA15" t="s">
        <v>34</v>
      </c>
      <c r="AB15"/>
      <c r="AC15"/>
      <c r="AD15"/>
      <c r="AE15"/>
      <c r="AF15"/>
      <c r="AG15"/>
      <c r="AH15"/>
      <c r="AI15"/>
      <c r="AJ15"/>
      <c r="AK15"/>
      <c r="AL15"/>
      <c r="AM15"/>
      <c r="AN15"/>
      <c r="AO15">
        <v>14</v>
      </c>
      <c r="AP15"/>
      <c r="AQ15"/>
      <c r="AR15"/>
      <c r="AS15"/>
      <c r="AT15"/>
      <c r="AU15"/>
    </row>
    <row r="16" spans="2:47" s="2" customFormat="1" x14ac:dyDescent="0.15">
      <c r="U16" s="29"/>
      <c r="V16" s="29"/>
      <c r="W16" s="4"/>
      <c r="Y16"/>
      <c r="Z16"/>
      <c r="AA16" t="s">
        <v>35</v>
      </c>
      <c r="AB16"/>
      <c r="AC16"/>
      <c r="AD16"/>
      <c r="AE16"/>
      <c r="AF16"/>
      <c r="AG16"/>
      <c r="AH16"/>
      <c r="AI16"/>
      <c r="AJ16"/>
      <c r="AK16"/>
      <c r="AL16"/>
      <c r="AM16"/>
      <c r="AN16"/>
      <c r="AO16">
        <v>15</v>
      </c>
      <c r="AP16"/>
      <c r="AQ16"/>
      <c r="AR16"/>
      <c r="AS16"/>
      <c r="AT16"/>
      <c r="AU16"/>
    </row>
    <row r="17" spans="2:47" s="2" customFormat="1" x14ac:dyDescent="0.15">
      <c r="C17" s="2" t="s">
        <v>271</v>
      </c>
      <c r="U17" s="29"/>
      <c r="V17" s="29"/>
      <c r="W17" s="4"/>
      <c r="Y17"/>
      <c r="Z17"/>
      <c r="AA17" t="s">
        <v>36</v>
      </c>
      <c r="AB17"/>
      <c r="AC17"/>
      <c r="AD17"/>
      <c r="AE17"/>
      <c r="AF17"/>
      <c r="AG17"/>
      <c r="AH17"/>
      <c r="AI17"/>
      <c r="AJ17"/>
      <c r="AK17"/>
      <c r="AL17"/>
      <c r="AM17"/>
      <c r="AN17"/>
      <c r="AO17">
        <v>16</v>
      </c>
      <c r="AP17"/>
      <c r="AQ17"/>
      <c r="AR17"/>
      <c r="AS17"/>
      <c r="AT17"/>
      <c r="AU17"/>
    </row>
    <row r="18" spans="2:47" s="2" customFormat="1" x14ac:dyDescent="0.15">
      <c r="C18" s="2" t="s">
        <v>272</v>
      </c>
      <c r="U18" s="29"/>
      <c r="V18" s="29"/>
      <c r="W18" s="4"/>
      <c r="Y18"/>
      <c r="Z18"/>
      <c r="AA18" t="s">
        <v>37</v>
      </c>
      <c r="AB18"/>
      <c r="AC18"/>
      <c r="AD18"/>
      <c r="AE18"/>
      <c r="AF18"/>
      <c r="AG18"/>
      <c r="AH18"/>
      <c r="AI18"/>
      <c r="AJ18"/>
      <c r="AK18"/>
      <c r="AL18"/>
      <c r="AM18"/>
      <c r="AN18"/>
      <c r="AO18">
        <v>17</v>
      </c>
      <c r="AP18"/>
      <c r="AQ18"/>
      <c r="AR18"/>
      <c r="AS18"/>
      <c r="AT18"/>
      <c r="AU18"/>
    </row>
    <row r="19" spans="2:47" s="2" customFormat="1" ht="5.0999999999999996" customHeight="1" x14ac:dyDescent="0.15">
      <c r="U19" s="30"/>
      <c r="V19" s="30"/>
      <c r="Y19"/>
      <c r="Z19"/>
      <c r="AA19" t="s">
        <v>38</v>
      </c>
      <c r="AB19"/>
      <c r="AC19"/>
      <c r="AD19"/>
      <c r="AE19"/>
      <c r="AF19"/>
      <c r="AG19"/>
      <c r="AH19"/>
      <c r="AI19"/>
      <c r="AJ19"/>
      <c r="AK19"/>
      <c r="AL19"/>
      <c r="AM19"/>
      <c r="AN19"/>
      <c r="AO19">
        <v>18</v>
      </c>
      <c r="AP19"/>
      <c r="AQ19"/>
      <c r="AR19"/>
      <c r="AS19"/>
      <c r="AT19"/>
      <c r="AU19"/>
    </row>
    <row r="20" spans="2:47" s="2" customFormat="1" x14ac:dyDescent="0.15">
      <c r="C20" s="10" t="s">
        <v>178</v>
      </c>
      <c r="U20" s="29"/>
      <c r="V20" s="29"/>
      <c r="W20" s="4"/>
      <c r="Y20"/>
      <c r="Z20"/>
      <c r="AA20" t="s">
        <v>39</v>
      </c>
      <c r="AB20"/>
      <c r="AC20"/>
      <c r="AD20"/>
      <c r="AE20"/>
      <c r="AF20"/>
      <c r="AG20"/>
      <c r="AH20"/>
      <c r="AI20"/>
      <c r="AJ20"/>
      <c r="AK20"/>
      <c r="AL20"/>
      <c r="AM20"/>
      <c r="AN20"/>
      <c r="AO20">
        <v>19</v>
      </c>
      <c r="AP20"/>
      <c r="AQ20"/>
      <c r="AR20"/>
      <c r="AS20"/>
      <c r="AT20"/>
      <c r="AU20"/>
    </row>
    <row r="21" spans="2:47" s="2" customFormat="1" ht="5.0999999999999996" customHeight="1" x14ac:dyDescent="0.15">
      <c r="U21" s="30"/>
      <c r="V21" s="30"/>
      <c r="Y21"/>
      <c r="Z21"/>
      <c r="AA21" t="s">
        <v>40</v>
      </c>
      <c r="AB21"/>
      <c r="AC21"/>
      <c r="AD21"/>
      <c r="AE21"/>
      <c r="AF21"/>
      <c r="AG21"/>
      <c r="AH21"/>
      <c r="AI21"/>
      <c r="AJ21"/>
      <c r="AK21"/>
      <c r="AL21"/>
      <c r="AM21"/>
      <c r="AN21"/>
      <c r="AO21">
        <v>20</v>
      </c>
      <c r="AP21"/>
      <c r="AQ21"/>
      <c r="AR21"/>
      <c r="AS21"/>
      <c r="AT21"/>
      <c r="AU21"/>
    </row>
    <row r="22" spans="2:47" s="2" customFormat="1" x14ac:dyDescent="0.15">
      <c r="C22" s="21" t="s">
        <v>154</v>
      </c>
      <c r="U22" s="29"/>
      <c r="V22" s="29"/>
      <c r="W22" s="4"/>
      <c r="Y22"/>
      <c r="Z22"/>
      <c r="AA22" t="s">
        <v>41</v>
      </c>
      <c r="AB22"/>
      <c r="AC22"/>
      <c r="AD22"/>
      <c r="AE22"/>
      <c r="AF22"/>
      <c r="AG22"/>
      <c r="AH22"/>
      <c r="AI22"/>
      <c r="AJ22"/>
      <c r="AK22"/>
      <c r="AL22"/>
      <c r="AM22"/>
      <c r="AN22"/>
      <c r="AO22">
        <v>21</v>
      </c>
      <c r="AP22"/>
      <c r="AQ22"/>
      <c r="AR22"/>
      <c r="AS22"/>
      <c r="AT22"/>
      <c r="AU22"/>
    </row>
    <row r="23" spans="2:47" s="2" customFormat="1" x14ac:dyDescent="0.15">
      <c r="U23" s="29"/>
      <c r="V23" s="29"/>
      <c r="W23" s="4"/>
      <c r="Y23"/>
      <c r="Z23"/>
      <c r="AA23" t="s">
        <v>42</v>
      </c>
      <c r="AB23"/>
      <c r="AC23"/>
      <c r="AD23"/>
      <c r="AE23"/>
      <c r="AF23"/>
      <c r="AG23"/>
      <c r="AH23"/>
      <c r="AI23"/>
      <c r="AJ23"/>
      <c r="AK23"/>
      <c r="AL23"/>
      <c r="AM23"/>
      <c r="AN23"/>
      <c r="AO23">
        <v>22</v>
      </c>
      <c r="AP23"/>
      <c r="AQ23"/>
      <c r="AR23"/>
      <c r="AS23"/>
      <c r="AT23"/>
      <c r="AU23"/>
    </row>
    <row r="24" spans="2:47" s="2" customFormat="1" x14ac:dyDescent="0.15">
      <c r="C24" s="2" t="s">
        <v>147</v>
      </c>
      <c r="U24" s="29"/>
      <c r="V24" s="29"/>
      <c r="W24" s="4"/>
      <c r="Y24"/>
      <c r="Z24"/>
      <c r="AA24" t="s">
        <v>43</v>
      </c>
      <c r="AB24"/>
      <c r="AC24"/>
      <c r="AD24"/>
      <c r="AE24"/>
      <c r="AF24"/>
      <c r="AG24"/>
      <c r="AH24"/>
      <c r="AI24"/>
      <c r="AJ24"/>
      <c r="AK24"/>
      <c r="AL24"/>
      <c r="AM24"/>
      <c r="AN24"/>
      <c r="AO24">
        <v>23</v>
      </c>
      <c r="AP24"/>
      <c r="AQ24"/>
      <c r="AR24"/>
      <c r="AS24"/>
      <c r="AT24"/>
      <c r="AU24"/>
    </row>
    <row r="25" spans="2:47" s="2" customFormat="1" ht="14.25" thickBot="1" x14ac:dyDescent="0.2">
      <c r="U25" s="29"/>
      <c r="V25" s="29"/>
      <c r="W25" s="4"/>
      <c r="Y25"/>
      <c r="Z25"/>
      <c r="AA25" t="s">
        <v>44</v>
      </c>
      <c r="AB25"/>
      <c r="AC25"/>
      <c r="AD25"/>
      <c r="AE25"/>
      <c r="AF25"/>
      <c r="AG25"/>
      <c r="AH25"/>
      <c r="AI25"/>
      <c r="AJ25"/>
      <c r="AK25"/>
      <c r="AL25"/>
      <c r="AM25"/>
      <c r="AN25"/>
      <c r="AO25">
        <v>24</v>
      </c>
      <c r="AP25"/>
      <c r="AQ25"/>
      <c r="AR25"/>
      <c r="AS25"/>
      <c r="AT25"/>
      <c r="AU25"/>
    </row>
    <row r="26" spans="2:47" s="2" customFormat="1" ht="14.25" thickBot="1" x14ac:dyDescent="0.2">
      <c r="C26" s="212"/>
      <c r="D26" s="213"/>
      <c r="F26" s="2" t="s">
        <v>145</v>
      </c>
      <c r="U26" s="30"/>
      <c r="V26" s="30"/>
      <c r="W26" s="4"/>
      <c r="Y26"/>
      <c r="Z26"/>
      <c r="AA26" t="s">
        <v>45</v>
      </c>
      <c r="AB26"/>
      <c r="AC26"/>
      <c r="AD26"/>
      <c r="AE26"/>
      <c r="AF26"/>
      <c r="AG26"/>
      <c r="AH26"/>
      <c r="AI26"/>
      <c r="AJ26"/>
      <c r="AK26"/>
      <c r="AL26"/>
      <c r="AM26"/>
      <c r="AN26"/>
      <c r="AO26">
        <v>25</v>
      </c>
      <c r="AP26"/>
      <c r="AQ26"/>
      <c r="AR26"/>
      <c r="AS26"/>
      <c r="AT26"/>
      <c r="AU26"/>
    </row>
    <row r="27" spans="2:47" s="2" customFormat="1" ht="5.0999999999999996" customHeight="1" thickBot="1" x14ac:dyDescent="0.2">
      <c r="U27" s="30"/>
      <c r="V27" s="30"/>
      <c r="Y27"/>
      <c r="Z27"/>
      <c r="AA27" t="s">
        <v>46</v>
      </c>
      <c r="AB27"/>
      <c r="AC27"/>
      <c r="AD27"/>
      <c r="AE27"/>
      <c r="AF27"/>
      <c r="AG27"/>
      <c r="AH27"/>
      <c r="AI27"/>
      <c r="AJ27"/>
      <c r="AK27"/>
      <c r="AL27"/>
      <c r="AM27"/>
      <c r="AN27"/>
      <c r="AO27">
        <v>26</v>
      </c>
      <c r="AP27"/>
      <c r="AQ27"/>
      <c r="AR27"/>
      <c r="AS27"/>
      <c r="AT27"/>
      <c r="AU27"/>
    </row>
    <row r="28" spans="2:47" s="2" customFormat="1" ht="14.25" thickBot="1" x14ac:dyDescent="0.2">
      <c r="C28" s="214"/>
      <c r="D28" s="215"/>
      <c r="F28" s="2" t="s">
        <v>146</v>
      </c>
      <c r="N28" s="164"/>
      <c r="U28" s="30"/>
      <c r="V28" s="30"/>
      <c r="W28" s="4"/>
      <c r="Y28"/>
      <c r="Z28"/>
      <c r="AA28" t="s">
        <v>47</v>
      </c>
      <c r="AB28"/>
      <c r="AC28"/>
      <c r="AD28"/>
      <c r="AE28"/>
      <c r="AF28"/>
      <c r="AG28"/>
      <c r="AH28"/>
      <c r="AI28"/>
      <c r="AJ28"/>
      <c r="AK28"/>
      <c r="AL28"/>
      <c r="AM28"/>
      <c r="AN28"/>
      <c r="AO28">
        <v>27</v>
      </c>
      <c r="AP28"/>
      <c r="AQ28"/>
      <c r="AR28"/>
      <c r="AS28"/>
      <c r="AT28"/>
      <c r="AU28"/>
    </row>
    <row r="29" spans="2:47" s="2" customFormat="1" x14ac:dyDescent="0.15">
      <c r="U29" s="29"/>
      <c r="V29" s="29"/>
      <c r="W29" s="4"/>
      <c r="Y29"/>
      <c r="Z29"/>
      <c r="AA29" t="s">
        <v>48</v>
      </c>
      <c r="AB29"/>
      <c r="AC29"/>
      <c r="AD29"/>
      <c r="AE29"/>
      <c r="AF29"/>
      <c r="AG29"/>
      <c r="AH29"/>
      <c r="AI29"/>
      <c r="AJ29"/>
      <c r="AK29"/>
      <c r="AL29"/>
      <c r="AM29"/>
      <c r="AN29"/>
      <c r="AO29">
        <v>28</v>
      </c>
      <c r="AP29"/>
      <c r="AQ29"/>
      <c r="AR29"/>
      <c r="AS29"/>
      <c r="AT29"/>
      <c r="AU29"/>
    </row>
    <row r="30" spans="2:47" s="2" customFormat="1" ht="5.0999999999999996" customHeight="1" x14ac:dyDescent="0.15">
      <c r="B30" s="9"/>
      <c r="C30" s="9"/>
      <c r="D30" s="9"/>
      <c r="E30" s="9"/>
      <c r="F30" s="9"/>
      <c r="G30" s="9"/>
      <c r="H30" s="9"/>
      <c r="I30" s="9"/>
      <c r="J30" s="9"/>
      <c r="K30" s="9"/>
      <c r="L30" s="9"/>
      <c r="M30" s="9"/>
      <c r="N30" s="9"/>
      <c r="O30" s="9"/>
      <c r="P30" s="9"/>
      <c r="Q30" s="9"/>
      <c r="R30" s="9"/>
      <c r="S30" s="9"/>
      <c r="U30" s="29"/>
      <c r="V30" s="29"/>
      <c r="Y30"/>
      <c r="Z30"/>
      <c r="AA30" t="s">
        <v>49</v>
      </c>
      <c r="AB30"/>
      <c r="AC30"/>
      <c r="AD30"/>
      <c r="AE30"/>
      <c r="AF30"/>
      <c r="AG30"/>
      <c r="AH30"/>
      <c r="AI30"/>
      <c r="AJ30"/>
      <c r="AK30"/>
      <c r="AL30"/>
      <c r="AM30"/>
      <c r="AN30"/>
      <c r="AO30">
        <v>29</v>
      </c>
      <c r="AP30"/>
      <c r="AQ30"/>
      <c r="AR30"/>
      <c r="AS30"/>
      <c r="AT30"/>
      <c r="AU30"/>
    </row>
    <row r="31" spans="2:47" x14ac:dyDescent="0.15">
      <c r="B31" s="9"/>
      <c r="C31" s="9" t="s">
        <v>155</v>
      </c>
      <c r="D31" s="9"/>
      <c r="E31" s="9"/>
      <c r="F31" s="9"/>
      <c r="G31" s="9"/>
      <c r="H31" s="9"/>
      <c r="I31" s="9"/>
      <c r="J31" s="9"/>
      <c r="K31" s="9"/>
      <c r="L31" s="9"/>
      <c r="M31" s="9"/>
      <c r="N31" s="9"/>
      <c r="O31" s="9"/>
      <c r="P31" s="9"/>
      <c r="Q31" s="9"/>
      <c r="R31" s="9"/>
      <c r="S31" s="9"/>
      <c r="U31" s="29"/>
      <c r="V31" s="29"/>
      <c r="AA31" t="s">
        <v>50</v>
      </c>
      <c r="AO31">
        <v>30</v>
      </c>
    </row>
    <row r="32" spans="2:47" s="2" customFormat="1" ht="5.0999999999999996" customHeight="1" thickBot="1" x14ac:dyDescent="0.2">
      <c r="B32" s="9"/>
      <c r="C32" s="9"/>
      <c r="D32" s="9"/>
      <c r="E32" s="9"/>
      <c r="F32" s="9"/>
      <c r="G32" s="9"/>
      <c r="H32" s="9"/>
      <c r="I32" s="9"/>
      <c r="J32" s="9"/>
      <c r="K32" s="9"/>
      <c r="L32" s="9"/>
      <c r="M32" s="9"/>
      <c r="N32" s="9"/>
      <c r="O32" s="9"/>
      <c r="P32" s="9"/>
      <c r="Q32" s="9"/>
      <c r="R32" s="9"/>
      <c r="S32" s="9"/>
      <c r="U32" s="29"/>
      <c r="V32" s="29"/>
      <c r="Y32"/>
      <c r="Z32"/>
      <c r="AA32" t="s">
        <v>51</v>
      </c>
      <c r="AB32"/>
      <c r="AC32"/>
      <c r="AD32"/>
      <c r="AE32"/>
      <c r="AF32"/>
      <c r="AG32"/>
      <c r="AH32"/>
      <c r="AI32"/>
      <c r="AJ32"/>
      <c r="AK32"/>
      <c r="AL32"/>
      <c r="AM32"/>
      <c r="AN32"/>
      <c r="AO32">
        <v>31</v>
      </c>
      <c r="AP32"/>
      <c r="AQ32"/>
      <c r="AR32"/>
      <c r="AS32"/>
      <c r="AT32"/>
      <c r="AU32"/>
    </row>
    <row r="33" spans="2:47" ht="18" customHeight="1" thickBot="1" x14ac:dyDescent="0.2">
      <c r="B33" s="9"/>
      <c r="C33" s="9"/>
      <c r="D33" s="12" t="s">
        <v>156</v>
      </c>
      <c r="E33" s="9"/>
      <c r="F33" s="189"/>
      <c r="G33" s="190"/>
      <c r="H33" s="191"/>
      <c r="I33" s="9"/>
      <c r="J33" s="9" t="s">
        <v>157</v>
      </c>
      <c r="K33" s="9"/>
      <c r="L33" s="9" t="s">
        <v>158</v>
      </c>
      <c r="M33" s="9"/>
      <c r="N33" s="9"/>
      <c r="O33" s="9"/>
      <c r="P33" s="9"/>
      <c r="Q33" s="9"/>
      <c r="R33" s="9"/>
      <c r="S33" s="9"/>
      <c r="U33" s="29"/>
      <c r="V33" s="29"/>
      <c r="AA33" t="s">
        <v>52</v>
      </c>
      <c r="AO33">
        <v>32</v>
      </c>
    </row>
    <row r="34" spans="2:47" x14ac:dyDescent="0.15">
      <c r="B34" s="9"/>
      <c r="C34" s="9"/>
      <c r="D34" s="9"/>
      <c r="E34" s="9"/>
      <c r="F34" s="9"/>
      <c r="G34" s="9"/>
      <c r="H34" s="9"/>
      <c r="I34" s="9"/>
      <c r="J34" s="9"/>
      <c r="K34" s="9"/>
      <c r="L34" s="9"/>
      <c r="M34" s="9"/>
      <c r="N34" s="9"/>
      <c r="O34" s="9"/>
      <c r="P34" s="9"/>
      <c r="Q34" s="9"/>
      <c r="R34" s="9"/>
      <c r="S34" s="9"/>
      <c r="U34" s="29"/>
      <c r="V34" s="29"/>
      <c r="AA34" t="s">
        <v>53</v>
      </c>
      <c r="AO34">
        <v>33</v>
      </c>
    </row>
    <row r="35" spans="2:47" x14ac:dyDescent="0.15">
      <c r="U35" s="29"/>
      <c r="V35" s="29"/>
      <c r="AA35" t="s">
        <v>54</v>
      </c>
      <c r="AO35">
        <v>34</v>
      </c>
    </row>
    <row r="36" spans="2:47" s="2" customFormat="1" ht="5.0999999999999996" customHeight="1" x14ac:dyDescent="0.15">
      <c r="C36" s="13"/>
      <c r="D36" s="13"/>
      <c r="E36" s="13"/>
      <c r="F36" s="13"/>
      <c r="G36" s="13"/>
      <c r="H36" s="13"/>
      <c r="I36" s="13"/>
      <c r="J36" s="13"/>
      <c r="K36" s="13"/>
      <c r="L36" s="13"/>
      <c r="M36" s="13"/>
      <c r="N36" s="13"/>
      <c r="O36" s="13"/>
      <c r="P36" s="13"/>
      <c r="Q36" s="31"/>
      <c r="R36" s="13"/>
      <c r="S36" s="13"/>
      <c r="U36" s="29"/>
      <c r="V36" s="29"/>
      <c r="W36" s="4"/>
      <c r="Y36"/>
      <c r="Z36"/>
      <c r="AA36" t="s">
        <v>55</v>
      </c>
      <c r="AB36"/>
      <c r="AC36"/>
      <c r="AD36"/>
      <c r="AE36"/>
      <c r="AF36"/>
      <c r="AG36"/>
      <c r="AH36"/>
      <c r="AI36"/>
      <c r="AJ36"/>
      <c r="AK36"/>
      <c r="AL36"/>
      <c r="AM36"/>
      <c r="AN36"/>
      <c r="AO36">
        <v>35</v>
      </c>
      <c r="AP36"/>
      <c r="AQ36"/>
      <c r="AR36"/>
      <c r="AS36"/>
      <c r="AT36"/>
      <c r="AU36"/>
    </row>
    <row r="37" spans="2:47" x14ac:dyDescent="0.15">
      <c r="B37" s="13"/>
      <c r="C37" s="13" t="s">
        <v>187</v>
      </c>
      <c r="D37" s="13"/>
      <c r="E37" s="13"/>
      <c r="F37" s="13"/>
      <c r="G37" s="13"/>
      <c r="H37" s="13"/>
      <c r="I37" s="13"/>
      <c r="J37" s="13"/>
      <c r="K37" s="13"/>
      <c r="L37" s="13"/>
      <c r="M37" s="13"/>
      <c r="N37" s="13"/>
      <c r="O37" s="13"/>
      <c r="P37" s="13"/>
      <c r="Q37" s="13"/>
      <c r="R37" s="13"/>
      <c r="S37" s="13"/>
      <c r="U37" s="29"/>
      <c r="V37" s="29"/>
      <c r="AA37" t="s">
        <v>56</v>
      </c>
      <c r="AO37">
        <v>36</v>
      </c>
    </row>
    <row r="38" spans="2:47" ht="14.25" thickBot="1" x14ac:dyDescent="0.2">
      <c r="B38" s="13"/>
      <c r="C38" s="13"/>
      <c r="D38" s="13"/>
      <c r="E38" s="13"/>
      <c r="F38" s="13"/>
      <c r="G38" s="13"/>
      <c r="H38" s="13"/>
      <c r="I38" s="13"/>
      <c r="J38" s="13"/>
      <c r="K38" s="13"/>
      <c r="L38" s="13"/>
      <c r="M38" s="13"/>
      <c r="N38" s="13"/>
      <c r="O38" s="13"/>
      <c r="P38" s="13"/>
      <c r="Q38" s="13"/>
      <c r="R38" s="13"/>
      <c r="S38" s="13"/>
      <c r="U38" s="29"/>
      <c r="V38" s="29"/>
      <c r="AA38" t="s">
        <v>57</v>
      </c>
      <c r="AO38">
        <v>37</v>
      </c>
    </row>
    <row r="39" spans="2:47" ht="18" customHeight="1" thickBot="1" x14ac:dyDescent="0.2">
      <c r="B39" s="13"/>
      <c r="C39" s="14" t="s">
        <v>79</v>
      </c>
      <c r="D39" s="13" t="s">
        <v>159</v>
      </c>
      <c r="E39" s="13"/>
      <c r="F39" s="186"/>
      <c r="G39" s="187"/>
      <c r="H39" s="188"/>
      <c r="I39" s="13"/>
      <c r="J39" s="13" t="str">
        <f ca="1">IF(AND(44834&lt;TODAY(),TODAY()&lt;44918),"　例）"&amp;TEXT(TODAY(),"ggge年m月d日")&amp;"の場合、【"&amp;TEXT(TODAY(),"YYYY/M/D")&amp;"】と入力","　例）令和4年12月23日の場合、【2022/12/23】と入力")</f>
        <v>　例）令和4年12月23日の場合、【2022/12/23】と入力</v>
      </c>
      <c r="K39" s="13"/>
      <c r="L39" s="13"/>
      <c r="M39" s="13"/>
      <c r="N39" s="13"/>
      <c r="O39" s="13"/>
      <c r="P39" s="13"/>
      <c r="Q39" s="13"/>
      <c r="R39" s="13"/>
      <c r="S39" s="13"/>
      <c r="U39" s="29"/>
      <c r="V39" s="29"/>
      <c r="W39" s="60" t="str">
        <f ca="1">中間シート!O5</f>
        <v>文書作成日を入力してください。</v>
      </c>
      <c r="AA39" t="s">
        <v>58</v>
      </c>
      <c r="AO39">
        <v>38</v>
      </c>
    </row>
    <row r="40" spans="2:47" s="2" customFormat="1" ht="5.0999999999999996" customHeight="1" x14ac:dyDescent="0.15">
      <c r="C40" s="13"/>
      <c r="D40" s="13"/>
      <c r="E40" s="13"/>
      <c r="F40" s="13"/>
      <c r="G40" s="13"/>
      <c r="H40" s="13"/>
      <c r="I40" s="13"/>
      <c r="J40" s="13"/>
      <c r="K40" s="13"/>
      <c r="L40" s="13"/>
      <c r="M40" s="13"/>
      <c r="N40" s="13"/>
      <c r="O40" s="13"/>
      <c r="P40" s="13"/>
      <c r="Q40" s="31"/>
      <c r="R40" s="13"/>
      <c r="S40" s="13"/>
      <c r="U40" s="29"/>
      <c r="V40" s="29"/>
      <c r="W40" s="4"/>
      <c r="Y40"/>
      <c r="Z40"/>
      <c r="AA40" t="s">
        <v>59</v>
      </c>
      <c r="AB40"/>
      <c r="AC40"/>
      <c r="AD40"/>
      <c r="AE40"/>
      <c r="AF40"/>
      <c r="AG40"/>
      <c r="AH40"/>
      <c r="AI40"/>
      <c r="AJ40"/>
      <c r="AK40"/>
      <c r="AL40"/>
      <c r="AM40"/>
      <c r="AN40"/>
      <c r="AO40">
        <v>39</v>
      </c>
      <c r="AP40"/>
      <c r="AQ40"/>
      <c r="AR40"/>
      <c r="AS40"/>
      <c r="AT40"/>
      <c r="AU40"/>
    </row>
    <row r="41" spans="2:47" x14ac:dyDescent="0.15">
      <c r="B41" s="13"/>
      <c r="C41" s="13"/>
      <c r="D41" s="13" t="s">
        <v>470</v>
      </c>
      <c r="E41" s="13"/>
      <c r="F41" s="13"/>
      <c r="G41" s="13"/>
      <c r="H41" s="13"/>
      <c r="I41" s="13"/>
      <c r="J41" s="13"/>
      <c r="K41" s="13"/>
      <c r="L41" s="13"/>
      <c r="M41" s="13"/>
      <c r="N41" s="13"/>
      <c r="O41" s="13"/>
      <c r="P41" s="13"/>
      <c r="Q41" s="13"/>
      <c r="R41" s="13"/>
      <c r="S41" s="13"/>
      <c r="U41" s="29"/>
      <c r="V41" s="29"/>
      <c r="AA41" t="s">
        <v>60</v>
      </c>
      <c r="AO41">
        <v>40</v>
      </c>
    </row>
    <row r="42" spans="2:47" x14ac:dyDescent="0.15">
      <c r="B42" s="13"/>
      <c r="C42" s="13"/>
      <c r="D42" s="13"/>
      <c r="E42" s="13"/>
      <c r="F42" s="13"/>
      <c r="G42" s="13"/>
      <c r="H42" s="13"/>
      <c r="I42" s="13"/>
      <c r="J42" s="13"/>
      <c r="K42" s="13"/>
      <c r="L42" s="13"/>
      <c r="M42" s="13"/>
      <c r="N42" s="13"/>
      <c r="O42" s="13"/>
      <c r="P42" s="13"/>
      <c r="Q42" s="13"/>
      <c r="R42" s="13"/>
      <c r="S42" s="13"/>
      <c r="U42" s="29"/>
      <c r="V42" s="29"/>
      <c r="AA42" t="s">
        <v>61</v>
      </c>
      <c r="AO42">
        <v>41</v>
      </c>
    </row>
    <row r="43" spans="2:47" x14ac:dyDescent="0.15">
      <c r="U43" s="29"/>
      <c r="V43" s="29"/>
      <c r="AA43" t="s">
        <v>62</v>
      </c>
      <c r="AO43">
        <v>42</v>
      </c>
    </row>
    <row r="44" spans="2:47" s="2" customFormat="1" ht="5.0999999999999996" customHeight="1" x14ac:dyDescent="0.15">
      <c r="B44" s="9"/>
      <c r="C44" s="9"/>
      <c r="D44" s="9"/>
      <c r="E44" s="9"/>
      <c r="F44" s="9"/>
      <c r="G44" s="9"/>
      <c r="H44" s="9"/>
      <c r="I44" s="9"/>
      <c r="J44" s="9"/>
      <c r="K44" s="9"/>
      <c r="L44" s="9"/>
      <c r="M44" s="9"/>
      <c r="N44" s="9"/>
      <c r="O44" s="9"/>
      <c r="P44" s="9"/>
      <c r="Q44" s="9"/>
      <c r="R44" s="9"/>
      <c r="S44" s="9"/>
      <c r="U44" s="29"/>
      <c r="V44" s="29"/>
      <c r="Y44"/>
      <c r="Z44"/>
      <c r="AA44" t="s">
        <v>63</v>
      </c>
      <c r="AB44"/>
      <c r="AC44"/>
      <c r="AD44"/>
      <c r="AE44"/>
      <c r="AF44"/>
      <c r="AG44"/>
      <c r="AH44"/>
      <c r="AI44"/>
      <c r="AJ44"/>
      <c r="AK44"/>
      <c r="AL44"/>
      <c r="AM44"/>
      <c r="AN44"/>
      <c r="AO44">
        <v>43</v>
      </c>
      <c r="AP44"/>
      <c r="AQ44"/>
      <c r="AR44"/>
      <c r="AS44"/>
      <c r="AT44"/>
      <c r="AU44"/>
    </row>
    <row r="45" spans="2:47" x14ac:dyDescent="0.15">
      <c r="B45" s="9"/>
      <c r="C45" s="9" t="str">
        <f>IF(U10=2,"３．申請者の自宅住所、商号・屋号等、氏名、生年月日、性別を入力してください。","３．会社所在地、法人名、代表者の役職名、氏名、生年月日、性別を入力してください。")</f>
        <v>３．会社所在地、法人名、代表者の役職名、氏名、生年月日、性別を入力してください。</v>
      </c>
      <c r="D45" s="9"/>
      <c r="E45" s="9"/>
      <c r="F45" s="9"/>
      <c r="G45" s="9"/>
      <c r="H45" s="9"/>
      <c r="I45" s="9"/>
      <c r="J45" s="9"/>
      <c r="K45" s="9"/>
      <c r="L45" s="9"/>
      <c r="M45" s="9"/>
      <c r="N45" s="9"/>
      <c r="O45" s="9"/>
      <c r="P45" s="9"/>
      <c r="Q45" s="9"/>
      <c r="R45" s="9"/>
      <c r="S45" s="9"/>
      <c r="U45" s="29"/>
      <c r="V45" s="29"/>
      <c r="AA45" t="s">
        <v>64</v>
      </c>
      <c r="AO45">
        <v>44</v>
      </c>
    </row>
    <row r="46" spans="2:47" s="2" customFormat="1" ht="5.0999999999999996" customHeight="1" x14ac:dyDescent="0.15">
      <c r="B46" s="9"/>
      <c r="C46" s="9"/>
      <c r="D46" s="9"/>
      <c r="E46" s="9"/>
      <c r="F46" s="9"/>
      <c r="G46" s="9"/>
      <c r="H46" s="9"/>
      <c r="I46" s="9"/>
      <c r="J46" s="9"/>
      <c r="K46" s="9"/>
      <c r="L46" s="9"/>
      <c r="M46" s="9"/>
      <c r="N46" s="9"/>
      <c r="O46" s="9"/>
      <c r="P46" s="9"/>
      <c r="Q46" s="9"/>
      <c r="R46" s="9"/>
      <c r="S46" s="9"/>
      <c r="U46" s="29"/>
      <c r="V46" s="29"/>
      <c r="Y46"/>
      <c r="Z46"/>
      <c r="AA46" t="s">
        <v>65</v>
      </c>
      <c r="AB46"/>
      <c r="AC46"/>
      <c r="AD46"/>
      <c r="AE46"/>
      <c r="AF46"/>
      <c r="AG46"/>
      <c r="AH46"/>
      <c r="AI46"/>
      <c r="AJ46"/>
      <c r="AK46"/>
      <c r="AL46"/>
      <c r="AM46"/>
      <c r="AN46"/>
      <c r="AO46">
        <v>45</v>
      </c>
      <c r="AP46"/>
      <c r="AQ46"/>
      <c r="AR46"/>
      <c r="AS46"/>
      <c r="AT46"/>
      <c r="AU46"/>
    </row>
    <row r="47" spans="2:47" hidden="1" x14ac:dyDescent="0.15">
      <c r="B47" s="9"/>
      <c r="C47" s="9"/>
      <c r="D47" s="15" t="s">
        <v>160</v>
      </c>
      <c r="E47" s="9"/>
      <c r="F47" s="9"/>
      <c r="G47" s="9"/>
      <c r="H47" s="9"/>
      <c r="I47" s="9"/>
      <c r="J47" s="9"/>
      <c r="K47" s="9"/>
      <c r="L47" s="9"/>
      <c r="M47" s="9"/>
      <c r="N47" s="9"/>
      <c r="O47" s="9"/>
      <c r="P47" s="9"/>
      <c r="Q47" s="9"/>
      <c r="R47" s="9"/>
      <c r="S47" s="9"/>
      <c r="U47" s="29"/>
      <c r="V47" s="29"/>
      <c r="AA47" t="s">
        <v>66</v>
      </c>
      <c r="AO47">
        <v>46</v>
      </c>
    </row>
    <row r="48" spans="2:47" s="2" customFormat="1" ht="5.0999999999999996" customHeight="1" x14ac:dyDescent="0.15">
      <c r="B48" s="9"/>
      <c r="C48" s="9"/>
      <c r="D48" s="9"/>
      <c r="E48" s="9"/>
      <c r="F48" s="9"/>
      <c r="G48" s="9"/>
      <c r="H48" s="9"/>
      <c r="I48" s="9"/>
      <c r="J48" s="9"/>
      <c r="K48" s="9"/>
      <c r="L48" s="9"/>
      <c r="M48" s="9"/>
      <c r="N48" s="9"/>
      <c r="O48" s="9"/>
      <c r="P48" s="9"/>
      <c r="Q48" s="9"/>
      <c r="R48" s="9"/>
      <c r="S48" s="9"/>
      <c r="U48" s="29"/>
      <c r="V48" s="29"/>
      <c r="Y48"/>
      <c r="Z48"/>
      <c r="AA48" t="s">
        <v>67</v>
      </c>
      <c r="AB48"/>
      <c r="AC48"/>
      <c r="AD48"/>
      <c r="AE48"/>
      <c r="AF48"/>
      <c r="AG48"/>
      <c r="AH48"/>
      <c r="AI48"/>
      <c r="AJ48"/>
      <c r="AK48"/>
      <c r="AL48"/>
      <c r="AM48"/>
      <c r="AN48"/>
      <c r="AO48">
        <v>47</v>
      </c>
      <c r="AP48"/>
      <c r="AQ48"/>
      <c r="AR48"/>
      <c r="AS48"/>
      <c r="AT48"/>
      <c r="AU48"/>
    </row>
    <row r="49" spans="2:47" x14ac:dyDescent="0.15">
      <c r="B49" s="9"/>
      <c r="C49" s="11"/>
      <c r="D49" s="11"/>
      <c r="E49" s="11"/>
      <c r="F49" s="9"/>
      <c r="G49" s="9"/>
      <c r="H49" s="9"/>
      <c r="I49" s="9"/>
      <c r="J49" s="9"/>
      <c r="K49" s="9"/>
      <c r="L49" s="9"/>
      <c r="M49" s="9"/>
      <c r="N49" s="9"/>
      <c r="O49" s="9"/>
      <c r="P49" s="9"/>
      <c r="Q49" s="9"/>
      <c r="R49" s="9"/>
      <c r="S49" s="9"/>
      <c r="U49" s="29"/>
      <c r="V49" s="29"/>
      <c r="AO49">
        <v>48</v>
      </c>
    </row>
    <row r="50" spans="2:47" x14ac:dyDescent="0.15">
      <c r="B50" s="9"/>
      <c r="C50" s="9" t="str">
        <f>IF(U10=1,"■会社所在地","■住所")</f>
        <v>■住所</v>
      </c>
      <c r="D50" s="11"/>
      <c r="E50" s="9"/>
      <c r="F50" s="9"/>
      <c r="G50" s="9"/>
      <c r="H50" s="9"/>
      <c r="I50" s="9"/>
      <c r="J50" s="9"/>
      <c r="K50" s="9"/>
      <c r="L50" s="9"/>
      <c r="M50" s="9"/>
      <c r="N50" s="9"/>
      <c r="O50" s="9"/>
      <c r="P50" s="9"/>
      <c r="Q50" s="9"/>
      <c r="R50" s="9"/>
      <c r="S50" s="9"/>
      <c r="U50" s="29"/>
      <c r="V50" s="29"/>
      <c r="AO50">
        <v>49</v>
      </c>
    </row>
    <row r="51" spans="2:47" s="2" customFormat="1" ht="5.0999999999999996" customHeight="1" thickBot="1" x14ac:dyDescent="0.2">
      <c r="B51" s="9"/>
      <c r="C51" s="9"/>
      <c r="D51" s="9"/>
      <c r="E51" s="9"/>
      <c r="F51" s="9"/>
      <c r="G51" s="9"/>
      <c r="H51" s="9"/>
      <c r="I51" s="9"/>
      <c r="J51" s="9"/>
      <c r="K51" s="9"/>
      <c r="L51" s="9"/>
      <c r="M51" s="9"/>
      <c r="N51" s="9"/>
      <c r="O51" s="9"/>
      <c r="P51" s="9"/>
      <c r="Q51" s="9"/>
      <c r="R51" s="9"/>
      <c r="S51" s="9"/>
      <c r="U51" s="29"/>
      <c r="V51" s="29"/>
      <c r="Y51"/>
      <c r="Z51"/>
      <c r="AA51"/>
      <c r="AB51"/>
      <c r="AC51"/>
      <c r="AD51"/>
      <c r="AE51"/>
      <c r="AF51"/>
      <c r="AG51"/>
      <c r="AH51"/>
      <c r="AI51"/>
      <c r="AJ51"/>
      <c r="AK51"/>
      <c r="AL51"/>
      <c r="AM51"/>
      <c r="AN51"/>
      <c r="AO51">
        <v>50</v>
      </c>
      <c r="AP51"/>
      <c r="AQ51"/>
      <c r="AR51"/>
      <c r="AS51"/>
      <c r="AT51"/>
      <c r="AU51"/>
    </row>
    <row r="52" spans="2:47" ht="18" customHeight="1" thickBot="1" x14ac:dyDescent="0.2">
      <c r="B52" s="9"/>
      <c r="C52" s="6" t="s">
        <v>79</v>
      </c>
      <c r="D52" s="9" t="s">
        <v>161</v>
      </c>
      <c r="E52" s="9"/>
      <c r="F52" s="16"/>
      <c r="G52" s="17" t="s">
        <v>162</v>
      </c>
      <c r="H52" s="16"/>
      <c r="I52" s="9"/>
      <c r="J52" s="9"/>
      <c r="K52" s="9"/>
      <c r="L52" s="9"/>
      <c r="M52" s="9"/>
      <c r="N52" s="9"/>
      <c r="O52" s="9"/>
      <c r="P52" s="9"/>
      <c r="Q52" s="9"/>
      <c r="R52" s="9"/>
      <c r="S52" s="9"/>
      <c r="U52" s="29"/>
      <c r="V52" s="29"/>
      <c r="W52" s="60" t="str">
        <f ca="1">中間シート!O10</f>
        <v>郵便番号を入力してください。</v>
      </c>
    </row>
    <row r="53" spans="2:47" s="2" customFormat="1" ht="5.0999999999999996" customHeight="1" thickBot="1" x14ac:dyDescent="0.2">
      <c r="B53" s="9"/>
      <c r="C53" s="9"/>
      <c r="D53" s="9"/>
      <c r="E53" s="9"/>
      <c r="F53" s="9"/>
      <c r="G53" s="9"/>
      <c r="H53" s="9"/>
      <c r="I53" s="9"/>
      <c r="J53" s="9"/>
      <c r="K53" s="9"/>
      <c r="L53" s="9"/>
      <c r="M53" s="9"/>
      <c r="N53" s="9"/>
      <c r="O53" s="9"/>
      <c r="P53" s="9"/>
      <c r="Q53" s="9"/>
      <c r="R53" s="9"/>
      <c r="S53" s="9"/>
      <c r="U53" s="29"/>
      <c r="V53" s="29"/>
      <c r="Y53"/>
      <c r="Z53"/>
      <c r="AA53"/>
      <c r="AB53"/>
      <c r="AC53"/>
      <c r="AD53"/>
      <c r="AE53"/>
      <c r="AF53"/>
      <c r="AG53"/>
      <c r="AH53"/>
      <c r="AI53"/>
      <c r="AJ53"/>
      <c r="AK53"/>
      <c r="AL53"/>
      <c r="AM53"/>
      <c r="AN53"/>
      <c r="AO53"/>
      <c r="AP53"/>
      <c r="AQ53"/>
      <c r="AR53"/>
      <c r="AS53"/>
      <c r="AT53"/>
      <c r="AU53"/>
    </row>
    <row r="54" spans="2:47" ht="18" customHeight="1" thickBot="1" x14ac:dyDescent="0.2">
      <c r="B54" s="9"/>
      <c r="C54" s="6" t="s">
        <v>79</v>
      </c>
      <c r="D54" s="9" t="s">
        <v>163</v>
      </c>
      <c r="E54" s="9"/>
      <c r="F54" s="18"/>
      <c r="G54" s="9"/>
      <c r="H54" s="9" t="s">
        <v>153</v>
      </c>
      <c r="I54" s="9"/>
      <c r="J54" s="9"/>
      <c r="K54" s="9"/>
      <c r="L54" s="9" t="s">
        <v>164</v>
      </c>
      <c r="M54" s="9"/>
      <c r="N54" s="9"/>
      <c r="O54" s="9"/>
      <c r="P54" s="9"/>
      <c r="Q54" s="9"/>
      <c r="R54" s="9"/>
      <c r="S54" s="9"/>
      <c r="U54" s="29"/>
      <c r="V54" s="29"/>
      <c r="W54" s="60" t="str">
        <f ca="1">中間シート!O11</f>
        <v>都道府県を入力してください。</v>
      </c>
    </row>
    <row r="55" spans="2:47" s="2" customFormat="1" ht="5.0999999999999996" customHeight="1" thickBot="1" x14ac:dyDescent="0.2">
      <c r="B55" s="9"/>
      <c r="C55" s="9"/>
      <c r="D55" s="9"/>
      <c r="E55" s="9"/>
      <c r="F55" s="9"/>
      <c r="G55" s="9"/>
      <c r="H55" s="9"/>
      <c r="I55" s="9"/>
      <c r="J55" s="9"/>
      <c r="K55" s="9"/>
      <c r="L55" s="9"/>
      <c r="M55" s="9"/>
      <c r="N55" s="9"/>
      <c r="O55" s="9"/>
      <c r="P55" s="9"/>
      <c r="Q55" s="9"/>
      <c r="R55" s="9"/>
      <c r="S55" s="9"/>
      <c r="U55" s="29"/>
      <c r="V55" s="29"/>
      <c r="Y55"/>
      <c r="Z55"/>
      <c r="AA55"/>
      <c r="AB55"/>
      <c r="AC55"/>
      <c r="AD55"/>
      <c r="AE55"/>
      <c r="AF55"/>
      <c r="AG55"/>
      <c r="AH55"/>
      <c r="AI55"/>
      <c r="AJ55"/>
      <c r="AK55"/>
      <c r="AL55"/>
      <c r="AM55"/>
      <c r="AN55"/>
      <c r="AO55"/>
      <c r="AP55"/>
      <c r="AQ55"/>
      <c r="AR55"/>
      <c r="AS55"/>
      <c r="AT55"/>
      <c r="AU55"/>
    </row>
    <row r="56" spans="2:47" ht="18" customHeight="1" thickBot="1" x14ac:dyDescent="0.2">
      <c r="B56" s="9"/>
      <c r="C56" s="6" t="s">
        <v>79</v>
      </c>
      <c r="D56" s="9" t="s">
        <v>165</v>
      </c>
      <c r="E56" s="9"/>
      <c r="F56" s="206"/>
      <c r="G56" s="207"/>
      <c r="H56" s="207"/>
      <c r="I56" s="207"/>
      <c r="J56" s="208"/>
      <c r="K56" s="9"/>
      <c r="L56" s="9" t="s">
        <v>166</v>
      </c>
      <c r="M56" s="9"/>
      <c r="N56" s="9"/>
      <c r="O56" s="9"/>
      <c r="P56" s="9"/>
      <c r="Q56" s="9"/>
      <c r="R56" s="9"/>
      <c r="S56" s="9"/>
      <c r="U56" s="29"/>
      <c r="V56" s="29"/>
      <c r="W56" s="60" t="str">
        <f ca="1">中間シート!O12</f>
        <v>市区町村を入力してください。</v>
      </c>
    </row>
    <row r="57" spans="2:47" s="2" customFormat="1" ht="5.0999999999999996" customHeight="1" thickBot="1" x14ac:dyDescent="0.2">
      <c r="B57" s="9"/>
      <c r="C57" s="9"/>
      <c r="D57" s="9"/>
      <c r="E57" s="9"/>
      <c r="F57" s="9"/>
      <c r="G57" s="9"/>
      <c r="H57" s="9"/>
      <c r="I57" s="9"/>
      <c r="J57" s="9"/>
      <c r="K57" s="9"/>
      <c r="L57" s="9"/>
      <c r="M57" s="9"/>
      <c r="N57" s="9"/>
      <c r="O57" s="9"/>
      <c r="P57" s="9"/>
      <c r="Q57" s="9"/>
      <c r="R57" s="9"/>
      <c r="S57" s="9"/>
      <c r="U57" s="29"/>
      <c r="V57" s="29"/>
      <c r="Y57"/>
      <c r="Z57"/>
      <c r="AA57"/>
      <c r="AB57"/>
      <c r="AC57"/>
      <c r="AD57"/>
      <c r="AE57"/>
      <c r="AF57"/>
      <c r="AG57"/>
      <c r="AH57"/>
      <c r="AI57"/>
      <c r="AJ57"/>
      <c r="AK57"/>
      <c r="AL57"/>
      <c r="AM57"/>
      <c r="AN57"/>
      <c r="AO57"/>
      <c r="AP57"/>
      <c r="AQ57"/>
      <c r="AR57"/>
      <c r="AS57"/>
      <c r="AT57"/>
      <c r="AU57"/>
    </row>
    <row r="58" spans="2:47" ht="18" customHeight="1" thickBot="1" x14ac:dyDescent="0.2">
      <c r="B58" s="9"/>
      <c r="C58" s="6" t="s">
        <v>79</v>
      </c>
      <c r="D58" s="9" t="s">
        <v>167</v>
      </c>
      <c r="E58" s="9"/>
      <c r="F58" s="209"/>
      <c r="G58" s="210"/>
      <c r="H58" s="210"/>
      <c r="I58" s="210"/>
      <c r="J58" s="211"/>
      <c r="K58" s="9"/>
      <c r="L58" s="9" t="s">
        <v>258</v>
      </c>
      <c r="M58" s="9"/>
      <c r="N58" s="9"/>
      <c r="O58" s="9" t="s">
        <v>168</v>
      </c>
      <c r="P58" s="9"/>
      <c r="Q58" s="9"/>
      <c r="R58" s="9"/>
      <c r="S58" s="9"/>
      <c r="U58" s="29"/>
      <c r="V58" s="29"/>
      <c r="W58" s="60" t="str">
        <f ca="1">中間シート!O13</f>
        <v>町名地番を入力してください。</v>
      </c>
    </row>
    <row r="59" spans="2:47" s="2" customFormat="1" ht="5.0999999999999996" customHeight="1" thickBot="1" x14ac:dyDescent="0.2">
      <c r="B59" s="9"/>
      <c r="C59" s="9"/>
      <c r="D59" s="9"/>
      <c r="E59" s="9"/>
      <c r="F59" s="9"/>
      <c r="G59" s="9"/>
      <c r="H59" s="9"/>
      <c r="I59" s="9"/>
      <c r="J59" s="9"/>
      <c r="K59" s="9"/>
      <c r="L59" s="9"/>
      <c r="M59" s="9"/>
      <c r="N59" s="9"/>
      <c r="O59" s="9"/>
      <c r="P59" s="9"/>
      <c r="Q59" s="9"/>
      <c r="R59" s="9"/>
      <c r="S59" s="9"/>
      <c r="U59" s="29"/>
      <c r="V59" s="29"/>
      <c r="Y59"/>
      <c r="Z59"/>
      <c r="AA59"/>
      <c r="AB59"/>
      <c r="AC59"/>
      <c r="AD59"/>
      <c r="AE59"/>
      <c r="AF59"/>
      <c r="AG59"/>
      <c r="AH59"/>
      <c r="AI59"/>
      <c r="AJ59"/>
      <c r="AK59"/>
      <c r="AL59"/>
      <c r="AM59"/>
      <c r="AN59"/>
      <c r="AO59"/>
      <c r="AP59"/>
      <c r="AQ59"/>
      <c r="AR59"/>
      <c r="AS59"/>
      <c r="AT59"/>
      <c r="AU59"/>
    </row>
    <row r="60" spans="2:47" ht="18" customHeight="1" thickBot="1" x14ac:dyDescent="0.2">
      <c r="B60" s="9"/>
      <c r="C60" s="19"/>
      <c r="D60" s="9" t="s">
        <v>169</v>
      </c>
      <c r="E60" s="9"/>
      <c r="F60" s="209"/>
      <c r="G60" s="210"/>
      <c r="H60" s="210"/>
      <c r="I60" s="210"/>
      <c r="J60" s="211"/>
      <c r="K60" s="9"/>
      <c r="L60" s="9" t="s">
        <v>259</v>
      </c>
      <c r="M60" s="9"/>
      <c r="N60" s="9"/>
      <c r="O60" s="9" t="s">
        <v>171</v>
      </c>
      <c r="P60" s="9"/>
      <c r="Q60" s="9"/>
      <c r="R60" s="9"/>
      <c r="S60" s="9"/>
      <c r="U60" s="29"/>
      <c r="V60" s="29"/>
    </row>
    <row r="61" spans="2:47" s="2" customFormat="1" ht="26.45" customHeight="1" thickBot="1" x14ac:dyDescent="0.2">
      <c r="B61" s="9"/>
      <c r="C61" s="9" t="s">
        <v>471</v>
      </c>
      <c r="D61" s="9"/>
      <c r="E61" s="9"/>
      <c r="F61" s="9"/>
      <c r="G61" s="9"/>
      <c r="H61" s="9"/>
      <c r="I61" s="9"/>
      <c r="J61" s="9"/>
      <c r="K61" s="9"/>
      <c r="L61" s="9"/>
      <c r="M61" s="9"/>
      <c r="N61" s="9"/>
      <c r="O61" s="9"/>
      <c r="P61" s="9"/>
      <c r="Q61" s="9"/>
      <c r="R61" s="9"/>
      <c r="S61" s="9"/>
      <c r="U61" s="29"/>
      <c r="V61" s="29"/>
      <c r="Y61"/>
      <c r="Z61"/>
      <c r="AA61"/>
      <c r="AB61"/>
      <c r="AC61"/>
      <c r="AD61"/>
      <c r="AE61"/>
      <c r="AF61"/>
      <c r="AG61"/>
      <c r="AH61"/>
      <c r="AI61"/>
      <c r="AJ61"/>
      <c r="AK61"/>
      <c r="AL61"/>
      <c r="AM61"/>
      <c r="AN61"/>
      <c r="AO61"/>
      <c r="AP61"/>
      <c r="AQ61"/>
      <c r="AR61"/>
      <c r="AS61"/>
      <c r="AT61"/>
      <c r="AU61"/>
    </row>
    <row r="62" spans="2:47" ht="18" customHeight="1" thickBot="1" x14ac:dyDescent="0.2">
      <c r="B62" s="9"/>
      <c r="C62" s="6" t="s">
        <v>79</v>
      </c>
      <c r="D62" s="9" t="str">
        <f>IF(U10=2,"商号・屋号等","法人名")</f>
        <v>法人名</v>
      </c>
      <c r="E62" s="9"/>
      <c r="F62" s="209"/>
      <c r="G62" s="210"/>
      <c r="H62" s="210"/>
      <c r="I62" s="210"/>
      <c r="J62" s="211"/>
      <c r="K62" s="9"/>
      <c r="L62" s="9" t="str">
        <f>IF(U10=1,"　例）○〇自動車株式会社","")</f>
        <v/>
      </c>
      <c r="M62" s="9"/>
      <c r="N62" s="9"/>
      <c r="O62" s="9" t="str">
        <f>IF(U10=1,"法人格の略称（株）（有）は不可","")</f>
        <v/>
      </c>
      <c r="P62" s="9"/>
      <c r="Q62" s="9"/>
      <c r="R62" s="9"/>
      <c r="S62" s="9"/>
      <c r="U62" s="29"/>
      <c r="V62" s="29"/>
      <c r="W62" s="60" t="str">
        <f ca="1">中間シート!O15</f>
        <v>法人名・商号・屋号を入力してください。</v>
      </c>
    </row>
    <row r="63" spans="2:47" x14ac:dyDescent="0.15">
      <c r="B63" s="9"/>
      <c r="C63" s="12"/>
      <c r="D63" s="9"/>
      <c r="E63" s="9"/>
      <c r="F63" s="9"/>
      <c r="G63" s="9"/>
      <c r="H63" s="9"/>
      <c r="I63" s="9"/>
      <c r="J63" s="9"/>
      <c r="K63" s="9"/>
      <c r="L63" s="9"/>
      <c r="M63" s="9"/>
      <c r="N63" s="9"/>
      <c r="O63" s="9"/>
      <c r="P63" s="9"/>
      <c r="Q63" s="9"/>
      <c r="R63" s="9"/>
      <c r="S63" s="9"/>
      <c r="U63" s="29"/>
      <c r="V63" s="29"/>
    </row>
    <row r="64" spans="2:47" x14ac:dyDescent="0.15">
      <c r="B64" s="9"/>
      <c r="C64" s="11"/>
      <c r="D64" s="11"/>
      <c r="E64" s="11"/>
      <c r="F64" s="9"/>
      <c r="G64" s="9"/>
      <c r="H64" s="9"/>
      <c r="I64" s="9"/>
      <c r="J64" s="9"/>
      <c r="K64" s="9"/>
      <c r="L64" s="9"/>
      <c r="M64" s="9"/>
      <c r="N64" s="9"/>
      <c r="O64" s="9"/>
      <c r="P64" s="9"/>
      <c r="Q64" s="9"/>
      <c r="R64" s="9"/>
      <c r="S64" s="9"/>
      <c r="U64" s="29"/>
      <c r="V64" s="29"/>
    </row>
    <row r="65" spans="2:47" x14ac:dyDescent="0.15">
      <c r="B65" s="9"/>
      <c r="C65" s="9" t="s">
        <v>172</v>
      </c>
      <c r="D65" s="11"/>
      <c r="E65" s="9"/>
      <c r="F65" s="9"/>
      <c r="G65" s="9"/>
      <c r="H65" s="9"/>
      <c r="I65" s="9"/>
      <c r="J65" s="9"/>
      <c r="K65" s="9"/>
      <c r="L65" s="9"/>
      <c r="M65" s="9"/>
      <c r="N65" s="9"/>
      <c r="O65" s="9"/>
      <c r="P65" s="9"/>
      <c r="Q65" s="9"/>
      <c r="R65" s="9"/>
      <c r="S65" s="9"/>
      <c r="U65" s="29"/>
      <c r="V65" s="29"/>
    </row>
    <row r="66" spans="2:47" s="2" customFormat="1" ht="5.0999999999999996" customHeight="1" thickBot="1" x14ac:dyDescent="0.2">
      <c r="B66" s="9"/>
      <c r="C66" s="9"/>
      <c r="D66" s="9"/>
      <c r="E66" s="9"/>
      <c r="F66" s="9"/>
      <c r="G66" s="9"/>
      <c r="H66" s="9"/>
      <c r="I66" s="9"/>
      <c r="J66" s="9"/>
      <c r="K66" s="9"/>
      <c r="L66" s="9"/>
      <c r="M66" s="9"/>
      <c r="N66" s="9"/>
      <c r="O66" s="9"/>
      <c r="P66" s="9"/>
      <c r="Q66" s="9"/>
      <c r="R66" s="9"/>
      <c r="S66" s="9"/>
      <c r="U66" s="29"/>
      <c r="V66" s="29"/>
      <c r="Y66"/>
      <c r="Z66"/>
      <c r="AA66"/>
      <c r="AB66"/>
      <c r="AC66"/>
      <c r="AD66"/>
      <c r="AE66"/>
      <c r="AF66"/>
      <c r="AG66"/>
      <c r="AH66"/>
      <c r="AI66"/>
      <c r="AJ66"/>
      <c r="AK66"/>
      <c r="AL66"/>
      <c r="AM66"/>
      <c r="AN66"/>
      <c r="AO66"/>
      <c r="AP66"/>
      <c r="AQ66"/>
      <c r="AR66"/>
      <c r="AS66"/>
      <c r="AT66"/>
      <c r="AU66"/>
    </row>
    <row r="67" spans="2:47" ht="18" customHeight="1" thickBot="1" x14ac:dyDescent="0.2">
      <c r="B67" s="9"/>
      <c r="C67" s="6" t="str">
        <f>IF(U10=1,"※","")</f>
        <v/>
      </c>
      <c r="D67" s="9" t="s">
        <v>173</v>
      </c>
      <c r="E67" s="9"/>
      <c r="F67" s="206"/>
      <c r="G67" s="207"/>
      <c r="H67" s="207"/>
      <c r="I67" s="207"/>
      <c r="J67" s="208"/>
      <c r="K67" s="9"/>
      <c r="L67" s="9" t="s">
        <v>174</v>
      </c>
      <c r="M67" s="9"/>
      <c r="N67" s="9"/>
      <c r="O67" s="9"/>
      <c r="P67" s="9"/>
      <c r="Q67" s="9"/>
      <c r="R67" s="9"/>
      <c r="S67" s="9"/>
      <c r="U67" s="29"/>
      <c r="V67" s="29"/>
      <c r="W67" s="60" t="str">
        <f>IF(U10=1,中間シート!O16,"")</f>
        <v/>
      </c>
    </row>
    <row r="68" spans="2:47" s="2" customFormat="1" ht="5.0999999999999996" customHeight="1" thickBot="1" x14ac:dyDescent="0.2">
      <c r="B68" s="9"/>
      <c r="C68" s="9"/>
      <c r="D68" s="9"/>
      <c r="E68" s="9"/>
      <c r="F68" s="9"/>
      <c r="G68" s="9"/>
      <c r="H68" s="9"/>
      <c r="I68" s="9"/>
      <c r="J68" s="9"/>
      <c r="K68" s="9"/>
      <c r="L68" s="9"/>
      <c r="M68" s="9"/>
      <c r="N68" s="9"/>
      <c r="O68" s="9"/>
      <c r="P68" s="9"/>
      <c r="Q68" s="9"/>
      <c r="R68" s="9"/>
      <c r="S68" s="9"/>
      <c r="U68" s="29"/>
      <c r="V68" s="29"/>
      <c r="Y68"/>
      <c r="Z68"/>
      <c r="AA68"/>
      <c r="AB68"/>
      <c r="AC68"/>
      <c r="AD68"/>
      <c r="AE68"/>
      <c r="AF68"/>
      <c r="AG68"/>
      <c r="AH68"/>
      <c r="AI68"/>
      <c r="AJ68"/>
      <c r="AK68"/>
      <c r="AL68"/>
      <c r="AM68"/>
      <c r="AN68"/>
      <c r="AO68"/>
      <c r="AP68"/>
      <c r="AQ68"/>
      <c r="AR68"/>
      <c r="AS68"/>
      <c r="AT68"/>
      <c r="AU68"/>
    </row>
    <row r="69" spans="2:47" ht="18" customHeight="1" thickBot="1" x14ac:dyDescent="0.2">
      <c r="B69" s="9"/>
      <c r="C69" s="6" t="s">
        <v>79</v>
      </c>
      <c r="D69" s="9" t="s">
        <v>175</v>
      </c>
      <c r="E69" s="9"/>
      <c r="F69" s="206"/>
      <c r="G69" s="207"/>
      <c r="H69" s="207"/>
      <c r="I69" s="207"/>
      <c r="J69" s="208"/>
      <c r="K69" s="9"/>
      <c r="L69" s="9"/>
      <c r="M69" s="9"/>
      <c r="N69" s="9"/>
      <c r="O69" s="9"/>
      <c r="P69" s="9"/>
      <c r="Q69" s="9"/>
      <c r="R69" s="9"/>
      <c r="S69" s="9"/>
      <c r="U69" s="29"/>
      <c r="V69" s="29"/>
      <c r="W69" s="60" t="str">
        <f ca="1">中間シート!O17</f>
        <v>姓を入力してください。</v>
      </c>
    </row>
    <row r="70" spans="2:47" s="2" customFormat="1" ht="5.0999999999999996" customHeight="1" thickBot="1" x14ac:dyDescent="0.2">
      <c r="B70" s="9"/>
      <c r="C70" s="9"/>
      <c r="D70" s="9"/>
      <c r="E70" s="9"/>
      <c r="F70" s="9"/>
      <c r="G70" s="9"/>
      <c r="H70" s="9"/>
      <c r="I70" s="9"/>
      <c r="J70" s="9"/>
      <c r="K70" s="9"/>
      <c r="L70" s="9"/>
      <c r="M70" s="9"/>
      <c r="N70" s="9"/>
      <c r="O70" s="9"/>
      <c r="P70" s="9"/>
      <c r="Q70" s="9"/>
      <c r="R70" s="9"/>
      <c r="S70" s="9"/>
      <c r="U70" s="29"/>
      <c r="V70" s="29"/>
      <c r="Y70"/>
      <c r="Z70"/>
      <c r="AA70"/>
      <c r="AB70"/>
      <c r="AC70"/>
      <c r="AD70"/>
      <c r="AE70"/>
      <c r="AF70"/>
      <c r="AG70"/>
      <c r="AH70"/>
      <c r="AI70"/>
      <c r="AJ70"/>
      <c r="AK70"/>
      <c r="AL70"/>
      <c r="AM70"/>
      <c r="AN70"/>
      <c r="AO70"/>
      <c r="AP70"/>
      <c r="AQ70"/>
      <c r="AR70"/>
      <c r="AS70"/>
      <c r="AT70"/>
      <c r="AU70"/>
    </row>
    <row r="71" spans="2:47" ht="18" customHeight="1" thickBot="1" x14ac:dyDescent="0.2">
      <c r="B71" s="9"/>
      <c r="C71" s="6" t="s">
        <v>79</v>
      </c>
      <c r="D71" s="9" t="s">
        <v>176</v>
      </c>
      <c r="E71" s="9"/>
      <c r="F71" s="206"/>
      <c r="G71" s="207"/>
      <c r="H71" s="207"/>
      <c r="I71" s="207"/>
      <c r="J71" s="208"/>
      <c r="K71" s="9"/>
      <c r="L71" s="9"/>
      <c r="M71" s="9"/>
      <c r="N71" s="9"/>
      <c r="O71" s="9"/>
      <c r="P71" s="9"/>
      <c r="Q71" s="9"/>
      <c r="R71" s="9"/>
      <c r="S71" s="9"/>
      <c r="U71" s="29"/>
      <c r="V71" s="29"/>
      <c r="W71" s="60" t="str">
        <f ca="1">中間シート!O18</f>
        <v>名を入力してください。</v>
      </c>
    </row>
    <row r="72" spans="2:47" x14ac:dyDescent="0.15">
      <c r="B72" s="9"/>
      <c r="C72" s="12"/>
      <c r="D72" s="9"/>
      <c r="E72" s="9"/>
      <c r="F72" s="9"/>
      <c r="G72" s="9"/>
      <c r="H72" s="9"/>
      <c r="I72" s="9"/>
      <c r="J72" s="9"/>
      <c r="K72" s="9"/>
      <c r="L72" s="9"/>
      <c r="M72" s="9"/>
      <c r="N72" s="9"/>
      <c r="O72" s="9"/>
      <c r="P72" s="9"/>
      <c r="Q72" s="9"/>
      <c r="R72" s="9"/>
      <c r="S72" s="9"/>
      <c r="U72" s="29"/>
      <c r="V72" s="29"/>
    </row>
    <row r="73" spans="2:47" x14ac:dyDescent="0.15">
      <c r="U73" s="29"/>
      <c r="V73" s="29"/>
    </row>
    <row r="74" spans="2:47" s="2" customFormat="1" ht="5.0999999999999996" customHeight="1" x14ac:dyDescent="0.15">
      <c r="C74" s="13"/>
      <c r="D74" s="13"/>
      <c r="E74" s="13"/>
      <c r="F74" s="13"/>
      <c r="G74" s="13"/>
      <c r="H74" s="13"/>
      <c r="I74" s="13"/>
      <c r="J74" s="13"/>
      <c r="K74" s="13"/>
      <c r="L74" s="13"/>
      <c r="M74" s="13"/>
      <c r="N74" s="13"/>
      <c r="O74" s="13"/>
      <c r="P74" s="13"/>
      <c r="Q74" s="31"/>
      <c r="R74" s="13"/>
      <c r="S74" s="13"/>
      <c r="U74" s="29"/>
      <c r="V74" s="29"/>
      <c r="W74" s="4"/>
      <c r="Y74"/>
      <c r="Z74"/>
      <c r="AA74"/>
      <c r="AB74"/>
      <c r="AC74"/>
      <c r="AD74"/>
      <c r="AE74"/>
      <c r="AF74"/>
      <c r="AG74"/>
      <c r="AH74"/>
      <c r="AI74"/>
      <c r="AJ74"/>
      <c r="AK74"/>
      <c r="AL74"/>
      <c r="AM74"/>
      <c r="AN74"/>
      <c r="AO74"/>
      <c r="AP74"/>
      <c r="AQ74"/>
      <c r="AR74"/>
      <c r="AS74"/>
      <c r="AT74"/>
      <c r="AU74"/>
    </row>
    <row r="75" spans="2:47" x14ac:dyDescent="0.15">
      <c r="B75" s="13"/>
      <c r="C75" s="13" t="s">
        <v>396</v>
      </c>
      <c r="D75" s="13"/>
      <c r="E75" s="13"/>
      <c r="F75" s="13"/>
      <c r="G75" s="13"/>
      <c r="H75" s="13"/>
      <c r="I75" s="13"/>
      <c r="J75" s="13"/>
      <c r="K75" s="13"/>
      <c r="L75" s="13"/>
      <c r="M75" s="13"/>
      <c r="N75" s="13"/>
      <c r="O75" s="13"/>
      <c r="P75" s="13"/>
      <c r="Q75" s="13"/>
      <c r="R75" s="13"/>
      <c r="S75" s="13"/>
      <c r="U75" s="29"/>
      <c r="V75" s="29"/>
    </row>
    <row r="76" spans="2:47" s="2" customFormat="1" ht="5.0999999999999996" customHeight="1" thickBot="1" x14ac:dyDescent="0.2">
      <c r="C76" s="13"/>
      <c r="D76" s="13"/>
      <c r="E76" s="13"/>
      <c r="F76" s="13"/>
      <c r="G76" s="13"/>
      <c r="H76" s="13"/>
      <c r="I76" s="13"/>
      <c r="J76" s="13"/>
      <c r="K76" s="13"/>
      <c r="L76" s="13"/>
      <c r="M76" s="13"/>
      <c r="N76" s="13"/>
      <c r="O76" s="13"/>
      <c r="P76" s="13"/>
      <c r="Q76" s="31"/>
      <c r="R76" s="13"/>
      <c r="S76" s="13"/>
      <c r="U76" s="29"/>
      <c r="V76" s="29"/>
      <c r="W76" s="4"/>
      <c r="Y76"/>
      <c r="Z76"/>
      <c r="AA76"/>
      <c r="AB76"/>
      <c r="AC76"/>
      <c r="AD76"/>
      <c r="AE76"/>
      <c r="AF76"/>
      <c r="AG76"/>
      <c r="AH76"/>
      <c r="AI76"/>
      <c r="AJ76"/>
      <c r="AK76"/>
      <c r="AL76"/>
      <c r="AM76"/>
      <c r="AN76"/>
      <c r="AO76"/>
      <c r="AP76"/>
      <c r="AQ76"/>
      <c r="AR76"/>
      <c r="AS76"/>
      <c r="AT76"/>
      <c r="AU76"/>
    </row>
    <row r="77" spans="2:47" ht="18" customHeight="1" thickBot="1" x14ac:dyDescent="0.2">
      <c r="B77" s="13"/>
      <c r="C77" s="14" t="s">
        <v>79</v>
      </c>
      <c r="D77" s="13" t="s">
        <v>177</v>
      </c>
      <c r="E77" s="13"/>
      <c r="F77" s="20">
        <v>1</v>
      </c>
      <c r="G77" s="13"/>
      <c r="H77" s="13" t="s">
        <v>153</v>
      </c>
      <c r="I77" s="13"/>
      <c r="J77" s="13"/>
      <c r="K77" s="13"/>
      <c r="L77" s="13"/>
      <c r="M77" s="13"/>
      <c r="N77" s="13"/>
      <c r="O77" s="13"/>
      <c r="P77" s="13"/>
      <c r="Q77" s="13"/>
      <c r="R77" s="13"/>
      <c r="S77" s="13"/>
      <c r="U77" s="29"/>
      <c r="V77" s="29"/>
      <c r="W77" s="60" t="str">
        <f ca="1">中間シート!O39</f>
        <v>OK</v>
      </c>
    </row>
    <row r="78" spans="2:47" x14ac:dyDescent="0.15">
      <c r="B78" s="13"/>
      <c r="C78" s="13"/>
      <c r="D78" s="13"/>
      <c r="E78" s="13"/>
      <c r="F78" s="13"/>
      <c r="G78" s="13"/>
      <c r="H78" s="13"/>
      <c r="I78" s="13"/>
      <c r="J78" s="13"/>
      <c r="K78" s="13"/>
      <c r="L78" s="13"/>
      <c r="M78" s="13"/>
      <c r="N78" s="13"/>
      <c r="O78" s="13"/>
      <c r="P78" s="13"/>
      <c r="Q78" s="13"/>
      <c r="R78" s="13"/>
      <c r="S78" s="13"/>
      <c r="U78" s="29"/>
      <c r="V78" s="29"/>
    </row>
    <row r="79" spans="2:47" x14ac:dyDescent="0.15">
      <c r="U79" s="29"/>
      <c r="V79" s="29"/>
    </row>
    <row r="80" spans="2:47" s="2" customFormat="1" ht="5.0999999999999996" customHeight="1" x14ac:dyDescent="0.15">
      <c r="B80" s="9"/>
      <c r="C80" s="9"/>
      <c r="D80" s="9"/>
      <c r="E80" s="9"/>
      <c r="F80" s="9"/>
      <c r="G80" s="9"/>
      <c r="H80" s="9"/>
      <c r="I80" s="9"/>
      <c r="J80" s="9"/>
      <c r="K80" s="9"/>
      <c r="L80" s="9"/>
      <c r="M80" s="9"/>
      <c r="N80" s="9"/>
      <c r="O80" s="9"/>
      <c r="P80" s="9"/>
      <c r="Q80" s="9"/>
      <c r="R80" s="9"/>
      <c r="S80" s="9"/>
      <c r="U80" s="29"/>
      <c r="V80" s="29"/>
      <c r="Y80"/>
      <c r="Z80"/>
      <c r="AA80"/>
      <c r="AB80"/>
      <c r="AC80"/>
      <c r="AD80"/>
      <c r="AE80"/>
      <c r="AF80"/>
      <c r="AG80"/>
      <c r="AH80"/>
      <c r="AI80"/>
      <c r="AJ80"/>
      <c r="AK80"/>
      <c r="AL80"/>
      <c r="AM80"/>
      <c r="AN80"/>
      <c r="AO80"/>
      <c r="AP80"/>
      <c r="AQ80"/>
      <c r="AR80"/>
      <c r="AS80"/>
      <c r="AT80"/>
      <c r="AU80"/>
    </row>
    <row r="81" spans="2:47" x14ac:dyDescent="0.15">
      <c r="B81" s="9"/>
      <c r="C81" s="9" t="s">
        <v>179</v>
      </c>
      <c r="D81" s="61"/>
      <c r="E81" s="9"/>
      <c r="F81" s="61"/>
      <c r="G81" s="9"/>
      <c r="H81" s="61"/>
      <c r="I81" s="9"/>
      <c r="J81" s="61"/>
      <c r="K81" s="9"/>
      <c r="L81" s="61"/>
      <c r="M81" s="9"/>
      <c r="N81" s="61"/>
      <c r="O81" s="9"/>
      <c r="P81" s="61"/>
      <c r="Q81" s="9"/>
      <c r="R81" s="61"/>
      <c r="S81" s="9"/>
      <c r="U81" s="29"/>
      <c r="V81" s="29"/>
    </row>
    <row r="82" spans="2:47" x14ac:dyDescent="0.15">
      <c r="B82" s="9"/>
      <c r="C82" s="11"/>
      <c r="D82" s="11"/>
      <c r="E82" s="11"/>
      <c r="F82" s="9"/>
      <c r="G82" s="9"/>
      <c r="H82" s="9"/>
      <c r="I82" s="9"/>
      <c r="J82" s="9"/>
      <c r="K82" s="9"/>
      <c r="L82" s="9"/>
      <c r="M82" s="9"/>
      <c r="N82" s="9"/>
      <c r="O82" s="9"/>
      <c r="P82" s="9"/>
      <c r="Q82" s="9"/>
      <c r="R82" s="9"/>
      <c r="S82" s="9"/>
      <c r="U82" s="29"/>
      <c r="V82" s="29"/>
    </row>
    <row r="83" spans="2:47" x14ac:dyDescent="0.15">
      <c r="B83" s="9"/>
      <c r="C83" s="9" t="s">
        <v>180</v>
      </c>
      <c r="D83" s="61"/>
      <c r="E83" s="9"/>
      <c r="F83" s="9"/>
      <c r="G83" s="9"/>
      <c r="H83" s="9"/>
      <c r="I83" s="9"/>
      <c r="J83" s="9"/>
      <c r="K83" s="9"/>
      <c r="L83" s="9"/>
      <c r="M83" s="9"/>
      <c r="N83" s="9"/>
      <c r="O83" s="9"/>
      <c r="P83" s="9"/>
      <c r="Q83" s="9"/>
      <c r="R83" s="9"/>
      <c r="S83" s="9"/>
      <c r="U83" s="29"/>
      <c r="V83" s="29"/>
    </row>
    <row r="84" spans="2:47" s="2" customFormat="1" ht="5.0999999999999996" customHeight="1" thickBot="1" x14ac:dyDescent="0.2">
      <c r="B84" s="9"/>
      <c r="C84" s="9"/>
      <c r="D84" s="9"/>
      <c r="E84" s="9"/>
      <c r="F84" s="9"/>
      <c r="G84" s="9"/>
      <c r="H84" s="9"/>
      <c r="I84" s="9"/>
      <c r="J84" s="9"/>
      <c r="K84" s="9"/>
      <c r="L84" s="9"/>
      <c r="M84" s="9"/>
      <c r="N84" s="9"/>
      <c r="O84" s="9"/>
      <c r="P84" s="9"/>
      <c r="Q84" s="9"/>
      <c r="R84" s="9"/>
      <c r="S84" s="9"/>
      <c r="U84" s="29"/>
      <c r="V84" s="29"/>
      <c r="Y84"/>
      <c r="Z84"/>
      <c r="AA84"/>
      <c r="AB84"/>
      <c r="AC84"/>
      <c r="AD84"/>
      <c r="AE84"/>
      <c r="AF84"/>
      <c r="AG84"/>
      <c r="AH84"/>
      <c r="AI84"/>
      <c r="AJ84"/>
      <c r="AK84"/>
      <c r="AL84"/>
      <c r="AM84"/>
      <c r="AN84"/>
      <c r="AO84"/>
      <c r="AP84"/>
      <c r="AQ84"/>
      <c r="AR84"/>
      <c r="AS84"/>
      <c r="AT84"/>
      <c r="AU84"/>
    </row>
    <row r="85" spans="2:47" ht="18" customHeight="1" thickBot="1" x14ac:dyDescent="0.2">
      <c r="B85" s="9"/>
      <c r="C85" s="6" t="s">
        <v>79</v>
      </c>
      <c r="D85" s="61" t="s">
        <v>181</v>
      </c>
      <c r="E85" s="9"/>
      <c r="F85" s="217"/>
      <c r="G85" s="218"/>
      <c r="H85" s="219"/>
      <c r="I85" s="9"/>
      <c r="J85" s="61" t="s">
        <v>455</v>
      </c>
      <c r="K85" s="9"/>
      <c r="L85" s="9"/>
      <c r="M85" s="9"/>
      <c r="N85" s="9"/>
      <c r="O85" s="9"/>
      <c r="P85" s="9"/>
      <c r="Q85" s="9"/>
      <c r="R85" s="9"/>
      <c r="S85" s="9"/>
      <c r="U85" s="29"/>
      <c r="V85" s="29"/>
      <c r="W85" s="60" t="str">
        <f ca="1">中間シート!O6</f>
        <v>交付決定番号を入力してください。</v>
      </c>
    </row>
    <row r="86" spans="2:47" s="2" customFormat="1" ht="5.0999999999999996" customHeight="1" thickBot="1" x14ac:dyDescent="0.2">
      <c r="B86" s="9"/>
      <c r="C86" s="9"/>
      <c r="D86" s="9"/>
      <c r="E86" s="9"/>
      <c r="F86" s="9"/>
      <c r="G86" s="9"/>
      <c r="H86" s="9"/>
      <c r="I86" s="9"/>
      <c r="J86" s="9"/>
      <c r="K86" s="9"/>
      <c r="L86" s="9"/>
      <c r="M86" s="9"/>
      <c r="N86" s="9"/>
      <c r="O86" s="9"/>
      <c r="P86" s="9"/>
      <c r="Q86" s="9"/>
      <c r="R86" s="9"/>
      <c r="S86" s="9"/>
      <c r="U86" s="29"/>
      <c r="V86" s="29"/>
      <c r="Y86"/>
      <c r="Z86"/>
      <c r="AA86"/>
      <c r="AB86"/>
      <c r="AC86"/>
      <c r="AD86"/>
      <c r="AE86"/>
      <c r="AF86"/>
      <c r="AG86"/>
      <c r="AH86"/>
      <c r="AI86"/>
      <c r="AJ86"/>
      <c r="AK86"/>
      <c r="AL86"/>
      <c r="AM86"/>
      <c r="AN86"/>
      <c r="AO86"/>
      <c r="AP86"/>
      <c r="AQ86"/>
      <c r="AR86"/>
      <c r="AS86"/>
      <c r="AT86"/>
      <c r="AU86"/>
    </row>
    <row r="87" spans="2:47" ht="18" customHeight="1" thickBot="1" x14ac:dyDescent="0.2">
      <c r="B87" s="9"/>
      <c r="C87" s="6" t="s">
        <v>79</v>
      </c>
      <c r="D87" s="61" t="s">
        <v>78</v>
      </c>
      <c r="E87" s="9"/>
      <c r="F87" s="186"/>
      <c r="G87" s="187"/>
      <c r="H87" s="188"/>
      <c r="I87" s="9"/>
      <c r="J87" s="9" t="s">
        <v>246</v>
      </c>
      <c r="K87" s="9"/>
      <c r="L87" s="61"/>
      <c r="M87" s="9"/>
      <c r="N87" s="9"/>
      <c r="O87" s="9"/>
      <c r="P87" s="9"/>
      <c r="Q87" s="9"/>
      <c r="R87" s="9"/>
      <c r="S87" s="9"/>
      <c r="U87" s="29"/>
      <c r="V87" s="29"/>
      <c r="W87" s="60" t="str">
        <f ca="1">中間シート!O7</f>
        <v>交付決定日を入力してください。</v>
      </c>
    </row>
    <row r="88" spans="2:47" x14ac:dyDescent="0.15">
      <c r="B88" s="9"/>
      <c r="C88" s="9"/>
      <c r="D88" s="61"/>
      <c r="E88" s="9"/>
      <c r="F88" s="61"/>
      <c r="G88" s="9"/>
      <c r="H88" s="61"/>
      <c r="I88" s="9"/>
      <c r="J88" s="61"/>
      <c r="K88" s="9"/>
      <c r="L88" s="61"/>
      <c r="M88" s="9"/>
      <c r="N88" s="9"/>
      <c r="O88" s="9"/>
      <c r="P88" s="9"/>
      <c r="Q88" s="9"/>
      <c r="R88" s="9"/>
      <c r="S88" s="9"/>
      <c r="U88" s="29"/>
      <c r="V88" s="29"/>
    </row>
    <row r="89" spans="2:47" x14ac:dyDescent="0.15">
      <c r="B89" s="9"/>
      <c r="C89" s="9" t="s">
        <v>195</v>
      </c>
      <c r="D89" s="61"/>
      <c r="E89" s="9"/>
      <c r="F89" s="61"/>
      <c r="G89" s="9"/>
      <c r="H89" s="61"/>
      <c r="I89" s="9"/>
      <c r="J89" s="61"/>
      <c r="K89" s="9"/>
      <c r="L89" s="61"/>
      <c r="M89" s="9"/>
      <c r="N89" s="9"/>
      <c r="O89" s="9"/>
      <c r="P89" s="9"/>
      <c r="Q89" s="9"/>
      <c r="R89" s="9"/>
      <c r="S89" s="9"/>
      <c r="U89" s="29"/>
      <c r="V89" s="29"/>
    </row>
    <row r="90" spans="2:47" s="2" customFormat="1" ht="5.0999999999999996" customHeight="1" x14ac:dyDescent="0.15">
      <c r="B90" s="9"/>
      <c r="C90" s="9"/>
      <c r="D90" s="9"/>
      <c r="E90" s="9"/>
      <c r="F90" s="9"/>
      <c r="G90" s="9"/>
      <c r="H90" s="9"/>
      <c r="I90" s="9"/>
      <c r="J90" s="9"/>
      <c r="K90" s="9"/>
      <c r="L90" s="9"/>
      <c r="M90" s="9"/>
      <c r="N90" s="9"/>
      <c r="O90" s="9"/>
      <c r="P90" s="9"/>
      <c r="Q90" s="9"/>
      <c r="R90" s="9"/>
      <c r="S90" s="9"/>
      <c r="T90" s="60"/>
      <c r="U90" s="29"/>
      <c r="V90" s="29"/>
      <c r="W90" s="60"/>
      <c r="X90" s="60"/>
      <c r="Y90"/>
      <c r="Z90"/>
      <c r="AA90"/>
      <c r="AB90"/>
      <c r="AC90"/>
      <c r="AD90"/>
      <c r="AE90"/>
      <c r="AF90"/>
      <c r="AG90"/>
      <c r="AH90"/>
      <c r="AI90"/>
      <c r="AJ90"/>
      <c r="AK90"/>
      <c r="AL90"/>
      <c r="AM90"/>
      <c r="AN90"/>
      <c r="AO90"/>
      <c r="AP90"/>
      <c r="AQ90"/>
      <c r="AR90"/>
      <c r="AS90"/>
      <c r="AT90"/>
      <c r="AU90"/>
    </row>
    <row r="91" spans="2:47" x14ac:dyDescent="0.15">
      <c r="B91" s="9"/>
      <c r="C91" s="9" t="s">
        <v>378</v>
      </c>
      <c r="D91" s="61"/>
      <c r="E91" s="9"/>
      <c r="F91" s="61"/>
      <c r="G91" s="9"/>
      <c r="H91" s="61"/>
      <c r="I91" s="9"/>
      <c r="J91" s="61"/>
      <c r="K91" s="9"/>
      <c r="L91" s="61"/>
      <c r="M91" s="9"/>
      <c r="N91" s="9"/>
      <c r="O91" s="9"/>
      <c r="P91" s="9"/>
      <c r="Q91" s="9"/>
      <c r="R91" s="9"/>
      <c r="S91" s="9"/>
      <c r="U91" s="29"/>
      <c r="V91" s="29"/>
    </row>
    <row r="92" spans="2:47" s="2" customFormat="1" ht="5.0999999999999996" customHeight="1" x14ac:dyDescent="0.15">
      <c r="B92" s="9"/>
      <c r="C92" s="9"/>
      <c r="D92" s="9"/>
      <c r="E92" s="9"/>
      <c r="F92" s="9"/>
      <c r="G92" s="9"/>
      <c r="H92" s="9"/>
      <c r="I92" s="9"/>
      <c r="J92" s="9"/>
      <c r="K92" s="9"/>
      <c r="L92" s="9"/>
      <c r="M92" s="9"/>
      <c r="N92" s="9"/>
      <c r="O92" s="9"/>
      <c r="P92" s="9"/>
      <c r="Q92" s="9"/>
      <c r="R92" s="9"/>
      <c r="S92" s="9"/>
      <c r="T92" s="60"/>
      <c r="U92" s="29"/>
      <c r="V92" s="29"/>
      <c r="W92" s="60"/>
      <c r="X92" s="60"/>
      <c r="Y92"/>
      <c r="Z92"/>
      <c r="AA92"/>
      <c r="AB92"/>
      <c r="AC92"/>
      <c r="AD92"/>
      <c r="AE92"/>
      <c r="AF92"/>
      <c r="AG92"/>
      <c r="AH92"/>
      <c r="AI92"/>
      <c r="AJ92"/>
      <c r="AK92"/>
      <c r="AL92"/>
      <c r="AM92"/>
      <c r="AN92"/>
      <c r="AO92"/>
      <c r="AP92"/>
      <c r="AQ92"/>
      <c r="AR92"/>
      <c r="AS92"/>
      <c r="AT92"/>
      <c r="AU92"/>
    </row>
    <row r="93" spans="2:47" x14ac:dyDescent="0.15">
      <c r="B93" s="9"/>
      <c r="C93" s="9" t="s">
        <v>254</v>
      </c>
      <c r="D93" s="61"/>
      <c r="E93" s="9"/>
      <c r="F93" s="61"/>
      <c r="G93" s="9"/>
      <c r="H93" s="61"/>
      <c r="I93" s="9"/>
      <c r="J93" s="61"/>
      <c r="K93" s="9"/>
      <c r="L93" s="61"/>
      <c r="M93" s="9"/>
      <c r="N93" s="9"/>
      <c r="O93" s="9"/>
      <c r="P93" s="9"/>
      <c r="Q93" s="9"/>
      <c r="R93" s="9"/>
      <c r="S93" s="9"/>
      <c r="U93" s="29"/>
      <c r="V93" s="29"/>
    </row>
    <row r="94" spans="2:47" s="2" customFormat="1" ht="5.0999999999999996" customHeight="1" x14ac:dyDescent="0.15">
      <c r="B94" s="9"/>
      <c r="C94" s="9"/>
      <c r="D94" s="9"/>
      <c r="E94" s="9"/>
      <c r="F94" s="9"/>
      <c r="G94" s="9"/>
      <c r="H94" s="9"/>
      <c r="I94" s="9"/>
      <c r="J94" s="9"/>
      <c r="K94" s="9"/>
      <c r="L94" s="9"/>
      <c r="M94" s="9"/>
      <c r="N94" s="9"/>
      <c r="O94" s="9"/>
      <c r="P94" s="9"/>
      <c r="Q94" s="9"/>
      <c r="R94" s="9"/>
      <c r="S94" s="9"/>
      <c r="T94" s="60"/>
      <c r="U94" s="29"/>
      <c r="V94" s="29"/>
      <c r="W94" s="60"/>
      <c r="X94" s="60"/>
      <c r="Y94"/>
      <c r="Z94"/>
      <c r="AA94"/>
      <c r="AB94"/>
      <c r="AC94"/>
      <c r="AD94"/>
      <c r="AE94"/>
      <c r="AF94"/>
      <c r="AG94"/>
      <c r="AH94"/>
      <c r="AI94"/>
      <c r="AJ94"/>
      <c r="AK94"/>
      <c r="AL94"/>
      <c r="AM94"/>
      <c r="AN94"/>
      <c r="AO94"/>
      <c r="AP94"/>
      <c r="AQ94"/>
      <c r="AR94"/>
      <c r="AS94"/>
      <c r="AT94"/>
      <c r="AU94"/>
    </row>
    <row r="95" spans="2:47" x14ac:dyDescent="0.15">
      <c r="B95" s="9"/>
      <c r="C95" s="22" t="s">
        <v>255</v>
      </c>
      <c r="D95" s="61"/>
      <c r="E95" s="9"/>
      <c r="F95" s="61"/>
      <c r="G95" s="9"/>
      <c r="H95" s="61"/>
      <c r="I95" s="9"/>
      <c r="J95" s="61"/>
      <c r="K95" s="9"/>
      <c r="L95" s="61"/>
      <c r="M95" s="9"/>
      <c r="N95" s="9"/>
      <c r="O95" s="9"/>
      <c r="P95" s="9"/>
      <c r="Q95" s="9"/>
      <c r="R95" s="9"/>
      <c r="S95" s="9"/>
      <c r="U95" s="29"/>
      <c r="V95" s="29"/>
    </row>
    <row r="96" spans="2:47" x14ac:dyDescent="0.15">
      <c r="B96" s="9"/>
      <c r="C96" s="22" t="s">
        <v>257</v>
      </c>
      <c r="D96" s="61"/>
      <c r="E96" s="9"/>
      <c r="F96" s="61"/>
      <c r="G96" s="9"/>
      <c r="H96" s="61"/>
      <c r="I96" s="9"/>
      <c r="J96" s="61"/>
      <c r="K96" s="9"/>
      <c r="L96" s="61"/>
      <c r="M96" s="9"/>
      <c r="N96" s="9"/>
      <c r="O96" s="9"/>
      <c r="P96" s="9"/>
      <c r="Q96" s="9"/>
      <c r="R96" s="9"/>
      <c r="S96" s="9"/>
      <c r="U96" s="29"/>
      <c r="V96" s="29"/>
    </row>
    <row r="97" spans="1:47" x14ac:dyDescent="0.15">
      <c r="B97" s="9"/>
      <c r="C97" s="9"/>
      <c r="D97" s="61"/>
      <c r="E97" s="9"/>
      <c r="F97" s="61"/>
      <c r="G97" s="9"/>
      <c r="H97" s="61"/>
      <c r="I97" s="9"/>
      <c r="J97" s="61"/>
      <c r="K97" s="9"/>
      <c r="L97" s="61"/>
      <c r="M97" s="9"/>
      <c r="N97" s="9"/>
      <c r="O97" s="9"/>
      <c r="P97" s="9"/>
      <c r="Q97" s="9"/>
      <c r="R97" s="9"/>
      <c r="S97" s="9"/>
      <c r="U97" s="29"/>
      <c r="V97" s="29"/>
    </row>
    <row r="98" spans="1:47" x14ac:dyDescent="0.15">
      <c r="B98" s="9"/>
      <c r="C98" s="9"/>
      <c r="D98" s="61"/>
      <c r="E98" s="9"/>
      <c r="F98" s="61" t="s">
        <v>196</v>
      </c>
      <c r="G98" s="9"/>
      <c r="H98" s="61" t="s">
        <v>184</v>
      </c>
      <c r="I98" s="9"/>
      <c r="J98" s="205" t="s">
        <v>197</v>
      </c>
      <c r="K98" s="9"/>
      <c r="L98" s="205" t="s">
        <v>183</v>
      </c>
      <c r="M98" s="9"/>
      <c r="N98" s="9"/>
      <c r="O98" s="9"/>
      <c r="P98" s="9"/>
      <c r="Q98" s="9"/>
      <c r="R98" s="9"/>
      <c r="S98" s="9"/>
      <c r="U98" s="29"/>
      <c r="V98" s="29"/>
    </row>
    <row r="99" spans="1:47" x14ac:dyDescent="0.15">
      <c r="B99" s="9"/>
      <c r="C99" s="9"/>
      <c r="D99" s="61"/>
      <c r="E99" s="9"/>
      <c r="F99" s="61" t="s">
        <v>182</v>
      </c>
      <c r="G99" s="9"/>
      <c r="H99" s="61" t="s">
        <v>182</v>
      </c>
      <c r="I99" s="9"/>
      <c r="J99" s="205"/>
      <c r="K99" s="23"/>
      <c r="L99" s="205"/>
      <c r="M99" s="9"/>
      <c r="N99" s="9"/>
      <c r="O99" s="9"/>
      <c r="P99" s="9"/>
      <c r="Q99" s="9"/>
      <c r="R99" s="9"/>
      <c r="S99" s="9"/>
      <c r="U99" s="29"/>
      <c r="V99" s="29"/>
    </row>
    <row r="100" spans="1:47" s="2" customFormat="1" ht="5.0999999999999996" customHeight="1" thickBot="1" x14ac:dyDescent="0.2">
      <c r="B100" s="9"/>
      <c r="C100" s="9"/>
      <c r="D100" s="9"/>
      <c r="E100" s="9"/>
      <c r="F100" s="9"/>
      <c r="G100" s="9"/>
      <c r="H100" s="9"/>
      <c r="I100" s="9"/>
      <c r="J100" s="9"/>
      <c r="K100" s="9"/>
      <c r="L100" s="9"/>
      <c r="M100" s="9"/>
      <c r="N100" s="9"/>
      <c r="O100" s="9"/>
      <c r="P100" s="9"/>
      <c r="Q100" s="9"/>
      <c r="R100" s="9"/>
      <c r="S100" s="9"/>
      <c r="U100" s="29"/>
      <c r="V100" s="29"/>
      <c r="Y100"/>
      <c r="Z100"/>
      <c r="AA100"/>
      <c r="AB100"/>
      <c r="AC100"/>
      <c r="AD100"/>
      <c r="AE100"/>
      <c r="AF100"/>
      <c r="AG100"/>
      <c r="AH100"/>
      <c r="AI100"/>
      <c r="AJ100"/>
      <c r="AK100"/>
      <c r="AL100"/>
      <c r="AM100"/>
      <c r="AN100"/>
      <c r="AO100"/>
      <c r="AP100"/>
      <c r="AQ100"/>
      <c r="AR100"/>
      <c r="AS100"/>
      <c r="AT100"/>
      <c r="AU100"/>
    </row>
    <row r="101" spans="1:47" ht="18" customHeight="1" thickBot="1" x14ac:dyDescent="0.2">
      <c r="B101" s="9"/>
      <c r="C101" s="6" t="s">
        <v>79</v>
      </c>
      <c r="D101" s="61" t="s">
        <v>267</v>
      </c>
      <c r="E101" s="9"/>
      <c r="F101" s="91"/>
      <c r="G101" s="9"/>
      <c r="H101" s="91"/>
      <c r="I101" s="9"/>
      <c r="J101" s="62">
        <f>中間シート!H44</f>
        <v>0</v>
      </c>
      <c r="K101" s="9"/>
      <c r="L101" s="62">
        <f>中間シート!I44</f>
        <v>0</v>
      </c>
      <c r="M101" s="9"/>
      <c r="N101" s="9"/>
      <c r="O101" s="9"/>
      <c r="P101" s="9"/>
      <c r="Q101" s="9"/>
      <c r="R101" s="9"/>
      <c r="S101" s="9"/>
      <c r="U101" s="29"/>
      <c r="V101" s="29"/>
      <c r="W101" s="60" t="str">
        <f ca="1">中間シート!O44</f>
        <v>交付決定時の補助対象経費を入力してください。</v>
      </c>
    </row>
    <row r="102" spans="1:47" x14ac:dyDescent="0.15">
      <c r="B102" s="9"/>
      <c r="C102" s="9"/>
      <c r="D102" s="61"/>
      <c r="E102" s="9"/>
      <c r="F102" s="61"/>
      <c r="G102" s="9"/>
      <c r="H102" s="61"/>
      <c r="I102" s="9"/>
      <c r="J102" s="61"/>
      <c r="K102" s="9"/>
      <c r="L102" s="61"/>
      <c r="M102" s="9"/>
      <c r="N102" s="9"/>
      <c r="O102" s="9"/>
      <c r="P102" s="9"/>
      <c r="Q102" s="9"/>
      <c r="R102" s="9"/>
      <c r="S102" s="9"/>
      <c r="U102" s="29"/>
      <c r="V102" s="29"/>
    </row>
    <row r="103" spans="1:47" ht="14.25" thickBot="1" x14ac:dyDescent="0.2">
      <c r="B103" s="9"/>
      <c r="C103" s="9"/>
      <c r="D103" s="61"/>
      <c r="E103" s="9"/>
      <c r="F103" s="61"/>
      <c r="G103" s="9"/>
      <c r="H103" s="61"/>
      <c r="I103" s="9"/>
      <c r="J103" s="61"/>
      <c r="K103" s="9"/>
      <c r="L103" s="61"/>
      <c r="M103" s="9"/>
      <c r="N103" s="9"/>
      <c r="O103" s="9"/>
      <c r="P103" s="9"/>
      <c r="Q103" s="9"/>
      <c r="R103" s="9"/>
      <c r="S103" s="9"/>
      <c r="U103" s="29"/>
      <c r="V103" s="29"/>
    </row>
    <row r="104" spans="1:47" ht="23.45" customHeight="1" thickBot="1" x14ac:dyDescent="0.2">
      <c r="B104" s="178" t="s">
        <v>474</v>
      </c>
      <c r="C104" s="179"/>
      <c r="D104" s="179"/>
      <c r="E104" s="179"/>
      <c r="F104" s="179"/>
      <c r="G104" s="179"/>
      <c r="H104" s="179"/>
      <c r="I104" s="179"/>
      <c r="J104" s="179"/>
      <c r="K104" s="179"/>
      <c r="L104" s="179"/>
      <c r="M104" s="179"/>
      <c r="N104" s="179"/>
      <c r="O104" s="179"/>
      <c r="P104" s="179"/>
      <c r="Q104" s="179"/>
      <c r="R104" s="179"/>
      <c r="S104" s="180"/>
      <c r="U104" s="29"/>
      <c r="V104" s="29"/>
    </row>
    <row r="105" spans="1:47" x14ac:dyDescent="0.15">
      <c r="B105" s="9"/>
      <c r="C105" s="9"/>
      <c r="D105" s="61"/>
      <c r="E105" s="9"/>
      <c r="F105" s="61"/>
      <c r="G105" s="9"/>
      <c r="H105" s="61"/>
      <c r="I105" s="9"/>
      <c r="J105" s="61"/>
      <c r="K105" s="9"/>
      <c r="L105" s="61"/>
      <c r="M105" s="9"/>
      <c r="N105" s="9"/>
      <c r="O105" s="9"/>
      <c r="P105" s="9"/>
      <c r="Q105" s="9"/>
      <c r="R105" s="9"/>
      <c r="S105" s="9"/>
      <c r="U105" s="29"/>
      <c r="V105" s="29"/>
    </row>
    <row r="106" spans="1:47" x14ac:dyDescent="0.15">
      <c r="U106" s="29"/>
      <c r="V106" s="29"/>
    </row>
    <row r="107" spans="1:47" s="2" customFormat="1" ht="5.0999999999999996" customHeight="1" x14ac:dyDescent="0.15">
      <c r="B107" s="13"/>
      <c r="C107" s="13"/>
      <c r="D107" s="13"/>
      <c r="E107" s="13"/>
      <c r="F107" s="13"/>
      <c r="G107" s="13"/>
      <c r="H107" s="13"/>
      <c r="I107" s="13"/>
      <c r="J107" s="13"/>
      <c r="K107" s="13"/>
      <c r="L107" s="13"/>
      <c r="M107" s="13"/>
      <c r="N107" s="13"/>
      <c r="O107" s="13"/>
      <c r="P107" s="13"/>
      <c r="Q107" s="31"/>
      <c r="R107" s="13"/>
      <c r="S107" s="13"/>
      <c r="U107" s="29"/>
      <c r="V107" s="29"/>
      <c r="W107" s="4"/>
      <c r="Y107"/>
      <c r="Z107"/>
      <c r="AA107"/>
      <c r="AB107"/>
      <c r="AC107"/>
      <c r="AD107"/>
      <c r="AE107"/>
      <c r="AF107"/>
      <c r="AG107"/>
      <c r="AH107"/>
      <c r="AI107"/>
      <c r="AJ107"/>
      <c r="AK107"/>
      <c r="AL107"/>
      <c r="AM107"/>
      <c r="AN107"/>
      <c r="AO107"/>
      <c r="AP107"/>
      <c r="AQ107"/>
      <c r="AR107"/>
      <c r="AS107"/>
      <c r="AT107"/>
      <c r="AU107"/>
    </row>
    <row r="108" spans="1:47" x14ac:dyDescent="0.15">
      <c r="A108" s="60"/>
      <c r="B108" s="63"/>
      <c r="C108" s="63" t="s">
        <v>457</v>
      </c>
      <c r="D108" s="63"/>
      <c r="E108" s="63"/>
      <c r="F108" s="63"/>
      <c r="G108" s="63"/>
      <c r="H108" s="63"/>
      <c r="I108" s="63"/>
      <c r="J108" s="63"/>
      <c r="K108" s="63"/>
      <c r="L108" s="63"/>
      <c r="M108" s="63"/>
      <c r="N108" s="63"/>
      <c r="O108" s="63"/>
      <c r="P108" s="63"/>
      <c r="Q108" s="63"/>
      <c r="R108" s="63"/>
      <c r="S108" s="63"/>
      <c r="U108" s="29"/>
      <c r="V108" s="29"/>
    </row>
    <row r="109" spans="1:47" s="2" customFormat="1" ht="5.0999999999999996" customHeight="1" thickBot="1" x14ac:dyDescent="0.2">
      <c r="B109" s="13"/>
      <c r="C109" s="13"/>
      <c r="D109" s="13"/>
      <c r="E109" s="13"/>
      <c r="F109" s="13"/>
      <c r="G109" s="13"/>
      <c r="H109" s="13"/>
      <c r="I109" s="13"/>
      <c r="J109" s="13"/>
      <c r="K109" s="13"/>
      <c r="L109" s="13"/>
      <c r="M109" s="13"/>
      <c r="N109" s="13"/>
      <c r="O109" s="13"/>
      <c r="P109" s="13"/>
      <c r="Q109" s="31"/>
      <c r="R109" s="13"/>
      <c r="S109" s="13"/>
      <c r="U109" s="29"/>
      <c r="V109" s="29"/>
      <c r="W109" s="4"/>
      <c r="Y109"/>
      <c r="Z109"/>
      <c r="AA109"/>
      <c r="AB109"/>
      <c r="AC109"/>
      <c r="AD109"/>
      <c r="AE109"/>
      <c r="AF109"/>
      <c r="AG109"/>
      <c r="AH109"/>
      <c r="AI109"/>
      <c r="AJ109"/>
      <c r="AK109"/>
      <c r="AL109"/>
      <c r="AM109"/>
      <c r="AN109"/>
      <c r="AO109"/>
      <c r="AP109"/>
      <c r="AQ109"/>
      <c r="AR109"/>
      <c r="AS109"/>
      <c r="AT109"/>
      <c r="AU109"/>
    </row>
    <row r="110" spans="1:47" x14ac:dyDescent="0.15">
      <c r="A110" s="60"/>
      <c r="B110" s="63"/>
      <c r="C110" s="63"/>
      <c r="D110" s="63" t="s">
        <v>458</v>
      </c>
      <c r="E110" s="63"/>
      <c r="F110" s="63"/>
      <c r="G110" s="63"/>
      <c r="H110" s="63"/>
      <c r="I110" s="63"/>
      <c r="J110" s="63"/>
      <c r="K110" s="63"/>
      <c r="L110" s="63"/>
      <c r="M110" s="63"/>
      <c r="N110" s="63"/>
      <c r="O110" s="63"/>
      <c r="P110" s="221" t="s">
        <v>210</v>
      </c>
      <c r="Q110" s="222"/>
      <c r="R110" s="223"/>
      <c r="S110" s="63"/>
      <c r="U110" s="29"/>
      <c r="V110" s="29"/>
    </row>
    <row r="111" spans="1:47" ht="14.25" thickBot="1" x14ac:dyDescent="0.2">
      <c r="A111" s="60"/>
      <c r="B111" s="63"/>
      <c r="C111" s="63"/>
      <c r="D111" s="24" t="s">
        <v>189</v>
      </c>
      <c r="E111" s="63"/>
      <c r="F111" s="63"/>
      <c r="G111" s="63"/>
      <c r="H111" s="63"/>
      <c r="I111" s="63"/>
      <c r="J111" s="63"/>
      <c r="K111" s="63"/>
      <c r="L111" s="63"/>
      <c r="M111" s="63"/>
      <c r="N111" s="63"/>
      <c r="O111" s="63"/>
      <c r="P111" s="224"/>
      <c r="Q111" s="225"/>
      <c r="R111" s="226"/>
      <c r="S111" s="63"/>
      <c r="U111" s="29"/>
      <c r="V111" s="29"/>
    </row>
    <row r="112" spans="1:47" x14ac:dyDescent="0.15">
      <c r="A112" s="60"/>
      <c r="B112" s="63"/>
      <c r="C112" s="63"/>
      <c r="D112" s="63"/>
      <c r="E112" s="63"/>
      <c r="F112" s="63"/>
      <c r="G112" s="63"/>
      <c r="H112" s="63"/>
      <c r="I112" s="63"/>
      <c r="J112" s="63"/>
      <c r="K112" s="63"/>
      <c r="L112" s="63"/>
      <c r="M112" s="63"/>
      <c r="N112" s="63"/>
      <c r="O112" s="63"/>
      <c r="P112" s="63"/>
      <c r="Q112" s="63"/>
      <c r="R112" s="63"/>
      <c r="S112" s="63"/>
      <c r="U112" s="29"/>
      <c r="V112" s="29"/>
    </row>
    <row r="113" spans="1:47" x14ac:dyDescent="0.15">
      <c r="B113" s="13"/>
      <c r="C113" s="13"/>
      <c r="D113" s="73" t="str">
        <f>IF(OR(U120=1,U122=1,U124=1),"※「金融機関による振込」で支払った場合は、振込手数料（税抜）を誰が負担したか選択してください。","")</f>
        <v/>
      </c>
      <c r="E113" s="13"/>
      <c r="F113" s="63"/>
      <c r="G113" s="13"/>
      <c r="H113" s="63"/>
      <c r="I113" s="13"/>
      <c r="J113" s="63"/>
      <c r="K113" s="13"/>
      <c r="L113" s="63"/>
      <c r="M113" s="13"/>
      <c r="N113" s="63"/>
      <c r="O113" s="13"/>
      <c r="P113" s="63"/>
      <c r="Q113" s="13"/>
      <c r="R113" s="63"/>
      <c r="S113" s="13"/>
      <c r="U113" s="29"/>
      <c r="V113" s="29"/>
    </row>
    <row r="114" spans="1:47" x14ac:dyDescent="0.15">
      <c r="B114" s="13"/>
      <c r="C114" s="13"/>
      <c r="D114" s="73" t="str">
        <f>IF(OR(U120=1,U122=1,U124=1),"※振込手数料を販売店等が負担した場合は、振込手数料（税抜）を入力してください。","")</f>
        <v/>
      </c>
      <c r="E114" s="13"/>
      <c r="F114" s="63"/>
      <c r="G114" s="13"/>
      <c r="H114" s="63"/>
      <c r="I114" s="13"/>
      <c r="J114" s="63"/>
      <c r="K114" s="13"/>
      <c r="L114" s="63"/>
      <c r="M114" s="13"/>
      <c r="N114" s="63"/>
      <c r="O114" s="13"/>
      <c r="P114" s="63"/>
      <c r="Q114" s="13"/>
      <c r="R114" s="63"/>
      <c r="S114" s="13"/>
      <c r="U114" s="29"/>
      <c r="V114" s="29"/>
    </row>
    <row r="115" spans="1:47" s="2" customFormat="1" ht="5.0999999999999996" customHeight="1" x14ac:dyDescent="0.15">
      <c r="B115" s="13"/>
      <c r="C115" s="13"/>
      <c r="D115" s="13"/>
      <c r="E115" s="13"/>
      <c r="F115" s="13"/>
      <c r="G115" s="13"/>
      <c r="H115" s="13"/>
      <c r="I115" s="13"/>
      <c r="J115" s="13"/>
      <c r="K115" s="13"/>
      <c r="L115" s="13"/>
      <c r="M115" s="13"/>
      <c r="N115" s="13"/>
      <c r="O115" s="13"/>
      <c r="P115" s="13"/>
      <c r="Q115" s="31"/>
      <c r="R115" s="13"/>
      <c r="S115" s="13"/>
      <c r="U115" s="29"/>
      <c r="V115" s="29"/>
      <c r="W115" s="4"/>
      <c r="Y115"/>
      <c r="Z115"/>
      <c r="AA115"/>
      <c r="AB115"/>
      <c r="AC115"/>
      <c r="AD115"/>
      <c r="AE115"/>
      <c r="AF115"/>
      <c r="AG115"/>
      <c r="AH115"/>
      <c r="AI115"/>
      <c r="AJ115"/>
      <c r="AK115"/>
      <c r="AL115"/>
      <c r="AM115"/>
      <c r="AN115"/>
      <c r="AO115"/>
      <c r="AP115"/>
      <c r="AQ115"/>
      <c r="AR115"/>
      <c r="AS115"/>
      <c r="AT115"/>
      <c r="AU115"/>
    </row>
    <row r="116" spans="1:47" x14ac:dyDescent="0.15">
      <c r="B116" s="13"/>
      <c r="C116" s="13"/>
      <c r="D116" s="64" t="s">
        <v>260</v>
      </c>
      <c r="E116" s="13"/>
      <c r="F116" s="63"/>
      <c r="G116" s="13"/>
      <c r="H116" s="63"/>
      <c r="I116" s="13"/>
      <c r="J116" s="63"/>
      <c r="K116" s="13"/>
      <c r="L116" s="63"/>
      <c r="M116" s="13"/>
      <c r="N116" s="63"/>
      <c r="O116" s="13"/>
      <c r="P116" s="63"/>
      <c r="Q116" s="13"/>
      <c r="R116" s="63"/>
      <c r="S116" s="13"/>
      <c r="U116" s="29"/>
      <c r="V116" s="29"/>
    </row>
    <row r="117" spans="1:47" x14ac:dyDescent="0.15">
      <c r="B117" s="13"/>
      <c r="C117" s="13"/>
      <c r="D117" s="64" t="s">
        <v>256</v>
      </c>
      <c r="E117" s="13"/>
      <c r="F117" s="63"/>
      <c r="G117" s="13"/>
      <c r="H117" s="63"/>
      <c r="I117" s="13"/>
      <c r="J117" s="63"/>
      <c r="K117" s="13"/>
      <c r="L117" s="63"/>
      <c r="M117" s="13"/>
      <c r="N117" s="63"/>
      <c r="O117" s="13"/>
      <c r="P117" s="63"/>
      <c r="Q117" s="13"/>
      <c r="R117" s="63"/>
      <c r="S117" s="13"/>
      <c r="U117" s="29"/>
      <c r="V117" s="29"/>
    </row>
    <row r="118" spans="1:47" s="67" customFormat="1" ht="36.75" customHeight="1" x14ac:dyDescent="0.15">
      <c r="A118" s="65"/>
      <c r="B118" s="66"/>
      <c r="C118" s="31"/>
      <c r="D118" s="31" t="s">
        <v>267</v>
      </c>
      <c r="E118" s="31"/>
      <c r="F118" s="66" t="s">
        <v>186</v>
      </c>
      <c r="G118" s="31"/>
      <c r="H118" s="233" t="s">
        <v>0</v>
      </c>
      <c r="I118" s="233"/>
      <c r="J118" s="233"/>
      <c r="K118" s="31"/>
      <c r="L118" s="185" t="s">
        <v>69</v>
      </c>
      <c r="M118" s="185"/>
      <c r="N118" s="185"/>
      <c r="O118" s="31"/>
      <c r="P118" s="66" t="s">
        <v>70</v>
      </c>
      <c r="Q118" s="177" t="s">
        <v>265</v>
      </c>
      <c r="R118" s="177"/>
      <c r="S118" s="177"/>
      <c r="U118" s="29"/>
      <c r="V118" s="29"/>
      <c r="Y118"/>
      <c r="Z118"/>
      <c r="AA118"/>
      <c r="AB118"/>
      <c r="AC118"/>
      <c r="AD118"/>
      <c r="AE118"/>
      <c r="AF118"/>
      <c r="AG118"/>
      <c r="AH118"/>
      <c r="AI118"/>
      <c r="AJ118"/>
      <c r="AK118"/>
      <c r="AL118"/>
      <c r="AM118"/>
      <c r="AN118"/>
      <c r="AO118"/>
      <c r="AP118"/>
      <c r="AQ118"/>
      <c r="AR118"/>
      <c r="AS118"/>
      <c r="AT118"/>
      <c r="AU118"/>
    </row>
    <row r="119" spans="1:47" s="2" customFormat="1" ht="5.0999999999999996" customHeight="1" thickBot="1" x14ac:dyDescent="0.2">
      <c r="B119" s="13"/>
      <c r="C119" s="13"/>
      <c r="D119" s="31"/>
      <c r="E119" s="13"/>
      <c r="F119" s="13"/>
      <c r="G119" s="13"/>
      <c r="H119" s="13"/>
      <c r="I119" s="13"/>
      <c r="J119" s="13"/>
      <c r="K119" s="13"/>
      <c r="L119" s="13"/>
      <c r="M119" s="13"/>
      <c r="N119" s="13"/>
      <c r="O119" s="13"/>
      <c r="P119" s="13"/>
      <c r="Q119" s="31"/>
      <c r="R119" s="13"/>
      <c r="S119" s="13"/>
      <c r="U119" s="29"/>
      <c r="V119" s="29"/>
      <c r="W119" s="4"/>
      <c r="Y119"/>
      <c r="Z119"/>
      <c r="AA119"/>
      <c r="AB119"/>
      <c r="AC119"/>
      <c r="AD119"/>
      <c r="AE119"/>
      <c r="AF119"/>
      <c r="AG119"/>
      <c r="AH119"/>
      <c r="AI119"/>
      <c r="AJ119"/>
      <c r="AK119"/>
      <c r="AL119"/>
      <c r="AM119"/>
      <c r="AN119"/>
      <c r="AO119"/>
      <c r="AP119"/>
      <c r="AQ119"/>
      <c r="AR119"/>
      <c r="AS119"/>
      <c r="AT119"/>
      <c r="AU119"/>
    </row>
    <row r="120" spans="1:47" ht="18" customHeight="1" thickBot="1" x14ac:dyDescent="0.2">
      <c r="B120" s="13"/>
      <c r="C120" s="14" t="s">
        <v>79</v>
      </c>
      <c r="D120" s="31" t="s">
        <v>268</v>
      </c>
      <c r="E120" s="13"/>
      <c r="F120" s="91"/>
      <c r="G120" s="13"/>
      <c r="H120" s="230"/>
      <c r="I120" s="231"/>
      <c r="J120" s="232"/>
      <c r="K120" s="13"/>
      <c r="L120" s="230"/>
      <c r="M120" s="231"/>
      <c r="N120" s="232"/>
      <c r="O120" s="13"/>
      <c r="P120" s="91"/>
      <c r="Q120" s="31"/>
      <c r="R120" s="62">
        <f>中間シート!J44</f>
        <v>0</v>
      </c>
      <c r="S120" s="13"/>
      <c r="U120" s="29">
        <f>IF(H120="金融機関による振込",1,IF(H120="現金支払い",2,IF(H120="小切手・支払手形",3,0)))</f>
        <v>0</v>
      </c>
      <c r="V120" s="29">
        <f>IF(L120="当方負担（補助事業者）",1,IF(L120="先方負担（販売店等）",2,0))</f>
        <v>0</v>
      </c>
      <c r="W120" s="60" t="str">
        <f ca="1">中間シート!O97</f>
        <v>購入金額を入力してください。</v>
      </c>
    </row>
    <row r="121" spans="1:47" s="2" customFormat="1" ht="5.0999999999999996" customHeight="1" thickBot="1" x14ac:dyDescent="0.2">
      <c r="B121" s="13"/>
      <c r="C121" s="13"/>
      <c r="D121" s="31"/>
      <c r="E121" s="13"/>
      <c r="F121" s="68"/>
      <c r="G121" s="13"/>
      <c r="H121" s="13"/>
      <c r="I121" s="13"/>
      <c r="J121" s="13"/>
      <c r="K121" s="13"/>
      <c r="L121" s="13"/>
      <c r="M121" s="13"/>
      <c r="N121" s="13"/>
      <c r="O121" s="13"/>
      <c r="P121" s="68"/>
      <c r="Q121" s="31"/>
      <c r="R121" s="68"/>
      <c r="S121" s="13"/>
      <c r="U121" s="29"/>
      <c r="V121" s="29"/>
      <c r="W121" s="4"/>
      <c r="Y121"/>
      <c r="Z121"/>
      <c r="AA121"/>
      <c r="AB121"/>
      <c r="AC121"/>
      <c r="AD121"/>
      <c r="AE121"/>
      <c r="AF121"/>
      <c r="AG121"/>
      <c r="AH121"/>
      <c r="AI121"/>
      <c r="AJ121"/>
      <c r="AK121"/>
      <c r="AL121"/>
      <c r="AM121"/>
      <c r="AN121"/>
      <c r="AO121"/>
      <c r="AP121"/>
      <c r="AQ121"/>
      <c r="AR121"/>
      <c r="AS121"/>
      <c r="AT121"/>
      <c r="AU121"/>
    </row>
    <row r="122" spans="1:47" ht="18" customHeight="1" thickBot="1" x14ac:dyDescent="0.2">
      <c r="B122" s="13"/>
      <c r="C122" s="13"/>
      <c r="D122" s="31" t="s">
        <v>269</v>
      </c>
      <c r="E122" s="13"/>
      <c r="F122" s="91"/>
      <c r="G122" s="13"/>
      <c r="H122" s="230"/>
      <c r="I122" s="231"/>
      <c r="J122" s="232"/>
      <c r="K122" s="13"/>
      <c r="L122" s="230"/>
      <c r="M122" s="231"/>
      <c r="N122" s="232"/>
      <c r="O122" s="13"/>
      <c r="P122" s="91"/>
      <c r="Q122" s="31"/>
      <c r="R122" s="31"/>
      <c r="S122" s="13"/>
      <c r="U122" s="29">
        <f>IF(H122="金融機関による振込",1,IF(H122="現金支払い",2,IF(H122="小切手・支払手形",3,0)))</f>
        <v>0</v>
      </c>
      <c r="V122" s="29">
        <f>IF(L122="当方負担（補助事業者）",1,IF(L122="先方負担（販売店等）",2,0))</f>
        <v>0</v>
      </c>
      <c r="W122" s="60" t="str">
        <f ca="1">中間シート!O98</f>
        <v/>
      </c>
    </row>
    <row r="123" spans="1:47" s="2" customFormat="1" ht="5.0999999999999996" customHeight="1" thickBot="1" x14ac:dyDescent="0.2">
      <c r="B123" s="13"/>
      <c r="C123" s="13"/>
      <c r="D123" s="31"/>
      <c r="E123" s="13"/>
      <c r="F123" s="68"/>
      <c r="G123" s="13"/>
      <c r="H123" s="13"/>
      <c r="I123" s="13"/>
      <c r="J123" s="13"/>
      <c r="K123" s="13"/>
      <c r="L123" s="13"/>
      <c r="M123" s="13"/>
      <c r="N123" s="13"/>
      <c r="O123" s="13"/>
      <c r="P123" s="68"/>
      <c r="Q123" s="31"/>
      <c r="R123" s="31"/>
      <c r="S123" s="13"/>
      <c r="U123" s="29"/>
      <c r="V123" s="29"/>
      <c r="W123" s="4"/>
      <c r="Y123"/>
      <c r="Z123"/>
      <c r="AA123"/>
      <c r="AB123"/>
      <c r="AC123"/>
      <c r="AD123"/>
      <c r="AE123"/>
      <c r="AF123"/>
      <c r="AG123"/>
      <c r="AH123"/>
      <c r="AI123"/>
      <c r="AJ123"/>
      <c r="AK123"/>
      <c r="AL123"/>
      <c r="AM123"/>
      <c r="AN123"/>
      <c r="AO123"/>
      <c r="AP123"/>
      <c r="AQ123"/>
      <c r="AR123"/>
      <c r="AS123"/>
      <c r="AT123"/>
      <c r="AU123"/>
    </row>
    <row r="124" spans="1:47" ht="18" customHeight="1" thickBot="1" x14ac:dyDescent="0.2">
      <c r="B124" s="13"/>
      <c r="C124" s="13"/>
      <c r="D124" s="31" t="s">
        <v>270</v>
      </c>
      <c r="E124" s="13"/>
      <c r="F124" s="91"/>
      <c r="G124" s="13"/>
      <c r="H124" s="230"/>
      <c r="I124" s="231"/>
      <c r="J124" s="232"/>
      <c r="K124" s="13"/>
      <c r="L124" s="230"/>
      <c r="M124" s="231"/>
      <c r="N124" s="232"/>
      <c r="O124" s="13"/>
      <c r="P124" s="91"/>
      <c r="Q124" s="31"/>
      <c r="R124" s="31"/>
      <c r="S124" s="13"/>
      <c r="U124" s="29">
        <f>IF(H124="金融機関による振込",1,IF(H124="現金支払い",2,IF(H124="小切手・支払手形",3,0)))</f>
        <v>0</v>
      </c>
      <c r="V124" s="29">
        <f>IF(L124="当方負担（補助事業者）",1,IF(L124="先方負担（販売店等）",2,0))</f>
        <v>0</v>
      </c>
      <c r="W124" s="60" t="str">
        <f ca="1">中間シート!O99</f>
        <v/>
      </c>
    </row>
    <row r="125" spans="1:47" ht="14.25" thickBot="1" x14ac:dyDescent="0.2">
      <c r="B125" s="13"/>
      <c r="C125" s="13"/>
      <c r="D125" s="63"/>
      <c r="E125" s="13"/>
      <c r="F125" s="63"/>
      <c r="G125" s="13"/>
      <c r="H125" s="63"/>
      <c r="I125" s="13"/>
      <c r="J125" s="63"/>
      <c r="K125" s="13"/>
      <c r="L125" s="63"/>
      <c r="M125" s="13"/>
      <c r="N125" s="63"/>
      <c r="O125" s="13"/>
      <c r="P125" s="63"/>
      <c r="Q125" s="13"/>
      <c r="R125" s="63"/>
      <c r="S125" s="13"/>
      <c r="U125" s="29"/>
      <c r="V125" s="29"/>
    </row>
    <row r="126" spans="1:47" ht="23.45" customHeight="1" thickBot="1" x14ac:dyDescent="0.2">
      <c r="B126" s="178" t="s">
        <v>475</v>
      </c>
      <c r="C126" s="179"/>
      <c r="D126" s="179"/>
      <c r="E126" s="179"/>
      <c r="F126" s="179"/>
      <c r="G126" s="179"/>
      <c r="H126" s="179"/>
      <c r="I126" s="179"/>
      <c r="J126" s="179"/>
      <c r="K126" s="179"/>
      <c r="L126" s="179"/>
      <c r="M126" s="179"/>
      <c r="N126" s="179"/>
      <c r="O126" s="179"/>
      <c r="P126" s="179"/>
      <c r="Q126" s="179"/>
      <c r="R126" s="179"/>
      <c r="S126" s="180"/>
      <c r="U126" s="29"/>
      <c r="V126" s="29"/>
    </row>
    <row r="127" spans="1:47" x14ac:dyDescent="0.15">
      <c r="B127" s="13"/>
      <c r="C127" s="13"/>
      <c r="D127" s="63"/>
      <c r="E127" s="13"/>
      <c r="F127" s="63"/>
      <c r="G127" s="13"/>
      <c r="H127" s="63"/>
      <c r="I127" s="13"/>
      <c r="J127" s="63"/>
      <c r="K127" s="13"/>
      <c r="L127" s="63"/>
      <c r="M127" s="13"/>
      <c r="N127" s="63"/>
      <c r="O127" s="13"/>
      <c r="P127" s="63"/>
      <c r="Q127" s="13"/>
      <c r="R127" s="63"/>
      <c r="S127" s="13"/>
      <c r="U127" s="29"/>
      <c r="V127" s="29"/>
    </row>
    <row r="128" spans="1:47" x14ac:dyDescent="0.15">
      <c r="A128" s="3"/>
      <c r="B128" s="3"/>
      <c r="C128" s="3"/>
      <c r="E128" s="3"/>
      <c r="G128" s="3"/>
      <c r="I128" s="3"/>
      <c r="K128" s="3"/>
      <c r="M128" s="3"/>
      <c r="O128" s="3"/>
      <c r="Q128" s="3"/>
      <c r="R128" s="173"/>
      <c r="S128" s="3"/>
      <c r="U128" s="29"/>
      <c r="V128" s="29"/>
    </row>
    <row r="129" spans="1:47" s="2" customFormat="1" ht="5.0999999999999996" customHeight="1" x14ac:dyDescent="0.15">
      <c r="B129" s="9"/>
      <c r="C129" s="9"/>
      <c r="D129" s="9"/>
      <c r="E129" s="9"/>
      <c r="F129" s="9"/>
      <c r="G129" s="9"/>
      <c r="H129" s="9"/>
      <c r="I129" s="9"/>
      <c r="J129" s="9"/>
      <c r="K129" s="9"/>
      <c r="L129" s="9"/>
      <c r="M129" s="9"/>
      <c r="N129" s="9"/>
      <c r="O129" s="9"/>
      <c r="P129" s="9"/>
      <c r="Q129" s="9"/>
      <c r="R129" s="9"/>
      <c r="S129" s="9"/>
      <c r="U129" s="29"/>
      <c r="V129" s="29"/>
      <c r="Y129"/>
      <c r="Z129"/>
      <c r="AA129"/>
      <c r="AB129"/>
      <c r="AC129"/>
      <c r="AD129"/>
      <c r="AE129"/>
      <c r="AF129"/>
      <c r="AG129"/>
      <c r="AH129"/>
      <c r="AI129"/>
      <c r="AJ129"/>
      <c r="AK129"/>
      <c r="AL129"/>
      <c r="AM129"/>
      <c r="AN129"/>
      <c r="AO129"/>
      <c r="AP129"/>
      <c r="AQ129"/>
      <c r="AR129"/>
      <c r="AS129"/>
      <c r="AT129"/>
      <c r="AU129"/>
    </row>
    <row r="130" spans="1:47" x14ac:dyDescent="0.15">
      <c r="A130" s="3"/>
      <c r="B130" s="12"/>
      <c r="C130" s="61" t="s">
        <v>188</v>
      </c>
      <c r="D130" s="61"/>
      <c r="E130" s="12"/>
      <c r="F130" s="61"/>
      <c r="G130" s="12"/>
      <c r="H130" s="61"/>
      <c r="I130" s="12"/>
      <c r="J130" s="61"/>
      <c r="K130" s="12"/>
      <c r="L130" s="61"/>
      <c r="M130" s="12"/>
      <c r="N130" s="61"/>
      <c r="O130" s="12"/>
      <c r="P130" s="61"/>
      <c r="Q130" s="12"/>
      <c r="R130" s="61"/>
      <c r="S130" s="12"/>
      <c r="U130" s="29"/>
      <c r="V130" s="29"/>
    </row>
    <row r="131" spans="1:47" s="2" customFormat="1" ht="5.0999999999999996" customHeight="1" x14ac:dyDescent="0.15">
      <c r="B131" s="9"/>
      <c r="C131" s="9"/>
      <c r="D131" s="9"/>
      <c r="E131" s="9"/>
      <c r="F131" s="9"/>
      <c r="G131" s="9"/>
      <c r="H131" s="9"/>
      <c r="I131" s="9"/>
      <c r="J131" s="9"/>
      <c r="K131" s="9"/>
      <c r="L131" s="9"/>
      <c r="M131" s="9"/>
      <c r="N131" s="9"/>
      <c r="O131" s="9"/>
      <c r="P131" s="9"/>
      <c r="Q131" s="9"/>
      <c r="R131" s="9"/>
      <c r="S131" s="9"/>
      <c r="U131" s="29"/>
      <c r="V131" s="29"/>
      <c r="Y131"/>
      <c r="Z131"/>
      <c r="AA131"/>
      <c r="AB131"/>
      <c r="AC131"/>
      <c r="AD131"/>
      <c r="AE131"/>
      <c r="AF131"/>
      <c r="AG131"/>
      <c r="AH131"/>
      <c r="AI131"/>
      <c r="AJ131"/>
      <c r="AK131"/>
      <c r="AL131"/>
      <c r="AM131"/>
      <c r="AN131"/>
      <c r="AO131"/>
      <c r="AP131"/>
      <c r="AQ131"/>
      <c r="AR131"/>
      <c r="AS131"/>
      <c r="AT131"/>
      <c r="AU131"/>
    </row>
    <row r="132" spans="1:47" x14ac:dyDescent="0.15">
      <c r="A132" s="3"/>
      <c r="B132" s="12"/>
      <c r="C132" s="12"/>
      <c r="D132" s="61" t="s">
        <v>262</v>
      </c>
      <c r="E132" s="12"/>
      <c r="F132" s="61"/>
      <c r="G132" s="12"/>
      <c r="H132" s="61"/>
      <c r="I132" s="12"/>
      <c r="J132" s="61"/>
      <c r="K132" s="12"/>
      <c r="L132" s="61"/>
      <c r="M132" s="12"/>
      <c r="N132" s="61"/>
      <c r="O132" s="12"/>
      <c r="P132" s="61"/>
      <c r="Q132" s="12"/>
      <c r="R132" s="61"/>
      <c r="S132" s="12"/>
      <c r="U132" s="29"/>
      <c r="V132" s="29"/>
    </row>
    <row r="133" spans="1:47" x14ac:dyDescent="0.15">
      <c r="A133" s="3"/>
      <c r="B133" s="12"/>
      <c r="C133" s="12"/>
      <c r="D133" s="61" t="s">
        <v>263</v>
      </c>
      <c r="E133" s="12"/>
      <c r="F133" s="61"/>
      <c r="G133" s="12"/>
      <c r="H133" s="61"/>
      <c r="I133" s="12"/>
      <c r="J133" s="61"/>
      <c r="K133" s="12"/>
      <c r="L133" s="61"/>
      <c r="M133" s="12"/>
      <c r="N133" s="61"/>
      <c r="O133" s="12"/>
      <c r="P133" s="61"/>
      <c r="Q133" s="12"/>
      <c r="R133" s="61"/>
      <c r="S133" s="12"/>
      <c r="U133" s="29"/>
      <c r="V133" s="29"/>
    </row>
    <row r="134" spans="1:47" s="2" customFormat="1" ht="5.0999999999999996" customHeight="1" x14ac:dyDescent="0.15">
      <c r="B134" s="9"/>
      <c r="C134" s="9"/>
      <c r="D134" s="9"/>
      <c r="E134" s="9"/>
      <c r="F134" s="9"/>
      <c r="G134" s="9"/>
      <c r="H134" s="9"/>
      <c r="I134" s="9"/>
      <c r="J134" s="9"/>
      <c r="K134" s="9"/>
      <c r="L134" s="9"/>
      <c r="M134" s="9"/>
      <c r="N134" s="9"/>
      <c r="O134" s="9"/>
      <c r="P134" s="9"/>
      <c r="Q134" s="9"/>
      <c r="R134" s="9"/>
      <c r="S134" s="9"/>
      <c r="U134" s="29"/>
      <c r="V134" s="29"/>
      <c r="Y134"/>
      <c r="Z134"/>
      <c r="AA134"/>
      <c r="AB134"/>
      <c r="AC134"/>
      <c r="AD134"/>
      <c r="AE134"/>
      <c r="AF134"/>
      <c r="AG134"/>
      <c r="AH134"/>
      <c r="AI134"/>
      <c r="AJ134"/>
      <c r="AK134"/>
      <c r="AL134"/>
      <c r="AM134"/>
      <c r="AN134"/>
      <c r="AO134"/>
      <c r="AP134"/>
      <c r="AQ134"/>
      <c r="AR134"/>
      <c r="AS134"/>
      <c r="AT134"/>
      <c r="AU134"/>
    </row>
    <row r="135" spans="1:47" x14ac:dyDescent="0.15">
      <c r="A135" s="3"/>
      <c r="B135" s="12"/>
      <c r="C135" s="12"/>
      <c r="D135" s="61" t="s">
        <v>264</v>
      </c>
      <c r="E135" s="12"/>
      <c r="F135" s="61"/>
      <c r="G135" s="12"/>
      <c r="H135" s="61"/>
      <c r="I135" s="12"/>
      <c r="J135" s="61"/>
      <c r="K135" s="12"/>
      <c r="L135" s="61"/>
      <c r="M135" s="12"/>
      <c r="N135" s="61"/>
      <c r="O135" s="12"/>
      <c r="P135" s="61"/>
      <c r="Q135" s="12"/>
      <c r="R135" s="61"/>
      <c r="S135" s="12"/>
      <c r="U135" s="29"/>
      <c r="V135" s="29"/>
    </row>
    <row r="136" spans="1:47" x14ac:dyDescent="0.15">
      <c r="A136" s="3"/>
      <c r="B136" s="12"/>
      <c r="C136" s="12"/>
      <c r="D136" s="69" t="s">
        <v>248</v>
      </c>
      <c r="E136" s="12"/>
      <c r="F136" s="61"/>
      <c r="G136" s="12"/>
      <c r="H136" s="61"/>
      <c r="I136" s="12"/>
      <c r="J136" s="61"/>
      <c r="K136" s="12"/>
      <c r="L136" s="61"/>
      <c r="M136" s="12"/>
      <c r="N136" s="61"/>
      <c r="O136" s="12"/>
      <c r="P136" s="61"/>
      <c r="Q136" s="12"/>
      <c r="R136" s="61"/>
      <c r="S136" s="12"/>
      <c r="U136" s="29"/>
      <c r="V136" s="29"/>
    </row>
    <row r="137" spans="1:47" ht="14.25" thickBot="1" x14ac:dyDescent="0.2">
      <c r="A137" s="3"/>
      <c r="B137" s="12"/>
      <c r="C137" s="12"/>
      <c r="D137" s="61"/>
      <c r="E137" s="12"/>
      <c r="F137" s="61"/>
      <c r="G137" s="12"/>
      <c r="H137" s="61"/>
      <c r="I137" s="12"/>
      <c r="J137" s="61"/>
      <c r="K137" s="12"/>
      <c r="L137" s="61"/>
      <c r="M137" s="12"/>
      <c r="N137" s="61"/>
      <c r="O137" s="12"/>
      <c r="P137" s="61"/>
      <c r="Q137" s="12"/>
      <c r="R137" s="61"/>
      <c r="S137" s="12"/>
      <c r="U137" s="29"/>
      <c r="V137" s="29"/>
    </row>
    <row r="138" spans="1:47" ht="18" customHeight="1" thickBot="1" x14ac:dyDescent="0.2">
      <c r="A138" s="3"/>
      <c r="B138" s="12"/>
      <c r="C138" s="6" t="s">
        <v>79</v>
      </c>
      <c r="D138" s="61" t="s">
        <v>191</v>
      </c>
      <c r="E138" s="12"/>
      <c r="F138" s="92" t="s">
        <v>193</v>
      </c>
      <c r="G138" s="12"/>
      <c r="H138" s="61"/>
      <c r="I138" s="12"/>
      <c r="J138" s="61"/>
      <c r="K138" s="12"/>
      <c r="L138" s="61"/>
      <c r="M138" s="12"/>
      <c r="N138" s="61"/>
      <c r="O138" s="12"/>
      <c r="P138" s="61"/>
      <c r="Q138" s="12"/>
      <c r="R138" s="61"/>
      <c r="S138" s="12"/>
      <c r="U138" s="29">
        <f>IF($F$138="完了",1,IF($F$138="未完了",2,0))</f>
        <v>1</v>
      </c>
      <c r="V138" s="29"/>
      <c r="W138" s="60" t="str">
        <f ca="1">中間シート!O8</f>
        <v>OK</v>
      </c>
    </row>
    <row r="139" spans="1:47" s="2" customFormat="1" ht="5.0999999999999996" customHeight="1" thickBot="1" x14ac:dyDescent="0.2">
      <c r="B139" s="9"/>
      <c r="C139" s="9"/>
      <c r="D139" s="9"/>
      <c r="E139" s="9"/>
      <c r="F139" s="9"/>
      <c r="G139" s="9"/>
      <c r="H139" s="9"/>
      <c r="I139" s="9"/>
      <c r="J139" s="9"/>
      <c r="K139" s="9"/>
      <c r="L139" s="9"/>
      <c r="M139" s="9"/>
      <c r="N139" s="9"/>
      <c r="O139" s="9"/>
      <c r="P139" s="9"/>
      <c r="Q139" s="9"/>
      <c r="R139" s="9"/>
      <c r="S139" s="9"/>
      <c r="U139" s="29"/>
      <c r="V139" s="29"/>
      <c r="W139" s="176" t="str">
        <f ca="1">中間シート!O9</f>
        <v>事業完了年月日を入力してください。事業が完了していない場合は、上のプルダウンで「未完了」を選択してください。</v>
      </c>
      <c r="Y139"/>
      <c r="Z139"/>
      <c r="AA139"/>
      <c r="AB139"/>
      <c r="AC139"/>
      <c r="AD139"/>
      <c r="AE139"/>
      <c r="AF139"/>
      <c r="AG139"/>
      <c r="AH139"/>
      <c r="AI139"/>
      <c r="AJ139"/>
      <c r="AK139"/>
      <c r="AL139"/>
      <c r="AM139"/>
      <c r="AN139"/>
      <c r="AO139"/>
      <c r="AP139"/>
      <c r="AQ139"/>
      <c r="AR139"/>
      <c r="AS139"/>
      <c r="AT139"/>
      <c r="AU139"/>
    </row>
    <row r="140" spans="1:47" ht="18" customHeight="1" thickBot="1" x14ac:dyDescent="0.2">
      <c r="A140" s="3"/>
      <c r="B140" s="12"/>
      <c r="C140" s="6" t="str">
        <f>IF(U138=1,"※","")</f>
        <v>※</v>
      </c>
      <c r="D140" s="9" t="s">
        <v>190</v>
      </c>
      <c r="E140" s="9"/>
      <c r="F140" s="186"/>
      <c r="G140" s="187"/>
      <c r="H140" s="188"/>
      <c r="I140" s="9"/>
      <c r="J140" s="9" t="s">
        <v>247</v>
      </c>
      <c r="K140" s="12"/>
      <c r="L140" s="61"/>
      <c r="M140" s="12"/>
      <c r="N140" s="61"/>
      <c r="O140" s="12"/>
      <c r="P140" s="61"/>
      <c r="Q140" s="12"/>
      <c r="R140" s="61"/>
      <c r="S140" s="12"/>
      <c r="U140" s="29"/>
      <c r="V140" s="29"/>
      <c r="W140" s="176"/>
    </row>
    <row r="141" spans="1:47" x14ac:dyDescent="0.15">
      <c r="A141" s="3"/>
      <c r="B141" s="12"/>
      <c r="C141" s="12"/>
      <c r="D141" s="61"/>
      <c r="E141" s="12"/>
      <c r="F141" s="61"/>
      <c r="G141" s="12"/>
      <c r="H141" s="61"/>
      <c r="I141" s="12"/>
      <c r="J141" s="61"/>
      <c r="K141" s="12"/>
      <c r="L141" s="61"/>
      <c r="M141" s="12"/>
      <c r="N141" s="61"/>
      <c r="O141" s="12"/>
      <c r="P141" s="61"/>
      <c r="Q141" s="12"/>
      <c r="R141" s="61"/>
      <c r="S141" s="12"/>
      <c r="U141" s="29"/>
      <c r="V141" s="29"/>
      <c r="W141" s="176"/>
    </row>
    <row r="142" spans="1:47" x14ac:dyDescent="0.15">
      <c r="A142" s="3"/>
      <c r="B142" s="3"/>
      <c r="C142" s="3"/>
      <c r="E142" s="3"/>
      <c r="G142" s="3"/>
      <c r="I142" s="3"/>
      <c r="K142" s="3"/>
      <c r="M142" s="3"/>
      <c r="O142" s="3"/>
      <c r="Q142" s="3"/>
      <c r="S142" s="3"/>
      <c r="U142" s="29"/>
      <c r="V142" s="29"/>
    </row>
    <row r="143" spans="1:47" x14ac:dyDescent="0.15">
      <c r="A143" s="3"/>
      <c r="B143" s="13"/>
      <c r="C143" s="13"/>
      <c r="D143" s="13"/>
      <c r="E143" s="13"/>
      <c r="F143" s="13"/>
      <c r="G143" s="13"/>
      <c r="H143" s="13"/>
      <c r="I143" s="13"/>
      <c r="J143" s="13"/>
      <c r="K143" s="13"/>
      <c r="L143" s="13"/>
      <c r="M143" s="13"/>
      <c r="N143" s="13"/>
      <c r="O143" s="13"/>
      <c r="P143" s="13"/>
      <c r="Q143" s="13"/>
      <c r="R143" s="13"/>
      <c r="S143" s="13"/>
      <c r="U143" s="29"/>
      <c r="V143" s="29"/>
    </row>
    <row r="144" spans="1:47" x14ac:dyDescent="0.15">
      <c r="A144" s="3"/>
      <c r="B144" s="13"/>
      <c r="C144" s="13" t="s">
        <v>207</v>
      </c>
      <c r="D144" s="13"/>
      <c r="E144" s="13"/>
      <c r="F144" s="13"/>
      <c r="G144" s="13"/>
      <c r="H144" s="13"/>
      <c r="I144" s="13"/>
      <c r="J144" s="13"/>
      <c r="K144" s="13"/>
      <c r="L144" s="13"/>
      <c r="M144" s="13"/>
      <c r="N144" s="13"/>
      <c r="O144" s="13"/>
      <c r="P144" s="13"/>
      <c r="Q144" s="13"/>
      <c r="R144" s="13"/>
      <c r="S144" s="13"/>
      <c r="U144" s="29"/>
      <c r="V144" s="29"/>
    </row>
    <row r="145" spans="1:47" ht="14.25" thickBot="1" x14ac:dyDescent="0.2">
      <c r="A145" s="3"/>
      <c r="B145" s="13"/>
      <c r="C145" s="13"/>
      <c r="D145" s="13"/>
      <c r="E145" s="13"/>
      <c r="F145" s="13"/>
      <c r="G145" s="13"/>
      <c r="H145" s="13"/>
      <c r="I145" s="13"/>
      <c r="J145" s="13"/>
      <c r="K145" s="13"/>
      <c r="L145" s="13"/>
      <c r="M145" s="13"/>
      <c r="N145" s="13"/>
      <c r="O145" s="13"/>
      <c r="P145" s="13"/>
      <c r="Q145" s="13"/>
      <c r="R145" s="13"/>
      <c r="S145" s="13"/>
      <c r="U145" s="29"/>
      <c r="V145" s="29"/>
    </row>
    <row r="146" spans="1:47" ht="18" customHeight="1" thickBot="1" x14ac:dyDescent="0.2">
      <c r="A146" s="3"/>
      <c r="B146" s="13"/>
      <c r="C146" s="13"/>
      <c r="D146" s="13" t="s">
        <v>198</v>
      </c>
      <c r="E146" s="13"/>
      <c r="F146" s="227"/>
      <c r="G146" s="228"/>
      <c r="H146" s="229"/>
      <c r="I146" s="13"/>
      <c r="J146" s="13" t="s">
        <v>153</v>
      </c>
      <c r="K146" s="13"/>
      <c r="L146" s="13"/>
      <c r="M146" s="13"/>
      <c r="N146" s="13"/>
      <c r="O146" s="13"/>
      <c r="P146" s="13"/>
      <c r="Q146" s="13"/>
      <c r="R146" s="13"/>
      <c r="S146" s="13"/>
      <c r="U146" s="29">
        <f>IF(F146="代表者と同じ",1,IF(F146="それ以外（手入力）",2,0))</f>
        <v>0</v>
      </c>
      <c r="V146" s="29"/>
      <c r="W146" s="60" t="str">
        <f ca="1">中間シート!O19</f>
        <v>代表者と同じか、手入力するか選択してください。</v>
      </c>
    </row>
    <row r="147" spans="1:47" s="2" customFormat="1" ht="5.0999999999999996" customHeight="1" thickBot="1" x14ac:dyDescent="0.2">
      <c r="B147" s="13"/>
      <c r="C147" s="13"/>
      <c r="D147" s="13"/>
      <c r="E147" s="13"/>
      <c r="F147" s="68"/>
      <c r="G147" s="13"/>
      <c r="H147" s="13"/>
      <c r="I147" s="13"/>
      <c r="J147" s="13"/>
      <c r="K147" s="13"/>
      <c r="L147" s="13"/>
      <c r="M147" s="13"/>
      <c r="N147" s="13"/>
      <c r="O147" s="13"/>
      <c r="P147" s="68"/>
      <c r="Q147" s="31"/>
      <c r="R147" s="68"/>
      <c r="S147" s="13"/>
      <c r="U147" s="29"/>
      <c r="V147" s="29"/>
      <c r="W147" s="4"/>
      <c r="Y147"/>
      <c r="Z147"/>
      <c r="AA147"/>
      <c r="AB147"/>
      <c r="AC147"/>
      <c r="AD147"/>
      <c r="AE147"/>
      <c r="AF147"/>
      <c r="AG147"/>
      <c r="AH147"/>
      <c r="AI147"/>
      <c r="AJ147"/>
      <c r="AK147"/>
      <c r="AL147"/>
      <c r="AM147"/>
      <c r="AN147"/>
      <c r="AO147"/>
      <c r="AP147"/>
      <c r="AQ147"/>
      <c r="AR147"/>
      <c r="AS147"/>
      <c r="AT147"/>
      <c r="AU147"/>
    </row>
    <row r="148" spans="1:47" ht="18" customHeight="1" thickBot="1" x14ac:dyDescent="0.2">
      <c r="A148" s="3"/>
      <c r="B148" s="13"/>
      <c r="C148" s="13"/>
      <c r="D148" s="13" t="s">
        <v>199</v>
      </c>
      <c r="E148" s="13"/>
      <c r="F148" s="189"/>
      <c r="G148" s="190"/>
      <c r="H148" s="190"/>
      <c r="I148" s="190"/>
      <c r="J148" s="191"/>
      <c r="K148" s="13"/>
      <c r="L148" s="13"/>
      <c r="M148" s="13"/>
      <c r="N148" s="13"/>
      <c r="O148" s="13"/>
      <c r="P148" s="13"/>
      <c r="Q148" s="13"/>
      <c r="R148" s="13"/>
      <c r="S148" s="13"/>
      <c r="U148" s="29"/>
      <c r="V148" s="29"/>
    </row>
    <row r="149" spans="1:47" s="2" customFormat="1" ht="5.0999999999999996" customHeight="1" thickBot="1" x14ac:dyDescent="0.2">
      <c r="B149" s="13"/>
      <c r="C149" s="13"/>
      <c r="D149" s="13"/>
      <c r="E149" s="13"/>
      <c r="F149" s="68"/>
      <c r="G149" s="13"/>
      <c r="H149" s="13"/>
      <c r="I149" s="13"/>
      <c r="J149" s="13"/>
      <c r="K149" s="13"/>
      <c r="L149" s="13"/>
      <c r="M149" s="13"/>
      <c r="N149" s="13"/>
      <c r="O149" s="13"/>
      <c r="P149" s="68"/>
      <c r="Q149" s="31"/>
      <c r="R149" s="68"/>
      <c r="S149" s="13"/>
      <c r="U149" s="29"/>
      <c r="V149" s="29"/>
      <c r="W149" s="4"/>
      <c r="Y149"/>
      <c r="Z149"/>
      <c r="AA149"/>
      <c r="AB149"/>
      <c r="AC149"/>
      <c r="AD149"/>
      <c r="AE149"/>
      <c r="AF149"/>
      <c r="AG149"/>
      <c r="AH149"/>
      <c r="AI149"/>
      <c r="AJ149"/>
      <c r="AK149"/>
      <c r="AL149"/>
      <c r="AM149"/>
      <c r="AN149"/>
      <c r="AO149"/>
      <c r="AP149"/>
      <c r="AQ149"/>
      <c r="AR149"/>
      <c r="AS149"/>
      <c r="AT149"/>
      <c r="AU149"/>
    </row>
    <row r="150" spans="1:47" ht="18" customHeight="1" thickBot="1" x14ac:dyDescent="0.2">
      <c r="A150" s="3"/>
      <c r="B150" s="13"/>
      <c r="C150" s="13"/>
      <c r="D150" s="13" t="s">
        <v>173</v>
      </c>
      <c r="E150" s="13"/>
      <c r="F150" s="189"/>
      <c r="G150" s="190"/>
      <c r="H150" s="190"/>
      <c r="I150" s="190"/>
      <c r="J150" s="191"/>
      <c r="K150" s="13"/>
      <c r="L150" s="13"/>
      <c r="M150" s="13"/>
      <c r="N150" s="13"/>
      <c r="O150" s="13"/>
      <c r="P150" s="13"/>
      <c r="Q150" s="13"/>
      <c r="R150" s="13"/>
      <c r="S150" s="13"/>
      <c r="U150" s="29"/>
      <c r="V150" s="29"/>
    </row>
    <row r="151" spans="1:47" s="2" customFormat="1" ht="5.0999999999999996" customHeight="1" thickBot="1" x14ac:dyDescent="0.2">
      <c r="B151" s="13"/>
      <c r="C151" s="13"/>
      <c r="D151" s="13"/>
      <c r="E151" s="13"/>
      <c r="F151" s="68"/>
      <c r="G151" s="13"/>
      <c r="H151" s="13"/>
      <c r="I151" s="13"/>
      <c r="J151" s="13"/>
      <c r="K151" s="13"/>
      <c r="L151" s="13"/>
      <c r="M151" s="13"/>
      <c r="N151" s="13"/>
      <c r="O151" s="13"/>
      <c r="P151" s="68"/>
      <c r="Q151" s="31"/>
      <c r="R151" s="68"/>
      <c r="S151" s="13"/>
      <c r="U151" s="29"/>
      <c r="V151" s="29"/>
      <c r="W151" s="4"/>
      <c r="Y151"/>
      <c r="Z151"/>
      <c r="AA151"/>
      <c r="AB151"/>
      <c r="AC151"/>
      <c r="AD151"/>
      <c r="AE151"/>
      <c r="AF151"/>
      <c r="AG151"/>
      <c r="AH151"/>
      <c r="AI151"/>
      <c r="AJ151"/>
      <c r="AK151"/>
      <c r="AL151"/>
      <c r="AM151"/>
      <c r="AN151"/>
      <c r="AO151"/>
      <c r="AP151"/>
      <c r="AQ151"/>
      <c r="AR151"/>
      <c r="AS151"/>
      <c r="AT151"/>
      <c r="AU151"/>
    </row>
    <row r="152" spans="1:47" ht="18" customHeight="1" thickBot="1" x14ac:dyDescent="0.2">
      <c r="A152" s="3"/>
      <c r="B152" s="13"/>
      <c r="C152" s="14" t="s">
        <v>79</v>
      </c>
      <c r="D152" s="13" t="s">
        <v>175</v>
      </c>
      <c r="E152" s="13"/>
      <c r="F152" s="189"/>
      <c r="G152" s="190"/>
      <c r="H152" s="190"/>
      <c r="I152" s="190"/>
      <c r="J152" s="191"/>
      <c r="K152" s="13"/>
      <c r="L152" s="13"/>
      <c r="M152" s="13"/>
      <c r="N152" s="13"/>
      <c r="O152" s="13"/>
      <c r="P152" s="13"/>
      <c r="Q152" s="13"/>
      <c r="R152" s="13"/>
      <c r="S152" s="13"/>
      <c r="U152" s="29"/>
      <c r="V152" s="29"/>
      <c r="W152" s="60" t="str">
        <f ca="1">中間シート!O22</f>
        <v>姓を入力してください。</v>
      </c>
    </row>
    <row r="153" spans="1:47" s="2" customFormat="1" ht="5.0999999999999996" customHeight="1" thickBot="1" x14ac:dyDescent="0.2">
      <c r="B153" s="13"/>
      <c r="C153" s="13"/>
      <c r="D153" s="13"/>
      <c r="E153" s="13"/>
      <c r="F153" s="68"/>
      <c r="G153" s="13"/>
      <c r="H153" s="13"/>
      <c r="I153" s="13"/>
      <c r="J153" s="13"/>
      <c r="K153" s="13"/>
      <c r="L153" s="13"/>
      <c r="M153" s="13"/>
      <c r="N153" s="13"/>
      <c r="O153" s="13"/>
      <c r="P153" s="68"/>
      <c r="Q153" s="31"/>
      <c r="R153" s="68"/>
      <c r="S153" s="13"/>
      <c r="U153" s="29"/>
      <c r="V153" s="29"/>
      <c r="W153" s="4"/>
      <c r="Y153"/>
      <c r="Z153"/>
      <c r="AA153"/>
      <c r="AB153"/>
      <c r="AC153"/>
      <c r="AD153"/>
      <c r="AE153"/>
      <c r="AF153"/>
      <c r="AG153"/>
      <c r="AH153"/>
      <c r="AI153"/>
      <c r="AJ153"/>
      <c r="AK153"/>
      <c r="AL153"/>
      <c r="AM153"/>
      <c r="AN153"/>
      <c r="AO153"/>
      <c r="AP153"/>
      <c r="AQ153"/>
      <c r="AR153"/>
      <c r="AS153"/>
      <c r="AT153"/>
      <c r="AU153"/>
    </row>
    <row r="154" spans="1:47" ht="18" customHeight="1" thickBot="1" x14ac:dyDescent="0.2">
      <c r="A154" s="3"/>
      <c r="B154" s="13"/>
      <c r="C154" s="14" t="s">
        <v>79</v>
      </c>
      <c r="D154" s="13" t="s">
        <v>176</v>
      </c>
      <c r="E154" s="13"/>
      <c r="F154" s="189"/>
      <c r="G154" s="190"/>
      <c r="H154" s="190"/>
      <c r="I154" s="190"/>
      <c r="J154" s="191"/>
      <c r="K154" s="13"/>
      <c r="L154" s="13"/>
      <c r="M154" s="13"/>
      <c r="N154" s="13"/>
      <c r="O154" s="13"/>
      <c r="P154" s="13"/>
      <c r="Q154" s="13"/>
      <c r="R154" s="13"/>
      <c r="S154" s="13"/>
      <c r="U154" s="29"/>
      <c r="V154" s="29"/>
      <c r="W154" s="60" t="str">
        <f ca="1">中間シート!O23</f>
        <v>名を入力してください。</v>
      </c>
    </row>
    <row r="155" spans="1:47" s="2" customFormat="1" ht="5.0999999999999996" customHeight="1" thickBot="1" x14ac:dyDescent="0.2">
      <c r="B155" s="13"/>
      <c r="C155" s="13"/>
      <c r="D155" s="13"/>
      <c r="E155" s="13"/>
      <c r="F155" s="68"/>
      <c r="G155" s="13"/>
      <c r="H155" s="13"/>
      <c r="I155" s="13"/>
      <c r="J155" s="13"/>
      <c r="K155" s="13"/>
      <c r="L155" s="13"/>
      <c r="M155" s="13"/>
      <c r="N155" s="13"/>
      <c r="O155" s="13"/>
      <c r="P155" s="68"/>
      <c r="Q155" s="31"/>
      <c r="R155" s="68"/>
      <c r="S155" s="13"/>
      <c r="U155" s="29"/>
      <c r="V155" s="29"/>
      <c r="W155" s="4"/>
      <c r="Y155"/>
      <c r="Z155"/>
      <c r="AA155"/>
      <c r="AB155"/>
      <c r="AC155"/>
      <c r="AD155"/>
      <c r="AE155"/>
      <c r="AF155"/>
      <c r="AG155"/>
      <c r="AH155"/>
      <c r="AI155"/>
      <c r="AJ155"/>
      <c r="AK155"/>
      <c r="AL155"/>
      <c r="AM155"/>
      <c r="AN155"/>
      <c r="AO155"/>
      <c r="AP155"/>
      <c r="AQ155"/>
      <c r="AR155"/>
      <c r="AS155"/>
      <c r="AT155"/>
      <c r="AU155"/>
    </row>
    <row r="156" spans="1:47" ht="18" customHeight="1" thickBot="1" x14ac:dyDescent="0.2">
      <c r="A156" s="3"/>
      <c r="B156" s="13"/>
      <c r="C156" s="14" t="s">
        <v>79</v>
      </c>
      <c r="D156" s="13" t="s">
        <v>200</v>
      </c>
      <c r="E156" s="13"/>
      <c r="F156" s="16"/>
      <c r="G156" s="27" t="s">
        <v>162</v>
      </c>
      <c r="H156" s="16"/>
      <c r="I156" s="27" t="s">
        <v>162</v>
      </c>
      <c r="J156" s="16"/>
      <c r="K156" s="13"/>
      <c r="L156" s="13" t="s">
        <v>201</v>
      </c>
      <c r="M156" s="13"/>
      <c r="N156" s="13"/>
      <c r="O156" s="13"/>
      <c r="P156" s="13"/>
      <c r="Q156" s="13"/>
      <c r="R156" s="13"/>
      <c r="S156" s="13"/>
      <c r="U156" s="29"/>
      <c r="V156" s="29"/>
      <c r="W156" s="60" t="str">
        <f ca="1">中間シート!O24</f>
        <v>電話番号を入力してください。</v>
      </c>
    </row>
    <row r="157" spans="1:47" s="2" customFormat="1" ht="5.0999999999999996" hidden="1" customHeight="1" thickBot="1" x14ac:dyDescent="0.2">
      <c r="B157" s="13"/>
      <c r="C157" s="13"/>
      <c r="D157" s="13"/>
      <c r="E157" s="13"/>
      <c r="F157" s="68"/>
      <c r="G157" s="13"/>
      <c r="H157" s="13"/>
      <c r="I157" s="13"/>
      <c r="J157" s="13"/>
      <c r="K157" s="13"/>
      <c r="L157" s="13"/>
      <c r="M157" s="13"/>
      <c r="N157" s="13"/>
      <c r="O157" s="13"/>
      <c r="P157" s="68"/>
      <c r="Q157" s="31"/>
      <c r="R157" s="68"/>
      <c r="S157" s="13"/>
      <c r="U157" s="29"/>
      <c r="V157" s="29"/>
      <c r="W157" s="4"/>
      <c r="Y157"/>
      <c r="Z157"/>
      <c r="AA157"/>
      <c r="AB157"/>
      <c r="AC157"/>
      <c r="AD157"/>
      <c r="AE157"/>
      <c r="AF157"/>
      <c r="AG157"/>
      <c r="AH157"/>
      <c r="AI157"/>
      <c r="AJ157"/>
      <c r="AK157"/>
      <c r="AL157"/>
      <c r="AM157"/>
      <c r="AN157"/>
      <c r="AO157"/>
      <c r="AP157"/>
      <c r="AQ157"/>
      <c r="AR157"/>
      <c r="AS157"/>
      <c r="AT157"/>
      <c r="AU157"/>
    </row>
    <row r="158" spans="1:47" ht="18" hidden="1" customHeight="1" thickBot="1" x14ac:dyDescent="0.2">
      <c r="A158" s="3"/>
      <c r="B158" s="13"/>
      <c r="C158" s="93"/>
      <c r="D158" s="94" t="s">
        <v>202</v>
      </c>
      <c r="E158" s="13"/>
      <c r="F158" s="16" t="s">
        <v>444</v>
      </c>
      <c r="G158" s="27" t="s">
        <v>162</v>
      </c>
      <c r="H158" s="16" t="s">
        <v>445</v>
      </c>
      <c r="I158" s="27" t="s">
        <v>213</v>
      </c>
      <c r="J158" s="16" t="s">
        <v>446</v>
      </c>
      <c r="K158" s="13"/>
      <c r="L158" s="13" t="s">
        <v>201</v>
      </c>
      <c r="M158" s="13"/>
      <c r="N158" s="13"/>
      <c r="O158" s="13"/>
      <c r="P158" s="13"/>
      <c r="Q158" s="13"/>
      <c r="R158" s="13"/>
      <c r="S158" s="13"/>
      <c r="U158" s="29"/>
      <c r="V158" s="29"/>
    </row>
    <row r="159" spans="1:47" s="2" customFormat="1" ht="5.0999999999999996" customHeight="1" thickBot="1" x14ac:dyDescent="0.2">
      <c r="B159" s="13"/>
      <c r="C159" s="13"/>
      <c r="D159" s="13"/>
      <c r="E159" s="13"/>
      <c r="F159" s="68"/>
      <c r="G159" s="13"/>
      <c r="H159" s="13"/>
      <c r="I159" s="13"/>
      <c r="J159" s="13"/>
      <c r="K159" s="13"/>
      <c r="L159" s="13"/>
      <c r="M159" s="13"/>
      <c r="N159" s="13"/>
      <c r="O159" s="13"/>
      <c r="P159" s="68"/>
      <c r="Q159" s="31"/>
      <c r="R159" s="68"/>
      <c r="S159" s="13"/>
      <c r="U159" s="29"/>
      <c r="V159" s="29"/>
      <c r="W159" s="4"/>
      <c r="Y159"/>
      <c r="Z159"/>
      <c r="AA159"/>
      <c r="AB159"/>
      <c r="AC159"/>
      <c r="AD159"/>
      <c r="AE159"/>
      <c r="AF159"/>
      <c r="AG159"/>
      <c r="AH159"/>
      <c r="AI159"/>
      <c r="AJ159"/>
      <c r="AK159"/>
      <c r="AL159"/>
      <c r="AM159"/>
      <c r="AN159"/>
      <c r="AO159"/>
      <c r="AP159"/>
      <c r="AQ159"/>
      <c r="AR159"/>
      <c r="AS159"/>
      <c r="AT159"/>
      <c r="AU159"/>
    </row>
    <row r="160" spans="1:47" ht="18" customHeight="1" thickBot="1" x14ac:dyDescent="0.2">
      <c r="A160" s="3"/>
      <c r="B160" s="13"/>
      <c r="C160" s="14" t="s">
        <v>79</v>
      </c>
      <c r="D160" s="13" t="s">
        <v>203</v>
      </c>
      <c r="E160" s="13"/>
      <c r="F160" s="189"/>
      <c r="G160" s="190"/>
      <c r="H160" s="191"/>
      <c r="I160" s="28" t="s">
        <v>212</v>
      </c>
      <c r="J160" s="192"/>
      <c r="K160" s="193"/>
      <c r="L160" s="194"/>
      <c r="M160" s="13"/>
      <c r="N160" s="13" t="s">
        <v>201</v>
      </c>
      <c r="O160" s="13"/>
      <c r="P160" s="13"/>
      <c r="Q160" s="13"/>
      <c r="R160" s="13"/>
      <c r="S160" s="13"/>
      <c r="U160" s="29"/>
      <c r="V160" s="29"/>
      <c r="W160" s="184" t="str">
        <f ca="1">中間シート!O26</f>
        <v>E-mailアドレスを入力してください。</v>
      </c>
    </row>
    <row r="161" spans="2:47" s="2" customFormat="1" ht="5.0999999999999996" customHeight="1" x14ac:dyDescent="0.15">
      <c r="B161" s="13"/>
      <c r="C161" s="13"/>
      <c r="D161" s="13"/>
      <c r="E161" s="13"/>
      <c r="F161" s="165">
        <f>中間シート!L26</f>
        <v>0</v>
      </c>
      <c r="G161" s="166"/>
      <c r="H161" s="166"/>
      <c r="I161" s="166"/>
      <c r="J161" s="166">
        <f>中間シート!M26</f>
        <v>0</v>
      </c>
      <c r="K161" s="13"/>
      <c r="L161" s="13"/>
      <c r="M161" s="13"/>
      <c r="N161" s="13"/>
      <c r="O161" s="13"/>
      <c r="P161" s="68"/>
      <c r="Q161" s="31"/>
      <c r="R161" s="68"/>
      <c r="S161" s="13"/>
      <c r="U161" s="29"/>
      <c r="V161" s="29"/>
      <c r="W161" s="184"/>
      <c r="Y161"/>
      <c r="Z161"/>
      <c r="AA161"/>
      <c r="AB161"/>
      <c r="AC161"/>
      <c r="AD161"/>
      <c r="AE161"/>
      <c r="AF161"/>
      <c r="AG161"/>
      <c r="AH161"/>
      <c r="AI161"/>
      <c r="AJ161"/>
      <c r="AK161"/>
      <c r="AL161"/>
      <c r="AM161"/>
      <c r="AN161"/>
      <c r="AO161"/>
      <c r="AP161"/>
      <c r="AQ161"/>
      <c r="AR161"/>
      <c r="AS161"/>
      <c r="AT161"/>
      <c r="AU161"/>
    </row>
    <row r="162" spans="2:47" x14ac:dyDescent="0.15">
      <c r="B162" s="13"/>
      <c r="C162" s="13"/>
      <c r="D162" s="13"/>
      <c r="E162" s="13"/>
      <c r="F162" s="13" t="s">
        <v>204</v>
      </c>
      <c r="G162" s="13"/>
      <c r="H162" s="13"/>
      <c r="I162" s="13"/>
      <c r="J162" s="13" t="s">
        <v>205</v>
      </c>
      <c r="K162" s="13"/>
      <c r="L162" s="13"/>
      <c r="M162" s="13"/>
      <c r="N162" s="13"/>
      <c r="O162" s="13"/>
      <c r="P162" s="13"/>
      <c r="Q162" s="13"/>
      <c r="R162" s="13"/>
      <c r="S162" s="13"/>
      <c r="U162" s="29"/>
      <c r="V162" s="29"/>
      <c r="W162" s="184"/>
    </row>
    <row r="163" spans="2:47" ht="14.25" thickBot="1" x14ac:dyDescent="0.2">
      <c r="B163" s="13"/>
      <c r="C163" s="13"/>
      <c r="D163" s="13"/>
      <c r="E163" s="13"/>
      <c r="F163" s="13"/>
      <c r="G163" s="13"/>
      <c r="H163" s="13"/>
      <c r="I163" s="13"/>
      <c r="J163" s="13"/>
      <c r="K163" s="13"/>
      <c r="L163" s="13"/>
      <c r="M163" s="13"/>
      <c r="N163" s="13"/>
      <c r="O163" s="13"/>
      <c r="P163" s="13"/>
      <c r="Q163" s="13"/>
      <c r="R163" s="13"/>
      <c r="S163" s="13"/>
      <c r="U163" s="29"/>
      <c r="V163" s="29"/>
      <c r="W163" s="184"/>
    </row>
    <row r="164" spans="2:47" ht="18" customHeight="1" x14ac:dyDescent="0.15">
      <c r="B164" s="13"/>
      <c r="C164" s="13"/>
      <c r="D164" s="26" t="s">
        <v>203</v>
      </c>
      <c r="E164" s="26"/>
      <c r="F164" s="195" t="str">
        <f>IF(AND(F160&lt;&gt;"",J160&lt;&gt;""),中間シート!F26&amp;"@"&amp;中間シート!G26,"")</f>
        <v/>
      </c>
      <c r="G164" s="196"/>
      <c r="H164" s="196"/>
      <c r="I164" s="196"/>
      <c r="J164" s="196"/>
      <c r="K164" s="196"/>
      <c r="L164" s="196"/>
      <c r="M164" s="196"/>
      <c r="N164" s="197"/>
      <c r="O164" s="13"/>
      <c r="P164" s="13"/>
      <c r="Q164" s="13"/>
      <c r="R164" s="13"/>
      <c r="S164" s="13"/>
      <c r="U164" s="29"/>
      <c r="V164" s="29"/>
      <c r="W164" s="184"/>
    </row>
    <row r="165" spans="2:47" ht="18" customHeight="1" thickBot="1" x14ac:dyDescent="0.2">
      <c r="B165" s="13"/>
      <c r="C165" s="13"/>
      <c r="D165" s="26" t="s">
        <v>211</v>
      </c>
      <c r="E165" s="26"/>
      <c r="F165" s="198"/>
      <c r="G165" s="199"/>
      <c r="H165" s="199"/>
      <c r="I165" s="199"/>
      <c r="J165" s="199"/>
      <c r="K165" s="199"/>
      <c r="L165" s="199"/>
      <c r="M165" s="199"/>
      <c r="N165" s="200"/>
      <c r="O165" s="13"/>
      <c r="P165" s="13"/>
      <c r="Q165" s="13"/>
      <c r="R165" s="13"/>
      <c r="S165" s="13"/>
      <c r="U165" s="29"/>
      <c r="V165" s="29"/>
      <c r="W165" s="184"/>
    </row>
    <row r="166" spans="2:47" x14ac:dyDescent="0.15">
      <c r="B166" s="13"/>
      <c r="C166" s="13"/>
      <c r="D166" s="13"/>
      <c r="E166" s="13"/>
      <c r="F166" s="13"/>
      <c r="G166" s="13"/>
      <c r="H166" s="13"/>
      <c r="I166" s="13"/>
      <c r="J166" s="13"/>
      <c r="K166" s="13"/>
      <c r="L166" s="13"/>
      <c r="M166" s="13"/>
      <c r="N166" s="13"/>
      <c r="O166" s="13"/>
      <c r="P166" s="13"/>
      <c r="Q166" s="13"/>
      <c r="R166" s="13"/>
      <c r="S166" s="13"/>
      <c r="U166" s="29"/>
      <c r="V166" s="29"/>
    </row>
    <row r="167" spans="2:47" x14ac:dyDescent="0.15">
      <c r="B167" s="13"/>
      <c r="C167" s="13"/>
      <c r="D167" s="13"/>
      <c r="E167" s="13"/>
      <c r="F167" s="13"/>
      <c r="G167" s="13"/>
      <c r="H167" s="13"/>
      <c r="I167" s="13"/>
      <c r="J167" s="13"/>
      <c r="K167" s="13"/>
      <c r="L167" s="13"/>
      <c r="M167" s="13"/>
      <c r="N167" s="13"/>
      <c r="O167" s="13"/>
      <c r="P167" s="13"/>
      <c r="Q167" s="13"/>
      <c r="R167" s="13"/>
      <c r="S167" s="13"/>
      <c r="U167" s="29"/>
      <c r="V167" s="29"/>
    </row>
    <row r="168" spans="2:47" x14ac:dyDescent="0.15">
      <c r="U168" s="29"/>
      <c r="V168" s="29"/>
    </row>
    <row r="169" spans="2:47" hidden="1" x14ac:dyDescent="0.15">
      <c r="B169" s="13"/>
      <c r="C169" s="13"/>
      <c r="D169" s="13"/>
      <c r="E169" s="13"/>
      <c r="F169" s="13"/>
      <c r="G169" s="13"/>
      <c r="H169" s="13"/>
      <c r="I169" s="13"/>
      <c r="J169" s="13"/>
      <c r="K169" s="13"/>
      <c r="L169" s="13"/>
      <c r="M169" s="13"/>
      <c r="N169" s="13"/>
      <c r="O169" s="13"/>
      <c r="P169" s="13"/>
      <c r="Q169" s="13"/>
      <c r="R169" s="13"/>
      <c r="S169" s="13"/>
      <c r="U169" s="29"/>
      <c r="V169" s="29"/>
    </row>
    <row r="170" spans="2:47" hidden="1" x14ac:dyDescent="0.15">
      <c r="B170" s="13"/>
      <c r="C170" s="13" t="s">
        <v>219</v>
      </c>
      <c r="D170" s="13"/>
      <c r="E170" s="13"/>
      <c r="F170" s="13"/>
      <c r="G170" s="13"/>
      <c r="H170" s="13"/>
      <c r="I170" s="13"/>
      <c r="J170" s="13"/>
      <c r="K170" s="13"/>
      <c r="L170" s="13"/>
      <c r="M170" s="13"/>
      <c r="N170" s="13"/>
      <c r="O170" s="13"/>
      <c r="P170" s="13"/>
      <c r="Q170" s="13"/>
      <c r="R170" s="13"/>
      <c r="S170" s="13"/>
      <c r="U170" s="29"/>
      <c r="V170" s="29"/>
    </row>
    <row r="171" spans="2:47" hidden="1" x14ac:dyDescent="0.15">
      <c r="B171" s="13"/>
      <c r="C171" s="13"/>
      <c r="D171" s="13"/>
      <c r="E171" s="13"/>
      <c r="F171" s="13"/>
      <c r="G171" s="13"/>
      <c r="H171" s="13"/>
      <c r="I171" s="13"/>
      <c r="J171" s="13"/>
      <c r="K171" s="13"/>
      <c r="L171" s="13"/>
      <c r="M171" s="13"/>
      <c r="N171" s="13"/>
      <c r="O171" s="13"/>
      <c r="P171" s="13"/>
      <c r="Q171" s="13"/>
      <c r="R171" s="13"/>
      <c r="S171" s="13"/>
      <c r="U171" s="29"/>
      <c r="V171" s="29"/>
    </row>
    <row r="172" spans="2:47" hidden="1" x14ac:dyDescent="0.15">
      <c r="B172" s="13"/>
      <c r="C172" s="13"/>
      <c r="D172" s="24" t="s">
        <v>220</v>
      </c>
      <c r="E172" s="13"/>
      <c r="F172" s="13"/>
      <c r="G172" s="13"/>
      <c r="H172" s="13"/>
      <c r="I172" s="13"/>
      <c r="J172" s="13"/>
      <c r="K172" s="13"/>
      <c r="L172" s="13"/>
      <c r="M172" s="13"/>
      <c r="N172" s="13"/>
      <c r="O172" s="13"/>
      <c r="P172" s="13"/>
      <c r="Q172" s="13"/>
      <c r="R172" s="13"/>
      <c r="S172" s="13"/>
      <c r="U172" s="29"/>
      <c r="V172" s="29"/>
    </row>
    <row r="173" spans="2:47" hidden="1" x14ac:dyDescent="0.15">
      <c r="B173" s="13"/>
      <c r="C173" s="13"/>
      <c r="D173" s="70"/>
      <c r="E173" s="13"/>
      <c r="F173" s="13"/>
      <c r="G173" s="13"/>
      <c r="H173" s="13"/>
      <c r="I173" s="13"/>
      <c r="J173" s="13"/>
      <c r="K173" s="13"/>
      <c r="L173" s="13"/>
      <c r="M173" s="13"/>
      <c r="N173" s="13"/>
      <c r="O173" s="13"/>
      <c r="P173" s="13"/>
      <c r="Q173" s="13"/>
      <c r="R173" s="13"/>
      <c r="S173" s="13"/>
      <c r="U173" s="29"/>
      <c r="V173" s="29"/>
    </row>
    <row r="174" spans="2:47" hidden="1" x14ac:dyDescent="0.15">
      <c r="B174" s="13"/>
      <c r="C174" s="13"/>
      <c r="D174" s="24" t="s">
        <v>221</v>
      </c>
      <c r="E174" s="13"/>
      <c r="F174" s="13"/>
      <c r="G174" s="13"/>
      <c r="H174" s="13"/>
      <c r="I174" s="13"/>
      <c r="J174" s="13"/>
      <c r="K174" s="13"/>
      <c r="L174" s="13"/>
      <c r="M174" s="13"/>
      <c r="N174" s="13"/>
      <c r="O174" s="13"/>
      <c r="P174" s="13"/>
      <c r="Q174" s="13"/>
      <c r="R174" s="13"/>
      <c r="S174" s="13"/>
      <c r="U174" s="29"/>
      <c r="V174" s="29"/>
    </row>
    <row r="175" spans="2:47" hidden="1" x14ac:dyDescent="0.15">
      <c r="B175" s="13"/>
      <c r="C175" s="13"/>
      <c r="D175" s="13"/>
      <c r="E175" s="13"/>
      <c r="F175" s="13"/>
      <c r="G175" s="13"/>
      <c r="H175" s="13"/>
      <c r="I175" s="13"/>
      <c r="J175" s="13"/>
      <c r="K175" s="13"/>
      <c r="L175" s="13"/>
      <c r="M175" s="13"/>
      <c r="N175" s="13"/>
      <c r="O175" s="13"/>
      <c r="P175" s="13"/>
      <c r="Q175" s="13"/>
      <c r="R175" s="13"/>
      <c r="S175" s="13"/>
      <c r="U175" s="29"/>
      <c r="V175" s="29"/>
    </row>
    <row r="176" spans="2:47" ht="14.25" hidden="1" thickBot="1" x14ac:dyDescent="0.2">
      <c r="B176" s="13"/>
      <c r="C176" s="13"/>
      <c r="D176" s="71"/>
      <c r="E176" s="13"/>
      <c r="F176" s="13"/>
      <c r="G176" s="13"/>
      <c r="H176" s="13"/>
      <c r="I176" s="13"/>
      <c r="J176" s="13"/>
      <c r="K176" s="13"/>
      <c r="L176" s="13"/>
      <c r="M176" s="13"/>
      <c r="N176" s="13"/>
      <c r="O176" s="13"/>
      <c r="P176" s="13"/>
      <c r="Q176" s="13"/>
      <c r="R176" s="13"/>
      <c r="S176" s="13"/>
      <c r="U176" s="29"/>
      <c r="V176" s="29"/>
    </row>
    <row r="177" spans="2:22" ht="14.25" hidden="1" thickBot="1" x14ac:dyDescent="0.2">
      <c r="B177" s="13"/>
      <c r="C177" s="14" t="s">
        <v>79</v>
      </c>
      <c r="D177" s="13" t="s">
        <v>222</v>
      </c>
      <c r="E177" s="13"/>
      <c r="F177" s="181" t="s">
        <v>22</v>
      </c>
      <c r="G177" s="182"/>
      <c r="H177" s="183"/>
      <c r="I177" s="13"/>
      <c r="J177" s="13" t="s">
        <v>153</v>
      </c>
      <c r="K177" s="13"/>
      <c r="L177" s="13"/>
      <c r="M177" s="13"/>
      <c r="N177" s="13"/>
      <c r="O177" s="13"/>
      <c r="P177" s="13"/>
      <c r="Q177" s="13"/>
      <c r="R177" s="13"/>
      <c r="S177" s="13"/>
      <c r="U177" s="29"/>
      <c r="V177" s="29"/>
    </row>
    <row r="178" spans="2:22" ht="14.25" hidden="1" thickBot="1" x14ac:dyDescent="0.2">
      <c r="B178" s="13"/>
      <c r="C178" s="13"/>
      <c r="D178" s="13"/>
      <c r="E178" s="13"/>
      <c r="F178" s="13"/>
      <c r="G178" s="13"/>
      <c r="H178" s="13"/>
      <c r="I178" s="13"/>
      <c r="J178" s="13"/>
      <c r="K178" s="13"/>
      <c r="L178" s="13"/>
      <c r="M178" s="13"/>
      <c r="N178" s="13"/>
      <c r="O178" s="13"/>
      <c r="P178" s="13"/>
      <c r="Q178" s="13"/>
      <c r="R178" s="13"/>
      <c r="S178" s="13"/>
      <c r="U178" s="29"/>
      <c r="V178" s="29"/>
    </row>
    <row r="179" spans="2:22" ht="14.25" hidden="1" thickBot="1" x14ac:dyDescent="0.2">
      <c r="B179" s="13"/>
      <c r="C179" s="14" t="s">
        <v>79</v>
      </c>
      <c r="D179" s="13" t="s">
        <v>161</v>
      </c>
      <c r="E179" s="13"/>
      <c r="F179" s="16" t="s">
        <v>223</v>
      </c>
      <c r="G179" s="31" t="s">
        <v>162</v>
      </c>
      <c r="H179" s="16" t="s">
        <v>224</v>
      </c>
      <c r="I179" s="13"/>
      <c r="J179" s="13"/>
      <c r="K179" s="13"/>
      <c r="L179" s="13"/>
      <c r="M179" s="13"/>
      <c r="N179" s="13"/>
      <c r="O179" s="13"/>
      <c r="P179" s="13"/>
      <c r="Q179" s="13"/>
      <c r="R179" s="13"/>
      <c r="S179" s="13"/>
      <c r="U179" s="29"/>
      <c r="V179" s="29"/>
    </row>
    <row r="180" spans="2:22" ht="14.25" hidden="1" thickBot="1" x14ac:dyDescent="0.2">
      <c r="B180" s="13"/>
      <c r="C180" s="25"/>
      <c r="D180" s="13"/>
      <c r="E180" s="13"/>
      <c r="F180" s="13"/>
      <c r="G180" s="13"/>
      <c r="H180" s="13"/>
      <c r="I180" s="13"/>
      <c r="J180" s="13"/>
      <c r="K180" s="13"/>
      <c r="L180" s="13"/>
      <c r="M180" s="13"/>
      <c r="N180" s="13"/>
      <c r="O180" s="13"/>
      <c r="P180" s="13"/>
      <c r="Q180" s="13"/>
      <c r="R180" s="13"/>
      <c r="S180" s="13"/>
      <c r="U180" s="29"/>
      <c r="V180" s="29"/>
    </row>
    <row r="181" spans="2:22" ht="14.25" hidden="1" thickBot="1" x14ac:dyDescent="0.2">
      <c r="B181" s="13"/>
      <c r="C181" s="14" t="s">
        <v>79</v>
      </c>
      <c r="D181" s="13" t="s">
        <v>163</v>
      </c>
      <c r="E181" s="13"/>
      <c r="F181" s="18" t="s">
        <v>34</v>
      </c>
      <c r="G181" s="13"/>
      <c r="H181" s="13" t="s">
        <v>225</v>
      </c>
      <c r="I181" s="13"/>
      <c r="J181" s="13"/>
      <c r="K181" s="13"/>
      <c r="L181" s="13" t="s">
        <v>164</v>
      </c>
      <c r="M181" s="13"/>
      <c r="N181" s="13"/>
      <c r="O181" s="13"/>
      <c r="P181" s="13"/>
      <c r="Q181" s="13"/>
      <c r="R181" s="13"/>
      <c r="S181" s="13"/>
      <c r="U181" s="29"/>
      <c r="V181" s="29"/>
    </row>
    <row r="182" spans="2:22" ht="14.25" hidden="1" thickBot="1" x14ac:dyDescent="0.2">
      <c r="B182" s="13"/>
      <c r="C182" s="25"/>
      <c r="D182" s="13"/>
      <c r="E182" s="13"/>
      <c r="F182" s="13"/>
      <c r="G182" s="13"/>
      <c r="H182" s="13"/>
      <c r="I182" s="13"/>
      <c r="J182" s="13"/>
      <c r="K182" s="13"/>
      <c r="L182" s="13"/>
      <c r="M182" s="13"/>
      <c r="N182" s="13"/>
      <c r="O182" s="13"/>
      <c r="P182" s="13"/>
      <c r="Q182" s="13"/>
      <c r="R182" s="13"/>
      <c r="S182" s="13"/>
      <c r="U182" s="29"/>
      <c r="V182" s="29"/>
    </row>
    <row r="183" spans="2:22" ht="14.25" hidden="1" thickBot="1" x14ac:dyDescent="0.2">
      <c r="B183" s="13"/>
      <c r="C183" s="14" t="s">
        <v>79</v>
      </c>
      <c r="D183" s="13" t="s">
        <v>165</v>
      </c>
      <c r="E183" s="13"/>
      <c r="F183" s="181" t="s">
        <v>379</v>
      </c>
      <c r="G183" s="182"/>
      <c r="H183" s="182"/>
      <c r="I183" s="182"/>
      <c r="J183" s="183"/>
      <c r="K183" s="13"/>
      <c r="L183" s="13" t="s">
        <v>166</v>
      </c>
      <c r="M183" s="13"/>
      <c r="N183" s="13"/>
      <c r="O183" s="13"/>
      <c r="P183" s="13"/>
      <c r="Q183" s="13"/>
      <c r="R183" s="13"/>
      <c r="S183" s="13"/>
      <c r="U183" s="29"/>
      <c r="V183" s="29"/>
    </row>
    <row r="184" spans="2:22" ht="14.25" hidden="1" thickBot="1" x14ac:dyDescent="0.2">
      <c r="B184" s="13"/>
      <c r="C184" s="25"/>
      <c r="D184" s="13"/>
      <c r="E184" s="13"/>
      <c r="F184" s="13"/>
      <c r="G184" s="13"/>
      <c r="H184" s="13"/>
      <c r="I184" s="13"/>
      <c r="J184" s="13"/>
      <c r="K184" s="13"/>
      <c r="L184" s="13"/>
      <c r="M184" s="13"/>
      <c r="N184" s="13"/>
      <c r="O184" s="13"/>
      <c r="P184" s="13"/>
      <c r="Q184" s="13"/>
      <c r="R184" s="13"/>
      <c r="S184" s="13"/>
      <c r="U184" s="29"/>
      <c r="V184" s="29"/>
    </row>
    <row r="185" spans="2:22" ht="14.25" hidden="1" thickBot="1" x14ac:dyDescent="0.2">
      <c r="B185" s="13"/>
      <c r="C185" s="14" t="s">
        <v>79</v>
      </c>
      <c r="D185" s="13" t="s">
        <v>167</v>
      </c>
      <c r="E185" s="13"/>
      <c r="F185" s="181" t="s">
        <v>380</v>
      </c>
      <c r="G185" s="182"/>
      <c r="H185" s="182"/>
      <c r="I185" s="182"/>
      <c r="J185" s="183"/>
      <c r="K185" s="13"/>
      <c r="L185" s="13" t="s">
        <v>258</v>
      </c>
      <c r="M185" s="13"/>
      <c r="N185" s="13"/>
      <c r="O185" s="13"/>
      <c r="P185" s="13" t="s">
        <v>168</v>
      </c>
      <c r="Q185" s="13"/>
      <c r="R185" s="13"/>
      <c r="S185" s="13"/>
      <c r="U185" s="29"/>
      <c r="V185" s="29"/>
    </row>
    <row r="186" spans="2:22" ht="14.25" hidden="1" thickBot="1" x14ac:dyDescent="0.2">
      <c r="B186" s="13"/>
      <c r="C186" s="13"/>
      <c r="D186" s="13"/>
      <c r="E186" s="13"/>
      <c r="F186" s="13"/>
      <c r="G186" s="13"/>
      <c r="H186" s="13"/>
      <c r="I186" s="13"/>
      <c r="J186" s="13"/>
      <c r="K186" s="13"/>
      <c r="L186" s="13"/>
      <c r="M186" s="13"/>
      <c r="N186" s="13"/>
      <c r="O186" s="13"/>
      <c r="P186" s="13"/>
      <c r="Q186" s="13"/>
      <c r="R186" s="13"/>
      <c r="S186" s="13"/>
      <c r="U186" s="29"/>
      <c r="V186" s="29"/>
    </row>
    <row r="187" spans="2:22" ht="14.25" hidden="1" thickBot="1" x14ac:dyDescent="0.2">
      <c r="B187" s="13"/>
      <c r="C187" s="13"/>
      <c r="D187" s="13" t="s">
        <v>169</v>
      </c>
      <c r="E187" s="13"/>
      <c r="F187" s="181" t="s">
        <v>381</v>
      </c>
      <c r="G187" s="182"/>
      <c r="H187" s="182"/>
      <c r="I187" s="182"/>
      <c r="J187" s="183"/>
      <c r="K187" s="13"/>
      <c r="L187" s="13" t="s">
        <v>170</v>
      </c>
      <c r="M187" s="13"/>
      <c r="N187" s="13"/>
      <c r="O187" s="13"/>
      <c r="P187" s="13" t="s">
        <v>171</v>
      </c>
      <c r="Q187" s="13"/>
      <c r="R187" s="13"/>
      <c r="S187" s="13"/>
      <c r="U187" s="29"/>
      <c r="V187" s="29"/>
    </row>
    <row r="188" spans="2:22" ht="14.25" hidden="1" thickBot="1" x14ac:dyDescent="0.2">
      <c r="B188" s="13"/>
      <c r="C188" s="13"/>
      <c r="D188" s="13"/>
      <c r="E188" s="13"/>
      <c r="F188" s="13"/>
      <c r="G188" s="13"/>
      <c r="H188" s="13"/>
      <c r="I188" s="13"/>
      <c r="J188" s="13"/>
      <c r="K188" s="13"/>
      <c r="L188" s="13"/>
      <c r="M188" s="13"/>
      <c r="N188" s="13"/>
      <c r="O188" s="13"/>
      <c r="P188" s="13"/>
      <c r="Q188" s="13"/>
      <c r="R188" s="13"/>
      <c r="S188" s="13"/>
      <c r="U188" s="29"/>
      <c r="V188" s="29"/>
    </row>
    <row r="189" spans="2:22" ht="14.25" hidden="1" thickBot="1" x14ac:dyDescent="0.2">
      <c r="B189" s="13"/>
      <c r="C189" s="32"/>
      <c r="D189" s="13" t="s">
        <v>226</v>
      </c>
      <c r="E189" s="13"/>
      <c r="F189" s="181" t="s">
        <v>382</v>
      </c>
      <c r="G189" s="182"/>
      <c r="H189" s="182"/>
      <c r="I189" s="182"/>
      <c r="J189" s="183"/>
      <c r="K189" s="13"/>
      <c r="L189" s="13"/>
      <c r="M189" s="13"/>
      <c r="N189" s="13"/>
      <c r="O189" s="13"/>
      <c r="P189" s="13"/>
      <c r="Q189" s="13"/>
      <c r="R189" s="13"/>
      <c r="S189" s="13"/>
      <c r="U189" s="29"/>
      <c r="V189" s="29"/>
    </row>
    <row r="190" spans="2:22" hidden="1" x14ac:dyDescent="0.15">
      <c r="B190" s="13"/>
      <c r="C190" s="13"/>
      <c r="D190" s="13"/>
      <c r="E190" s="13"/>
      <c r="F190" s="13"/>
      <c r="G190" s="13"/>
      <c r="H190" s="13"/>
      <c r="I190" s="13"/>
      <c r="J190" s="13"/>
      <c r="K190" s="13"/>
      <c r="L190" s="13"/>
      <c r="M190" s="13"/>
      <c r="N190" s="13"/>
      <c r="O190" s="13"/>
      <c r="P190" s="13"/>
      <c r="Q190" s="13"/>
      <c r="R190" s="13"/>
      <c r="S190" s="13"/>
      <c r="U190" s="29"/>
      <c r="V190" s="29"/>
    </row>
    <row r="191" spans="2:22" ht="14.25" hidden="1" thickBot="1" x14ac:dyDescent="0.2">
      <c r="B191" s="13"/>
      <c r="C191" s="13"/>
      <c r="D191" s="71"/>
      <c r="E191" s="13"/>
      <c r="F191" s="13"/>
      <c r="G191" s="13"/>
      <c r="H191" s="13"/>
      <c r="I191" s="13"/>
      <c r="J191" s="13"/>
      <c r="K191" s="13"/>
      <c r="L191" s="13"/>
      <c r="M191" s="13"/>
      <c r="N191" s="13"/>
      <c r="O191" s="13"/>
      <c r="P191" s="13"/>
      <c r="Q191" s="13"/>
      <c r="R191" s="13"/>
      <c r="S191" s="13"/>
      <c r="U191" s="29"/>
      <c r="V191" s="29"/>
    </row>
    <row r="192" spans="2:22" ht="14.25" hidden="1" thickBot="1" x14ac:dyDescent="0.2">
      <c r="B192" s="13"/>
      <c r="C192" s="14" t="s">
        <v>79</v>
      </c>
      <c r="D192" s="13" t="s">
        <v>227</v>
      </c>
      <c r="E192" s="13"/>
      <c r="F192" s="181" t="s">
        <v>22</v>
      </c>
      <c r="G192" s="182"/>
      <c r="H192" s="183"/>
      <c r="I192" s="13" t="s">
        <v>228</v>
      </c>
      <c r="J192" s="33"/>
      <c r="K192" s="13"/>
      <c r="L192" s="13"/>
      <c r="M192" s="13"/>
      <c r="N192" s="13"/>
      <c r="O192" s="13"/>
      <c r="P192" s="13"/>
      <c r="Q192" s="13"/>
      <c r="R192" s="13"/>
      <c r="S192" s="13"/>
      <c r="U192" s="29"/>
      <c r="V192" s="29"/>
    </row>
    <row r="193" spans="2:47" ht="14.25" hidden="1" thickBot="1" x14ac:dyDescent="0.2">
      <c r="B193" s="13"/>
      <c r="C193" s="13"/>
      <c r="D193" s="13"/>
      <c r="E193" s="13"/>
      <c r="F193" s="13"/>
      <c r="G193" s="13"/>
      <c r="H193" s="13"/>
      <c r="I193" s="13"/>
      <c r="J193" s="13"/>
      <c r="K193" s="13"/>
      <c r="L193" s="13"/>
      <c r="M193" s="13"/>
      <c r="N193" s="13"/>
      <c r="O193" s="13"/>
      <c r="P193" s="13"/>
      <c r="Q193" s="13"/>
      <c r="R193" s="13"/>
      <c r="S193" s="13"/>
      <c r="U193" s="29"/>
      <c r="V193" s="29"/>
    </row>
    <row r="194" spans="2:47" ht="14.25" hidden="1" thickBot="1" x14ac:dyDescent="0.2">
      <c r="B194" s="13"/>
      <c r="C194" s="13"/>
      <c r="D194" s="13" t="s">
        <v>199</v>
      </c>
      <c r="E194" s="13"/>
      <c r="F194" s="181" t="s">
        <v>383</v>
      </c>
      <c r="G194" s="182"/>
      <c r="H194" s="182"/>
      <c r="I194" s="182"/>
      <c r="J194" s="183"/>
      <c r="K194" s="13"/>
      <c r="L194" s="13"/>
      <c r="M194" s="13"/>
      <c r="N194" s="13"/>
      <c r="O194" s="13"/>
      <c r="P194" s="13"/>
      <c r="Q194" s="13"/>
      <c r="R194" s="13"/>
      <c r="S194" s="13"/>
      <c r="U194" s="29"/>
      <c r="V194" s="29"/>
    </row>
    <row r="195" spans="2:47" ht="14.25" hidden="1" thickBot="1" x14ac:dyDescent="0.2">
      <c r="B195" s="13"/>
      <c r="C195" s="13"/>
      <c r="D195" s="13"/>
      <c r="E195" s="13"/>
      <c r="F195" s="13"/>
      <c r="G195" s="13"/>
      <c r="H195" s="13"/>
      <c r="I195" s="13"/>
      <c r="J195" s="13"/>
      <c r="K195" s="13"/>
      <c r="L195" s="13"/>
      <c r="M195" s="13"/>
      <c r="N195" s="13"/>
      <c r="O195" s="13"/>
      <c r="P195" s="13"/>
      <c r="Q195" s="13"/>
      <c r="R195" s="13"/>
      <c r="S195" s="13"/>
      <c r="U195" s="29"/>
      <c r="V195" s="29"/>
    </row>
    <row r="196" spans="2:47" ht="14.25" hidden="1" thickBot="1" x14ac:dyDescent="0.2">
      <c r="B196" s="13"/>
      <c r="C196" s="13"/>
      <c r="D196" s="13" t="s">
        <v>173</v>
      </c>
      <c r="E196" s="13"/>
      <c r="F196" s="181" t="s">
        <v>384</v>
      </c>
      <c r="G196" s="182"/>
      <c r="H196" s="182"/>
      <c r="I196" s="182"/>
      <c r="J196" s="183"/>
      <c r="K196" s="13"/>
      <c r="L196" s="13"/>
      <c r="M196" s="13"/>
      <c r="N196" s="13"/>
      <c r="O196" s="13"/>
      <c r="P196" s="13"/>
      <c r="Q196" s="13"/>
      <c r="R196" s="13"/>
      <c r="S196" s="13"/>
      <c r="U196" s="29"/>
      <c r="V196" s="29"/>
    </row>
    <row r="197" spans="2:47" ht="14.25" hidden="1" thickBot="1" x14ac:dyDescent="0.2">
      <c r="B197" s="13"/>
      <c r="C197" s="13"/>
      <c r="D197" s="13"/>
      <c r="E197" s="13"/>
      <c r="F197" s="13"/>
      <c r="G197" s="13"/>
      <c r="H197" s="13"/>
      <c r="I197" s="13"/>
      <c r="J197" s="13"/>
      <c r="K197" s="13"/>
      <c r="L197" s="13"/>
      <c r="M197" s="13"/>
      <c r="N197" s="13"/>
      <c r="O197" s="13"/>
      <c r="P197" s="13"/>
      <c r="Q197" s="13"/>
      <c r="R197" s="13"/>
      <c r="S197" s="13"/>
      <c r="U197" s="29"/>
      <c r="V197" s="29"/>
    </row>
    <row r="198" spans="2:47" ht="14.25" hidden="1" thickBot="1" x14ac:dyDescent="0.2">
      <c r="B198" s="13"/>
      <c r="C198" s="14" t="s">
        <v>79</v>
      </c>
      <c r="D198" s="13" t="s">
        <v>175</v>
      </c>
      <c r="E198" s="13"/>
      <c r="F198" s="181" t="s">
        <v>385</v>
      </c>
      <c r="G198" s="182"/>
      <c r="H198" s="182"/>
      <c r="I198" s="182"/>
      <c r="J198" s="183"/>
      <c r="K198" s="13"/>
      <c r="L198" s="13"/>
      <c r="M198" s="13"/>
      <c r="N198" s="13"/>
      <c r="O198" s="13"/>
      <c r="P198" s="13"/>
      <c r="Q198" s="13"/>
      <c r="R198" s="13"/>
      <c r="S198" s="13"/>
      <c r="U198" s="29"/>
      <c r="V198" s="29"/>
    </row>
    <row r="199" spans="2:47" ht="14.25" hidden="1" thickBot="1" x14ac:dyDescent="0.2">
      <c r="B199" s="13"/>
      <c r="C199" s="25"/>
      <c r="D199" s="13"/>
      <c r="E199" s="13"/>
      <c r="F199" s="13"/>
      <c r="G199" s="13"/>
      <c r="H199" s="13"/>
      <c r="I199" s="13"/>
      <c r="J199" s="13"/>
      <c r="K199" s="13"/>
      <c r="L199" s="13"/>
      <c r="M199" s="13"/>
      <c r="N199" s="13"/>
      <c r="O199" s="13"/>
      <c r="P199" s="13"/>
      <c r="Q199" s="13"/>
      <c r="R199" s="13"/>
      <c r="S199" s="13"/>
      <c r="U199" s="29"/>
      <c r="V199" s="29"/>
    </row>
    <row r="200" spans="2:47" ht="14.25" hidden="1" thickBot="1" x14ac:dyDescent="0.2">
      <c r="B200" s="13"/>
      <c r="C200" s="14" t="s">
        <v>79</v>
      </c>
      <c r="D200" s="13" t="s">
        <v>176</v>
      </c>
      <c r="E200" s="13"/>
      <c r="F200" s="181" t="s">
        <v>386</v>
      </c>
      <c r="G200" s="182"/>
      <c r="H200" s="182"/>
      <c r="I200" s="182"/>
      <c r="J200" s="183"/>
      <c r="K200" s="13"/>
      <c r="L200" s="13"/>
      <c r="M200" s="13"/>
      <c r="N200" s="13"/>
      <c r="O200" s="13"/>
      <c r="P200" s="13"/>
      <c r="Q200" s="13"/>
      <c r="R200" s="13"/>
      <c r="S200" s="13"/>
      <c r="U200" s="29"/>
      <c r="V200" s="29"/>
    </row>
    <row r="201" spans="2:47" hidden="1" x14ac:dyDescent="0.15">
      <c r="B201" s="13"/>
      <c r="C201" s="13"/>
      <c r="D201" s="13"/>
      <c r="E201" s="13"/>
      <c r="F201" s="13"/>
      <c r="G201" s="13"/>
      <c r="H201" s="13"/>
      <c r="I201" s="13"/>
      <c r="J201" s="13"/>
      <c r="K201" s="13"/>
      <c r="L201" s="13"/>
      <c r="M201" s="13"/>
      <c r="N201" s="13"/>
      <c r="O201" s="13"/>
      <c r="P201" s="13"/>
      <c r="Q201" s="13"/>
      <c r="R201" s="13"/>
      <c r="S201" s="13"/>
      <c r="U201" s="29"/>
      <c r="V201" s="29"/>
    </row>
    <row r="202" spans="2:47" hidden="1" x14ac:dyDescent="0.15">
      <c r="U202" s="29"/>
      <c r="V202" s="29"/>
    </row>
    <row r="203" spans="2:47" ht="5.0999999999999996" customHeight="1" x14ac:dyDescent="0.15">
      <c r="B203" s="202" t="s">
        <v>443</v>
      </c>
      <c r="C203" s="203"/>
      <c r="D203" s="203"/>
      <c r="E203" s="203"/>
      <c r="F203" s="203"/>
      <c r="G203" s="203"/>
      <c r="H203" s="203"/>
      <c r="I203" s="203"/>
      <c r="J203" s="203"/>
      <c r="K203" s="203"/>
      <c r="L203" s="203"/>
      <c r="M203" s="203"/>
      <c r="N203" s="203"/>
      <c r="O203" s="203"/>
      <c r="P203" s="203"/>
      <c r="Q203" s="203"/>
      <c r="R203" s="203"/>
      <c r="S203" s="203"/>
      <c r="U203" s="29"/>
      <c r="V203" s="29"/>
    </row>
    <row r="204" spans="2:47" ht="45" customHeight="1" x14ac:dyDescent="0.15">
      <c r="B204" s="203"/>
      <c r="C204" s="203"/>
      <c r="D204" s="203"/>
      <c r="E204" s="203"/>
      <c r="F204" s="203"/>
      <c r="G204" s="203"/>
      <c r="H204" s="203"/>
      <c r="I204" s="203"/>
      <c r="J204" s="203"/>
      <c r="K204" s="203"/>
      <c r="L204" s="203"/>
      <c r="M204" s="203"/>
      <c r="N204" s="203"/>
      <c r="O204" s="203"/>
      <c r="P204" s="203"/>
      <c r="Q204" s="203"/>
      <c r="R204" s="203"/>
      <c r="S204" s="203"/>
      <c r="U204" s="29"/>
      <c r="V204" s="29"/>
    </row>
    <row r="205" spans="2:47" ht="5.0999999999999996" customHeight="1" x14ac:dyDescent="0.15">
      <c r="B205" s="203"/>
      <c r="C205" s="203"/>
      <c r="D205" s="203"/>
      <c r="E205" s="203"/>
      <c r="F205" s="203"/>
      <c r="G205" s="203"/>
      <c r="H205" s="203"/>
      <c r="I205" s="203"/>
      <c r="J205" s="203"/>
      <c r="K205" s="203"/>
      <c r="L205" s="203"/>
      <c r="M205" s="203"/>
      <c r="N205" s="203"/>
      <c r="O205" s="203"/>
      <c r="P205" s="203"/>
      <c r="Q205" s="203"/>
      <c r="R205" s="203"/>
      <c r="S205" s="203"/>
      <c r="U205" s="29"/>
      <c r="V205" s="29"/>
    </row>
    <row r="206" spans="2:47" x14ac:dyDescent="0.15">
      <c r="B206" s="56"/>
      <c r="C206" s="56"/>
      <c r="D206" s="56"/>
      <c r="E206" s="56"/>
      <c r="F206" s="56"/>
      <c r="G206" s="56"/>
      <c r="H206" s="56"/>
      <c r="I206" s="56"/>
      <c r="J206" s="56"/>
      <c r="K206" s="56"/>
      <c r="L206" s="56"/>
      <c r="M206" s="56"/>
      <c r="N206" s="56"/>
      <c r="O206" s="56"/>
      <c r="P206" s="56"/>
      <c r="Q206" s="56"/>
      <c r="R206" s="56"/>
      <c r="S206" s="56"/>
      <c r="U206" s="29"/>
      <c r="V206" s="29"/>
    </row>
    <row r="207" spans="2:47" x14ac:dyDescent="0.15">
      <c r="B207" s="56"/>
      <c r="C207" s="56"/>
      <c r="D207" s="57" t="str">
        <f>"入力シートで記入した内容は、"&amp;IF(中間シート!$F$40=1,"青色の【様式第9（通常）",IF(中間シート!$F$40=2,"黄色の【様式第9（30事業場まで）","緑色の【様式第9（50事業場）"))&amp;"】シートに反映されています。"</f>
        <v>入力シートで記入した内容は、青色の【様式第9（通常）】シートに反映されています。</v>
      </c>
      <c r="E207" s="56"/>
      <c r="F207" s="56"/>
      <c r="G207" s="56"/>
      <c r="H207" s="56"/>
      <c r="I207" s="56"/>
      <c r="J207" s="56"/>
      <c r="K207" s="56"/>
      <c r="L207" s="56"/>
      <c r="M207" s="56"/>
      <c r="N207" s="56"/>
      <c r="O207" s="56"/>
      <c r="P207" s="56"/>
      <c r="Q207" s="56"/>
      <c r="R207" s="56"/>
      <c r="S207" s="56"/>
      <c r="U207" s="29"/>
      <c r="V207" s="29"/>
    </row>
    <row r="208" spans="2:47" s="56" customFormat="1" ht="5.0999999999999996" customHeight="1" x14ac:dyDescent="0.15">
      <c r="U208" s="29"/>
      <c r="V208" s="29"/>
      <c r="W208" s="72"/>
      <c r="Y208"/>
      <c r="Z208"/>
      <c r="AA208"/>
      <c r="AB208"/>
      <c r="AC208"/>
      <c r="AD208"/>
      <c r="AE208"/>
      <c r="AF208"/>
      <c r="AG208"/>
      <c r="AH208"/>
      <c r="AI208"/>
      <c r="AJ208"/>
      <c r="AK208"/>
      <c r="AL208"/>
      <c r="AM208"/>
      <c r="AN208"/>
      <c r="AO208"/>
      <c r="AP208"/>
      <c r="AQ208"/>
      <c r="AR208"/>
      <c r="AS208"/>
      <c r="AT208"/>
      <c r="AU208"/>
    </row>
    <row r="209" spans="2:47" s="56" customFormat="1" ht="13.5" customHeight="1" x14ac:dyDescent="0.15">
      <c r="D209" s="56" t="s">
        <v>465</v>
      </c>
      <c r="U209" s="29"/>
      <c r="V209" s="29"/>
      <c r="W209" s="72"/>
      <c r="Y209"/>
      <c r="Z209"/>
      <c r="AA209"/>
      <c r="AB209"/>
      <c r="AC209"/>
      <c r="AD209"/>
      <c r="AE209"/>
      <c r="AF209"/>
      <c r="AG209"/>
      <c r="AH209"/>
      <c r="AI209"/>
      <c r="AJ209"/>
      <c r="AK209"/>
      <c r="AL209"/>
      <c r="AM209"/>
      <c r="AN209"/>
      <c r="AO209"/>
      <c r="AP209"/>
      <c r="AQ209"/>
      <c r="AR209"/>
      <c r="AS209"/>
      <c r="AT209"/>
      <c r="AU209"/>
    </row>
    <row r="210" spans="2:47" s="56" customFormat="1" ht="13.5" customHeight="1" x14ac:dyDescent="0.15">
      <c r="D210" s="56" t="s">
        <v>464</v>
      </c>
      <c r="U210" s="29"/>
      <c r="V210" s="29"/>
      <c r="W210" s="72"/>
      <c r="Y210"/>
      <c r="Z210"/>
      <c r="AA210"/>
      <c r="AB210"/>
      <c r="AC210"/>
      <c r="AD210"/>
      <c r="AE210"/>
      <c r="AF210"/>
      <c r="AG210"/>
      <c r="AH210"/>
      <c r="AI210"/>
      <c r="AJ210"/>
      <c r="AK210"/>
      <c r="AL210"/>
      <c r="AM210"/>
      <c r="AN210"/>
      <c r="AO210"/>
      <c r="AP210"/>
      <c r="AQ210"/>
      <c r="AR210"/>
      <c r="AS210"/>
      <c r="AT210"/>
      <c r="AU210"/>
    </row>
    <row r="211" spans="2:47" s="56" customFormat="1" ht="5.0999999999999996" customHeight="1" x14ac:dyDescent="0.15">
      <c r="U211" s="29"/>
      <c r="V211" s="29"/>
      <c r="W211" s="72"/>
      <c r="Y211"/>
      <c r="Z211"/>
      <c r="AA211"/>
      <c r="AB211"/>
      <c r="AC211"/>
      <c r="AD211"/>
      <c r="AE211"/>
      <c r="AF211"/>
      <c r="AG211"/>
      <c r="AH211"/>
      <c r="AI211"/>
      <c r="AJ211"/>
      <c r="AK211"/>
      <c r="AL211"/>
      <c r="AM211"/>
      <c r="AN211"/>
      <c r="AO211"/>
      <c r="AP211"/>
      <c r="AQ211"/>
      <c r="AR211"/>
      <c r="AS211"/>
      <c r="AT211"/>
      <c r="AU211"/>
    </row>
    <row r="212" spans="2:47" s="56" customFormat="1" ht="27.95" customHeight="1" x14ac:dyDescent="0.15">
      <c r="D212" s="201" t="s">
        <v>463</v>
      </c>
      <c r="E212" s="201"/>
      <c r="F212" s="201"/>
      <c r="G212" s="201"/>
      <c r="H212" s="201"/>
      <c r="I212" s="201"/>
      <c r="J212" s="201"/>
      <c r="K212" s="201"/>
      <c r="L212" s="201"/>
      <c r="M212" s="201"/>
      <c r="N212" s="201"/>
      <c r="O212" s="201"/>
      <c r="P212" s="201"/>
      <c r="Q212" s="201"/>
      <c r="R212" s="201"/>
      <c r="S212" s="201"/>
      <c r="U212" s="29"/>
      <c r="V212" s="29"/>
      <c r="W212" s="72"/>
      <c r="Y212"/>
      <c r="Z212"/>
      <c r="AA212"/>
      <c r="AB212"/>
      <c r="AC212"/>
      <c r="AD212"/>
      <c r="AE212"/>
      <c r="AF212"/>
      <c r="AG212"/>
      <c r="AH212"/>
      <c r="AI212"/>
      <c r="AJ212"/>
      <c r="AK212"/>
      <c r="AL212"/>
      <c r="AM212"/>
      <c r="AN212"/>
      <c r="AO212"/>
      <c r="AP212"/>
      <c r="AQ212"/>
      <c r="AR212"/>
      <c r="AS212"/>
      <c r="AT212"/>
      <c r="AU212"/>
    </row>
    <row r="213" spans="2:47" s="56" customFormat="1" ht="13.5" customHeight="1" x14ac:dyDescent="0.15">
      <c r="D213" s="201" t="s">
        <v>466</v>
      </c>
      <c r="E213" s="201"/>
      <c r="F213" s="201"/>
      <c r="G213" s="201"/>
      <c r="H213" s="201"/>
      <c r="I213" s="201"/>
      <c r="J213" s="201"/>
      <c r="K213" s="201"/>
      <c r="L213" s="201"/>
      <c r="M213" s="201"/>
      <c r="N213" s="201"/>
      <c r="O213" s="201"/>
      <c r="P213" s="201"/>
      <c r="Q213" s="201"/>
      <c r="R213" s="201"/>
      <c r="S213" s="201"/>
      <c r="U213" s="29"/>
      <c r="V213" s="29"/>
      <c r="W213" s="72"/>
      <c r="Y213"/>
      <c r="Z213"/>
      <c r="AA213"/>
      <c r="AB213"/>
      <c r="AC213"/>
      <c r="AD213"/>
      <c r="AE213"/>
      <c r="AF213"/>
      <c r="AG213"/>
      <c r="AH213"/>
      <c r="AI213"/>
      <c r="AJ213"/>
      <c r="AK213"/>
      <c r="AL213"/>
      <c r="AM213"/>
      <c r="AN213"/>
      <c r="AO213"/>
      <c r="AP213"/>
      <c r="AQ213"/>
      <c r="AR213"/>
      <c r="AS213"/>
      <c r="AT213"/>
      <c r="AU213"/>
    </row>
    <row r="214" spans="2:47" s="56" customFormat="1" ht="5.0999999999999996" customHeight="1" x14ac:dyDescent="0.15">
      <c r="D214" s="201"/>
      <c r="E214" s="201"/>
      <c r="F214" s="201"/>
      <c r="G214" s="201"/>
      <c r="H214" s="201"/>
      <c r="I214" s="201"/>
      <c r="J214" s="201"/>
      <c r="K214" s="201"/>
      <c r="L214" s="201"/>
      <c r="M214" s="201"/>
      <c r="N214" s="201"/>
      <c r="O214" s="201"/>
      <c r="P214" s="201"/>
      <c r="Q214" s="201"/>
      <c r="R214" s="201"/>
      <c r="S214" s="201"/>
      <c r="U214" s="29"/>
      <c r="V214" s="29"/>
      <c r="W214" s="72"/>
      <c r="Y214"/>
      <c r="Z214"/>
      <c r="AA214"/>
      <c r="AB214"/>
      <c r="AC214"/>
      <c r="AD214"/>
      <c r="AE214"/>
      <c r="AF214"/>
      <c r="AG214"/>
      <c r="AH214"/>
      <c r="AI214"/>
      <c r="AJ214"/>
      <c r="AK214"/>
      <c r="AL214"/>
      <c r="AM214"/>
      <c r="AN214"/>
      <c r="AO214"/>
      <c r="AP214"/>
      <c r="AQ214"/>
      <c r="AR214"/>
      <c r="AS214"/>
      <c r="AT214"/>
      <c r="AU214"/>
    </row>
    <row r="215" spans="2:47" x14ac:dyDescent="0.15">
      <c r="B215" s="56"/>
      <c r="C215" s="56"/>
      <c r="D215" s="58" t="str">
        <f>IF(中間シート!F40&lt;&gt;1,"※青色の【様式第1（通常）】シートは11事業場目以降が表示されません。印刷等はしないようご注意ください。","")</f>
        <v/>
      </c>
      <c r="E215" s="56"/>
      <c r="F215" s="56"/>
      <c r="G215" s="56"/>
      <c r="H215" s="56"/>
      <c r="I215" s="56"/>
      <c r="J215" s="56"/>
      <c r="K215" s="56"/>
      <c r="L215" s="56"/>
      <c r="M215" s="56"/>
      <c r="N215" s="56"/>
      <c r="O215" s="56"/>
      <c r="P215" s="56"/>
      <c r="Q215" s="56"/>
      <c r="R215" s="56"/>
      <c r="S215" s="56"/>
      <c r="U215" s="29"/>
      <c r="V215" s="29"/>
    </row>
    <row r="216" spans="2:47" s="56" customFormat="1" ht="5.0999999999999996" customHeight="1" x14ac:dyDescent="0.15">
      <c r="U216" s="29"/>
      <c r="V216" s="29"/>
      <c r="W216" s="72"/>
      <c r="Y216"/>
      <c r="Z216"/>
      <c r="AA216"/>
      <c r="AB216"/>
      <c r="AC216"/>
      <c r="AD216"/>
      <c r="AE216"/>
      <c r="AF216"/>
      <c r="AG216"/>
      <c r="AH216"/>
      <c r="AI216"/>
      <c r="AJ216"/>
      <c r="AK216"/>
      <c r="AL216"/>
      <c r="AM216"/>
      <c r="AN216"/>
      <c r="AO216"/>
      <c r="AP216"/>
      <c r="AQ216"/>
      <c r="AR216"/>
      <c r="AS216"/>
      <c r="AT216"/>
      <c r="AU216"/>
    </row>
    <row r="217" spans="2:47" x14ac:dyDescent="0.15">
      <c r="B217" s="56"/>
      <c r="C217" s="56"/>
      <c r="D217" s="58" t="str">
        <f>IF(中間シート!F40=3,"※また、黄色の【様式第1（30事業場まで）】シートは31事業場目以降が表示されません。","")</f>
        <v/>
      </c>
      <c r="E217" s="56"/>
      <c r="F217" s="56"/>
      <c r="G217" s="56"/>
      <c r="H217" s="56"/>
      <c r="I217" s="56"/>
      <c r="J217" s="56"/>
      <c r="K217" s="56"/>
      <c r="L217" s="56"/>
      <c r="M217" s="56"/>
      <c r="N217" s="56"/>
      <c r="O217" s="56"/>
      <c r="P217" s="56"/>
      <c r="Q217" s="56"/>
      <c r="R217" s="56"/>
      <c r="S217" s="56"/>
      <c r="U217" s="29"/>
      <c r="V217" s="29"/>
    </row>
    <row r="218" spans="2:47" x14ac:dyDescent="0.15">
      <c r="B218" s="56"/>
      <c r="C218" s="56"/>
      <c r="D218" s="162"/>
      <c r="E218" s="56"/>
      <c r="F218" s="56"/>
      <c r="G218" s="56"/>
      <c r="H218" s="56"/>
      <c r="I218" s="56"/>
      <c r="J218" s="56"/>
      <c r="K218" s="56"/>
      <c r="L218" s="56"/>
      <c r="M218" s="56"/>
      <c r="N218" s="56"/>
      <c r="O218" s="56"/>
      <c r="P218" s="56"/>
      <c r="Q218" s="56"/>
      <c r="R218" s="56"/>
      <c r="S218" s="56"/>
      <c r="U218" s="29"/>
      <c r="V218" s="29"/>
    </row>
    <row r="219" spans="2:47" s="137" customFormat="1" ht="5.0999999999999996" customHeight="1" x14ac:dyDescent="0.15">
      <c r="B219" s="220" t="s">
        <v>411</v>
      </c>
      <c r="C219" s="220"/>
      <c r="D219" s="220"/>
      <c r="E219" s="220"/>
      <c r="F219" s="220"/>
      <c r="G219" s="220"/>
      <c r="H219" s="220"/>
      <c r="I219" s="220"/>
      <c r="J219" s="220"/>
      <c r="K219" s="220"/>
      <c r="L219" s="220"/>
      <c r="M219" s="220"/>
      <c r="N219" s="220"/>
      <c r="O219" s="220"/>
      <c r="P219" s="220"/>
      <c r="Q219" s="220"/>
      <c r="R219" s="220"/>
      <c r="S219" s="220"/>
      <c r="T219" s="60"/>
      <c r="U219" s="29"/>
      <c r="V219" s="29"/>
      <c r="W219" s="139"/>
      <c r="Y219"/>
      <c r="Z219"/>
      <c r="AA219"/>
      <c r="AB219"/>
      <c r="AC219"/>
      <c r="AD219"/>
      <c r="AE219"/>
      <c r="AF219"/>
      <c r="AG219"/>
      <c r="AH219"/>
      <c r="AI219"/>
      <c r="AJ219"/>
      <c r="AK219"/>
      <c r="AL219"/>
      <c r="AM219"/>
      <c r="AN219"/>
      <c r="AO219"/>
      <c r="AP219"/>
      <c r="AQ219"/>
      <c r="AR219"/>
      <c r="AS219"/>
      <c r="AT219"/>
      <c r="AU219"/>
    </row>
    <row r="220" spans="2:47" s="137" customFormat="1" ht="50.1" customHeight="1" x14ac:dyDescent="0.15">
      <c r="B220" s="220"/>
      <c r="C220" s="220"/>
      <c r="D220" s="220"/>
      <c r="E220" s="220"/>
      <c r="F220" s="220"/>
      <c r="G220" s="220"/>
      <c r="H220" s="220"/>
      <c r="I220" s="220"/>
      <c r="J220" s="220"/>
      <c r="K220" s="220"/>
      <c r="L220" s="220"/>
      <c r="M220" s="220"/>
      <c r="N220" s="220"/>
      <c r="O220" s="220"/>
      <c r="P220" s="220"/>
      <c r="Q220" s="220"/>
      <c r="R220" s="220"/>
      <c r="S220" s="220"/>
      <c r="T220" s="60"/>
      <c r="U220" s="29"/>
      <c r="V220" s="29"/>
      <c r="W220" s="139"/>
      <c r="Y220"/>
      <c r="Z220"/>
      <c r="AA220"/>
      <c r="AB220"/>
      <c r="AC220"/>
      <c r="AD220"/>
      <c r="AE220"/>
      <c r="AF220"/>
      <c r="AG220"/>
      <c r="AH220"/>
      <c r="AI220"/>
      <c r="AJ220"/>
      <c r="AK220"/>
      <c r="AL220"/>
      <c r="AM220"/>
      <c r="AN220"/>
      <c r="AO220"/>
      <c r="AP220"/>
      <c r="AQ220"/>
      <c r="AR220"/>
      <c r="AS220"/>
      <c r="AT220"/>
      <c r="AU220"/>
    </row>
    <row r="221" spans="2:47" s="137" customFormat="1" ht="5.0999999999999996" customHeight="1" x14ac:dyDescent="0.15">
      <c r="B221" s="220"/>
      <c r="C221" s="220"/>
      <c r="D221" s="220"/>
      <c r="E221" s="220"/>
      <c r="F221" s="220"/>
      <c r="G221" s="220"/>
      <c r="H221" s="220"/>
      <c r="I221" s="220"/>
      <c r="J221" s="220"/>
      <c r="K221" s="220"/>
      <c r="L221" s="220"/>
      <c r="M221" s="220"/>
      <c r="N221" s="220"/>
      <c r="O221" s="220"/>
      <c r="P221" s="220"/>
      <c r="Q221" s="220"/>
      <c r="R221" s="220"/>
      <c r="S221" s="220"/>
      <c r="T221" s="60"/>
      <c r="U221" s="138"/>
      <c r="V221" s="138"/>
      <c r="W221" s="139"/>
      <c r="Y221"/>
      <c r="Z221"/>
      <c r="AA221"/>
      <c r="AB221"/>
      <c r="AC221"/>
      <c r="AD221"/>
      <c r="AE221"/>
      <c r="AF221"/>
      <c r="AG221"/>
      <c r="AH221"/>
      <c r="AI221"/>
      <c r="AJ221"/>
      <c r="AK221"/>
      <c r="AL221"/>
      <c r="AM221"/>
      <c r="AN221"/>
      <c r="AO221"/>
      <c r="AP221"/>
      <c r="AQ221"/>
      <c r="AR221"/>
      <c r="AS221"/>
      <c r="AT221"/>
      <c r="AU221"/>
    </row>
    <row r="238" spans="1:19" x14ac:dyDescent="0.15">
      <c r="A238" s="4"/>
      <c r="B238" s="4"/>
      <c r="C238" s="4"/>
      <c r="E238" s="4"/>
      <c r="G238" s="4"/>
      <c r="I238" s="4"/>
      <c r="K238" s="4"/>
      <c r="M238" s="4"/>
      <c r="O238" s="4"/>
      <c r="Q238" s="4"/>
      <c r="S238" s="4"/>
    </row>
    <row r="343" spans="1:19" x14ac:dyDescent="0.15">
      <c r="A343" s="5"/>
      <c r="B343" s="5"/>
      <c r="C343" s="5"/>
      <c r="E343" s="5"/>
      <c r="G343" s="5"/>
      <c r="I343" s="5"/>
      <c r="K343" s="5"/>
      <c r="M343" s="5"/>
      <c r="O343" s="5"/>
      <c r="Q343" s="5"/>
      <c r="S343" s="5"/>
    </row>
    <row r="344" spans="1:19" x14ac:dyDescent="0.15">
      <c r="A344" s="5"/>
      <c r="B344" s="5"/>
      <c r="C344" s="5"/>
      <c r="E344" s="5"/>
      <c r="G344" s="5"/>
      <c r="I344" s="5"/>
      <c r="K344" s="5"/>
      <c r="M344" s="5"/>
      <c r="O344" s="5"/>
      <c r="Q344" s="5"/>
      <c r="S344" s="5"/>
    </row>
    <row r="345" spans="1:19" x14ac:dyDescent="0.15">
      <c r="A345" s="5"/>
      <c r="B345" s="5"/>
      <c r="C345" s="5"/>
      <c r="E345" s="5"/>
      <c r="G345" s="5"/>
      <c r="I345" s="5"/>
      <c r="K345" s="5"/>
      <c r="M345" s="5"/>
      <c r="O345" s="5"/>
      <c r="Q345" s="5"/>
      <c r="S345" s="5"/>
    </row>
    <row r="346" spans="1:19" x14ac:dyDescent="0.15">
      <c r="A346" s="5"/>
      <c r="B346" s="5"/>
      <c r="C346" s="5"/>
      <c r="E346" s="5"/>
      <c r="G346" s="5"/>
      <c r="I346" s="5"/>
      <c r="K346" s="5"/>
      <c r="M346" s="5"/>
      <c r="O346" s="5"/>
      <c r="Q346" s="5"/>
      <c r="S346" s="5"/>
    </row>
    <row r="347" spans="1:19" x14ac:dyDescent="0.15">
      <c r="A347" s="5"/>
      <c r="B347" s="5"/>
      <c r="C347" s="5"/>
      <c r="E347" s="5"/>
      <c r="G347" s="5"/>
      <c r="I347" s="5"/>
      <c r="K347" s="5"/>
      <c r="M347" s="5"/>
      <c r="O347" s="5"/>
      <c r="Q347" s="5"/>
      <c r="S347" s="5"/>
    </row>
    <row r="348" spans="1:19" x14ac:dyDescent="0.15">
      <c r="A348" s="5"/>
      <c r="B348" s="5"/>
      <c r="C348" s="5"/>
      <c r="E348" s="5"/>
      <c r="G348" s="5"/>
      <c r="I348" s="5"/>
      <c r="K348" s="5"/>
      <c r="M348" s="5"/>
      <c r="O348" s="5"/>
      <c r="Q348" s="5"/>
      <c r="S348" s="5"/>
    </row>
    <row r="349" spans="1:19" x14ac:dyDescent="0.15">
      <c r="A349" s="5"/>
      <c r="B349" s="5"/>
      <c r="C349" s="5"/>
      <c r="E349" s="5"/>
      <c r="G349" s="5"/>
      <c r="I349" s="5"/>
      <c r="K349" s="5"/>
      <c r="M349" s="5"/>
      <c r="O349" s="5"/>
      <c r="Q349" s="5"/>
      <c r="S349" s="5"/>
    </row>
    <row r="350" spans="1:19" x14ac:dyDescent="0.15">
      <c r="A350" s="5"/>
      <c r="B350" s="5"/>
      <c r="C350" s="5"/>
      <c r="E350" s="5"/>
      <c r="G350" s="5"/>
      <c r="I350" s="5"/>
      <c r="K350" s="5"/>
      <c r="M350" s="5"/>
      <c r="O350" s="5"/>
      <c r="Q350" s="5"/>
      <c r="S350" s="5"/>
    </row>
    <row r="351" spans="1:19" x14ac:dyDescent="0.15">
      <c r="A351" s="5"/>
      <c r="B351" s="5"/>
      <c r="C351" s="5"/>
      <c r="E351" s="5"/>
      <c r="G351" s="5"/>
      <c r="I351" s="5"/>
      <c r="K351" s="5"/>
      <c r="M351" s="5"/>
      <c r="O351" s="5"/>
      <c r="Q351" s="5"/>
      <c r="S351" s="5"/>
    </row>
    <row r="352" spans="1:19" x14ac:dyDescent="0.15">
      <c r="A352" s="5"/>
      <c r="B352" s="5"/>
      <c r="C352" s="5"/>
      <c r="E352" s="5"/>
      <c r="G352" s="5"/>
      <c r="I352" s="5"/>
      <c r="K352" s="5"/>
      <c r="M352" s="5"/>
      <c r="O352" s="5"/>
      <c r="Q352" s="5"/>
      <c r="S352" s="5"/>
    </row>
    <row r="353" spans="1:19" x14ac:dyDescent="0.15">
      <c r="A353" s="5"/>
      <c r="B353" s="5"/>
      <c r="C353" s="5"/>
      <c r="E353" s="5"/>
      <c r="G353" s="5"/>
      <c r="I353" s="5"/>
      <c r="K353" s="5"/>
      <c r="M353" s="5"/>
      <c r="O353" s="5"/>
      <c r="Q353" s="5"/>
      <c r="S353" s="5"/>
    </row>
    <row r="354" spans="1:19" x14ac:dyDescent="0.15">
      <c r="A354" s="5"/>
      <c r="B354" s="5"/>
      <c r="C354" s="5"/>
      <c r="E354" s="5"/>
      <c r="G354" s="5"/>
      <c r="I354" s="5"/>
      <c r="K354" s="5"/>
      <c r="M354" s="5"/>
      <c r="O354" s="5"/>
      <c r="Q354" s="5"/>
      <c r="S354" s="5"/>
    </row>
    <row r="355" spans="1:19" x14ac:dyDescent="0.15">
      <c r="A355" s="5"/>
      <c r="B355" s="5"/>
      <c r="C355" s="5"/>
      <c r="E355" s="5"/>
      <c r="G355" s="5"/>
      <c r="I355" s="5"/>
      <c r="K355" s="5"/>
      <c r="M355" s="5"/>
      <c r="O355" s="5"/>
      <c r="Q355" s="5"/>
      <c r="S355" s="5"/>
    </row>
    <row r="356" spans="1:19" x14ac:dyDescent="0.15">
      <c r="A356" s="5"/>
      <c r="B356" s="5"/>
      <c r="C356" s="5"/>
      <c r="E356" s="5"/>
      <c r="G356" s="5"/>
      <c r="I356" s="5"/>
      <c r="K356" s="5"/>
      <c r="M356" s="5"/>
      <c r="O356" s="5"/>
      <c r="Q356" s="5"/>
      <c r="S356" s="5"/>
    </row>
    <row r="357" spans="1:19" x14ac:dyDescent="0.15">
      <c r="A357" s="5"/>
      <c r="B357" s="5"/>
      <c r="C357" s="5"/>
      <c r="E357" s="5"/>
      <c r="G357" s="5"/>
      <c r="I357" s="5"/>
      <c r="K357" s="5"/>
      <c r="M357" s="5"/>
      <c r="O357" s="5"/>
      <c r="Q357" s="5"/>
      <c r="S357" s="5"/>
    </row>
    <row r="358" spans="1:19" x14ac:dyDescent="0.15">
      <c r="A358" s="5"/>
      <c r="B358" s="5"/>
      <c r="C358" s="5"/>
      <c r="E358" s="5"/>
      <c r="G358" s="5"/>
      <c r="I358" s="5"/>
      <c r="K358" s="5"/>
      <c r="M358" s="5"/>
      <c r="O358" s="5"/>
      <c r="Q358" s="5"/>
      <c r="S358" s="5"/>
    </row>
    <row r="359" spans="1:19" x14ac:dyDescent="0.15">
      <c r="A359" s="5"/>
      <c r="B359" s="5"/>
      <c r="C359" s="5"/>
      <c r="E359" s="5"/>
      <c r="G359" s="5"/>
      <c r="I359" s="5"/>
      <c r="K359" s="5"/>
      <c r="M359" s="5"/>
      <c r="O359" s="5"/>
      <c r="Q359" s="5"/>
      <c r="S359" s="5"/>
    </row>
    <row r="360" spans="1:19" x14ac:dyDescent="0.15">
      <c r="A360" s="5"/>
      <c r="B360" s="5"/>
      <c r="C360" s="5"/>
      <c r="E360" s="5"/>
      <c r="G360" s="5"/>
      <c r="I360" s="5"/>
      <c r="K360" s="5"/>
      <c r="M360" s="5"/>
      <c r="O360" s="5"/>
      <c r="Q360" s="5"/>
      <c r="S360" s="5"/>
    </row>
    <row r="361" spans="1:19" x14ac:dyDescent="0.15">
      <c r="A361" s="5"/>
      <c r="B361" s="5"/>
      <c r="C361" s="5"/>
      <c r="E361" s="5"/>
      <c r="G361" s="5"/>
      <c r="I361" s="5"/>
      <c r="K361" s="5"/>
      <c r="M361" s="5"/>
      <c r="O361" s="5"/>
      <c r="Q361" s="5"/>
      <c r="S361" s="5"/>
    </row>
    <row r="362" spans="1:19" x14ac:dyDescent="0.15">
      <c r="A362" s="5"/>
      <c r="B362" s="5"/>
      <c r="C362" s="5"/>
      <c r="E362" s="5"/>
      <c r="G362" s="5"/>
      <c r="I362" s="5"/>
      <c r="K362" s="5"/>
      <c r="M362" s="5"/>
      <c r="O362" s="5"/>
      <c r="Q362" s="5"/>
      <c r="S362" s="5"/>
    </row>
    <row r="363" spans="1:19" x14ac:dyDescent="0.15">
      <c r="A363" s="5"/>
      <c r="B363" s="5"/>
      <c r="C363" s="5"/>
      <c r="E363" s="5"/>
      <c r="G363" s="5"/>
      <c r="I363" s="5"/>
      <c r="K363" s="5"/>
      <c r="M363" s="5"/>
      <c r="O363" s="5"/>
      <c r="Q363" s="5"/>
      <c r="S363" s="5"/>
    </row>
    <row r="364" spans="1:19" x14ac:dyDescent="0.15">
      <c r="A364" s="5"/>
      <c r="B364" s="5"/>
      <c r="C364" s="5"/>
      <c r="E364" s="5"/>
      <c r="G364" s="5"/>
      <c r="I364" s="5"/>
      <c r="K364" s="5"/>
      <c r="M364" s="5"/>
      <c r="O364" s="5"/>
      <c r="Q364" s="5"/>
      <c r="S364" s="5"/>
    </row>
    <row r="365" spans="1:19" x14ac:dyDescent="0.15">
      <c r="A365" s="5"/>
      <c r="B365" s="5"/>
      <c r="C365" s="5"/>
      <c r="E365" s="5"/>
      <c r="G365" s="5"/>
      <c r="I365" s="5"/>
      <c r="K365" s="5"/>
      <c r="M365" s="5"/>
      <c r="O365" s="5"/>
      <c r="Q365" s="5"/>
      <c r="S365" s="5"/>
    </row>
    <row r="366" spans="1:19" x14ac:dyDescent="0.15">
      <c r="A366" s="5"/>
      <c r="B366" s="5"/>
      <c r="C366" s="5"/>
      <c r="E366" s="5"/>
      <c r="G366" s="5"/>
      <c r="I366" s="5"/>
      <c r="K366" s="5"/>
      <c r="M366" s="5"/>
      <c r="O366" s="5"/>
      <c r="Q366" s="5"/>
      <c r="S366" s="5"/>
    </row>
    <row r="367" spans="1:19" x14ac:dyDescent="0.15">
      <c r="A367" s="5"/>
      <c r="B367" s="5"/>
      <c r="C367" s="5"/>
      <c r="E367" s="5"/>
      <c r="G367" s="5"/>
      <c r="I367" s="5"/>
      <c r="K367" s="5"/>
      <c r="M367" s="5"/>
      <c r="O367" s="5"/>
      <c r="Q367" s="5"/>
      <c r="S367" s="5"/>
    </row>
    <row r="368" spans="1:19" x14ac:dyDescent="0.15">
      <c r="A368" s="5"/>
      <c r="B368" s="5"/>
      <c r="C368" s="5"/>
      <c r="E368" s="5"/>
      <c r="G368" s="5"/>
      <c r="I368" s="5"/>
      <c r="K368" s="5"/>
      <c r="M368" s="5"/>
      <c r="O368" s="5"/>
      <c r="Q368" s="5"/>
      <c r="S368" s="5"/>
    </row>
    <row r="369" spans="1:19" x14ac:dyDescent="0.15">
      <c r="A369" s="5"/>
      <c r="B369" s="5"/>
      <c r="C369" s="5"/>
      <c r="E369" s="5"/>
      <c r="G369" s="5"/>
      <c r="I369" s="5"/>
      <c r="K369" s="5"/>
      <c r="M369" s="5"/>
      <c r="O369" s="5"/>
      <c r="Q369" s="5"/>
      <c r="S369" s="5"/>
    </row>
    <row r="370" spans="1:19" x14ac:dyDescent="0.15">
      <c r="A370" s="5"/>
      <c r="B370" s="5"/>
      <c r="C370" s="5"/>
      <c r="E370" s="5"/>
      <c r="G370" s="5"/>
      <c r="I370" s="5"/>
      <c r="K370" s="5"/>
      <c r="M370" s="5"/>
      <c r="O370" s="5"/>
      <c r="Q370" s="5"/>
      <c r="S370" s="5"/>
    </row>
    <row r="371" spans="1:19" x14ac:dyDescent="0.15">
      <c r="A371" s="5"/>
      <c r="B371" s="5"/>
      <c r="C371" s="5"/>
      <c r="E371" s="5"/>
      <c r="G371" s="5"/>
      <c r="I371" s="5"/>
      <c r="K371" s="5"/>
      <c r="M371" s="5"/>
      <c r="O371" s="5"/>
      <c r="Q371" s="5"/>
      <c r="S371" s="5"/>
    </row>
  </sheetData>
  <sheetProtection algorithmName="SHA-512" hashValue="6Zvi2OB0/ZbJZSg7aEh0lndL2o+a38ITg078+5WWdjWXrQq5Rdu/Wuc1UewphEfRdMFOin1mvc9+KIh9nestig==" saltValue="0J6gcUP8YPWJwda8tjX2Nw==" spinCount="100000" sheet="1" selectLockedCells="1"/>
  <mergeCells count="55">
    <mergeCell ref="D213:S214"/>
    <mergeCell ref="F33:H33"/>
    <mergeCell ref="F39:H39"/>
    <mergeCell ref="B219:S221"/>
    <mergeCell ref="P110:R111"/>
    <mergeCell ref="F146:H146"/>
    <mergeCell ref="F148:J148"/>
    <mergeCell ref="F150:J150"/>
    <mergeCell ref="F152:J152"/>
    <mergeCell ref="H120:J120"/>
    <mergeCell ref="H122:J122"/>
    <mergeCell ref="H124:J124"/>
    <mergeCell ref="L120:N120"/>
    <mergeCell ref="L122:N122"/>
    <mergeCell ref="L124:N124"/>
    <mergeCell ref="H118:J118"/>
    <mergeCell ref="B2:S2"/>
    <mergeCell ref="J98:J99"/>
    <mergeCell ref="L98:L99"/>
    <mergeCell ref="F67:J67"/>
    <mergeCell ref="F69:J69"/>
    <mergeCell ref="F71:J71"/>
    <mergeCell ref="F56:J56"/>
    <mergeCell ref="F58:J58"/>
    <mergeCell ref="F60:J60"/>
    <mergeCell ref="F62:J62"/>
    <mergeCell ref="F87:H87"/>
    <mergeCell ref="C26:D26"/>
    <mergeCell ref="C28:D28"/>
    <mergeCell ref="F10:H10"/>
    <mergeCell ref="C4:S4"/>
    <mergeCell ref="F85:H85"/>
    <mergeCell ref="F164:N165"/>
    <mergeCell ref="F177:H177"/>
    <mergeCell ref="D212:S212"/>
    <mergeCell ref="F198:J198"/>
    <mergeCell ref="F200:J200"/>
    <mergeCell ref="F196:J196"/>
    <mergeCell ref="B203:S205"/>
    <mergeCell ref="W139:W141"/>
    <mergeCell ref="Q118:S118"/>
    <mergeCell ref="B104:S104"/>
    <mergeCell ref="B126:S126"/>
    <mergeCell ref="F194:J194"/>
    <mergeCell ref="W160:W165"/>
    <mergeCell ref="F192:H192"/>
    <mergeCell ref="F183:J183"/>
    <mergeCell ref="F185:J185"/>
    <mergeCell ref="L118:N118"/>
    <mergeCell ref="F140:H140"/>
    <mergeCell ref="F154:J154"/>
    <mergeCell ref="F187:J187"/>
    <mergeCell ref="F189:J189"/>
    <mergeCell ref="J160:L160"/>
    <mergeCell ref="F160:H160"/>
  </mergeCells>
  <phoneticPr fontId="4"/>
  <conditionalFormatting sqref="W28:W29 W24:W26 W1:W16 W142:W160 W139">
    <cfRule type="notContainsText" dxfId="71" priority="108" operator="notContains" text="OK">
      <formula>ISERROR(SEARCH("OK",W1))</formula>
    </cfRule>
    <cfRule type="containsText" dxfId="70" priority="109" operator="containsText" text="OK">
      <formula>NOT(ISERROR(SEARCH("OK",W1)))</formula>
    </cfRule>
  </conditionalFormatting>
  <conditionalFormatting sqref="W121">
    <cfRule type="notContainsText" dxfId="69" priority="84" operator="notContains" text="OK">
      <formula>ISERROR(SEARCH("OK",W121))</formula>
    </cfRule>
    <cfRule type="containsText" dxfId="68" priority="85" operator="containsText" text="OK">
      <formula>NOT(ISERROR(SEARCH("OK",W121)))</formula>
    </cfRule>
  </conditionalFormatting>
  <conditionalFormatting sqref="W123">
    <cfRule type="notContainsText" dxfId="67" priority="82" operator="notContains" text="OK">
      <formula>ISERROR(SEARCH("OK",W123))</formula>
    </cfRule>
    <cfRule type="containsText" dxfId="66" priority="83" operator="containsText" text="OK">
      <formula>NOT(ISERROR(SEARCH("OK",W123)))</formula>
    </cfRule>
  </conditionalFormatting>
  <conditionalFormatting sqref="W119">
    <cfRule type="notContainsText" dxfId="65" priority="76" operator="notContains" text="OK">
      <formula>ISERROR(SEARCH("OK",W119))</formula>
    </cfRule>
    <cfRule type="containsText" dxfId="64" priority="77" operator="containsText" text="OK">
      <formula>NOT(ISERROR(SEARCH("OK",W119)))</formula>
    </cfRule>
  </conditionalFormatting>
  <conditionalFormatting sqref="W17:W18">
    <cfRule type="notContainsText" dxfId="63" priority="60" operator="notContains" text="OK">
      <formula>ISERROR(SEARCH("OK",W17))</formula>
    </cfRule>
    <cfRule type="containsText" dxfId="62" priority="61" operator="containsText" text="OK">
      <formula>NOT(ISERROR(SEARCH("OK",W17)))</formula>
    </cfRule>
  </conditionalFormatting>
  <conditionalFormatting sqref="W20">
    <cfRule type="notContainsText" dxfId="61" priority="58" operator="notContains" text="OK">
      <formula>ISERROR(SEARCH("OK",W20))</formula>
    </cfRule>
    <cfRule type="containsText" dxfId="60" priority="59" operator="containsText" text="OK">
      <formula>NOT(ISERROR(SEARCH("OK",W20)))</formula>
    </cfRule>
  </conditionalFormatting>
  <conditionalFormatting sqref="W22">
    <cfRule type="notContainsText" dxfId="59" priority="56" operator="notContains" text="OK">
      <formula>ISERROR(SEARCH("OK",W22))</formula>
    </cfRule>
    <cfRule type="containsText" dxfId="58" priority="57" operator="containsText" text="OK">
      <formula>NOT(ISERROR(SEARCH("OK",W22)))</formula>
    </cfRule>
  </conditionalFormatting>
  <conditionalFormatting sqref="W23">
    <cfRule type="notContainsText" dxfId="57" priority="54" operator="notContains" text="OK">
      <formula>ISERROR(SEARCH("OK",W23))</formula>
    </cfRule>
    <cfRule type="containsText" dxfId="56" priority="55" operator="containsText" text="OK">
      <formula>NOT(ISERROR(SEARCH("OK",W23)))</formula>
    </cfRule>
  </conditionalFormatting>
  <conditionalFormatting sqref="L120:N120 L122:N122 L124:N124">
    <cfRule type="expression" dxfId="55" priority="53">
      <formula>$U120&lt;&gt;1</formula>
    </cfRule>
  </conditionalFormatting>
  <conditionalFormatting sqref="P120 P122 P124">
    <cfRule type="expression" dxfId="54" priority="52">
      <formula>OR($U120&lt;&gt;1,$V120&lt;&gt;2)</formula>
    </cfRule>
  </conditionalFormatting>
  <conditionalFormatting sqref="W109">
    <cfRule type="notContainsText" dxfId="53" priority="50" operator="notContains" text="OK">
      <formula>ISERROR(SEARCH("OK",W109))</formula>
    </cfRule>
    <cfRule type="containsText" dxfId="52" priority="51" operator="containsText" text="OK">
      <formula>NOT(ISERROR(SEARCH("OK",W109)))</formula>
    </cfRule>
  </conditionalFormatting>
  <conditionalFormatting sqref="W76">
    <cfRule type="notContainsText" dxfId="51" priority="46" operator="notContains" text="OK">
      <formula>ISERROR(SEARCH("OK",W76))</formula>
    </cfRule>
    <cfRule type="containsText" dxfId="50" priority="47" operator="containsText" text="OK">
      <formula>NOT(ISERROR(SEARCH("OK",W76)))</formula>
    </cfRule>
  </conditionalFormatting>
  <conditionalFormatting sqref="W40">
    <cfRule type="notContainsText" dxfId="49" priority="42" operator="notContains" text="OK">
      <formula>ISERROR(SEARCH("OK",W40))</formula>
    </cfRule>
    <cfRule type="containsText" dxfId="48" priority="43" operator="containsText" text="OK">
      <formula>NOT(ISERROR(SEARCH("OK",W40)))</formula>
    </cfRule>
  </conditionalFormatting>
  <conditionalFormatting sqref="W74">
    <cfRule type="notContainsText" dxfId="47" priority="40" operator="notContains" text="OK">
      <formula>ISERROR(SEARCH("OK",W74))</formula>
    </cfRule>
    <cfRule type="containsText" dxfId="46" priority="41" operator="containsText" text="OK">
      <formula>NOT(ISERROR(SEARCH("OK",W74)))</formula>
    </cfRule>
  </conditionalFormatting>
  <conditionalFormatting sqref="W36">
    <cfRule type="notContainsText" dxfId="45" priority="38" operator="notContains" text="OK">
      <formula>ISERROR(SEARCH("OK",W36))</formula>
    </cfRule>
    <cfRule type="containsText" dxfId="44" priority="39" operator="containsText" text="OK">
      <formula>NOT(ISERROR(SEARCH("OK",W36)))</formula>
    </cfRule>
  </conditionalFormatting>
  <conditionalFormatting sqref="W107">
    <cfRule type="notContainsText" dxfId="43" priority="36" operator="notContains" text="OK">
      <formula>ISERROR(SEARCH("OK",W107))</formula>
    </cfRule>
    <cfRule type="containsText" dxfId="42" priority="37" operator="containsText" text="OK">
      <formula>NOT(ISERROR(SEARCH("OK",W107)))</formula>
    </cfRule>
  </conditionalFormatting>
  <conditionalFormatting sqref="W149">
    <cfRule type="notContainsText" dxfId="41" priority="32" operator="notContains" text="OK">
      <formula>ISERROR(SEARCH("OK",W149))</formula>
    </cfRule>
    <cfRule type="containsText" dxfId="40" priority="33" operator="containsText" text="OK">
      <formula>NOT(ISERROR(SEARCH("OK",W149)))</formula>
    </cfRule>
  </conditionalFormatting>
  <conditionalFormatting sqref="W147">
    <cfRule type="notContainsText" dxfId="39" priority="30" operator="notContains" text="OK">
      <formula>ISERROR(SEARCH("OK",W147))</formula>
    </cfRule>
    <cfRule type="containsText" dxfId="38" priority="31" operator="containsText" text="OK">
      <formula>NOT(ISERROR(SEARCH("OK",W147)))</formula>
    </cfRule>
  </conditionalFormatting>
  <conditionalFormatting sqref="W151">
    <cfRule type="notContainsText" dxfId="37" priority="28" operator="notContains" text="OK">
      <formula>ISERROR(SEARCH("OK",W151))</formula>
    </cfRule>
    <cfRule type="containsText" dxfId="36" priority="29" operator="containsText" text="OK">
      <formula>NOT(ISERROR(SEARCH("OK",W151)))</formula>
    </cfRule>
  </conditionalFormatting>
  <conditionalFormatting sqref="W153">
    <cfRule type="notContainsText" dxfId="35" priority="26" operator="notContains" text="OK">
      <formula>ISERROR(SEARCH("OK",W153))</formula>
    </cfRule>
    <cfRule type="containsText" dxfId="34" priority="27" operator="containsText" text="OK">
      <formula>NOT(ISERROR(SEARCH("OK",W153)))</formula>
    </cfRule>
  </conditionalFormatting>
  <conditionalFormatting sqref="W155">
    <cfRule type="notContainsText" dxfId="33" priority="24" operator="notContains" text="OK">
      <formula>ISERROR(SEARCH("OK",W155))</formula>
    </cfRule>
    <cfRule type="containsText" dxfId="32" priority="25" operator="containsText" text="OK">
      <formula>NOT(ISERROR(SEARCH("OK",W155)))</formula>
    </cfRule>
  </conditionalFormatting>
  <conditionalFormatting sqref="W157">
    <cfRule type="notContainsText" dxfId="31" priority="22" operator="notContains" text="OK">
      <formula>ISERROR(SEARCH("OK",W157))</formula>
    </cfRule>
    <cfRule type="containsText" dxfId="30" priority="23" operator="containsText" text="OK">
      <formula>NOT(ISERROR(SEARCH("OK",W157)))</formula>
    </cfRule>
  </conditionalFormatting>
  <conditionalFormatting sqref="W159">
    <cfRule type="notContainsText" dxfId="29" priority="20" operator="notContains" text="OK">
      <formula>ISERROR(SEARCH("OK",W159))</formula>
    </cfRule>
    <cfRule type="containsText" dxfId="28" priority="21" operator="containsText" text="OK">
      <formula>NOT(ISERROR(SEARCH("OK",W159)))</formula>
    </cfRule>
  </conditionalFormatting>
  <conditionalFormatting sqref="W208:W214">
    <cfRule type="notContainsText" dxfId="27" priority="15" operator="notContains" text="OK">
      <formula>ISERROR(SEARCH("OK",W208))</formula>
    </cfRule>
    <cfRule type="containsText" dxfId="26" priority="16" operator="containsText" text="OK">
      <formula>NOT(ISERROR(SEARCH("OK",W208)))</formula>
    </cfRule>
  </conditionalFormatting>
  <conditionalFormatting sqref="W216">
    <cfRule type="notContainsText" dxfId="25" priority="13" operator="notContains" text="OK">
      <formula>ISERROR(SEARCH("OK",W216))</formula>
    </cfRule>
    <cfRule type="containsText" dxfId="24" priority="14" operator="containsText" text="OK">
      <formula>NOT(ISERROR(SEARCH("OK",W216)))</formula>
    </cfRule>
  </conditionalFormatting>
  <conditionalFormatting sqref="W115">
    <cfRule type="notContainsText" dxfId="23" priority="11" operator="notContains" text="OK">
      <formula>ISERROR(SEARCH("OK",W115))</formula>
    </cfRule>
    <cfRule type="containsText" dxfId="22" priority="12" operator="containsText" text="OK">
      <formula>NOT(ISERROR(SEARCH("OK",W115)))</formula>
    </cfRule>
  </conditionalFormatting>
  <conditionalFormatting sqref="W219:W221">
    <cfRule type="notContainsText" dxfId="21" priority="7" operator="notContains" text="OK">
      <formula>ISERROR(SEARCH("OK",W219))</formula>
    </cfRule>
    <cfRule type="containsText" dxfId="20" priority="8" operator="containsText" text="OK">
      <formula>NOT(ISERROR(SEARCH("OK",W219)))</formula>
    </cfRule>
  </conditionalFormatting>
  <conditionalFormatting sqref="F148:J148 F150:J150 F152:J152 F154:J154">
    <cfRule type="expression" dxfId="19" priority="112">
      <formula>$U$146=1</formula>
    </cfRule>
    <cfRule type="expression" dxfId="18" priority="113">
      <formula>$U$231=1</formula>
    </cfRule>
  </conditionalFormatting>
  <conditionalFormatting sqref="W1:W138 W166:W1048576">
    <cfRule type="notContainsText" dxfId="17" priority="5" operator="notContains" text="OK">
      <formula>ISERROR(SEARCH("OK",W1))</formula>
    </cfRule>
    <cfRule type="containsText" dxfId="16" priority="6" operator="containsText" text="OK">
      <formula>NOT(ISERROR(SEARCH("OK",W1)))</formula>
    </cfRule>
  </conditionalFormatting>
  <conditionalFormatting sqref="J101 L101">
    <cfRule type="expression" dxfId="15" priority="4">
      <formula>AND(0&lt;$J$101,$L$101=0)</formula>
    </cfRule>
  </conditionalFormatting>
  <conditionalFormatting sqref="R120">
    <cfRule type="expression" dxfId="14" priority="3">
      <formula>AND($F$120&lt;&gt;"",$R$120&lt;3000)</formula>
    </cfRule>
  </conditionalFormatting>
  <conditionalFormatting sqref="F160:H160 J160:L160">
    <cfRule type="expression" dxfId="13" priority="2">
      <formula>F$161=1</formula>
    </cfRule>
  </conditionalFormatting>
  <conditionalFormatting sqref="F140:H140">
    <cfRule type="expression" dxfId="12" priority="1">
      <formula>U138=2</formula>
    </cfRule>
  </conditionalFormatting>
  <dataValidations count="20">
    <dataValidation imeMode="hiragana" allowBlank="1" showInputMessage="1" showErrorMessage="1" sqref="F33:H33 F69:J69 F71:J71 F62:J62 F60:J60 F58:J58 F56:J56 F154:J154 F152:J152 F150:J150 F148:J148 F194:J194 F196:J196 F198:J198 F200:J200 F189:J189 F187:J187 F185:J185 F183:J183" xr:uid="{60AD8F6A-9EFB-466F-8F26-04F92A8A7406}"/>
    <dataValidation imeMode="disabled" allowBlank="1" showInputMessage="1" showErrorMessage="1" sqref="H179 F156:N156 M160:N160 F179 F158:N158 F160:J160" xr:uid="{894365CF-F360-4D60-A1E9-E873FB05ABD0}"/>
    <dataValidation type="whole" operator="greaterThanOrEqual" allowBlank="1" showInputMessage="1" showErrorMessage="1" sqref="P120 P122 P124" xr:uid="{11083D3D-6EF0-415F-938D-F3487EC2E37D}">
      <formula1>0</formula1>
    </dataValidation>
    <dataValidation type="date" imeMode="disabled" allowBlank="1" showInputMessage="1" showErrorMessage="1" error="交付決定日以降～事業完了期限（2022/12/23）までの日付を入力してください。" sqref="F140:H140" xr:uid="{AC59DDF7-CB59-496B-A301-167AA202AF20}">
      <formula1>44814</formula1>
      <formula2>45283</formula2>
    </dataValidation>
    <dataValidation type="whole" imeMode="disabled" operator="greaterThanOrEqual" allowBlank="1" showInputMessage="1" showErrorMessage="1" error="1,000円未満の金額が入力されています。_x000a_補助対象経費が3,000円未満の場合、補助金の額は計算されません。_x000a_※補助金の額は補助対象経費÷1/3以内(1,000円未満切り捨て、1事業場当たり15万円まで)" sqref="F101" xr:uid="{D795DBB7-F451-4BD0-90DD-0C00D29E981B}">
      <formula1>1000</formula1>
    </dataValidation>
    <dataValidation type="whole" imeMode="disabled" operator="greaterThanOrEqual" allowBlank="1" showInputMessage="1" showErrorMessage="1" error="1,000円未満の金額が入力されています。_x000a_補助対象経費が3,000円未満の場合、補助金の額は計算されません。_x000a_※補助金の額は補助対象経費÷1/3以内(1,000円未満切り捨て、1事業場当たり15万円まで)" prompt="計画変更で機器を変更していない場合は、_x000a_入力不要です。" sqref="H101" xr:uid="{1346243D-5213-4716-8043-22CAB597CCFC}">
      <formula1>1000</formula1>
    </dataValidation>
    <dataValidation type="custom" imeMode="disabled" operator="equal" allowBlank="1" showInputMessage="1" showErrorMessage="1" error="5桁の交付決定番号を入力してください。" sqref="F85:H85" xr:uid="{C6A567A1-04FE-4325-A99A-DFED6E928A24}">
      <formula1>AND(0&lt;VALUE(F85),LEN(F85)=5)</formula1>
    </dataValidation>
    <dataValidation type="custom" imeMode="disabled" allowBlank="1" showInputMessage="1" showErrorMessage="1" error="3桁の数字を入力してください。" sqref="F52" xr:uid="{4528B982-88D2-42FE-8215-D3A52733FB1A}">
      <formula1>AND(0&lt;VALUE(F52),LEN(F52)=3)</formula1>
    </dataValidation>
    <dataValidation type="custom" imeMode="disabled" allowBlank="1" showInputMessage="1" showErrorMessage="1" error="4桁の数字を入力してください。" sqref="H52" xr:uid="{C7105492-3F58-448F-9930-9D5CE3A8B158}">
      <formula1>AND(0&lt;=VALUE(H52),LEN(H52)=4)</formula1>
    </dataValidation>
    <dataValidation type="date" imeMode="disabled" allowBlank="1" showInputMessage="1" showErrorMessage="1" error="公募終了日（2022/9/9）以前、または実績報告期限（2022/12/23）を過ぎた日付は入力できません。_x000a_交付決定日以降～2022/12/23までの日付を入力してください。" sqref="F39:H39" xr:uid="{A228D7B3-9C3D-40CD-A26D-114F350FE46B}">
      <formula1>44814</formula1>
      <formula2>44918</formula2>
    </dataValidation>
    <dataValidation type="date" imeMode="disabled" allowBlank="1" showInputMessage="1" showErrorMessage="1" error="公募終了日（2022/9/9）以前、または実績報告期限（2022/12/23）以降の日付は入力できません。_x000a_補助金交付決定通知書（様式第２）の右上に記載されている日付を入力してください。" sqref="F87:H87" xr:uid="{164698A2-6578-43AB-B13C-2242AB37FAC2}">
      <formula1>44814</formula1>
      <formula2>44917</formula2>
    </dataValidation>
    <dataValidation type="whole" imeMode="disabled" operator="greaterThanOrEqual" allowBlank="1" showInputMessage="1" showErrorMessage="1" error="1,000円未満の金額が入力されています。_x000a_補助対象経費の実績額が3,000円未満の場合、補助金の額は計算されません。_x000a__x000a_※補助金の額は_x000a_交付決定時（計画変更後は変更後）の補助対象経費と_x000a_補助対象経費の実績額の_x000a_いずれか低い方÷1/3(1,000円未満切り捨て、1事業場当たり15万円まで)" sqref="F120 F122 F124" xr:uid="{EE1E5F5D-F352-44C6-8CAC-29C1B7D0A30E}">
      <formula1>1000</formula1>
    </dataValidation>
    <dataValidation type="list" allowBlank="1" showInputMessage="1" showErrorMessage="1" sqref="F54" xr:uid="{4176337A-CDEB-4DAB-84E7-0673577EFAF5}">
      <formula1>$AA$2:$AA$48</formula1>
    </dataValidation>
    <dataValidation type="list" allowBlank="1" showInputMessage="1" showErrorMessage="1" sqref="F10:H10" xr:uid="{C2AC921B-74D3-441D-95BE-CD5FB8D7B1F7}">
      <formula1>$Y$2:$Y$3</formula1>
    </dataValidation>
    <dataValidation type="list" allowBlank="1" showInputMessage="1" showErrorMessage="1" sqref="F138" xr:uid="{FEFD9298-50AB-4958-88F5-BE8333FAC19F}">
      <formula1>$AU$2:$AU$3</formula1>
    </dataValidation>
    <dataValidation type="list" allowBlank="1" showInputMessage="1" showErrorMessage="1" sqref="F77" xr:uid="{88D53BB0-8309-42C3-9EEE-94042800E9EA}">
      <formula1>$AO$2:$AO$51</formula1>
    </dataValidation>
    <dataValidation type="list" allowBlank="1" showInputMessage="1" sqref="F67:J67" xr:uid="{5445837C-DDE9-48B3-B17E-66FE2A21748F}">
      <formula1>IF(U10=1,$AC$2:$AC$5,IF(U10=2,$AE$2:$AE$3))</formula1>
    </dataValidation>
    <dataValidation type="list" allowBlank="1" showInputMessage="1" showErrorMessage="1" sqref="F146:H146" xr:uid="{D21314EC-E76D-45CC-BD04-B08EBD427CEE}">
      <formula1>$AI$2:$AI$3</formula1>
    </dataValidation>
    <dataValidation type="list" allowBlank="1" showInputMessage="1" showErrorMessage="1" sqref="H120:J120 H122:J122 H124:J124" xr:uid="{4258D663-B0BC-4594-9249-BDCC7ED9CECD}">
      <formula1>$AQ$2:$AQ$4</formula1>
    </dataValidation>
    <dataValidation type="list" allowBlank="1" showInputMessage="1" showErrorMessage="1" sqref="L120:N120 L122:N122 L124:N124" xr:uid="{E3B672CC-DE84-496B-BCF8-C6CED128FCCC}">
      <formula1>$AS$2:$AS$3</formula1>
    </dataValidation>
  </dataValidations>
  <hyperlinks>
    <hyperlink ref="P110:R111" location="納品書等・振込明細書等!A1" display="納品書等・振込明細書の例" xr:uid="{9790338C-EE18-407C-8CDF-0AED89EB57B7}"/>
    <hyperlink ref="B104:S104" location="'入力シート(2事業場以降）'!G30" display="事業場２以降はこちらで入力してください。" xr:uid="{324D6AE8-0510-496A-9373-CAE35FFCAF2C}"/>
    <hyperlink ref="B126:S126" location="'入力シート(2事業場以降）'!G200" display="事業場２以降はこちらで入力してください。" xr:uid="{D9D20258-9C94-4EA7-9C28-981490CC4E2E}"/>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4AA4F-B2E3-4D59-8665-855917ED7422}">
  <sheetPr codeName="Sheet4"/>
  <dimension ref="A1:AD543"/>
  <sheetViews>
    <sheetView showGridLines="0" workbookViewId="0">
      <pane ySplit="10" topLeftCell="A11" activePane="bottomLeft" state="frozen"/>
      <selection pane="bottomLeft" activeCell="G30" sqref="G30"/>
    </sheetView>
  </sheetViews>
  <sheetFormatPr defaultRowHeight="13.5" x14ac:dyDescent="0.15"/>
  <cols>
    <col min="1" max="1" width="0.875" style="60" customWidth="1"/>
    <col min="2" max="2" width="3.625" style="60" hidden="1" customWidth="1"/>
    <col min="3" max="3" width="0.875" style="60" customWidth="1"/>
    <col min="4" max="4" width="3.625" style="60" customWidth="1"/>
    <col min="5" max="5" width="12.625" style="2" customWidth="1"/>
    <col min="6" max="6" width="7.25" style="77" customWidth="1"/>
    <col min="7" max="7" width="12.625" style="60" customWidth="1"/>
    <col min="8" max="8" width="2.625" style="60" customWidth="1"/>
    <col min="9" max="9" width="12.625" style="60" customWidth="1"/>
    <col min="10" max="10" width="2.625" style="60" customWidth="1"/>
    <col min="11" max="11" width="12.625" style="60" customWidth="1"/>
    <col min="12" max="12" width="2.625" style="60" customWidth="1"/>
    <col min="13" max="13" width="12.625" style="60" customWidth="1"/>
    <col min="14" max="14" width="2.625" style="60" customWidth="1"/>
    <col min="15" max="15" width="12.625" style="60" customWidth="1"/>
    <col min="16" max="16" width="2.625" style="60" customWidth="1"/>
    <col min="17" max="17" width="12.625" style="60" customWidth="1"/>
    <col min="18" max="18" width="2.625" style="60" customWidth="1"/>
    <col min="19" max="19" width="12.625" style="60" customWidth="1"/>
    <col min="20" max="21" width="2.625" style="60" customWidth="1"/>
    <col min="22" max="23" width="9" style="29" hidden="1" customWidth="1"/>
    <col min="24" max="24" width="84.25" style="60" customWidth="1"/>
    <col min="25" max="25" width="9" style="60"/>
    <col min="26" max="26" width="0" hidden="1" customWidth="1"/>
    <col min="27" max="27" width="4.375" hidden="1" customWidth="1"/>
    <col min="28" max="28" width="0" hidden="1" customWidth="1"/>
    <col min="29" max="29" width="0" style="60" hidden="1" customWidth="1"/>
    <col min="30" max="30" width="0" hidden="1" customWidth="1"/>
    <col min="31" max="16384" width="9" style="60"/>
  </cols>
  <sheetData>
    <row r="1" spans="1:30" x14ac:dyDescent="0.15">
      <c r="Z1" s="1" t="s">
        <v>0</v>
      </c>
      <c r="AA1" s="1"/>
      <c r="AB1" s="1" t="s">
        <v>69</v>
      </c>
      <c r="AD1" s="1" t="s">
        <v>214</v>
      </c>
    </row>
    <row r="2" spans="1:30" ht="30" customHeight="1" x14ac:dyDescent="0.15">
      <c r="C2" s="204" t="s">
        <v>374</v>
      </c>
      <c r="D2" s="204"/>
      <c r="E2" s="204"/>
      <c r="F2" s="204"/>
      <c r="G2" s="204"/>
      <c r="H2" s="204"/>
      <c r="I2" s="204"/>
      <c r="J2" s="204"/>
      <c r="K2" s="204"/>
      <c r="L2" s="204"/>
      <c r="M2" s="204"/>
      <c r="N2" s="204"/>
      <c r="O2" s="204"/>
      <c r="P2" s="204"/>
      <c r="Q2" s="204"/>
      <c r="R2" s="204"/>
      <c r="S2" s="204"/>
      <c r="T2" s="204"/>
      <c r="Z2" t="s">
        <v>73</v>
      </c>
      <c r="AB2" t="s">
        <v>80</v>
      </c>
      <c r="AD2" t="s">
        <v>215</v>
      </c>
    </row>
    <row r="3" spans="1:30" x14ac:dyDescent="0.15">
      <c r="Z3" t="s">
        <v>74</v>
      </c>
      <c r="AB3" t="s">
        <v>72</v>
      </c>
      <c r="AD3" t="s">
        <v>216</v>
      </c>
    </row>
    <row r="4" spans="1:30" ht="21" customHeight="1" x14ac:dyDescent="0.15">
      <c r="E4" s="240" t="s">
        <v>461</v>
      </c>
      <c r="F4" s="240"/>
      <c r="G4" s="240"/>
      <c r="H4" s="240"/>
      <c r="I4" s="240"/>
      <c r="J4" s="240"/>
      <c r="K4" s="240"/>
      <c r="L4" s="240"/>
      <c r="M4" s="240"/>
      <c r="N4" s="240"/>
      <c r="O4" s="240"/>
      <c r="P4" s="240"/>
      <c r="Q4" s="240"/>
      <c r="R4" s="240"/>
      <c r="S4" s="240"/>
      <c r="Z4" t="s">
        <v>68</v>
      </c>
    </row>
    <row r="5" spans="1:30" ht="36" customHeight="1" x14ac:dyDescent="0.15">
      <c r="E5" s="241" t="s">
        <v>473</v>
      </c>
      <c r="F5" s="242"/>
      <c r="G5" s="242"/>
      <c r="H5" s="242"/>
      <c r="I5" s="242"/>
      <c r="J5" s="242"/>
      <c r="K5" s="242"/>
      <c r="L5" s="242"/>
      <c r="M5" s="242"/>
      <c r="N5" s="242"/>
      <c r="O5" s="242"/>
      <c r="P5" s="242"/>
      <c r="Q5" s="242"/>
      <c r="R5" s="242"/>
      <c r="S5" s="242"/>
    </row>
    <row r="6" spans="1:30" ht="5.0999999999999996" customHeight="1" x14ac:dyDescent="0.15"/>
    <row r="7" spans="1:30" x14ac:dyDescent="0.15">
      <c r="E7" s="234" t="s">
        <v>376</v>
      </c>
      <c r="F7" s="234"/>
      <c r="G7" s="234"/>
      <c r="H7" s="234"/>
      <c r="I7" s="234"/>
      <c r="J7" s="234"/>
      <c r="K7" s="234"/>
      <c r="L7" s="234"/>
      <c r="M7" s="234"/>
      <c r="N7" s="234"/>
      <c r="O7" s="234"/>
      <c r="P7" s="234"/>
      <c r="Q7" s="234"/>
    </row>
    <row r="8" spans="1:30" ht="5.0999999999999996" customHeight="1" x14ac:dyDescent="0.15"/>
    <row r="9" spans="1:30" x14ac:dyDescent="0.15">
      <c r="E9" s="234" t="s">
        <v>377</v>
      </c>
      <c r="F9" s="234"/>
      <c r="G9" s="234"/>
      <c r="H9" s="234"/>
      <c r="I9" s="234"/>
      <c r="J9" s="234"/>
      <c r="K9" s="234"/>
      <c r="L9" s="234"/>
      <c r="M9" s="234"/>
      <c r="N9" s="234"/>
      <c r="O9" s="234"/>
      <c r="P9" s="234"/>
      <c r="Q9" s="234"/>
    </row>
    <row r="10" spans="1:30" ht="5.0999999999999996" customHeight="1" x14ac:dyDescent="0.15"/>
    <row r="12" spans="1:30" ht="5.0999999999999996" customHeight="1" x14ac:dyDescent="0.15">
      <c r="C12" s="61"/>
      <c r="D12" s="9"/>
      <c r="E12" s="9"/>
      <c r="F12" s="78"/>
      <c r="G12" s="61"/>
      <c r="H12" s="61"/>
      <c r="I12" s="61"/>
      <c r="J12" s="61"/>
      <c r="K12" s="61"/>
      <c r="L12" s="61"/>
      <c r="M12" s="61"/>
      <c r="N12" s="61"/>
      <c r="O12" s="61"/>
      <c r="P12" s="61"/>
      <c r="Q12" s="61"/>
      <c r="R12" s="61"/>
      <c r="S12" s="61"/>
      <c r="T12" s="61"/>
    </row>
    <row r="13" spans="1:30" x14ac:dyDescent="0.15">
      <c r="C13" s="61"/>
      <c r="D13" s="9" t="s">
        <v>179</v>
      </c>
      <c r="E13" s="9"/>
      <c r="F13" s="78"/>
      <c r="G13" s="61"/>
      <c r="H13" s="61"/>
      <c r="I13" s="61"/>
      <c r="J13" s="61"/>
      <c r="K13" s="61"/>
      <c r="L13" s="61"/>
      <c r="M13" s="61"/>
      <c r="N13" s="61"/>
      <c r="O13" s="61"/>
      <c r="P13" s="61"/>
      <c r="Q13" s="61"/>
      <c r="R13" s="61"/>
      <c r="S13" s="61"/>
      <c r="T13" s="61"/>
    </row>
    <row r="14" spans="1:30" x14ac:dyDescent="0.15">
      <c r="C14" s="61"/>
      <c r="D14" s="9"/>
      <c r="E14" s="9"/>
      <c r="F14" s="78"/>
      <c r="G14" s="61"/>
      <c r="H14" s="61"/>
      <c r="I14" s="61"/>
      <c r="J14" s="61"/>
      <c r="K14" s="61"/>
      <c r="L14" s="61"/>
      <c r="M14" s="61"/>
      <c r="N14" s="61"/>
      <c r="O14" s="61"/>
      <c r="P14" s="61"/>
      <c r="Q14" s="61"/>
      <c r="R14" s="61"/>
      <c r="S14" s="61"/>
      <c r="T14" s="61"/>
    </row>
    <row r="15" spans="1:30" x14ac:dyDescent="0.15">
      <c r="A15" s="2"/>
      <c r="B15" s="2"/>
      <c r="C15" s="9"/>
      <c r="D15" s="9" t="s">
        <v>195</v>
      </c>
      <c r="E15" s="175"/>
      <c r="F15" s="78"/>
      <c r="G15" s="61"/>
      <c r="H15" s="9"/>
      <c r="I15" s="61"/>
      <c r="J15" s="9"/>
      <c r="K15" s="61"/>
      <c r="L15" s="9"/>
      <c r="M15" s="9"/>
      <c r="N15" s="9"/>
      <c r="O15" s="9"/>
      <c r="P15" s="9"/>
      <c r="Q15" s="9"/>
      <c r="R15" s="9"/>
      <c r="S15" s="61"/>
      <c r="T15" s="9"/>
    </row>
    <row r="16" spans="1:30" s="2" customFormat="1" ht="5.0999999999999996" customHeight="1" x14ac:dyDescent="0.15">
      <c r="C16" s="9"/>
      <c r="D16" s="9"/>
      <c r="E16" s="9"/>
      <c r="F16" s="78"/>
      <c r="G16" s="9"/>
      <c r="H16" s="9"/>
      <c r="I16" s="9"/>
      <c r="J16" s="9"/>
      <c r="K16" s="9"/>
      <c r="L16" s="9"/>
      <c r="M16" s="9"/>
      <c r="N16" s="9"/>
      <c r="O16" s="9"/>
      <c r="P16" s="9"/>
      <c r="Q16" s="9"/>
      <c r="R16" s="9"/>
      <c r="S16" s="9"/>
      <c r="T16" s="9"/>
      <c r="V16" s="29"/>
      <c r="W16" s="29"/>
      <c r="Z16"/>
      <c r="AA16"/>
      <c r="AB16"/>
      <c r="AD16"/>
    </row>
    <row r="17" spans="1:30" x14ac:dyDescent="0.15">
      <c r="A17" s="2"/>
      <c r="B17" s="2"/>
      <c r="C17" s="9"/>
      <c r="D17" s="9" t="s">
        <v>378</v>
      </c>
      <c r="E17" s="9"/>
      <c r="F17" s="78"/>
      <c r="G17" s="61"/>
      <c r="H17" s="9"/>
      <c r="I17" s="61"/>
      <c r="J17" s="9"/>
      <c r="K17" s="61"/>
      <c r="L17" s="9"/>
      <c r="M17" s="9"/>
      <c r="N17" s="9"/>
      <c r="O17" s="9"/>
      <c r="P17" s="9"/>
      <c r="Q17" s="9"/>
      <c r="R17" s="9"/>
      <c r="S17" s="61"/>
      <c r="T17" s="9"/>
    </row>
    <row r="18" spans="1:30" s="2" customFormat="1" ht="5.0999999999999996" customHeight="1" x14ac:dyDescent="0.15">
      <c r="C18" s="9"/>
      <c r="D18" s="9"/>
      <c r="E18" s="9"/>
      <c r="F18" s="78"/>
      <c r="G18" s="9"/>
      <c r="H18" s="9"/>
      <c r="I18" s="9"/>
      <c r="J18" s="9"/>
      <c r="K18" s="9"/>
      <c r="L18" s="9"/>
      <c r="M18" s="9"/>
      <c r="N18" s="9"/>
      <c r="O18" s="9"/>
      <c r="P18" s="9"/>
      <c r="Q18" s="9"/>
      <c r="R18" s="9"/>
      <c r="S18" s="9"/>
      <c r="T18" s="9"/>
      <c r="V18" s="29"/>
      <c r="W18" s="29"/>
      <c r="Z18"/>
      <c r="AA18"/>
      <c r="AB18"/>
      <c r="AD18"/>
    </row>
    <row r="19" spans="1:30" x14ac:dyDescent="0.15">
      <c r="A19" s="2"/>
      <c r="B19" s="2"/>
      <c r="C19" s="9"/>
      <c r="D19" s="9" t="s">
        <v>254</v>
      </c>
      <c r="E19" s="9"/>
      <c r="F19" s="78"/>
      <c r="G19" s="61"/>
      <c r="H19" s="9"/>
      <c r="I19" s="61"/>
      <c r="J19" s="9"/>
      <c r="K19" s="61"/>
      <c r="L19" s="9"/>
      <c r="M19" s="9"/>
      <c r="N19" s="9"/>
      <c r="O19" s="9"/>
      <c r="P19" s="9"/>
      <c r="Q19" s="9"/>
      <c r="R19" s="9"/>
      <c r="S19" s="61"/>
      <c r="T19" s="9"/>
    </row>
    <row r="20" spans="1:30" s="2" customFormat="1" ht="5.0999999999999996" customHeight="1" x14ac:dyDescent="0.15">
      <c r="C20" s="9"/>
      <c r="D20" s="9"/>
      <c r="E20" s="9"/>
      <c r="F20" s="78"/>
      <c r="G20" s="9"/>
      <c r="H20" s="9"/>
      <c r="I20" s="9"/>
      <c r="J20" s="9"/>
      <c r="K20" s="9"/>
      <c r="L20" s="9"/>
      <c r="M20" s="9"/>
      <c r="N20" s="9"/>
      <c r="O20" s="9"/>
      <c r="P20" s="9"/>
      <c r="Q20" s="9"/>
      <c r="R20" s="9"/>
      <c r="S20" s="9"/>
      <c r="T20" s="9"/>
      <c r="V20" s="29"/>
      <c r="W20" s="29"/>
      <c r="Z20"/>
      <c r="AA20"/>
      <c r="AB20"/>
      <c r="AD20"/>
    </row>
    <row r="21" spans="1:30" x14ac:dyDescent="0.15">
      <c r="A21" s="2"/>
      <c r="B21" s="2"/>
      <c r="C21" s="9"/>
      <c r="D21" s="22" t="s">
        <v>255</v>
      </c>
      <c r="E21" s="9"/>
      <c r="F21" s="78"/>
      <c r="G21" s="61"/>
      <c r="H21" s="9"/>
      <c r="I21" s="61"/>
      <c r="J21" s="9"/>
      <c r="K21" s="61"/>
      <c r="L21" s="9"/>
      <c r="M21" s="9"/>
      <c r="N21" s="9"/>
      <c r="O21" s="9"/>
      <c r="P21" s="9"/>
      <c r="Q21" s="9"/>
      <c r="R21" s="9"/>
      <c r="S21" s="61"/>
      <c r="T21" s="9"/>
    </row>
    <row r="22" spans="1:30" x14ac:dyDescent="0.15">
      <c r="A22" s="2"/>
      <c r="B22" s="2"/>
      <c r="C22" s="9"/>
      <c r="D22" s="22" t="s">
        <v>257</v>
      </c>
      <c r="E22" s="9"/>
      <c r="F22" s="78"/>
      <c r="G22" s="61"/>
      <c r="H22" s="9"/>
      <c r="I22" s="61"/>
      <c r="J22" s="9"/>
      <c r="K22" s="61"/>
      <c r="L22" s="9"/>
      <c r="M22" s="9"/>
      <c r="N22" s="9"/>
      <c r="O22" s="9"/>
      <c r="P22" s="9"/>
      <c r="Q22" s="9"/>
      <c r="R22" s="9"/>
      <c r="S22" s="61"/>
      <c r="T22" s="9"/>
    </row>
    <row r="23" spans="1:30" x14ac:dyDescent="0.15">
      <c r="C23" s="61"/>
      <c r="D23" s="61"/>
      <c r="E23" s="9"/>
      <c r="F23" s="78"/>
      <c r="G23" s="61"/>
      <c r="H23" s="61"/>
      <c r="I23" s="61"/>
      <c r="J23" s="61"/>
      <c r="K23" s="61"/>
      <c r="L23" s="61"/>
      <c r="M23" s="61"/>
      <c r="N23" s="61"/>
      <c r="O23" s="61"/>
      <c r="P23" s="61"/>
      <c r="Q23" s="61"/>
      <c r="R23" s="61"/>
      <c r="S23" s="61"/>
      <c r="T23" s="61"/>
    </row>
    <row r="24" spans="1:30" x14ac:dyDescent="0.15">
      <c r="C24" s="61"/>
      <c r="D24" s="9"/>
      <c r="E24" s="9"/>
      <c r="F24" s="78"/>
      <c r="G24" s="61" t="s">
        <v>196</v>
      </c>
      <c r="H24" s="9"/>
      <c r="I24" s="61" t="s">
        <v>184</v>
      </c>
      <c r="J24" s="9"/>
      <c r="K24" s="205" t="s">
        <v>197</v>
      </c>
      <c r="L24" s="9"/>
      <c r="M24" s="205" t="s">
        <v>183</v>
      </c>
      <c r="N24" s="61"/>
      <c r="O24" s="61" t="s">
        <v>218</v>
      </c>
      <c r="P24" s="61"/>
      <c r="Q24" s="61"/>
      <c r="R24" s="61"/>
      <c r="S24" s="61"/>
      <c r="T24" s="61"/>
    </row>
    <row r="25" spans="1:30" x14ac:dyDescent="0.15">
      <c r="C25" s="61"/>
      <c r="D25" s="9"/>
      <c r="E25" s="9"/>
      <c r="F25" s="78"/>
      <c r="G25" s="61" t="s">
        <v>182</v>
      </c>
      <c r="H25" s="9"/>
      <c r="I25" s="61" t="s">
        <v>182</v>
      </c>
      <c r="J25" s="9"/>
      <c r="K25" s="205"/>
      <c r="L25" s="23"/>
      <c r="M25" s="205"/>
      <c r="N25" s="61"/>
      <c r="O25" s="61" t="s">
        <v>217</v>
      </c>
      <c r="P25" s="61"/>
      <c r="Q25" s="61"/>
      <c r="R25" s="61"/>
      <c r="S25" s="61"/>
      <c r="T25" s="61"/>
    </row>
    <row r="26" spans="1:30" ht="14.25" thickBot="1" x14ac:dyDescent="0.2">
      <c r="C26" s="61"/>
      <c r="D26" s="9"/>
      <c r="E26" s="9"/>
      <c r="F26" s="78"/>
      <c r="G26" s="9"/>
      <c r="H26" s="9"/>
      <c r="I26" s="9"/>
      <c r="J26" s="9"/>
      <c r="K26" s="9"/>
      <c r="L26" s="61"/>
      <c r="M26" s="61"/>
      <c r="N26" s="61"/>
      <c r="O26" s="61"/>
      <c r="P26" s="61"/>
      <c r="Q26" s="61"/>
      <c r="R26" s="61"/>
      <c r="S26" s="61"/>
      <c r="T26" s="61"/>
    </row>
    <row r="27" spans="1:30" ht="18" customHeight="1" thickBot="1" x14ac:dyDescent="0.2">
      <c r="B27" s="60">
        <v>1</v>
      </c>
      <c r="C27" s="61"/>
      <c r="D27" s="9"/>
      <c r="E27" s="23" t="s">
        <v>266</v>
      </c>
      <c r="F27" s="78"/>
      <c r="G27" s="62">
        <f>入力シート!F101</f>
        <v>0</v>
      </c>
      <c r="H27" s="9"/>
      <c r="I27" s="62">
        <f>入力シート!H101</f>
        <v>0</v>
      </c>
      <c r="J27" s="9"/>
      <c r="K27" s="62">
        <f>IF(AND(0&lt;I27,$I27&lt;$G27),$I27,$G27)</f>
        <v>0</v>
      </c>
      <c r="L27" s="9"/>
      <c r="M27" s="62">
        <f>IF(K27/3&gt;150000,150000,ROUNDDOWN(K27/3,-3))</f>
        <v>0</v>
      </c>
      <c r="N27" s="61"/>
      <c r="O27" s="227"/>
      <c r="P27" s="228"/>
      <c r="Q27" s="229"/>
      <c r="R27" s="61"/>
      <c r="S27" s="61"/>
      <c r="T27" s="61"/>
      <c r="V27" s="29">
        <f>IF(O27="2事業場以降同じ",1,IF(O27="手入力",2,0))</f>
        <v>0</v>
      </c>
      <c r="X27" s="60" t="str">
        <f ca="1">中間シート!O44</f>
        <v>交付決定時の補助対象経費を入力してください。</v>
      </c>
    </row>
    <row r="28" spans="1:30" ht="5.0999999999999996" customHeight="1" x14ac:dyDescent="0.15">
      <c r="C28" s="61"/>
      <c r="D28" s="9"/>
      <c r="E28" s="23" t="s">
        <v>273</v>
      </c>
      <c r="F28" s="78"/>
      <c r="G28" s="9"/>
      <c r="H28" s="9"/>
      <c r="I28" s="9"/>
      <c r="J28" s="9"/>
      <c r="K28" s="9"/>
      <c r="L28" s="9"/>
      <c r="M28" s="9"/>
      <c r="N28" s="61"/>
      <c r="O28" s="61"/>
      <c r="P28" s="61"/>
      <c r="Q28" s="61"/>
      <c r="R28" s="61"/>
      <c r="S28" s="61"/>
      <c r="T28" s="61"/>
    </row>
    <row r="29" spans="1:30" ht="5.0999999999999996" customHeight="1" thickBot="1" x14ac:dyDescent="0.2">
      <c r="C29" s="74"/>
      <c r="D29" s="75"/>
      <c r="E29" s="76" t="s">
        <v>273</v>
      </c>
      <c r="F29" s="79"/>
      <c r="G29" s="75"/>
      <c r="H29" s="75"/>
      <c r="I29" s="75"/>
      <c r="J29" s="75"/>
      <c r="K29" s="75"/>
      <c r="L29" s="75"/>
      <c r="M29" s="75"/>
      <c r="N29" s="74"/>
      <c r="O29" s="74"/>
      <c r="P29" s="74"/>
      <c r="Q29" s="74"/>
      <c r="R29" s="74"/>
      <c r="S29" s="74"/>
      <c r="T29" s="74"/>
    </row>
    <row r="30" spans="1:30" ht="18" customHeight="1" thickBot="1" x14ac:dyDescent="0.2">
      <c r="B30" s="60">
        <v>2</v>
      </c>
      <c r="C30" s="74"/>
      <c r="D30" s="75"/>
      <c r="E30" s="76" t="s">
        <v>274</v>
      </c>
      <c r="F30" s="79"/>
      <c r="G30" s="91"/>
      <c r="H30" s="75"/>
      <c r="I30" s="91"/>
      <c r="J30" s="75"/>
      <c r="K30" s="62">
        <f>IF($V$27=1,$K$27,IF(AND(0&lt;I30,$I30&lt;$G30),$I30,$G30))</f>
        <v>0</v>
      </c>
      <c r="L30" s="75"/>
      <c r="M30" s="62">
        <f>IF(K30/3&gt;150000,150000,ROUNDDOWN(K30/3,-3))</f>
        <v>0</v>
      </c>
      <c r="N30" s="74"/>
      <c r="O30" s="74"/>
      <c r="P30" s="74"/>
      <c r="Q30" s="74"/>
      <c r="R30" s="74"/>
      <c r="S30" s="74"/>
      <c r="T30" s="74"/>
      <c r="X30" s="60" t="str">
        <f ca="1">中間シート!O45</f>
        <v/>
      </c>
    </row>
    <row r="31" spans="1:30" ht="5.0999999999999996" customHeight="1" x14ac:dyDescent="0.15">
      <c r="C31" s="74"/>
      <c r="D31" s="75"/>
      <c r="E31" s="76" t="s">
        <v>273</v>
      </c>
      <c r="F31" s="79"/>
      <c r="G31" s="75"/>
      <c r="H31" s="75"/>
      <c r="I31" s="75"/>
      <c r="J31" s="75"/>
      <c r="K31" s="75"/>
      <c r="L31" s="75"/>
      <c r="M31" s="75"/>
      <c r="N31" s="74"/>
      <c r="O31" s="74"/>
      <c r="P31" s="74"/>
      <c r="Q31" s="74"/>
      <c r="R31" s="74"/>
      <c r="S31" s="74"/>
      <c r="T31" s="74"/>
    </row>
    <row r="32" spans="1:30" ht="5.0999999999999996" customHeight="1" thickBot="1" x14ac:dyDescent="0.2">
      <c r="C32" s="61"/>
      <c r="D32" s="9"/>
      <c r="E32" s="23" t="s">
        <v>273</v>
      </c>
      <c r="F32" s="78"/>
      <c r="G32" s="9"/>
      <c r="H32" s="9"/>
      <c r="I32" s="9"/>
      <c r="J32" s="9"/>
      <c r="K32" s="9"/>
      <c r="L32" s="9"/>
      <c r="M32" s="9"/>
      <c r="N32" s="61"/>
      <c r="O32" s="61"/>
      <c r="P32" s="61"/>
      <c r="Q32" s="61"/>
      <c r="R32" s="61"/>
      <c r="S32" s="61"/>
      <c r="T32" s="61"/>
    </row>
    <row r="33" spans="2:24" ht="18" customHeight="1" thickBot="1" x14ac:dyDescent="0.2">
      <c r="B33" s="60">
        <v>3</v>
      </c>
      <c r="C33" s="61"/>
      <c r="D33" s="9"/>
      <c r="E33" s="23" t="s">
        <v>275</v>
      </c>
      <c r="F33" s="78"/>
      <c r="G33" s="91"/>
      <c r="H33" s="9"/>
      <c r="I33" s="91"/>
      <c r="J33" s="9"/>
      <c r="K33" s="62">
        <f>IF($V$27=1,$K$27,IF(AND(0&lt;I33,$I33&lt;$G33),$I33,$G33))</f>
        <v>0</v>
      </c>
      <c r="L33" s="9"/>
      <c r="M33" s="62">
        <f>IF(K33/3&gt;150000,150000,ROUNDDOWN(K33/3,-3))</f>
        <v>0</v>
      </c>
      <c r="N33" s="61"/>
      <c r="O33" s="61"/>
      <c r="P33" s="61"/>
      <c r="Q33" s="61"/>
      <c r="R33" s="61"/>
      <c r="S33" s="61"/>
      <c r="T33" s="61"/>
      <c r="X33" s="60" t="str">
        <f ca="1">中間シート!O46</f>
        <v/>
      </c>
    </row>
    <row r="34" spans="2:24" ht="5.0999999999999996" customHeight="1" x14ac:dyDescent="0.15">
      <c r="C34" s="61"/>
      <c r="D34" s="9"/>
      <c r="E34" s="23" t="s">
        <v>273</v>
      </c>
      <c r="F34" s="78"/>
      <c r="G34" s="9"/>
      <c r="H34" s="9"/>
      <c r="I34" s="9"/>
      <c r="J34" s="9"/>
      <c r="K34" s="9"/>
      <c r="L34" s="9"/>
      <c r="M34" s="9"/>
      <c r="N34" s="61"/>
      <c r="O34" s="61"/>
      <c r="P34" s="61"/>
      <c r="Q34" s="61"/>
      <c r="R34" s="61"/>
      <c r="S34" s="61"/>
      <c r="T34" s="61"/>
    </row>
    <row r="35" spans="2:24" ht="5.0999999999999996" customHeight="1" thickBot="1" x14ac:dyDescent="0.2">
      <c r="C35" s="74"/>
      <c r="D35" s="75"/>
      <c r="E35" s="76" t="s">
        <v>273</v>
      </c>
      <c r="F35" s="79"/>
      <c r="G35" s="75"/>
      <c r="H35" s="75"/>
      <c r="I35" s="75"/>
      <c r="J35" s="75"/>
      <c r="K35" s="75"/>
      <c r="L35" s="75"/>
      <c r="M35" s="75"/>
      <c r="N35" s="74"/>
      <c r="O35" s="74"/>
      <c r="P35" s="74"/>
      <c r="Q35" s="74"/>
      <c r="R35" s="74"/>
      <c r="S35" s="74"/>
      <c r="T35" s="74"/>
    </row>
    <row r="36" spans="2:24" ht="18" customHeight="1" thickBot="1" x14ac:dyDescent="0.2">
      <c r="B36" s="60">
        <v>4</v>
      </c>
      <c r="C36" s="74"/>
      <c r="D36" s="75"/>
      <c r="E36" s="76" t="s">
        <v>276</v>
      </c>
      <c r="F36" s="79"/>
      <c r="G36" s="91"/>
      <c r="H36" s="75"/>
      <c r="I36" s="91"/>
      <c r="J36" s="75"/>
      <c r="K36" s="62">
        <f>IF($V$27=1,$K$27,IF(AND(0&lt;I36,$I36&lt;$G36),$I36,$G36))</f>
        <v>0</v>
      </c>
      <c r="L36" s="75"/>
      <c r="M36" s="62">
        <f t="shared" ref="M36" si="0">IF(K36/3&gt;150000,150000,ROUNDDOWN(K36/3,-3))</f>
        <v>0</v>
      </c>
      <c r="N36" s="74"/>
      <c r="O36" s="74"/>
      <c r="P36" s="74"/>
      <c r="Q36" s="74"/>
      <c r="R36" s="74"/>
      <c r="S36" s="74"/>
      <c r="T36" s="74"/>
      <c r="X36" s="60" t="str">
        <f ca="1">中間シート!O47</f>
        <v/>
      </c>
    </row>
    <row r="37" spans="2:24" ht="5.0999999999999996" customHeight="1" x14ac:dyDescent="0.15">
      <c r="C37" s="74"/>
      <c r="D37" s="75"/>
      <c r="E37" s="76" t="s">
        <v>273</v>
      </c>
      <c r="F37" s="79"/>
      <c r="G37" s="75"/>
      <c r="H37" s="75"/>
      <c r="I37" s="75"/>
      <c r="J37" s="75"/>
      <c r="K37" s="75"/>
      <c r="L37" s="75"/>
      <c r="M37" s="75"/>
      <c r="N37" s="74"/>
      <c r="O37" s="74"/>
      <c r="P37" s="74"/>
      <c r="Q37" s="74"/>
      <c r="R37" s="74"/>
      <c r="S37" s="74"/>
      <c r="T37" s="74"/>
    </row>
    <row r="38" spans="2:24" ht="5.0999999999999996" customHeight="1" thickBot="1" x14ac:dyDescent="0.2">
      <c r="C38" s="61"/>
      <c r="D38" s="9"/>
      <c r="E38" s="23" t="s">
        <v>273</v>
      </c>
      <c r="F38" s="78"/>
      <c r="G38" s="9"/>
      <c r="H38" s="9"/>
      <c r="I38" s="9"/>
      <c r="J38" s="9"/>
      <c r="K38" s="9"/>
      <c r="L38" s="9"/>
      <c r="M38" s="9"/>
      <c r="N38" s="61"/>
      <c r="O38" s="61"/>
      <c r="P38" s="61"/>
      <c r="Q38" s="61"/>
      <c r="R38" s="61"/>
      <c r="S38" s="61"/>
      <c r="T38" s="61"/>
    </row>
    <row r="39" spans="2:24" ht="18" customHeight="1" thickBot="1" x14ac:dyDescent="0.2">
      <c r="B39" s="60">
        <v>5</v>
      </c>
      <c r="C39" s="61"/>
      <c r="D39" s="9"/>
      <c r="E39" s="23" t="s">
        <v>277</v>
      </c>
      <c r="F39" s="78"/>
      <c r="G39" s="91"/>
      <c r="H39" s="9"/>
      <c r="I39" s="91"/>
      <c r="J39" s="9"/>
      <c r="K39" s="62">
        <f>IF($V$27=1,$K$27,IF(AND(0&lt;I39,$I39&lt;$G39),$I39,$G39))</f>
        <v>0</v>
      </c>
      <c r="L39" s="9"/>
      <c r="M39" s="62">
        <f t="shared" ref="M39" si="1">IF(K39/3&gt;150000,150000,ROUNDDOWN(K39/3,-3))</f>
        <v>0</v>
      </c>
      <c r="N39" s="61"/>
      <c r="O39" s="61"/>
      <c r="P39" s="61"/>
      <c r="Q39" s="61"/>
      <c r="R39" s="61"/>
      <c r="S39" s="61"/>
      <c r="T39" s="61"/>
      <c r="X39" s="60" t="str">
        <f ca="1">中間シート!O48</f>
        <v/>
      </c>
    </row>
    <row r="40" spans="2:24" ht="5.0999999999999996" customHeight="1" x14ac:dyDescent="0.15">
      <c r="C40" s="61"/>
      <c r="D40" s="9"/>
      <c r="E40" s="23" t="s">
        <v>273</v>
      </c>
      <c r="F40" s="78"/>
      <c r="G40" s="9"/>
      <c r="H40" s="9"/>
      <c r="I40" s="9"/>
      <c r="J40" s="9"/>
      <c r="K40" s="9"/>
      <c r="L40" s="9"/>
      <c r="M40" s="9"/>
      <c r="N40" s="61"/>
      <c r="O40" s="61"/>
      <c r="P40" s="61"/>
      <c r="Q40" s="61"/>
      <c r="R40" s="61"/>
      <c r="S40" s="61"/>
      <c r="T40" s="61"/>
    </row>
    <row r="41" spans="2:24" ht="5.0999999999999996" customHeight="1" thickBot="1" x14ac:dyDescent="0.2">
      <c r="C41" s="74"/>
      <c r="D41" s="75"/>
      <c r="E41" s="76" t="s">
        <v>273</v>
      </c>
      <c r="F41" s="79"/>
      <c r="G41" s="75"/>
      <c r="H41" s="75"/>
      <c r="I41" s="75"/>
      <c r="J41" s="75"/>
      <c r="K41" s="75"/>
      <c r="L41" s="75"/>
      <c r="M41" s="75"/>
      <c r="N41" s="74"/>
      <c r="O41" s="74"/>
      <c r="P41" s="74"/>
      <c r="Q41" s="74"/>
      <c r="R41" s="74"/>
      <c r="S41" s="74"/>
      <c r="T41" s="74"/>
    </row>
    <row r="42" spans="2:24" ht="18" customHeight="1" thickBot="1" x14ac:dyDescent="0.2">
      <c r="B42" s="60">
        <v>6</v>
      </c>
      <c r="C42" s="74"/>
      <c r="D42" s="75"/>
      <c r="E42" s="76" t="s">
        <v>278</v>
      </c>
      <c r="F42" s="79"/>
      <c r="G42" s="91"/>
      <c r="H42" s="75"/>
      <c r="I42" s="91"/>
      <c r="J42" s="75"/>
      <c r="K42" s="62">
        <f>IF($V$27=1,$K$27,IF(AND(0&lt;I42,$I42&lt;$G42),$I42,$G42))</f>
        <v>0</v>
      </c>
      <c r="L42" s="75"/>
      <c r="M42" s="62">
        <f t="shared" ref="M42" si="2">IF(K42/3&gt;150000,150000,ROUNDDOWN(K42/3,-3))</f>
        <v>0</v>
      </c>
      <c r="N42" s="74"/>
      <c r="O42" s="74"/>
      <c r="P42" s="74"/>
      <c r="Q42" s="74"/>
      <c r="R42" s="74"/>
      <c r="S42" s="74"/>
      <c r="T42" s="74"/>
      <c r="X42" s="60" t="str">
        <f ca="1">中間シート!O49</f>
        <v/>
      </c>
    </row>
    <row r="43" spans="2:24" ht="5.0999999999999996" customHeight="1" x14ac:dyDescent="0.15">
      <c r="C43" s="74"/>
      <c r="D43" s="75"/>
      <c r="E43" s="76" t="s">
        <v>273</v>
      </c>
      <c r="F43" s="79"/>
      <c r="G43" s="75"/>
      <c r="H43" s="75"/>
      <c r="I43" s="75"/>
      <c r="J43" s="75"/>
      <c r="K43" s="75"/>
      <c r="L43" s="75"/>
      <c r="M43" s="75"/>
      <c r="N43" s="74"/>
      <c r="O43" s="74"/>
      <c r="P43" s="74"/>
      <c r="Q43" s="74"/>
      <c r="R43" s="74"/>
      <c r="S43" s="74"/>
      <c r="T43" s="74"/>
    </row>
    <row r="44" spans="2:24" ht="5.0999999999999996" customHeight="1" thickBot="1" x14ac:dyDescent="0.2">
      <c r="C44" s="61"/>
      <c r="D44" s="9"/>
      <c r="E44" s="23" t="s">
        <v>273</v>
      </c>
      <c r="F44" s="78"/>
      <c r="G44" s="9"/>
      <c r="H44" s="9"/>
      <c r="I44" s="9"/>
      <c r="J44" s="9"/>
      <c r="K44" s="9"/>
      <c r="L44" s="9"/>
      <c r="M44" s="9"/>
      <c r="N44" s="61"/>
      <c r="O44" s="61"/>
      <c r="P44" s="61"/>
      <c r="Q44" s="61"/>
      <c r="R44" s="61"/>
      <c r="S44" s="61"/>
      <c r="T44" s="61"/>
    </row>
    <row r="45" spans="2:24" ht="18" customHeight="1" thickBot="1" x14ac:dyDescent="0.2">
      <c r="B45" s="60">
        <v>7</v>
      </c>
      <c r="C45" s="61"/>
      <c r="D45" s="9"/>
      <c r="E45" s="23" t="s">
        <v>279</v>
      </c>
      <c r="F45" s="78"/>
      <c r="G45" s="91"/>
      <c r="H45" s="9"/>
      <c r="I45" s="91"/>
      <c r="J45" s="9"/>
      <c r="K45" s="62">
        <f>IF($V$27=1,$K$27,IF(AND(0&lt;I45,$I45&lt;$G45),$I45,$G45))</f>
        <v>0</v>
      </c>
      <c r="L45" s="9"/>
      <c r="M45" s="62">
        <f t="shared" ref="M45" si="3">IF(K45/3&gt;150000,150000,ROUNDDOWN(K45/3,-3))</f>
        <v>0</v>
      </c>
      <c r="N45" s="61"/>
      <c r="O45" s="61"/>
      <c r="P45" s="61"/>
      <c r="Q45" s="61"/>
      <c r="R45" s="61"/>
      <c r="S45" s="61"/>
      <c r="T45" s="61"/>
      <c r="X45" s="60" t="str">
        <f ca="1">中間シート!O50</f>
        <v/>
      </c>
    </row>
    <row r="46" spans="2:24" ht="5.0999999999999996" customHeight="1" x14ac:dyDescent="0.15">
      <c r="C46" s="61"/>
      <c r="D46" s="9"/>
      <c r="E46" s="23" t="s">
        <v>273</v>
      </c>
      <c r="F46" s="78"/>
      <c r="G46" s="9"/>
      <c r="H46" s="9"/>
      <c r="I46" s="9"/>
      <c r="J46" s="9"/>
      <c r="K46" s="9"/>
      <c r="L46" s="9"/>
      <c r="M46" s="9"/>
      <c r="N46" s="61"/>
      <c r="O46" s="61"/>
      <c r="P46" s="61"/>
      <c r="Q46" s="61"/>
      <c r="R46" s="61"/>
      <c r="S46" s="61"/>
      <c r="T46" s="61"/>
    </row>
    <row r="47" spans="2:24" ht="5.0999999999999996" customHeight="1" thickBot="1" x14ac:dyDescent="0.2">
      <c r="C47" s="74"/>
      <c r="D47" s="75"/>
      <c r="E47" s="76" t="s">
        <v>273</v>
      </c>
      <c r="F47" s="79"/>
      <c r="G47" s="75"/>
      <c r="H47" s="75"/>
      <c r="I47" s="75"/>
      <c r="J47" s="75"/>
      <c r="K47" s="75"/>
      <c r="L47" s="75"/>
      <c r="M47" s="75"/>
      <c r="N47" s="74"/>
      <c r="O47" s="74"/>
      <c r="P47" s="74"/>
      <c r="Q47" s="74"/>
      <c r="R47" s="74"/>
      <c r="S47" s="74"/>
      <c r="T47" s="74"/>
    </row>
    <row r="48" spans="2:24" ht="18" customHeight="1" thickBot="1" x14ac:dyDescent="0.2">
      <c r="B48" s="60">
        <v>8</v>
      </c>
      <c r="C48" s="74"/>
      <c r="D48" s="75"/>
      <c r="E48" s="76" t="s">
        <v>280</v>
      </c>
      <c r="F48" s="79"/>
      <c r="G48" s="91"/>
      <c r="H48" s="75"/>
      <c r="I48" s="91"/>
      <c r="J48" s="75"/>
      <c r="K48" s="62">
        <f>IF($V$27=1,$K$27,IF(AND(0&lt;I48,$I48&lt;$G48),$I48,$G48))</f>
        <v>0</v>
      </c>
      <c r="L48" s="75"/>
      <c r="M48" s="62">
        <f t="shared" ref="M48" si="4">IF(K48/3&gt;150000,150000,ROUNDDOWN(K48/3,-3))</f>
        <v>0</v>
      </c>
      <c r="N48" s="74"/>
      <c r="O48" s="74"/>
      <c r="P48" s="74"/>
      <c r="Q48" s="74"/>
      <c r="R48" s="74"/>
      <c r="S48" s="74"/>
      <c r="T48" s="74"/>
      <c r="X48" s="60" t="str">
        <f ca="1">中間シート!O51</f>
        <v/>
      </c>
    </row>
    <row r="49" spans="2:24" ht="5.0999999999999996" customHeight="1" x14ac:dyDescent="0.15">
      <c r="C49" s="74"/>
      <c r="D49" s="75"/>
      <c r="E49" s="76" t="s">
        <v>273</v>
      </c>
      <c r="F49" s="79"/>
      <c r="G49" s="75"/>
      <c r="H49" s="75"/>
      <c r="I49" s="75"/>
      <c r="J49" s="75"/>
      <c r="K49" s="75"/>
      <c r="L49" s="75"/>
      <c r="M49" s="75"/>
      <c r="N49" s="74"/>
      <c r="O49" s="74"/>
      <c r="P49" s="74"/>
      <c r="Q49" s="74"/>
      <c r="R49" s="74"/>
      <c r="S49" s="74"/>
      <c r="T49" s="74"/>
    </row>
    <row r="50" spans="2:24" ht="5.0999999999999996" customHeight="1" thickBot="1" x14ac:dyDescent="0.2">
      <c r="C50" s="61"/>
      <c r="D50" s="9"/>
      <c r="E50" s="23" t="s">
        <v>273</v>
      </c>
      <c r="F50" s="78"/>
      <c r="G50" s="9"/>
      <c r="H50" s="9"/>
      <c r="I50" s="9"/>
      <c r="J50" s="9"/>
      <c r="K50" s="9"/>
      <c r="L50" s="9"/>
      <c r="M50" s="9"/>
      <c r="N50" s="61"/>
      <c r="O50" s="61"/>
      <c r="P50" s="61"/>
      <c r="Q50" s="61"/>
      <c r="R50" s="61"/>
      <c r="S50" s="61"/>
      <c r="T50" s="61"/>
    </row>
    <row r="51" spans="2:24" ht="18" customHeight="1" thickBot="1" x14ac:dyDescent="0.2">
      <c r="B51" s="60">
        <v>9</v>
      </c>
      <c r="C51" s="61"/>
      <c r="D51" s="9"/>
      <c r="E51" s="23" t="s">
        <v>281</v>
      </c>
      <c r="F51" s="78"/>
      <c r="G51" s="91"/>
      <c r="H51" s="9"/>
      <c r="I51" s="91"/>
      <c r="J51" s="9"/>
      <c r="K51" s="62">
        <f>IF($V$27=1,$K$27,IF(AND(0&lt;I51,$I51&lt;$G51),$I51,$G51))</f>
        <v>0</v>
      </c>
      <c r="L51" s="9"/>
      <c r="M51" s="62">
        <f t="shared" ref="M51" si="5">IF(K51/3&gt;150000,150000,ROUNDDOWN(K51/3,-3))</f>
        <v>0</v>
      </c>
      <c r="N51" s="61"/>
      <c r="O51" s="61"/>
      <c r="P51" s="61"/>
      <c r="Q51" s="61"/>
      <c r="R51" s="61"/>
      <c r="S51" s="61"/>
      <c r="T51" s="61"/>
      <c r="X51" s="60" t="str">
        <f ca="1">中間シート!O52</f>
        <v/>
      </c>
    </row>
    <row r="52" spans="2:24" ht="5.0999999999999996" customHeight="1" x14ac:dyDescent="0.15">
      <c r="C52" s="61"/>
      <c r="D52" s="9"/>
      <c r="E52" s="23" t="s">
        <v>273</v>
      </c>
      <c r="F52" s="78"/>
      <c r="G52" s="9"/>
      <c r="H52" s="9"/>
      <c r="I52" s="9"/>
      <c r="J52" s="9"/>
      <c r="K52" s="9"/>
      <c r="L52" s="9"/>
      <c r="M52" s="9"/>
      <c r="N52" s="61"/>
      <c r="O52" s="61"/>
      <c r="P52" s="61"/>
      <c r="Q52" s="61"/>
      <c r="R52" s="61"/>
      <c r="S52" s="61"/>
      <c r="T52" s="61"/>
    </row>
    <row r="53" spans="2:24" ht="5.0999999999999996" customHeight="1" thickBot="1" x14ac:dyDescent="0.2">
      <c r="C53" s="74"/>
      <c r="D53" s="75"/>
      <c r="E53" s="76" t="s">
        <v>273</v>
      </c>
      <c r="F53" s="79"/>
      <c r="G53" s="75"/>
      <c r="H53" s="75"/>
      <c r="I53" s="75"/>
      <c r="J53" s="75"/>
      <c r="K53" s="75"/>
      <c r="L53" s="75"/>
      <c r="M53" s="75"/>
      <c r="N53" s="74"/>
      <c r="O53" s="74"/>
      <c r="P53" s="74"/>
      <c r="Q53" s="74"/>
      <c r="R53" s="74"/>
      <c r="S53" s="74"/>
      <c r="T53" s="74"/>
    </row>
    <row r="54" spans="2:24" ht="18" customHeight="1" thickBot="1" x14ac:dyDescent="0.2">
      <c r="B54" s="60">
        <v>10</v>
      </c>
      <c r="C54" s="74"/>
      <c r="D54" s="75"/>
      <c r="E54" s="76" t="s">
        <v>282</v>
      </c>
      <c r="F54" s="79"/>
      <c r="G54" s="91"/>
      <c r="H54" s="75"/>
      <c r="I54" s="91"/>
      <c r="J54" s="75"/>
      <c r="K54" s="62">
        <f>IF($V$27=1,$K$27,IF(AND(0&lt;I54,$I54&lt;$G54),$I54,$G54))</f>
        <v>0</v>
      </c>
      <c r="L54" s="75"/>
      <c r="M54" s="62">
        <f t="shared" ref="M54" si="6">IF(K54/3&gt;150000,150000,ROUNDDOWN(K54/3,-3))</f>
        <v>0</v>
      </c>
      <c r="N54" s="74"/>
      <c r="O54" s="74"/>
      <c r="P54" s="74"/>
      <c r="Q54" s="74"/>
      <c r="R54" s="74"/>
      <c r="S54" s="74"/>
      <c r="T54" s="74"/>
      <c r="X54" s="60" t="str">
        <f ca="1">中間シート!O53</f>
        <v/>
      </c>
    </row>
    <row r="55" spans="2:24" ht="5.0999999999999996" customHeight="1" x14ac:dyDescent="0.15">
      <c r="C55" s="74"/>
      <c r="D55" s="75"/>
      <c r="E55" s="76" t="s">
        <v>273</v>
      </c>
      <c r="F55" s="79"/>
      <c r="G55" s="75"/>
      <c r="H55" s="75"/>
      <c r="I55" s="75"/>
      <c r="J55" s="75"/>
      <c r="K55" s="75"/>
      <c r="L55" s="75"/>
      <c r="M55" s="75"/>
      <c r="N55" s="74"/>
      <c r="O55" s="74"/>
      <c r="P55" s="74"/>
      <c r="Q55" s="74"/>
      <c r="R55" s="74"/>
      <c r="S55" s="74"/>
      <c r="T55" s="74"/>
    </row>
    <row r="56" spans="2:24" ht="5.0999999999999996" customHeight="1" thickBot="1" x14ac:dyDescent="0.2">
      <c r="C56" s="61"/>
      <c r="D56" s="9"/>
      <c r="E56" s="23" t="s">
        <v>273</v>
      </c>
      <c r="F56" s="78"/>
      <c r="G56" s="9"/>
      <c r="H56" s="9"/>
      <c r="I56" s="9"/>
      <c r="J56" s="9"/>
      <c r="K56" s="9"/>
      <c r="L56" s="9"/>
      <c r="M56" s="9"/>
      <c r="N56" s="61"/>
      <c r="O56" s="61"/>
      <c r="P56" s="61"/>
      <c r="Q56" s="61"/>
      <c r="R56" s="61"/>
      <c r="S56" s="61"/>
      <c r="T56" s="61"/>
    </row>
    <row r="57" spans="2:24" ht="18" customHeight="1" thickBot="1" x14ac:dyDescent="0.2">
      <c r="B57" s="60">
        <v>11</v>
      </c>
      <c r="C57" s="61"/>
      <c r="D57" s="9"/>
      <c r="E57" s="23" t="s">
        <v>283</v>
      </c>
      <c r="F57" s="78"/>
      <c r="G57" s="91"/>
      <c r="H57" s="9"/>
      <c r="I57" s="91"/>
      <c r="J57" s="9"/>
      <c r="K57" s="62">
        <f>IF($V$27=1,$K$27,IF(AND(0&lt;I57,$I57&lt;$G57),$I57,$G57))</f>
        <v>0</v>
      </c>
      <c r="L57" s="9"/>
      <c r="M57" s="62">
        <f t="shared" ref="M57" si="7">IF(K57/3&gt;150000,150000,ROUNDDOWN(K57/3,-3))</f>
        <v>0</v>
      </c>
      <c r="N57" s="61"/>
      <c r="O57" s="61"/>
      <c r="P57" s="61"/>
      <c r="Q57" s="61"/>
      <c r="R57" s="61"/>
      <c r="S57" s="61"/>
      <c r="T57" s="61"/>
      <c r="X57" s="60" t="str">
        <f ca="1">中間シート!O54</f>
        <v/>
      </c>
    </row>
    <row r="58" spans="2:24" ht="5.0999999999999996" customHeight="1" x14ac:dyDescent="0.15">
      <c r="C58" s="61"/>
      <c r="D58" s="9"/>
      <c r="E58" s="23" t="s">
        <v>273</v>
      </c>
      <c r="F58" s="78"/>
      <c r="G58" s="9"/>
      <c r="H58" s="9"/>
      <c r="I58" s="9"/>
      <c r="J58" s="9"/>
      <c r="K58" s="9"/>
      <c r="L58" s="9"/>
      <c r="M58" s="9"/>
      <c r="N58" s="61"/>
      <c r="O58" s="61"/>
      <c r="P58" s="61"/>
      <c r="Q58" s="61"/>
      <c r="R58" s="61"/>
      <c r="S58" s="61"/>
      <c r="T58" s="61"/>
    </row>
    <row r="59" spans="2:24" ht="5.0999999999999996" customHeight="1" thickBot="1" x14ac:dyDescent="0.2">
      <c r="C59" s="74"/>
      <c r="D59" s="75"/>
      <c r="E59" s="76" t="s">
        <v>273</v>
      </c>
      <c r="F59" s="79"/>
      <c r="G59" s="75"/>
      <c r="H59" s="75"/>
      <c r="I59" s="75"/>
      <c r="J59" s="75"/>
      <c r="K59" s="75"/>
      <c r="L59" s="75"/>
      <c r="M59" s="75"/>
      <c r="N59" s="74"/>
      <c r="O59" s="74"/>
      <c r="P59" s="74"/>
      <c r="Q59" s="74"/>
      <c r="R59" s="74"/>
      <c r="S59" s="74"/>
      <c r="T59" s="74"/>
    </row>
    <row r="60" spans="2:24" ht="18" customHeight="1" thickBot="1" x14ac:dyDescent="0.2">
      <c r="B60" s="60">
        <v>12</v>
      </c>
      <c r="C60" s="74"/>
      <c r="D60" s="75"/>
      <c r="E60" s="76" t="s">
        <v>284</v>
      </c>
      <c r="F60" s="79"/>
      <c r="G60" s="91"/>
      <c r="H60" s="75"/>
      <c r="I60" s="91"/>
      <c r="J60" s="75"/>
      <c r="K60" s="62">
        <f>IF($V$27=1,$K$27,IF(AND(0&lt;I60,$I60&lt;$G60),$I60,$G60))</f>
        <v>0</v>
      </c>
      <c r="L60" s="75"/>
      <c r="M60" s="62">
        <f t="shared" ref="M60" si="8">IF(K60/3&gt;150000,150000,ROUNDDOWN(K60/3,-3))</f>
        <v>0</v>
      </c>
      <c r="N60" s="74"/>
      <c r="O60" s="74"/>
      <c r="P60" s="74"/>
      <c r="Q60" s="74"/>
      <c r="R60" s="74"/>
      <c r="S60" s="74"/>
      <c r="T60" s="74"/>
      <c r="X60" s="60" t="str">
        <f ca="1">中間シート!O55</f>
        <v/>
      </c>
    </row>
    <row r="61" spans="2:24" ht="5.0999999999999996" customHeight="1" x14ac:dyDescent="0.15">
      <c r="C61" s="74"/>
      <c r="D61" s="75"/>
      <c r="E61" s="76" t="s">
        <v>273</v>
      </c>
      <c r="F61" s="79"/>
      <c r="G61" s="75"/>
      <c r="H61" s="75"/>
      <c r="I61" s="75"/>
      <c r="J61" s="75"/>
      <c r="K61" s="75"/>
      <c r="L61" s="75"/>
      <c r="M61" s="75"/>
      <c r="N61" s="74"/>
      <c r="O61" s="74"/>
      <c r="P61" s="74"/>
      <c r="Q61" s="74"/>
      <c r="R61" s="74"/>
      <c r="S61" s="74"/>
      <c r="T61" s="74"/>
    </row>
    <row r="62" spans="2:24" ht="5.0999999999999996" customHeight="1" thickBot="1" x14ac:dyDescent="0.2">
      <c r="C62" s="61"/>
      <c r="D62" s="9"/>
      <c r="E62" s="23" t="s">
        <v>273</v>
      </c>
      <c r="F62" s="78"/>
      <c r="G62" s="9"/>
      <c r="H62" s="9"/>
      <c r="I62" s="9"/>
      <c r="J62" s="9"/>
      <c r="K62" s="9"/>
      <c r="L62" s="9"/>
      <c r="M62" s="9"/>
      <c r="N62" s="61"/>
      <c r="O62" s="61"/>
      <c r="P62" s="61"/>
      <c r="Q62" s="61"/>
      <c r="R62" s="61"/>
      <c r="S62" s="61"/>
      <c r="T62" s="61"/>
    </row>
    <row r="63" spans="2:24" ht="18" customHeight="1" thickBot="1" x14ac:dyDescent="0.2">
      <c r="B63" s="60">
        <v>13</v>
      </c>
      <c r="C63" s="61"/>
      <c r="D63" s="9"/>
      <c r="E63" s="23" t="s">
        <v>285</v>
      </c>
      <c r="F63" s="78"/>
      <c r="G63" s="91"/>
      <c r="H63" s="9"/>
      <c r="I63" s="91"/>
      <c r="J63" s="9"/>
      <c r="K63" s="62">
        <f>IF($V$27=1,$K$27,IF(AND(0&lt;I63,$I63&lt;$G63),$I63,$G63))</f>
        <v>0</v>
      </c>
      <c r="L63" s="9"/>
      <c r="M63" s="62">
        <f t="shared" ref="M63" si="9">IF(K63/3&gt;150000,150000,ROUNDDOWN(K63/3,-3))</f>
        <v>0</v>
      </c>
      <c r="N63" s="61"/>
      <c r="O63" s="61"/>
      <c r="P63" s="61"/>
      <c r="Q63" s="61"/>
      <c r="R63" s="61"/>
      <c r="S63" s="61"/>
      <c r="T63" s="61"/>
      <c r="X63" s="60" t="str">
        <f ca="1">中間シート!O56</f>
        <v/>
      </c>
    </row>
    <row r="64" spans="2:24" ht="5.0999999999999996" customHeight="1" x14ac:dyDescent="0.15">
      <c r="C64" s="61"/>
      <c r="D64" s="9"/>
      <c r="E64" s="23" t="s">
        <v>273</v>
      </c>
      <c r="F64" s="78"/>
      <c r="G64" s="9"/>
      <c r="H64" s="9"/>
      <c r="I64" s="9"/>
      <c r="J64" s="9"/>
      <c r="K64" s="9"/>
      <c r="L64" s="9"/>
      <c r="M64" s="9"/>
      <c r="N64" s="61"/>
      <c r="O64" s="61"/>
      <c r="P64" s="61"/>
      <c r="Q64" s="61"/>
      <c r="R64" s="61"/>
      <c r="S64" s="61"/>
      <c r="T64" s="61"/>
    </row>
    <row r="65" spans="2:24" ht="5.0999999999999996" customHeight="1" thickBot="1" x14ac:dyDescent="0.2">
      <c r="C65" s="74"/>
      <c r="D65" s="75"/>
      <c r="E65" s="76" t="s">
        <v>273</v>
      </c>
      <c r="F65" s="79"/>
      <c r="G65" s="75"/>
      <c r="H65" s="75"/>
      <c r="I65" s="75"/>
      <c r="J65" s="75"/>
      <c r="K65" s="75"/>
      <c r="L65" s="75"/>
      <c r="M65" s="75"/>
      <c r="N65" s="74"/>
      <c r="O65" s="74"/>
      <c r="P65" s="74"/>
      <c r="Q65" s="74"/>
      <c r="R65" s="74"/>
      <c r="S65" s="74"/>
      <c r="T65" s="74"/>
    </row>
    <row r="66" spans="2:24" ht="18" customHeight="1" thickBot="1" x14ac:dyDescent="0.2">
      <c r="B66" s="60">
        <v>14</v>
      </c>
      <c r="C66" s="74"/>
      <c r="D66" s="75"/>
      <c r="E66" s="76" t="s">
        <v>286</v>
      </c>
      <c r="F66" s="79"/>
      <c r="G66" s="91"/>
      <c r="H66" s="75"/>
      <c r="I66" s="91"/>
      <c r="J66" s="75"/>
      <c r="K66" s="62">
        <f>IF($V$27=1,$K$27,IF(AND(0&lt;I66,$I66&lt;$G66),$I66,$G66))</f>
        <v>0</v>
      </c>
      <c r="L66" s="75"/>
      <c r="M66" s="62">
        <f t="shared" ref="M66" si="10">IF(K66/3&gt;150000,150000,ROUNDDOWN(K66/3,-3))</f>
        <v>0</v>
      </c>
      <c r="N66" s="74"/>
      <c r="O66" s="74"/>
      <c r="P66" s="74"/>
      <c r="Q66" s="74"/>
      <c r="R66" s="74"/>
      <c r="S66" s="74"/>
      <c r="T66" s="74"/>
      <c r="X66" s="60" t="str">
        <f ca="1">中間シート!O57</f>
        <v/>
      </c>
    </row>
    <row r="67" spans="2:24" ht="5.0999999999999996" customHeight="1" x14ac:dyDescent="0.15">
      <c r="C67" s="74"/>
      <c r="D67" s="75"/>
      <c r="E67" s="76" t="s">
        <v>273</v>
      </c>
      <c r="F67" s="79"/>
      <c r="G67" s="75"/>
      <c r="H67" s="75"/>
      <c r="I67" s="75"/>
      <c r="J67" s="75"/>
      <c r="K67" s="75"/>
      <c r="L67" s="75"/>
      <c r="M67" s="75"/>
      <c r="N67" s="74"/>
      <c r="O67" s="74"/>
      <c r="P67" s="74"/>
      <c r="Q67" s="74"/>
      <c r="R67" s="74"/>
      <c r="S67" s="74"/>
      <c r="T67" s="74"/>
    </row>
    <row r="68" spans="2:24" ht="5.0999999999999996" customHeight="1" thickBot="1" x14ac:dyDescent="0.2">
      <c r="C68" s="61"/>
      <c r="D68" s="9"/>
      <c r="E68" s="23" t="s">
        <v>273</v>
      </c>
      <c r="F68" s="78"/>
      <c r="G68" s="9"/>
      <c r="H68" s="9"/>
      <c r="I68" s="9"/>
      <c r="J68" s="9"/>
      <c r="K68" s="9"/>
      <c r="L68" s="9"/>
      <c r="M68" s="9"/>
      <c r="N68" s="61"/>
      <c r="O68" s="61"/>
      <c r="P68" s="61"/>
      <c r="Q68" s="61"/>
      <c r="R68" s="61"/>
      <c r="S68" s="61"/>
      <c r="T68" s="61"/>
    </row>
    <row r="69" spans="2:24" ht="18" customHeight="1" thickBot="1" x14ac:dyDescent="0.2">
      <c r="B69" s="60">
        <v>15</v>
      </c>
      <c r="C69" s="61"/>
      <c r="D69" s="9"/>
      <c r="E69" s="23" t="s">
        <v>287</v>
      </c>
      <c r="F69" s="78"/>
      <c r="G69" s="91"/>
      <c r="H69" s="9"/>
      <c r="I69" s="91"/>
      <c r="J69" s="9"/>
      <c r="K69" s="62">
        <f>IF($V$27=1,$K$27,IF(AND(0&lt;I69,$I69&lt;$G69),$I69,$G69))</f>
        <v>0</v>
      </c>
      <c r="L69" s="9"/>
      <c r="M69" s="62">
        <f t="shared" ref="M69" si="11">IF(K69/3&gt;150000,150000,ROUNDDOWN(K69/3,-3))</f>
        <v>0</v>
      </c>
      <c r="N69" s="61"/>
      <c r="O69" s="61"/>
      <c r="P69" s="61"/>
      <c r="Q69" s="61"/>
      <c r="R69" s="61"/>
      <c r="S69" s="61"/>
      <c r="T69" s="61"/>
      <c r="X69" s="60" t="str">
        <f ca="1">中間シート!O58</f>
        <v/>
      </c>
    </row>
    <row r="70" spans="2:24" ht="5.0999999999999996" customHeight="1" x14ac:dyDescent="0.15">
      <c r="C70" s="61"/>
      <c r="D70" s="9"/>
      <c r="E70" s="23" t="s">
        <v>273</v>
      </c>
      <c r="F70" s="78"/>
      <c r="G70" s="9"/>
      <c r="H70" s="9"/>
      <c r="I70" s="9"/>
      <c r="J70" s="9"/>
      <c r="K70" s="9"/>
      <c r="L70" s="9"/>
      <c r="M70" s="9"/>
      <c r="N70" s="61"/>
      <c r="O70" s="61"/>
      <c r="P70" s="61"/>
      <c r="Q70" s="61"/>
      <c r="R70" s="61"/>
      <c r="S70" s="61"/>
      <c r="T70" s="61"/>
    </row>
    <row r="71" spans="2:24" ht="5.0999999999999996" customHeight="1" thickBot="1" x14ac:dyDescent="0.2">
      <c r="C71" s="74"/>
      <c r="D71" s="75"/>
      <c r="E71" s="76" t="s">
        <v>273</v>
      </c>
      <c r="F71" s="79"/>
      <c r="G71" s="75"/>
      <c r="H71" s="75"/>
      <c r="I71" s="75"/>
      <c r="J71" s="75"/>
      <c r="K71" s="75"/>
      <c r="L71" s="75"/>
      <c r="M71" s="75"/>
      <c r="N71" s="74"/>
      <c r="O71" s="74"/>
      <c r="P71" s="74"/>
      <c r="Q71" s="74"/>
      <c r="R71" s="74"/>
      <c r="S71" s="74"/>
      <c r="T71" s="74"/>
    </row>
    <row r="72" spans="2:24" ht="18" customHeight="1" thickBot="1" x14ac:dyDescent="0.2">
      <c r="B72" s="60">
        <v>16</v>
      </c>
      <c r="C72" s="74"/>
      <c r="D72" s="75"/>
      <c r="E72" s="76" t="s">
        <v>288</v>
      </c>
      <c r="F72" s="79"/>
      <c r="G72" s="91"/>
      <c r="H72" s="75"/>
      <c r="I72" s="91"/>
      <c r="J72" s="75"/>
      <c r="K72" s="62">
        <f>IF($V$27=1,$K$27,IF(AND(0&lt;I72,$I72&lt;$G72),$I72,$G72))</f>
        <v>0</v>
      </c>
      <c r="L72" s="75"/>
      <c r="M72" s="62">
        <f t="shared" ref="M72" si="12">IF(K72/3&gt;150000,150000,ROUNDDOWN(K72/3,-3))</f>
        <v>0</v>
      </c>
      <c r="N72" s="74"/>
      <c r="O72" s="74"/>
      <c r="P72" s="74"/>
      <c r="Q72" s="74"/>
      <c r="R72" s="74"/>
      <c r="S72" s="74"/>
      <c r="T72" s="74"/>
      <c r="X72" s="60" t="str">
        <f ca="1">中間シート!O59</f>
        <v/>
      </c>
    </row>
    <row r="73" spans="2:24" ht="5.0999999999999996" customHeight="1" x14ac:dyDescent="0.15">
      <c r="C73" s="74"/>
      <c r="D73" s="75"/>
      <c r="E73" s="76" t="s">
        <v>273</v>
      </c>
      <c r="F73" s="79"/>
      <c r="G73" s="75"/>
      <c r="H73" s="75"/>
      <c r="I73" s="75"/>
      <c r="J73" s="75"/>
      <c r="K73" s="75"/>
      <c r="L73" s="75"/>
      <c r="M73" s="75"/>
      <c r="N73" s="74"/>
      <c r="O73" s="74"/>
      <c r="P73" s="74"/>
      <c r="Q73" s="74"/>
      <c r="R73" s="74"/>
      <c r="S73" s="74"/>
      <c r="T73" s="74"/>
    </row>
    <row r="74" spans="2:24" ht="5.0999999999999996" customHeight="1" thickBot="1" x14ac:dyDescent="0.2">
      <c r="C74" s="61"/>
      <c r="D74" s="9"/>
      <c r="E74" s="23" t="s">
        <v>273</v>
      </c>
      <c r="F74" s="78"/>
      <c r="G74" s="9"/>
      <c r="H74" s="9"/>
      <c r="I74" s="9"/>
      <c r="J74" s="9"/>
      <c r="K74" s="9"/>
      <c r="L74" s="9"/>
      <c r="M74" s="9"/>
      <c r="N74" s="61"/>
      <c r="O74" s="61"/>
      <c r="P74" s="61"/>
      <c r="Q74" s="61"/>
      <c r="R74" s="61"/>
      <c r="S74" s="61"/>
      <c r="T74" s="61"/>
    </row>
    <row r="75" spans="2:24" ht="18" customHeight="1" thickBot="1" x14ac:dyDescent="0.2">
      <c r="B75" s="60">
        <v>17</v>
      </c>
      <c r="C75" s="61"/>
      <c r="D75" s="9"/>
      <c r="E75" s="23" t="s">
        <v>289</v>
      </c>
      <c r="F75" s="78"/>
      <c r="G75" s="91"/>
      <c r="H75" s="9"/>
      <c r="I75" s="91"/>
      <c r="J75" s="9"/>
      <c r="K75" s="62">
        <f>IF($V$27=1,$K$27,IF(AND(0&lt;I75,$I75&lt;$G75),$I75,$G75))</f>
        <v>0</v>
      </c>
      <c r="L75" s="9"/>
      <c r="M75" s="62">
        <f t="shared" ref="M75" si="13">IF(K75/3&gt;150000,150000,ROUNDDOWN(K75/3,-3))</f>
        <v>0</v>
      </c>
      <c r="N75" s="61"/>
      <c r="O75" s="61"/>
      <c r="P75" s="61"/>
      <c r="Q75" s="61"/>
      <c r="R75" s="61"/>
      <c r="S75" s="61"/>
      <c r="T75" s="61"/>
      <c r="X75" s="60" t="str">
        <f ca="1">中間シート!O60</f>
        <v/>
      </c>
    </row>
    <row r="76" spans="2:24" ht="5.0999999999999996" customHeight="1" x14ac:dyDescent="0.15">
      <c r="C76" s="61"/>
      <c r="D76" s="9"/>
      <c r="E76" s="23" t="s">
        <v>273</v>
      </c>
      <c r="F76" s="78"/>
      <c r="G76" s="9"/>
      <c r="H76" s="9"/>
      <c r="I76" s="9"/>
      <c r="J76" s="9"/>
      <c r="K76" s="9"/>
      <c r="L76" s="9"/>
      <c r="M76" s="9"/>
      <c r="N76" s="61"/>
      <c r="O76" s="61"/>
      <c r="P76" s="61"/>
      <c r="Q76" s="61"/>
      <c r="R76" s="61"/>
      <c r="S76" s="61"/>
      <c r="T76" s="61"/>
    </row>
    <row r="77" spans="2:24" ht="5.0999999999999996" customHeight="1" thickBot="1" x14ac:dyDescent="0.2">
      <c r="C77" s="74"/>
      <c r="D77" s="75"/>
      <c r="E77" s="76" t="s">
        <v>273</v>
      </c>
      <c r="F77" s="79"/>
      <c r="G77" s="75"/>
      <c r="H77" s="75"/>
      <c r="I77" s="75"/>
      <c r="J77" s="75"/>
      <c r="K77" s="75"/>
      <c r="L77" s="75"/>
      <c r="M77" s="75"/>
      <c r="N77" s="74"/>
      <c r="O77" s="74"/>
      <c r="P77" s="74"/>
      <c r="Q77" s="74"/>
      <c r="R77" s="74"/>
      <c r="S77" s="74"/>
      <c r="T77" s="74"/>
    </row>
    <row r="78" spans="2:24" ht="18" customHeight="1" thickBot="1" x14ac:dyDescent="0.2">
      <c r="B78" s="60">
        <v>18</v>
      </c>
      <c r="C78" s="74"/>
      <c r="D78" s="75"/>
      <c r="E78" s="76" t="s">
        <v>290</v>
      </c>
      <c r="F78" s="79"/>
      <c r="G78" s="91"/>
      <c r="H78" s="75"/>
      <c r="I78" s="91"/>
      <c r="J78" s="75"/>
      <c r="K78" s="62">
        <f>IF($V$27=1,$K$27,IF(AND(0&lt;I78,$I78&lt;$G78),$I78,$G78))</f>
        <v>0</v>
      </c>
      <c r="L78" s="75"/>
      <c r="M78" s="62">
        <f t="shared" ref="M78" si="14">IF(K78/3&gt;150000,150000,ROUNDDOWN(K78/3,-3))</f>
        <v>0</v>
      </c>
      <c r="N78" s="74"/>
      <c r="O78" s="74"/>
      <c r="P78" s="74"/>
      <c r="Q78" s="74"/>
      <c r="R78" s="74"/>
      <c r="S78" s="74"/>
      <c r="T78" s="74"/>
      <c r="X78" s="60" t="str">
        <f ca="1">中間シート!O61</f>
        <v/>
      </c>
    </row>
    <row r="79" spans="2:24" ht="5.0999999999999996" customHeight="1" x14ac:dyDescent="0.15">
      <c r="C79" s="74"/>
      <c r="D79" s="75"/>
      <c r="E79" s="76" t="s">
        <v>273</v>
      </c>
      <c r="F79" s="79"/>
      <c r="G79" s="75"/>
      <c r="H79" s="75"/>
      <c r="I79" s="75"/>
      <c r="J79" s="75"/>
      <c r="K79" s="75"/>
      <c r="L79" s="75"/>
      <c r="M79" s="75"/>
      <c r="N79" s="74"/>
      <c r="O79" s="74"/>
      <c r="P79" s="74"/>
      <c r="Q79" s="74"/>
      <c r="R79" s="74"/>
      <c r="S79" s="74"/>
      <c r="T79" s="74"/>
    </row>
    <row r="80" spans="2:24" ht="5.0999999999999996" customHeight="1" thickBot="1" x14ac:dyDescent="0.2">
      <c r="C80" s="61"/>
      <c r="D80" s="9"/>
      <c r="E80" s="23" t="s">
        <v>273</v>
      </c>
      <c r="F80" s="78"/>
      <c r="G80" s="9"/>
      <c r="H80" s="9"/>
      <c r="I80" s="9"/>
      <c r="J80" s="9"/>
      <c r="K80" s="9"/>
      <c r="L80" s="9"/>
      <c r="M80" s="9"/>
      <c r="N80" s="61"/>
      <c r="O80" s="61"/>
      <c r="P80" s="61"/>
      <c r="Q80" s="61"/>
      <c r="R80" s="61"/>
      <c r="S80" s="61"/>
      <c r="T80" s="61"/>
    </row>
    <row r="81" spans="2:24" ht="18" customHeight="1" thickBot="1" x14ac:dyDescent="0.2">
      <c r="B81" s="60">
        <v>19</v>
      </c>
      <c r="C81" s="61"/>
      <c r="D81" s="9"/>
      <c r="E81" s="23" t="s">
        <v>291</v>
      </c>
      <c r="F81" s="78"/>
      <c r="G81" s="91"/>
      <c r="H81" s="9"/>
      <c r="I81" s="91"/>
      <c r="J81" s="9"/>
      <c r="K81" s="62">
        <f>IF($V$27=1,$K$27,IF(AND(0&lt;I81,$I81&lt;$G81),$I81,$G81))</f>
        <v>0</v>
      </c>
      <c r="L81" s="9"/>
      <c r="M81" s="62">
        <f t="shared" ref="M81" si="15">IF(K81/3&gt;150000,150000,ROUNDDOWN(K81/3,-3))</f>
        <v>0</v>
      </c>
      <c r="N81" s="61"/>
      <c r="O81" s="61"/>
      <c r="P81" s="61"/>
      <c r="Q81" s="61"/>
      <c r="R81" s="61"/>
      <c r="S81" s="61"/>
      <c r="T81" s="61"/>
      <c r="X81" s="60" t="str">
        <f ca="1">中間シート!O62</f>
        <v/>
      </c>
    </row>
    <row r="82" spans="2:24" ht="5.0999999999999996" customHeight="1" x14ac:dyDescent="0.15">
      <c r="C82" s="61"/>
      <c r="D82" s="9"/>
      <c r="E82" s="23" t="s">
        <v>273</v>
      </c>
      <c r="F82" s="78"/>
      <c r="G82" s="9"/>
      <c r="H82" s="9"/>
      <c r="I82" s="9"/>
      <c r="J82" s="9"/>
      <c r="K82" s="9"/>
      <c r="L82" s="9"/>
      <c r="M82" s="9"/>
      <c r="N82" s="61"/>
      <c r="O82" s="61"/>
      <c r="P82" s="61"/>
      <c r="Q82" s="61"/>
      <c r="R82" s="61"/>
      <c r="S82" s="61"/>
      <c r="T82" s="61"/>
    </row>
    <row r="83" spans="2:24" ht="5.0999999999999996" customHeight="1" thickBot="1" x14ac:dyDescent="0.2">
      <c r="C83" s="74"/>
      <c r="D83" s="75"/>
      <c r="E83" s="76" t="s">
        <v>273</v>
      </c>
      <c r="F83" s="79"/>
      <c r="G83" s="75"/>
      <c r="H83" s="75"/>
      <c r="I83" s="75"/>
      <c r="J83" s="75"/>
      <c r="K83" s="75"/>
      <c r="L83" s="75"/>
      <c r="M83" s="75"/>
      <c r="N83" s="74"/>
      <c r="O83" s="74"/>
      <c r="P83" s="74"/>
      <c r="Q83" s="74"/>
      <c r="R83" s="74"/>
      <c r="S83" s="74"/>
      <c r="T83" s="74"/>
    </row>
    <row r="84" spans="2:24" ht="18" customHeight="1" thickBot="1" x14ac:dyDescent="0.2">
      <c r="B84" s="60">
        <v>20</v>
      </c>
      <c r="C84" s="74"/>
      <c r="D84" s="75"/>
      <c r="E84" s="76" t="s">
        <v>292</v>
      </c>
      <c r="F84" s="79"/>
      <c r="G84" s="91"/>
      <c r="H84" s="75"/>
      <c r="I84" s="91"/>
      <c r="J84" s="75"/>
      <c r="K84" s="62">
        <f>IF($V$27=1,$K$27,IF(AND(0&lt;I84,$I84&lt;$G84),$I84,$G84))</f>
        <v>0</v>
      </c>
      <c r="L84" s="75"/>
      <c r="M84" s="62">
        <f t="shared" ref="M84" si="16">IF(K84/3&gt;150000,150000,ROUNDDOWN(K84/3,-3))</f>
        <v>0</v>
      </c>
      <c r="N84" s="74"/>
      <c r="O84" s="74"/>
      <c r="P84" s="74"/>
      <c r="Q84" s="74"/>
      <c r="R84" s="74"/>
      <c r="S84" s="74"/>
      <c r="T84" s="74"/>
      <c r="X84" s="60" t="str">
        <f ca="1">中間シート!O63</f>
        <v/>
      </c>
    </row>
    <row r="85" spans="2:24" ht="5.0999999999999996" customHeight="1" x14ac:dyDescent="0.15">
      <c r="C85" s="74"/>
      <c r="D85" s="75"/>
      <c r="E85" s="76" t="s">
        <v>273</v>
      </c>
      <c r="F85" s="79"/>
      <c r="G85" s="75"/>
      <c r="H85" s="75"/>
      <c r="I85" s="75"/>
      <c r="J85" s="75"/>
      <c r="K85" s="75"/>
      <c r="L85" s="75"/>
      <c r="M85" s="75"/>
      <c r="N85" s="74"/>
      <c r="O85" s="74"/>
      <c r="P85" s="74"/>
      <c r="Q85" s="74"/>
      <c r="R85" s="74"/>
      <c r="S85" s="74"/>
      <c r="T85" s="74"/>
    </row>
    <row r="86" spans="2:24" ht="5.0999999999999996" customHeight="1" thickBot="1" x14ac:dyDescent="0.2">
      <c r="C86" s="61"/>
      <c r="D86" s="9"/>
      <c r="E86" s="23" t="s">
        <v>273</v>
      </c>
      <c r="F86" s="78"/>
      <c r="G86" s="9"/>
      <c r="H86" s="9"/>
      <c r="I86" s="9"/>
      <c r="J86" s="9"/>
      <c r="K86" s="9"/>
      <c r="L86" s="9"/>
      <c r="M86" s="9"/>
      <c r="N86" s="61"/>
      <c r="O86" s="61"/>
      <c r="P86" s="61"/>
      <c r="Q86" s="61"/>
      <c r="R86" s="61"/>
      <c r="S86" s="61"/>
      <c r="T86" s="61"/>
    </row>
    <row r="87" spans="2:24" ht="18" customHeight="1" thickBot="1" x14ac:dyDescent="0.2">
      <c r="B87" s="60">
        <v>21</v>
      </c>
      <c r="C87" s="61"/>
      <c r="D87" s="9"/>
      <c r="E87" s="23" t="s">
        <v>293</v>
      </c>
      <c r="F87" s="78"/>
      <c r="G87" s="91"/>
      <c r="H87" s="9"/>
      <c r="I87" s="91"/>
      <c r="J87" s="9"/>
      <c r="K87" s="62">
        <f>IF($V$27=1,$K$27,IF(AND(0&lt;I87,$I87&lt;$G87),$I87,$G87))</f>
        <v>0</v>
      </c>
      <c r="L87" s="9"/>
      <c r="M87" s="62">
        <f t="shared" ref="M87" si="17">IF(K87/3&gt;150000,150000,ROUNDDOWN(K87/3,-3))</f>
        <v>0</v>
      </c>
      <c r="N87" s="61"/>
      <c r="O87" s="61"/>
      <c r="P87" s="61"/>
      <c r="Q87" s="61"/>
      <c r="R87" s="61"/>
      <c r="S87" s="61"/>
      <c r="T87" s="61"/>
      <c r="X87" s="60" t="str">
        <f ca="1">中間シート!O64</f>
        <v/>
      </c>
    </row>
    <row r="88" spans="2:24" ht="5.0999999999999996" customHeight="1" x14ac:dyDescent="0.15">
      <c r="C88" s="61"/>
      <c r="D88" s="9"/>
      <c r="E88" s="23" t="s">
        <v>273</v>
      </c>
      <c r="F88" s="78"/>
      <c r="G88" s="9"/>
      <c r="H88" s="9"/>
      <c r="I88" s="9"/>
      <c r="J88" s="9"/>
      <c r="K88" s="9"/>
      <c r="L88" s="9"/>
      <c r="M88" s="9"/>
      <c r="N88" s="61"/>
      <c r="O88" s="61"/>
      <c r="P88" s="61"/>
      <c r="Q88" s="61"/>
      <c r="R88" s="61"/>
      <c r="S88" s="61"/>
      <c r="T88" s="61"/>
    </row>
    <row r="89" spans="2:24" ht="5.0999999999999996" customHeight="1" thickBot="1" x14ac:dyDescent="0.2">
      <c r="C89" s="74"/>
      <c r="D89" s="75"/>
      <c r="E89" s="76" t="s">
        <v>273</v>
      </c>
      <c r="F89" s="79"/>
      <c r="G89" s="75"/>
      <c r="H89" s="75"/>
      <c r="I89" s="75"/>
      <c r="J89" s="75"/>
      <c r="K89" s="75"/>
      <c r="L89" s="75"/>
      <c r="M89" s="75"/>
      <c r="N89" s="74"/>
      <c r="O89" s="74"/>
      <c r="P89" s="74"/>
      <c r="Q89" s="74"/>
      <c r="R89" s="74"/>
      <c r="S89" s="74"/>
      <c r="T89" s="74"/>
    </row>
    <row r="90" spans="2:24" ht="18" customHeight="1" thickBot="1" x14ac:dyDescent="0.2">
      <c r="B90" s="60">
        <v>22</v>
      </c>
      <c r="C90" s="74"/>
      <c r="D90" s="75"/>
      <c r="E90" s="76" t="s">
        <v>294</v>
      </c>
      <c r="F90" s="79"/>
      <c r="G90" s="91"/>
      <c r="H90" s="75"/>
      <c r="I90" s="91"/>
      <c r="J90" s="75"/>
      <c r="K90" s="62">
        <f>IF($V$27=1,$K$27,IF(AND(0&lt;I90,$I90&lt;$G90),$I90,$G90))</f>
        <v>0</v>
      </c>
      <c r="L90" s="75"/>
      <c r="M90" s="62">
        <f t="shared" ref="M90" si="18">IF(K90/3&gt;150000,150000,ROUNDDOWN(K90/3,-3))</f>
        <v>0</v>
      </c>
      <c r="N90" s="74"/>
      <c r="O90" s="74"/>
      <c r="P90" s="74"/>
      <c r="Q90" s="74"/>
      <c r="R90" s="74"/>
      <c r="S90" s="74"/>
      <c r="T90" s="74"/>
      <c r="X90" s="60" t="str">
        <f ca="1">中間シート!O65</f>
        <v/>
      </c>
    </row>
    <row r="91" spans="2:24" ht="5.0999999999999996" customHeight="1" x14ac:dyDescent="0.15">
      <c r="C91" s="74"/>
      <c r="D91" s="75"/>
      <c r="E91" s="76" t="s">
        <v>273</v>
      </c>
      <c r="F91" s="79"/>
      <c r="G91" s="75"/>
      <c r="H91" s="75"/>
      <c r="I91" s="75"/>
      <c r="J91" s="75"/>
      <c r="K91" s="75"/>
      <c r="L91" s="75"/>
      <c r="M91" s="75"/>
      <c r="N91" s="74"/>
      <c r="O91" s="74"/>
      <c r="P91" s="74"/>
      <c r="Q91" s="74"/>
      <c r="R91" s="74"/>
      <c r="S91" s="74"/>
      <c r="T91" s="74"/>
    </row>
    <row r="92" spans="2:24" ht="5.0999999999999996" customHeight="1" thickBot="1" x14ac:dyDescent="0.2">
      <c r="C92" s="61"/>
      <c r="D92" s="9"/>
      <c r="E92" s="23" t="s">
        <v>273</v>
      </c>
      <c r="F92" s="78"/>
      <c r="G92" s="9"/>
      <c r="H92" s="9"/>
      <c r="I92" s="9"/>
      <c r="J92" s="9"/>
      <c r="K92" s="9"/>
      <c r="L92" s="9"/>
      <c r="M92" s="9"/>
      <c r="N92" s="61"/>
      <c r="O92" s="61"/>
      <c r="P92" s="61"/>
      <c r="Q92" s="61"/>
      <c r="R92" s="61"/>
      <c r="S92" s="61"/>
      <c r="T92" s="61"/>
    </row>
    <row r="93" spans="2:24" ht="18" customHeight="1" thickBot="1" x14ac:dyDescent="0.2">
      <c r="B93" s="60">
        <v>23</v>
      </c>
      <c r="C93" s="61"/>
      <c r="D93" s="9"/>
      <c r="E93" s="23" t="s">
        <v>295</v>
      </c>
      <c r="F93" s="78"/>
      <c r="G93" s="91"/>
      <c r="H93" s="9"/>
      <c r="I93" s="91"/>
      <c r="J93" s="9"/>
      <c r="K93" s="62">
        <f>IF($V$27=1,$K$27,IF(AND(0&lt;I93,$I93&lt;$G93),$I93,$G93))</f>
        <v>0</v>
      </c>
      <c r="L93" s="9"/>
      <c r="M93" s="62">
        <f t="shared" ref="M93" si="19">IF(K93/3&gt;150000,150000,ROUNDDOWN(K93/3,-3))</f>
        <v>0</v>
      </c>
      <c r="N93" s="61"/>
      <c r="O93" s="61"/>
      <c r="P93" s="61"/>
      <c r="Q93" s="61"/>
      <c r="R93" s="61"/>
      <c r="S93" s="61"/>
      <c r="T93" s="61"/>
      <c r="X93" s="60" t="str">
        <f ca="1">中間シート!O66</f>
        <v/>
      </c>
    </row>
    <row r="94" spans="2:24" ht="5.0999999999999996" customHeight="1" x14ac:dyDescent="0.15">
      <c r="C94" s="61"/>
      <c r="D94" s="9"/>
      <c r="E94" s="23" t="s">
        <v>273</v>
      </c>
      <c r="F94" s="78"/>
      <c r="G94" s="9"/>
      <c r="H94" s="9"/>
      <c r="I94" s="9"/>
      <c r="J94" s="9"/>
      <c r="K94" s="9"/>
      <c r="L94" s="9"/>
      <c r="M94" s="9"/>
      <c r="N94" s="61"/>
      <c r="O94" s="61"/>
      <c r="P94" s="61"/>
      <c r="Q94" s="61"/>
      <c r="R94" s="61"/>
      <c r="S94" s="61"/>
      <c r="T94" s="61"/>
    </row>
    <row r="95" spans="2:24" ht="5.0999999999999996" customHeight="1" thickBot="1" x14ac:dyDescent="0.2">
      <c r="C95" s="74"/>
      <c r="D95" s="75"/>
      <c r="E95" s="76" t="s">
        <v>273</v>
      </c>
      <c r="F95" s="79"/>
      <c r="G95" s="75"/>
      <c r="H95" s="75"/>
      <c r="I95" s="75"/>
      <c r="J95" s="75"/>
      <c r="K95" s="75"/>
      <c r="L95" s="75"/>
      <c r="M95" s="75"/>
      <c r="N95" s="74"/>
      <c r="O95" s="74"/>
      <c r="P95" s="74"/>
      <c r="Q95" s="74"/>
      <c r="R95" s="74"/>
      <c r="S95" s="74"/>
      <c r="T95" s="74"/>
    </row>
    <row r="96" spans="2:24" ht="18" customHeight="1" thickBot="1" x14ac:dyDescent="0.2">
      <c r="B96" s="60">
        <v>24</v>
      </c>
      <c r="C96" s="74"/>
      <c r="D96" s="75"/>
      <c r="E96" s="76" t="s">
        <v>296</v>
      </c>
      <c r="F96" s="79"/>
      <c r="G96" s="91"/>
      <c r="H96" s="75"/>
      <c r="I96" s="91"/>
      <c r="J96" s="75"/>
      <c r="K96" s="62">
        <f>IF($V$27=1,$K$27,IF(AND(0&lt;I96,$I96&lt;$G96),$I96,$G96))</f>
        <v>0</v>
      </c>
      <c r="L96" s="75"/>
      <c r="M96" s="62">
        <f t="shared" ref="M96" si="20">IF(K96/3&gt;150000,150000,ROUNDDOWN(K96/3,-3))</f>
        <v>0</v>
      </c>
      <c r="N96" s="74"/>
      <c r="O96" s="74"/>
      <c r="P96" s="74"/>
      <c r="Q96" s="74"/>
      <c r="R96" s="74"/>
      <c r="S96" s="74"/>
      <c r="T96" s="74"/>
      <c r="X96" s="60" t="str">
        <f ca="1">中間シート!O67</f>
        <v/>
      </c>
    </row>
    <row r="97" spans="2:24" ht="5.0999999999999996" customHeight="1" x14ac:dyDescent="0.15">
      <c r="C97" s="74"/>
      <c r="D97" s="75"/>
      <c r="E97" s="76" t="s">
        <v>273</v>
      </c>
      <c r="F97" s="79"/>
      <c r="G97" s="75"/>
      <c r="H97" s="75"/>
      <c r="I97" s="75"/>
      <c r="J97" s="75"/>
      <c r="K97" s="75"/>
      <c r="L97" s="75"/>
      <c r="M97" s="75"/>
      <c r="N97" s="74"/>
      <c r="O97" s="74"/>
      <c r="P97" s="74"/>
      <c r="Q97" s="74"/>
      <c r="R97" s="74"/>
      <c r="S97" s="74"/>
      <c r="T97" s="74"/>
    </row>
    <row r="98" spans="2:24" ht="5.0999999999999996" customHeight="1" thickBot="1" x14ac:dyDescent="0.2">
      <c r="C98" s="61"/>
      <c r="D98" s="9"/>
      <c r="E98" s="23" t="s">
        <v>273</v>
      </c>
      <c r="F98" s="78"/>
      <c r="G98" s="9"/>
      <c r="H98" s="9"/>
      <c r="I98" s="9"/>
      <c r="J98" s="9"/>
      <c r="K98" s="9"/>
      <c r="L98" s="9"/>
      <c r="M98" s="9"/>
      <c r="N98" s="61"/>
      <c r="O98" s="61"/>
      <c r="P98" s="61"/>
      <c r="Q98" s="61"/>
      <c r="R98" s="61"/>
      <c r="S98" s="61"/>
      <c r="T98" s="61"/>
    </row>
    <row r="99" spans="2:24" ht="18" customHeight="1" thickBot="1" x14ac:dyDescent="0.2">
      <c r="B99" s="60">
        <v>25</v>
      </c>
      <c r="C99" s="61"/>
      <c r="D99" s="9"/>
      <c r="E99" s="23" t="s">
        <v>297</v>
      </c>
      <c r="F99" s="78"/>
      <c r="G99" s="91"/>
      <c r="H99" s="9"/>
      <c r="I99" s="91"/>
      <c r="J99" s="9"/>
      <c r="K99" s="62">
        <f>IF($V$27=1,$K$27,IF(AND(0&lt;I99,$I99&lt;$G99),$I99,$G99))</f>
        <v>0</v>
      </c>
      <c r="L99" s="9"/>
      <c r="M99" s="62">
        <f t="shared" ref="M99" si="21">IF(K99/3&gt;150000,150000,ROUNDDOWN(K99/3,-3))</f>
        <v>0</v>
      </c>
      <c r="N99" s="61"/>
      <c r="O99" s="61"/>
      <c r="P99" s="61"/>
      <c r="Q99" s="61"/>
      <c r="R99" s="61"/>
      <c r="S99" s="61"/>
      <c r="T99" s="61"/>
      <c r="X99" s="60" t="str">
        <f ca="1">中間シート!O68</f>
        <v/>
      </c>
    </row>
    <row r="100" spans="2:24" ht="5.0999999999999996" customHeight="1" x14ac:dyDescent="0.15">
      <c r="C100" s="61"/>
      <c r="D100" s="9"/>
      <c r="E100" s="23" t="s">
        <v>273</v>
      </c>
      <c r="F100" s="78"/>
      <c r="G100" s="9"/>
      <c r="H100" s="9"/>
      <c r="I100" s="9"/>
      <c r="J100" s="9"/>
      <c r="K100" s="9"/>
      <c r="L100" s="9"/>
      <c r="M100" s="9"/>
      <c r="N100" s="61"/>
      <c r="O100" s="61"/>
      <c r="P100" s="61"/>
      <c r="Q100" s="61"/>
      <c r="R100" s="61"/>
      <c r="S100" s="61"/>
      <c r="T100" s="61"/>
    </row>
    <row r="101" spans="2:24" ht="5.0999999999999996" customHeight="1" thickBot="1" x14ac:dyDescent="0.2">
      <c r="C101" s="74"/>
      <c r="D101" s="75"/>
      <c r="E101" s="76" t="s">
        <v>273</v>
      </c>
      <c r="F101" s="79"/>
      <c r="G101" s="75"/>
      <c r="H101" s="75"/>
      <c r="I101" s="75"/>
      <c r="J101" s="75"/>
      <c r="K101" s="75"/>
      <c r="L101" s="75"/>
      <c r="M101" s="75"/>
      <c r="N101" s="74"/>
      <c r="O101" s="74"/>
      <c r="P101" s="74"/>
      <c r="Q101" s="74"/>
      <c r="R101" s="74"/>
      <c r="S101" s="74"/>
      <c r="T101" s="74"/>
    </row>
    <row r="102" spans="2:24" ht="18" customHeight="1" thickBot="1" x14ac:dyDescent="0.2">
      <c r="B102" s="60">
        <v>26</v>
      </c>
      <c r="C102" s="74"/>
      <c r="D102" s="75"/>
      <c r="E102" s="76" t="s">
        <v>298</v>
      </c>
      <c r="F102" s="79"/>
      <c r="G102" s="91"/>
      <c r="H102" s="75"/>
      <c r="I102" s="91"/>
      <c r="J102" s="75"/>
      <c r="K102" s="62">
        <f>IF($V$27=1,$K$27,IF(AND(0&lt;I102,$I102&lt;$G102),$I102,$G102))</f>
        <v>0</v>
      </c>
      <c r="L102" s="75"/>
      <c r="M102" s="62">
        <f t="shared" ref="M102" si="22">IF(K102/3&gt;150000,150000,ROUNDDOWN(K102/3,-3))</f>
        <v>0</v>
      </c>
      <c r="N102" s="74"/>
      <c r="O102" s="74"/>
      <c r="P102" s="74"/>
      <c r="Q102" s="74"/>
      <c r="R102" s="74"/>
      <c r="S102" s="74"/>
      <c r="T102" s="74"/>
      <c r="X102" s="60" t="str">
        <f ca="1">中間シート!O69</f>
        <v/>
      </c>
    </row>
    <row r="103" spans="2:24" ht="5.0999999999999996" customHeight="1" x14ac:dyDescent="0.15">
      <c r="C103" s="74"/>
      <c r="D103" s="75"/>
      <c r="E103" s="76" t="s">
        <v>273</v>
      </c>
      <c r="F103" s="79"/>
      <c r="G103" s="75"/>
      <c r="H103" s="75"/>
      <c r="I103" s="75"/>
      <c r="J103" s="75"/>
      <c r="K103" s="75"/>
      <c r="L103" s="75"/>
      <c r="M103" s="75"/>
      <c r="N103" s="74"/>
      <c r="O103" s="74"/>
      <c r="P103" s="74"/>
      <c r="Q103" s="74"/>
      <c r="R103" s="74"/>
      <c r="S103" s="74"/>
      <c r="T103" s="74"/>
    </row>
    <row r="104" spans="2:24" ht="5.0999999999999996" customHeight="1" thickBot="1" x14ac:dyDescent="0.2">
      <c r="C104" s="61"/>
      <c r="D104" s="9"/>
      <c r="E104" s="23" t="s">
        <v>273</v>
      </c>
      <c r="F104" s="78"/>
      <c r="G104" s="9"/>
      <c r="H104" s="9"/>
      <c r="I104" s="9"/>
      <c r="J104" s="9"/>
      <c r="K104" s="9"/>
      <c r="L104" s="9"/>
      <c r="M104" s="9"/>
      <c r="N104" s="61"/>
      <c r="O104" s="61"/>
      <c r="P104" s="61"/>
      <c r="Q104" s="61"/>
      <c r="R104" s="61"/>
      <c r="S104" s="61"/>
      <c r="T104" s="61"/>
    </row>
    <row r="105" spans="2:24" ht="18" customHeight="1" thickBot="1" x14ac:dyDescent="0.2">
      <c r="B105" s="60">
        <v>27</v>
      </c>
      <c r="C105" s="61"/>
      <c r="D105" s="9"/>
      <c r="E105" s="23" t="s">
        <v>299</v>
      </c>
      <c r="F105" s="78"/>
      <c r="G105" s="91"/>
      <c r="H105" s="9"/>
      <c r="I105" s="91"/>
      <c r="J105" s="9"/>
      <c r="K105" s="62">
        <f>IF($V$27=1,$K$27,IF(AND(0&lt;I105,$I105&lt;$G105),$I105,$G105))</f>
        <v>0</v>
      </c>
      <c r="L105" s="9"/>
      <c r="M105" s="62">
        <f t="shared" ref="M105" si="23">IF(K105/3&gt;150000,150000,ROUNDDOWN(K105/3,-3))</f>
        <v>0</v>
      </c>
      <c r="N105" s="61"/>
      <c r="O105" s="61"/>
      <c r="P105" s="61"/>
      <c r="Q105" s="61"/>
      <c r="R105" s="61"/>
      <c r="S105" s="61"/>
      <c r="T105" s="61"/>
      <c r="X105" s="60" t="str">
        <f ca="1">中間シート!O70</f>
        <v/>
      </c>
    </row>
    <row r="106" spans="2:24" ht="5.0999999999999996" customHeight="1" x14ac:dyDescent="0.15">
      <c r="C106" s="61"/>
      <c r="D106" s="9"/>
      <c r="E106" s="23" t="s">
        <v>273</v>
      </c>
      <c r="F106" s="78"/>
      <c r="G106" s="9"/>
      <c r="H106" s="9"/>
      <c r="I106" s="9"/>
      <c r="J106" s="9"/>
      <c r="K106" s="9"/>
      <c r="L106" s="9"/>
      <c r="M106" s="9"/>
      <c r="N106" s="61"/>
      <c r="O106" s="61"/>
      <c r="P106" s="61"/>
      <c r="Q106" s="61"/>
      <c r="R106" s="61"/>
      <c r="S106" s="61"/>
      <c r="T106" s="61"/>
    </row>
    <row r="107" spans="2:24" ht="5.0999999999999996" customHeight="1" thickBot="1" x14ac:dyDescent="0.2">
      <c r="C107" s="74"/>
      <c r="D107" s="75"/>
      <c r="E107" s="76" t="s">
        <v>273</v>
      </c>
      <c r="F107" s="79"/>
      <c r="G107" s="75"/>
      <c r="H107" s="75"/>
      <c r="I107" s="75"/>
      <c r="J107" s="75"/>
      <c r="K107" s="75"/>
      <c r="L107" s="75"/>
      <c r="M107" s="75"/>
      <c r="N107" s="74"/>
      <c r="O107" s="74"/>
      <c r="P107" s="74"/>
      <c r="Q107" s="74"/>
      <c r="R107" s="74"/>
      <c r="S107" s="74"/>
      <c r="T107" s="74"/>
    </row>
    <row r="108" spans="2:24" ht="18" customHeight="1" thickBot="1" x14ac:dyDescent="0.2">
      <c r="B108" s="60">
        <v>28</v>
      </c>
      <c r="C108" s="74"/>
      <c r="D108" s="75"/>
      <c r="E108" s="76" t="s">
        <v>300</v>
      </c>
      <c r="F108" s="79"/>
      <c r="G108" s="91"/>
      <c r="H108" s="75"/>
      <c r="I108" s="91"/>
      <c r="J108" s="75"/>
      <c r="K108" s="62">
        <f>IF($V$27=1,$K$27,IF(AND(0&lt;I108,$I108&lt;$G108),$I108,$G108))</f>
        <v>0</v>
      </c>
      <c r="L108" s="75"/>
      <c r="M108" s="62">
        <f t="shared" ref="M108" si="24">IF(K108/3&gt;150000,150000,ROUNDDOWN(K108/3,-3))</f>
        <v>0</v>
      </c>
      <c r="N108" s="74"/>
      <c r="O108" s="74"/>
      <c r="P108" s="74"/>
      <c r="Q108" s="74"/>
      <c r="R108" s="74"/>
      <c r="S108" s="74"/>
      <c r="T108" s="74"/>
      <c r="X108" s="60" t="str">
        <f ca="1">中間シート!O71</f>
        <v/>
      </c>
    </row>
    <row r="109" spans="2:24" ht="5.0999999999999996" customHeight="1" x14ac:dyDescent="0.15">
      <c r="C109" s="74"/>
      <c r="D109" s="75"/>
      <c r="E109" s="76" t="s">
        <v>273</v>
      </c>
      <c r="F109" s="79"/>
      <c r="G109" s="75"/>
      <c r="H109" s="75"/>
      <c r="I109" s="75"/>
      <c r="J109" s="75"/>
      <c r="K109" s="75"/>
      <c r="L109" s="75"/>
      <c r="M109" s="75"/>
      <c r="N109" s="74"/>
      <c r="O109" s="74"/>
      <c r="P109" s="74"/>
      <c r="Q109" s="74"/>
      <c r="R109" s="74"/>
      <c r="S109" s="74"/>
      <c r="T109" s="74"/>
    </row>
    <row r="110" spans="2:24" ht="5.0999999999999996" customHeight="1" thickBot="1" x14ac:dyDescent="0.2">
      <c r="C110" s="61"/>
      <c r="D110" s="9"/>
      <c r="E110" s="23" t="s">
        <v>273</v>
      </c>
      <c r="F110" s="78"/>
      <c r="G110" s="9"/>
      <c r="H110" s="9"/>
      <c r="I110" s="9"/>
      <c r="J110" s="9"/>
      <c r="K110" s="9"/>
      <c r="L110" s="9"/>
      <c r="M110" s="9"/>
      <c r="N110" s="61"/>
      <c r="O110" s="61"/>
      <c r="P110" s="61"/>
      <c r="Q110" s="61"/>
      <c r="R110" s="61"/>
      <c r="S110" s="61"/>
      <c r="T110" s="61"/>
    </row>
    <row r="111" spans="2:24" ht="18" customHeight="1" thickBot="1" x14ac:dyDescent="0.2">
      <c r="B111" s="60">
        <v>29</v>
      </c>
      <c r="C111" s="61"/>
      <c r="D111" s="9"/>
      <c r="E111" s="23" t="s">
        <v>301</v>
      </c>
      <c r="F111" s="78"/>
      <c r="G111" s="91"/>
      <c r="H111" s="9"/>
      <c r="I111" s="91"/>
      <c r="J111" s="9"/>
      <c r="K111" s="62">
        <f>IF($V$27=1,$K$27,IF(AND(0&lt;I111,$I111&lt;$G111),$I111,$G111))</f>
        <v>0</v>
      </c>
      <c r="L111" s="9"/>
      <c r="M111" s="62">
        <f t="shared" ref="M111" si="25">IF(K111/3&gt;150000,150000,ROUNDDOWN(K111/3,-3))</f>
        <v>0</v>
      </c>
      <c r="N111" s="61"/>
      <c r="O111" s="61"/>
      <c r="P111" s="61"/>
      <c r="Q111" s="61"/>
      <c r="R111" s="61"/>
      <c r="S111" s="61"/>
      <c r="T111" s="61"/>
      <c r="X111" s="60" t="str">
        <f ca="1">中間シート!O72</f>
        <v/>
      </c>
    </row>
    <row r="112" spans="2:24" ht="5.0999999999999996" customHeight="1" x14ac:dyDescent="0.15">
      <c r="C112" s="61"/>
      <c r="D112" s="9"/>
      <c r="E112" s="23" t="s">
        <v>273</v>
      </c>
      <c r="F112" s="78"/>
      <c r="G112" s="9"/>
      <c r="H112" s="9"/>
      <c r="I112" s="9"/>
      <c r="J112" s="9"/>
      <c r="K112" s="9"/>
      <c r="L112" s="9"/>
      <c r="M112" s="9"/>
      <c r="N112" s="61"/>
      <c r="O112" s="61"/>
      <c r="P112" s="61"/>
      <c r="Q112" s="61"/>
      <c r="R112" s="61"/>
      <c r="S112" s="61"/>
      <c r="T112" s="61"/>
    </row>
    <row r="113" spans="2:24" ht="5.0999999999999996" customHeight="1" thickBot="1" x14ac:dyDescent="0.2">
      <c r="C113" s="74"/>
      <c r="D113" s="75"/>
      <c r="E113" s="76" t="s">
        <v>273</v>
      </c>
      <c r="F113" s="79"/>
      <c r="G113" s="75"/>
      <c r="H113" s="75"/>
      <c r="I113" s="75"/>
      <c r="J113" s="75"/>
      <c r="K113" s="75"/>
      <c r="L113" s="75"/>
      <c r="M113" s="75"/>
      <c r="N113" s="74"/>
      <c r="O113" s="74"/>
      <c r="P113" s="74"/>
      <c r="Q113" s="74"/>
      <c r="R113" s="74"/>
      <c r="S113" s="74"/>
      <c r="T113" s="74"/>
    </row>
    <row r="114" spans="2:24" ht="18" customHeight="1" thickBot="1" x14ac:dyDescent="0.2">
      <c r="B114" s="60">
        <v>30</v>
      </c>
      <c r="C114" s="74"/>
      <c r="D114" s="75"/>
      <c r="E114" s="76" t="s">
        <v>302</v>
      </c>
      <c r="F114" s="79"/>
      <c r="G114" s="91"/>
      <c r="H114" s="75"/>
      <c r="I114" s="91"/>
      <c r="J114" s="75"/>
      <c r="K114" s="62">
        <f>IF($V$27=1,$K$27,IF(AND(0&lt;I114,$I114&lt;$G114),$I114,$G114))</f>
        <v>0</v>
      </c>
      <c r="L114" s="75"/>
      <c r="M114" s="62">
        <f t="shared" ref="M114" si="26">IF(K114/3&gt;150000,150000,ROUNDDOWN(K114/3,-3))</f>
        <v>0</v>
      </c>
      <c r="N114" s="74"/>
      <c r="O114" s="74"/>
      <c r="P114" s="74"/>
      <c r="Q114" s="74"/>
      <c r="R114" s="74"/>
      <c r="S114" s="74"/>
      <c r="T114" s="74"/>
      <c r="X114" s="60" t="str">
        <f ca="1">中間シート!O73</f>
        <v/>
      </c>
    </row>
    <row r="115" spans="2:24" ht="5.0999999999999996" customHeight="1" x14ac:dyDescent="0.15">
      <c r="C115" s="74"/>
      <c r="D115" s="75"/>
      <c r="E115" s="76" t="s">
        <v>273</v>
      </c>
      <c r="F115" s="79"/>
      <c r="G115" s="75"/>
      <c r="H115" s="75"/>
      <c r="I115" s="75"/>
      <c r="J115" s="75"/>
      <c r="K115" s="75"/>
      <c r="L115" s="75"/>
      <c r="M115" s="75"/>
      <c r="N115" s="74"/>
      <c r="O115" s="74"/>
      <c r="P115" s="74"/>
      <c r="Q115" s="74"/>
      <c r="R115" s="74"/>
      <c r="S115" s="74"/>
      <c r="T115" s="74"/>
    </row>
    <row r="116" spans="2:24" ht="5.0999999999999996" customHeight="1" thickBot="1" x14ac:dyDescent="0.2">
      <c r="C116" s="61"/>
      <c r="D116" s="9"/>
      <c r="E116" s="23" t="s">
        <v>273</v>
      </c>
      <c r="F116" s="78"/>
      <c r="G116" s="9"/>
      <c r="H116" s="9"/>
      <c r="I116" s="9"/>
      <c r="J116" s="9"/>
      <c r="K116" s="9"/>
      <c r="L116" s="9"/>
      <c r="M116" s="9"/>
      <c r="N116" s="61"/>
      <c r="O116" s="61"/>
      <c r="P116" s="61"/>
      <c r="Q116" s="61"/>
      <c r="R116" s="61"/>
      <c r="S116" s="61"/>
      <c r="T116" s="61"/>
    </row>
    <row r="117" spans="2:24" ht="18" customHeight="1" thickBot="1" x14ac:dyDescent="0.2">
      <c r="B117" s="60">
        <v>31</v>
      </c>
      <c r="C117" s="61"/>
      <c r="D117" s="9"/>
      <c r="E117" s="23" t="s">
        <v>303</v>
      </c>
      <c r="F117" s="78"/>
      <c r="G117" s="91"/>
      <c r="H117" s="9"/>
      <c r="I117" s="91"/>
      <c r="J117" s="9"/>
      <c r="K117" s="62">
        <f>IF($V$27=1,$K$27,IF(AND(0&lt;I117,$I117&lt;$G117),$I117,$G117))</f>
        <v>0</v>
      </c>
      <c r="L117" s="9"/>
      <c r="M117" s="62">
        <f t="shared" ref="M117" si="27">IF(K117/3&gt;150000,150000,ROUNDDOWN(K117/3,-3))</f>
        <v>0</v>
      </c>
      <c r="N117" s="61"/>
      <c r="O117" s="61"/>
      <c r="P117" s="61"/>
      <c r="Q117" s="61"/>
      <c r="R117" s="61"/>
      <c r="S117" s="61"/>
      <c r="T117" s="61"/>
      <c r="X117" s="60" t="str">
        <f ca="1">中間シート!O74</f>
        <v/>
      </c>
    </row>
    <row r="118" spans="2:24" ht="5.0999999999999996" customHeight="1" x14ac:dyDescent="0.15">
      <c r="C118" s="61"/>
      <c r="D118" s="9"/>
      <c r="E118" s="23" t="s">
        <v>273</v>
      </c>
      <c r="F118" s="78"/>
      <c r="G118" s="9"/>
      <c r="H118" s="9"/>
      <c r="I118" s="9"/>
      <c r="J118" s="9"/>
      <c r="K118" s="9"/>
      <c r="L118" s="9"/>
      <c r="M118" s="9"/>
      <c r="N118" s="61"/>
      <c r="O118" s="61"/>
      <c r="P118" s="61"/>
      <c r="Q118" s="61"/>
      <c r="R118" s="61"/>
      <c r="S118" s="61"/>
      <c r="T118" s="61"/>
    </row>
    <row r="119" spans="2:24" ht="5.0999999999999996" customHeight="1" thickBot="1" x14ac:dyDescent="0.2">
      <c r="C119" s="74"/>
      <c r="D119" s="75"/>
      <c r="E119" s="76" t="s">
        <v>273</v>
      </c>
      <c r="F119" s="79"/>
      <c r="G119" s="75"/>
      <c r="H119" s="75"/>
      <c r="I119" s="75"/>
      <c r="J119" s="75"/>
      <c r="K119" s="75"/>
      <c r="L119" s="75"/>
      <c r="M119" s="75"/>
      <c r="N119" s="74"/>
      <c r="O119" s="74"/>
      <c r="P119" s="74"/>
      <c r="Q119" s="74"/>
      <c r="R119" s="74"/>
      <c r="S119" s="74"/>
      <c r="T119" s="74"/>
    </row>
    <row r="120" spans="2:24" ht="18" customHeight="1" thickBot="1" x14ac:dyDescent="0.2">
      <c r="B120" s="60">
        <v>32</v>
      </c>
      <c r="C120" s="74"/>
      <c r="D120" s="75"/>
      <c r="E120" s="76" t="s">
        <v>304</v>
      </c>
      <c r="F120" s="79"/>
      <c r="G120" s="91"/>
      <c r="H120" s="75"/>
      <c r="I120" s="91"/>
      <c r="J120" s="75"/>
      <c r="K120" s="62">
        <f>IF($V$27=1,$K$27,IF(AND(0&lt;I120,$I120&lt;$G120),$I120,$G120))</f>
        <v>0</v>
      </c>
      <c r="L120" s="75"/>
      <c r="M120" s="62">
        <f t="shared" ref="M120" si="28">IF(K120/3&gt;150000,150000,ROUNDDOWN(K120/3,-3))</f>
        <v>0</v>
      </c>
      <c r="N120" s="74"/>
      <c r="O120" s="74"/>
      <c r="P120" s="74"/>
      <c r="Q120" s="74"/>
      <c r="R120" s="74"/>
      <c r="S120" s="74"/>
      <c r="T120" s="74"/>
      <c r="X120" s="60" t="str">
        <f ca="1">中間シート!O75</f>
        <v/>
      </c>
    </row>
    <row r="121" spans="2:24" ht="5.0999999999999996" customHeight="1" x14ac:dyDescent="0.15">
      <c r="C121" s="74"/>
      <c r="D121" s="75"/>
      <c r="E121" s="76" t="s">
        <v>273</v>
      </c>
      <c r="F121" s="79"/>
      <c r="G121" s="75"/>
      <c r="H121" s="75"/>
      <c r="I121" s="75"/>
      <c r="J121" s="75"/>
      <c r="K121" s="75"/>
      <c r="L121" s="75"/>
      <c r="M121" s="75"/>
      <c r="N121" s="74"/>
      <c r="O121" s="74"/>
      <c r="P121" s="74"/>
      <c r="Q121" s="74"/>
      <c r="R121" s="74"/>
      <c r="S121" s="74"/>
      <c r="T121" s="74"/>
    </row>
    <row r="122" spans="2:24" ht="5.0999999999999996" customHeight="1" thickBot="1" x14ac:dyDescent="0.2">
      <c r="C122" s="61"/>
      <c r="D122" s="9"/>
      <c r="E122" s="23" t="s">
        <v>273</v>
      </c>
      <c r="F122" s="78"/>
      <c r="G122" s="9"/>
      <c r="H122" s="9"/>
      <c r="I122" s="9"/>
      <c r="J122" s="9"/>
      <c r="K122" s="9"/>
      <c r="L122" s="9"/>
      <c r="M122" s="9"/>
      <c r="N122" s="61"/>
      <c r="O122" s="61"/>
      <c r="P122" s="61"/>
      <c r="Q122" s="61"/>
      <c r="R122" s="61"/>
      <c r="S122" s="61"/>
      <c r="T122" s="61"/>
    </row>
    <row r="123" spans="2:24" ht="18" customHeight="1" thickBot="1" x14ac:dyDescent="0.2">
      <c r="B123" s="60">
        <v>33</v>
      </c>
      <c r="C123" s="61"/>
      <c r="D123" s="9"/>
      <c r="E123" s="23" t="s">
        <v>305</v>
      </c>
      <c r="F123" s="78"/>
      <c r="G123" s="91"/>
      <c r="H123" s="9"/>
      <c r="I123" s="91"/>
      <c r="J123" s="9"/>
      <c r="K123" s="62">
        <f>IF($V$27=1,$K$27,IF(AND(0&lt;I123,$I123&lt;$G123),$I123,$G123))</f>
        <v>0</v>
      </c>
      <c r="L123" s="9"/>
      <c r="M123" s="62">
        <f t="shared" ref="M123" si="29">IF(K123/3&gt;150000,150000,ROUNDDOWN(K123/3,-3))</f>
        <v>0</v>
      </c>
      <c r="N123" s="61"/>
      <c r="O123" s="61"/>
      <c r="P123" s="61"/>
      <c r="Q123" s="61"/>
      <c r="R123" s="61"/>
      <c r="S123" s="61"/>
      <c r="T123" s="61"/>
      <c r="X123" s="60" t="str">
        <f ca="1">中間シート!O76</f>
        <v/>
      </c>
    </row>
    <row r="124" spans="2:24" ht="5.0999999999999996" customHeight="1" x14ac:dyDescent="0.15">
      <c r="C124" s="61"/>
      <c r="D124" s="9"/>
      <c r="E124" s="23" t="s">
        <v>273</v>
      </c>
      <c r="F124" s="78"/>
      <c r="G124" s="9"/>
      <c r="H124" s="9"/>
      <c r="I124" s="9"/>
      <c r="J124" s="9"/>
      <c r="K124" s="9"/>
      <c r="L124" s="9"/>
      <c r="M124" s="9"/>
      <c r="N124" s="61"/>
      <c r="O124" s="61"/>
      <c r="P124" s="61"/>
      <c r="Q124" s="61"/>
      <c r="R124" s="61"/>
      <c r="S124" s="61"/>
      <c r="T124" s="61"/>
    </row>
    <row r="125" spans="2:24" ht="5.0999999999999996" customHeight="1" thickBot="1" x14ac:dyDescent="0.2">
      <c r="C125" s="74"/>
      <c r="D125" s="75"/>
      <c r="E125" s="76" t="s">
        <v>273</v>
      </c>
      <c r="F125" s="79"/>
      <c r="G125" s="75"/>
      <c r="H125" s="75"/>
      <c r="I125" s="75"/>
      <c r="J125" s="75"/>
      <c r="K125" s="75"/>
      <c r="L125" s="75"/>
      <c r="M125" s="75"/>
      <c r="N125" s="74"/>
      <c r="O125" s="74"/>
      <c r="P125" s="74"/>
      <c r="Q125" s="74"/>
      <c r="R125" s="74"/>
      <c r="S125" s="74"/>
      <c r="T125" s="74"/>
    </row>
    <row r="126" spans="2:24" ht="18" customHeight="1" thickBot="1" x14ac:dyDescent="0.2">
      <c r="B126" s="60">
        <v>34</v>
      </c>
      <c r="C126" s="74"/>
      <c r="D126" s="75"/>
      <c r="E126" s="76" t="s">
        <v>306</v>
      </c>
      <c r="F126" s="79"/>
      <c r="G126" s="91"/>
      <c r="H126" s="75"/>
      <c r="I126" s="91"/>
      <c r="J126" s="75"/>
      <c r="K126" s="62">
        <f>IF($V$27=1,$K$27,IF(AND(0&lt;I126,$I126&lt;$G126),$I126,$G126))</f>
        <v>0</v>
      </c>
      <c r="L126" s="75"/>
      <c r="M126" s="62">
        <f t="shared" ref="M126" si="30">IF(K126/3&gt;150000,150000,ROUNDDOWN(K126/3,-3))</f>
        <v>0</v>
      </c>
      <c r="N126" s="74"/>
      <c r="O126" s="74"/>
      <c r="P126" s="74"/>
      <c r="Q126" s="74"/>
      <c r="R126" s="74"/>
      <c r="S126" s="74"/>
      <c r="T126" s="74"/>
      <c r="X126" s="60" t="str">
        <f ca="1">中間シート!O77</f>
        <v/>
      </c>
    </row>
    <row r="127" spans="2:24" ht="5.0999999999999996" customHeight="1" x14ac:dyDescent="0.15">
      <c r="C127" s="74"/>
      <c r="D127" s="75"/>
      <c r="E127" s="76" t="s">
        <v>273</v>
      </c>
      <c r="F127" s="79"/>
      <c r="G127" s="75"/>
      <c r="H127" s="75"/>
      <c r="I127" s="75"/>
      <c r="J127" s="75"/>
      <c r="K127" s="75"/>
      <c r="L127" s="75"/>
      <c r="M127" s="75"/>
      <c r="N127" s="74"/>
      <c r="O127" s="74"/>
      <c r="P127" s="74"/>
      <c r="Q127" s="74"/>
      <c r="R127" s="74"/>
      <c r="S127" s="74"/>
      <c r="T127" s="74"/>
    </row>
    <row r="128" spans="2:24" ht="5.0999999999999996" customHeight="1" thickBot="1" x14ac:dyDescent="0.2">
      <c r="C128" s="61"/>
      <c r="D128" s="9"/>
      <c r="E128" s="23" t="s">
        <v>273</v>
      </c>
      <c r="F128" s="78"/>
      <c r="G128" s="9"/>
      <c r="H128" s="9"/>
      <c r="I128" s="9"/>
      <c r="J128" s="9"/>
      <c r="K128" s="9"/>
      <c r="L128" s="9"/>
      <c r="M128" s="9"/>
      <c r="N128" s="61"/>
      <c r="O128" s="61"/>
      <c r="P128" s="61"/>
      <c r="Q128" s="61"/>
      <c r="R128" s="61"/>
      <c r="S128" s="61"/>
      <c r="T128" s="61"/>
    </row>
    <row r="129" spans="2:24" ht="18" customHeight="1" thickBot="1" x14ac:dyDescent="0.2">
      <c r="B129" s="60">
        <v>35</v>
      </c>
      <c r="C129" s="61"/>
      <c r="D129" s="9"/>
      <c r="E129" s="23" t="s">
        <v>307</v>
      </c>
      <c r="F129" s="78"/>
      <c r="G129" s="91"/>
      <c r="H129" s="9"/>
      <c r="I129" s="91"/>
      <c r="J129" s="9"/>
      <c r="K129" s="62">
        <f>IF($V$27=1,$K$27,IF(AND(0&lt;I129,$I129&lt;$G129),$I129,$G129))</f>
        <v>0</v>
      </c>
      <c r="L129" s="9"/>
      <c r="M129" s="62">
        <f t="shared" ref="M129" si="31">IF(K129/3&gt;150000,150000,ROUNDDOWN(K129/3,-3))</f>
        <v>0</v>
      </c>
      <c r="N129" s="61"/>
      <c r="O129" s="61"/>
      <c r="P129" s="61"/>
      <c r="Q129" s="61"/>
      <c r="R129" s="61"/>
      <c r="S129" s="61"/>
      <c r="T129" s="61"/>
      <c r="X129" s="60" t="str">
        <f ca="1">中間シート!O78</f>
        <v/>
      </c>
    </row>
    <row r="130" spans="2:24" ht="5.0999999999999996" customHeight="1" x14ac:dyDescent="0.15">
      <c r="C130" s="61"/>
      <c r="D130" s="9"/>
      <c r="E130" s="23" t="s">
        <v>273</v>
      </c>
      <c r="F130" s="78"/>
      <c r="G130" s="9"/>
      <c r="H130" s="9"/>
      <c r="I130" s="9"/>
      <c r="J130" s="9"/>
      <c r="K130" s="9"/>
      <c r="L130" s="9"/>
      <c r="M130" s="9"/>
      <c r="N130" s="61"/>
      <c r="O130" s="61"/>
      <c r="P130" s="61"/>
      <c r="Q130" s="61"/>
      <c r="R130" s="61"/>
      <c r="S130" s="61"/>
      <c r="T130" s="61"/>
    </row>
    <row r="131" spans="2:24" ht="5.0999999999999996" customHeight="1" thickBot="1" x14ac:dyDescent="0.2">
      <c r="C131" s="74"/>
      <c r="D131" s="75"/>
      <c r="E131" s="76" t="s">
        <v>273</v>
      </c>
      <c r="F131" s="79"/>
      <c r="G131" s="75"/>
      <c r="H131" s="75"/>
      <c r="I131" s="75"/>
      <c r="J131" s="75"/>
      <c r="K131" s="75"/>
      <c r="L131" s="75"/>
      <c r="M131" s="75"/>
      <c r="N131" s="74"/>
      <c r="O131" s="74"/>
      <c r="P131" s="74"/>
      <c r="Q131" s="74"/>
      <c r="R131" s="74"/>
      <c r="S131" s="74"/>
      <c r="T131" s="74"/>
    </row>
    <row r="132" spans="2:24" ht="18" customHeight="1" thickBot="1" x14ac:dyDescent="0.2">
      <c r="B132" s="60">
        <v>36</v>
      </c>
      <c r="C132" s="74"/>
      <c r="D132" s="75"/>
      <c r="E132" s="76" t="s">
        <v>308</v>
      </c>
      <c r="F132" s="79"/>
      <c r="G132" s="91"/>
      <c r="H132" s="75"/>
      <c r="I132" s="91"/>
      <c r="J132" s="75"/>
      <c r="K132" s="62">
        <f>IF($V$27=1,$K$27,IF(AND(0&lt;I132,$I132&lt;$G132),$I132,$G132))</f>
        <v>0</v>
      </c>
      <c r="L132" s="75"/>
      <c r="M132" s="62">
        <f t="shared" ref="M132" si="32">IF(K132/3&gt;150000,150000,ROUNDDOWN(K132/3,-3))</f>
        <v>0</v>
      </c>
      <c r="N132" s="74"/>
      <c r="O132" s="74"/>
      <c r="P132" s="74"/>
      <c r="Q132" s="74"/>
      <c r="R132" s="74"/>
      <c r="S132" s="74"/>
      <c r="T132" s="74"/>
      <c r="X132" s="60" t="str">
        <f ca="1">中間シート!O79</f>
        <v/>
      </c>
    </row>
    <row r="133" spans="2:24" ht="5.0999999999999996" customHeight="1" x14ac:dyDescent="0.15">
      <c r="C133" s="74"/>
      <c r="D133" s="75"/>
      <c r="E133" s="76" t="s">
        <v>273</v>
      </c>
      <c r="F133" s="79"/>
      <c r="G133" s="75"/>
      <c r="H133" s="75"/>
      <c r="I133" s="75"/>
      <c r="J133" s="75"/>
      <c r="K133" s="75"/>
      <c r="L133" s="75"/>
      <c r="M133" s="75"/>
      <c r="N133" s="74"/>
      <c r="O133" s="74"/>
      <c r="P133" s="74"/>
      <c r="Q133" s="74"/>
      <c r="R133" s="74"/>
      <c r="S133" s="74"/>
      <c r="T133" s="74"/>
    </row>
    <row r="134" spans="2:24" ht="5.0999999999999996" customHeight="1" thickBot="1" x14ac:dyDescent="0.2">
      <c r="C134" s="61"/>
      <c r="D134" s="9"/>
      <c r="E134" s="23" t="s">
        <v>273</v>
      </c>
      <c r="F134" s="78"/>
      <c r="G134" s="9"/>
      <c r="H134" s="9"/>
      <c r="I134" s="9"/>
      <c r="J134" s="9"/>
      <c r="K134" s="9"/>
      <c r="L134" s="9"/>
      <c r="M134" s="9"/>
      <c r="N134" s="61"/>
      <c r="O134" s="61"/>
      <c r="P134" s="61"/>
      <c r="Q134" s="61"/>
      <c r="R134" s="61"/>
      <c r="S134" s="61"/>
      <c r="T134" s="61"/>
    </row>
    <row r="135" spans="2:24" ht="18" customHeight="1" thickBot="1" x14ac:dyDescent="0.2">
      <c r="B135" s="60">
        <v>37</v>
      </c>
      <c r="C135" s="61"/>
      <c r="D135" s="9"/>
      <c r="E135" s="23" t="s">
        <v>309</v>
      </c>
      <c r="F135" s="78"/>
      <c r="G135" s="91"/>
      <c r="H135" s="9"/>
      <c r="I135" s="91"/>
      <c r="J135" s="9"/>
      <c r="K135" s="62">
        <f>IF($V$27=1,$K$27,IF(AND(0&lt;I135,$I135&lt;$G135),$I135,$G135))</f>
        <v>0</v>
      </c>
      <c r="L135" s="9"/>
      <c r="M135" s="62">
        <f t="shared" ref="M135" si="33">IF(K135/3&gt;150000,150000,ROUNDDOWN(K135/3,-3))</f>
        <v>0</v>
      </c>
      <c r="N135" s="61"/>
      <c r="O135" s="61"/>
      <c r="P135" s="61"/>
      <c r="Q135" s="61"/>
      <c r="R135" s="61"/>
      <c r="S135" s="61"/>
      <c r="T135" s="61"/>
      <c r="X135" s="60" t="str">
        <f ca="1">中間シート!O80</f>
        <v/>
      </c>
    </row>
    <row r="136" spans="2:24" ht="5.0999999999999996" customHeight="1" x14ac:dyDescent="0.15">
      <c r="C136" s="61"/>
      <c r="D136" s="9"/>
      <c r="E136" s="23" t="s">
        <v>273</v>
      </c>
      <c r="F136" s="78"/>
      <c r="G136" s="9"/>
      <c r="H136" s="9"/>
      <c r="I136" s="9"/>
      <c r="J136" s="9"/>
      <c r="K136" s="9"/>
      <c r="L136" s="9"/>
      <c r="M136" s="9"/>
      <c r="N136" s="61"/>
      <c r="O136" s="61"/>
      <c r="P136" s="61"/>
      <c r="Q136" s="61"/>
      <c r="R136" s="61"/>
      <c r="S136" s="61"/>
      <c r="T136" s="61"/>
    </row>
    <row r="137" spans="2:24" ht="5.0999999999999996" customHeight="1" thickBot="1" x14ac:dyDescent="0.2">
      <c r="C137" s="74"/>
      <c r="D137" s="75"/>
      <c r="E137" s="76" t="s">
        <v>273</v>
      </c>
      <c r="F137" s="79"/>
      <c r="G137" s="75"/>
      <c r="H137" s="75"/>
      <c r="I137" s="75"/>
      <c r="J137" s="75"/>
      <c r="K137" s="75"/>
      <c r="L137" s="75"/>
      <c r="M137" s="75"/>
      <c r="N137" s="74"/>
      <c r="O137" s="74"/>
      <c r="P137" s="74"/>
      <c r="Q137" s="74"/>
      <c r="R137" s="74"/>
      <c r="S137" s="74"/>
      <c r="T137" s="74"/>
    </row>
    <row r="138" spans="2:24" ht="18" customHeight="1" thickBot="1" x14ac:dyDescent="0.2">
      <c r="B138" s="60">
        <v>38</v>
      </c>
      <c r="C138" s="74"/>
      <c r="D138" s="75"/>
      <c r="E138" s="76" t="s">
        <v>310</v>
      </c>
      <c r="F138" s="79"/>
      <c r="G138" s="91"/>
      <c r="H138" s="75"/>
      <c r="I138" s="91"/>
      <c r="J138" s="75"/>
      <c r="K138" s="62">
        <f>IF($V$27=1,$K$27,IF(AND(0&lt;I138,$I138&lt;$G138),$I138,$G138))</f>
        <v>0</v>
      </c>
      <c r="L138" s="75"/>
      <c r="M138" s="62">
        <f t="shared" ref="M138" si="34">IF(K138/3&gt;150000,150000,ROUNDDOWN(K138/3,-3))</f>
        <v>0</v>
      </c>
      <c r="N138" s="74"/>
      <c r="O138" s="74"/>
      <c r="P138" s="74"/>
      <c r="Q138" s="74"/>
      <c r="R138" s="74"/>
      <c r="S138" s="74"/>
      <c r="T138" s="74"/>
      <c r="X138" s="60" t="str">
        <f ca="1">中間シート!O81</f>
        <v/>
      </c>
    </row>
    <row r="139" spans="2:24" ht="5.0999999999999996" customHeight="1" x14ac:dyDescent="0.15">
      <c r="C139" s="74"/>
      <c r="D139" s="75"/>
      <c r="E139" s="76" t="s">
        <v>273</v>
      </c>
      <c r="F139" s="79"/>
      <c r="G139" s="75"/>
      <c r="H139" s="75"/>
      <c r="I139" s="75"/>
      <c r="J139" s="75"/>
      <c r="K139" s="75"/>
      <c r="L139" s="75"/>
      <c r="M139" s="75"/>
      <c r="N139" s="74"/>
      <c r="O139" s="74"/>
      <c r="P139" s="74"/>
      <c r="Q139" s="74"/>
      <c r="R139" s="74"/>
      <c r="S139" s="74"/>
      <c r="T139" s="74"/>
    </row>
    <row r="140" spans="2:24" ht="5.0999999999999996" customHeight="1" thickBot="1" x14ac:dyDescent="0.2">
      <c r="C140" s="61"/>
      <c r="D140" s="9"/>
      <c r="E140" s="23" t="s">
        <v>273</v>
      </c>
      <c r="F140" s="78"/>
      <c r="G140" s="9"/>
      <c r="H140" s="9"/>
      <c r="I140" s="9"/>
      <c r="J140" s="9"/>
      <c r="K140" s="9"/>
      <c r="L140" s="9"/>
      <c r="M140" s="9"/>
      <c r="N140" s="61"/>
      <c r="O140" s="61"/>
      <c r="P140" s="61"/>
      <c r="Q140" s="61"/>
      <c r="R140" s="61"/>
      <c r="S140" s="61"/>
      <c r="T140" s="61"/>
    </row>
    <row r="141" spans="2:24" ht="18" customHeight="1" thickBot="1" x14ac:dyDescent="0.2">
      <c r="B141" s="60">
        <v>39</v>
      </c>
      <c r="C141" s="61"/>
      <c r="D141" s="9"/>
      <c r="E141" s="23" t="s">
        <v>311</v>
      </c>
      <c r="F141" s="78"/>
      <c r="G141" s="91"/>
      <c r="H141" s="9"/>
      <c r="I141" s="91"/>
      <c r="J141" s="9"/>
      <c r="K141" s="62">
        <f>IF($V$27=1,$K$27,IF(AND(0&lt;I141,$I141&lt;$G141),$I141,$G141))</f>
        <v>0</v>
      </c>
      <c r="L141" s="9"/>
      <c r="M141" s="62">
        <f t="shared" ref="M141" si="35">IF(K141/3&gt;150000,150000,ROUNDDOWN(K141/3,-3))</f>
        <v>0</v>
      </c>
      <c r="N141" s="61"/>
      <c r="O141" s="61"/>
      <c r="P141" s="61"/>
      <c r="Q141" s="61"/>
      <c r="R141" s="61"/>
      <c r="S141" s="61"/>
      <c r="T141" s="61"/>
      <c r="X141" s="60" t="str">
        <f ca="1">中間シート!O82</f>
        <v/>
      </c>
    </row>
    <row r="142" spans="2:24" ht="5.0999999999999996" customHeight="1" x14ac:dyDescent="0.15">
      <c r="C142" s="61"/>
      <c r="D142" s="9"/>
      <c r="E142" s="23" t="s">
        <v>273</v>
      </c>
      <c r="F142" s="78"/>
      <c r="G142" s="9"/>
      <c r="H142" s="9"/>
      <c r="I142" s="9"/>
      <c r="J142" s="9"/>
      <c r="K142" s="9"/>
      <c r="L142" s="9"/>
      <c r="M142" s="9"/>
      <c r="N142" s="61"/>
      <c r="O142" s="61"/>
      <c r="P142" s="61"/>
      <c r="Q142" s="61"/>
      <c r="R142" s="61"/>
      <c r="S142" s="61"/>
      <c r="T142" s="61"/>
    </row>
    <row r="143" spans="2:24" ht="5.0999999999999996" customHeight="1" thickBot="1" x14ac:dyDescent="0.2">
      <c r="C143" s="74"/>
      <c r="D143" s="75"/>
      <c r="E143" s="76" t="s">
        <v>273</v>
      </c>
      <c r="F143" s="79"/>
      <c r="G143" s="75"/>
      <c r="H143" s="75"/>
      <c r="I143" s="75"/>
      <c r="J143" s="75"/>
      <c r="K143" s="75"/>
      <c r="L143" s="75"/>
      <c r="M143" s="75"/>
      <c r="N143" s="74"/>
      <c r="O143" s="74"/>
      <c r="P143" s="74"/>
      <c r="Q143" s="74"/>
      <c r="R143" s="74"/>
      <c r="S143" s="74"/>
      <c r="T143" s="74"/>
    </row>
    <row r="144" spans="2:24" ht="18" customHeight="1" thickBot="1" x14ac:dyDescent="0.2">
      <c r="B144" s="60">
        <v>40</v>
      </c>
      <c r="C144" s="74"/>
      <c r="D144" s="75"/>
      <c r="E144" s="76" t="s">
        <v>312</v>
      </c>
      <c r="F144" s="79"/>
      <c r="G144" s="91"/>
      <c r="H144" s="75"/>
      <c r="I144" s="91"/>
      <c r="J144" s="75"/>
      <c r="K144" s="62">
        <f>IF($V$27=1,$K$27,IF(AND(0&lt;I144,$I144&lt;$G144),$I144,$G144))</f>
        <v>0</v>
      </c>
      <c r="L144" s="75"/>
      <c r="M144" s="62">
        <f t="shared" ref="M144" si="36">IF(K144/3&gt;150000,150000,ROUNDDOWN(K144/3,-3))</f>
        <v>0</v>
      </c>
      <c r="N144" s="74"/>
      <c r="O144" s="74"/>
      <c r="P144" s="74"/>
      <c r="Q144" s="74"/>
      <c r="R144" s="74"/>
      <c r="S144" s="74"/>
      <c r="T144" s="74"/>
      <c r="X144" s="60" t="str">
        <f ca="1">中間シート!O83</f>
        <v/>
      </c>
    </row>
    <row r="145" spans="2:24" ht="5.0999999999999996" customHeight="1" x14ac:dyDescent="0.15">
      <c r="C145" s="74"/>
      <c r="D145" s="75"/>
      <c r="E145" s="76" t="s">
        <v>273</v>
      </c>
      <c r="F145" s="79"/>
      <c r="G145" s="75"/>
      <c r="H145" s="75"/>
      <c r="I145" s="75"/>
      <c r="J145" s="75"/>
      <c r="K145" s="75"/>
      <c r="L145" s="75"/>
      <c r="M145" s="75"/>
      <c r="N145" s="74"/>
      <c r="O145" s="74"/>
      <c r="P145" s="74"/>
      <c r="Q145" s="74"/>
      <c r="R145" s="74"/>
      <c r="S145" s="74"/>
      <c r="T145" s="74"/>
    </row>
    <row r="146" spans="2:24" ht="5.0999999999999996" customHeight="1" thickBot="1" x14ac:dyDescent="0.2">
      <c r="C146" s="61"/>
      <c r="D146" s="9"/>
      <c r="E146" s="23" t="s">
        <v>273</v>
      </c>
      <c r="F146" s="78"/>
      <c r="G146" s="9"/>
      <c r="H146" s="9"/>
      <c r="I146" s="9"/>
      <c r="J146" s="9"/>
      <c r="K146" s="9"/>
      <c r="L146" s="9"/>
      <c r="M146" s="9"/>
      <c r="N146" s="61"/>
      <c r="O146" s="61"/>
      <c r="P146" s="61"/>
      <c r="Q146" s="61"/>
      <c r="R146" s="61"/>
      <c r="S146" s="61"/>
      <c r="T146" s="61"/>
    </row>
    <row r="147" spans="2:24" ht="18" customHeight="1" thickBot="1" x14ac:dyDescent="0.2">
      <c r="B147" s="60">
        <v>41</v>
      </c>
      <c r="C147" s="61"/>
      <c r="D147" s="9"/>
      <c r="E147" s="23" t="s">
        <v>313</v>
      </c>
      <c r="F147" s="78"/>
      <c r="G147" s="91"/>
      <c r="H147" s="9"/>
      <c r="I147" s="91"/>
      <c r="J147" s="9"/>
      <c r="K147" s="62">
        <f>IF($V$27=1,$K$27,IF(AND(0&lt;I147,$I147&lt;$G147),$I147,$G147))</f>
        <v>0</v>
      </c>
      <c r="L147" s="9"/>
      <c r="M147" s="62">
        <f t="shared" ref="M147" si="37">IF(K147/3&gt;150000,150000,ROUNDDOWN(K147/3,-3))</f>
        <v>0</v>
      </c>
      <c r="N147" s="61"/>
      <c r="O147" s="61"/>
      <c r="P147" s="61"/>
      <c r="Q147" s="61"/>
      <c r="R147" s="61"/>
      <c r="S147" s="61"/>
      <c r="T147" s="61"/>
      <c r="X147" s="60" t="str">
        <f ca="1">中間シート!O84</f>
        <v/>
      </c>
    </row>
    <row r="148" spans="2:24" ht="5.0999999999999996" customHeight="1" x14ac:dyDescent="0.15">
      <c r="C148" s="61"/>
      <c r="D148" s="9"/>
      <c r="E148" s="23" t="s">
        <v>273</v>
      </c>
      <c r="F148" s="78"/>
      <c r="G148" s="9"/>
      <c r="H148" s="9"/>
      <c r="I148" s="9"/>
      <c r="J148" s="9"/>
      <c r="K148" s="9"/>
      <c r="L148" s="9"/>
      <c r="M148" s="9"/>
      <c r="N148" s="61"/>
      <c r="O148" s="61"/>
      <c r="P148" s="61"/>
      <c r="Q148" s="61"/>
      <c r="R148" s="61"/>
      <c r="S148" s="61"/>
      <c r="T148" s="61"/>
    </row>
    <row r="149" spans="2:24" ht="5.0999999999999996" customHeight="1" thickBot="1" x14ac:dyDescent="0.2">
      <c r="C149" s="74"/>
      <c r="D149" s="75"/>
      <c r="E149" s="76" t="s">
        <v>273</v>
      </c>
      <c r="F149" s="79"/>
      <c r="G149" s="75"/>
      <c r="H149" s="75"/>
      <c r="I149" s="75"/>
      <c r="J149" s="75"/>
      <c r="K149" s="75"/>
      <c r="L149" s="75"/>
      <c r="M149" s="75"/>
      <c r="N149" s="74"/>
      <c r="O149" s="74"/>
      <c r="P149" s="74"/>
      <c r="Q149" s="74"/>
      <c r="R149" s="74"/>
      <c r="S149" s="74"/>
      <c r="T149" s="74"/>
    </row>
    <row r="150" spans="2:24" ht="18" customHeight="1" thickBot="1" x14ac:dyDescent="0.2">
      <c r="B150" s="60">
        <v>42</v>
      </c>
      <c r="C150" s="74"/>
      <c r="D150" s="75"/>
      <c r="E150" s="76" t="s">
        <v>314</v>
      </c>
      <c r="F150" s="79"/>
      <c r="G150" s="91"/>
      <c r="H150" s="75"/>
      <c r="I150" s="91"/>
      <c r="J150" s="75"/>
      <c r="K150" s="62">
        <f>IF($V$27=1,$K$27,IF(AND(0&lt;I150,$I150&lt;$G150),$I150,$G150))</f>
        <v>0</v>
      </c>
      <c r="L150" s="75"/>
      <c r="M150" s="62">
        <f t="shared" ref="M150" si="38">IF(K150/3&gt;150000,150000,ROUNDDOWN(K150/3,-3))</f>
        <v>0</v>
      </c>
      <c r="N150" s="74"/>
      <c r="O150" s="74"/>
      <c r="P150" s="74"/>
      <c r="Q150" s="74"/>
      <c r="R150" s="74"/>
      <c r="S150" s="74"/>
      <c r="T150" s="74"/>
      <c r="X150" s="60" t="str">
        <f ca="1">中間シート!O85</f>
        <v/>
      </c>
    </row>
    <row r="151" spans="2:24" ht="5.0999999999999996" customHeight="1" x14ac:dyDescent="0.15">
      <c r="C151" s="74"/>
      <c r="D151" s="75"/>
      <c r="E151" s="76" t="s">
        <v>273</v>
      </c>
      <c r="F151" s="79"/>
      <c r="G151" s="75"/>
      <c r="H151" s="75"/>
      <c r="I151" s="75"/>
      <c r="J151" s="75"/>
      <c r="K151" s="75"/>
      <c r="L151" s="75"/>
      <c r="M151" s="75"/>
      <c r="N151" s="74"/>
      <c r="O151" s="74"/>
      <c r="P151" s="74"/>
      <c r="Q151" s="74"/>
      <c r="R151" s="74"/>
      <c r="S151" s="74"/>
      <c r="T151" s="74"/>
    </row>
    <row r="152" spans="2:24" ht="5.0999999999999996" customHeight="1" thickBot="1" x14ac:dyDescent="0.2">
      <c r="C152" s="61"/>
      <c r="D152" s="9"/>
      <c r="E152" s="23" t="s">
        <v>273</v>
      </c>
      <c r="F152" s="78"/>
      <c r="G152" s="9"/>
      <c r="H152" s="9"/>
      <c r="I152" s="9"/>
      <c r="J152" s="9"/>
      <c r="K152" s="9"/>
      <c r="L152" s="9"/>
      <c r="M152" s="9"/>
      <c r="N152" s="61"/>
      <c r="O152" s="61"/>
      <c r="P152" s="61"/>
      <c r="Q152" s="61"/>
      <c r="R152" s="61"/>
      <c r="S152" s="61"/>
      <c r="T152" s="61"/>
    </row>
    <row r="153" spans="2:24" ht="18" customHeight="1" thickBot="1" x14ac:dyDescent="0.2">
      <c r="B153" s="60">
        <v>43</v>
      </c>
      <c r="C153" s="61"/>
      <c r="D153" s="9"/>
      <c r="E153" s="23" t="s">
        <v>315</v>
      </c>
      <c r="F153" s="78"/>
      <c r="G153" s="91"/>
      <c r="H153" s="9"/>
      <c r="I153" s="91"/>
      <c r="J153" s="9"/>
      <c r="K153" s="62">
        <f>IF($V$27=1,$K$27,IF(AND(0&lt;I153,$I153&lt;$G153),$I153,$G153))</f>
        <v>0</v>
      </c>
      <c r="L153" s="9"/>
      <c r="M153" s="62">
        <f t="shared" ref="M153" si="39">IF(K153/3&gt;150000,150000,ROUNDDOWN(K153/3,-3))</f>
        <v>0</v>
      </c>
      <c r="N153" s="61"/>
      <c r="O153" s="61"/>
      <c r="P153" s="61"/>
      <c r="Q153" s="61"/>
      <c r="R153" s="61"/>
      <c r="S153" s="61"/>
      <c r="T153" s="61"/>
      <c r="X153" s="60" t="str">
        <f ca="1">中間シート!O86</f>
        <v/>
      </c>
    </row>
    <row r="154" spans="2:24" ht="5.0999999999999996" customHeight="1" x14ac:dyDescent="0.15">
      <c r="C154" s="61"/>
      <c r="D154" s="9"/>
      <c r="E154" s="23" t="s">
        <v>273</v>
      </c>
      <c r="F154" s="78"/>
      <c r="G154" s="9"/>
      <c r="H154" s="9"/>
      <c r="I154" s="9"/>
      <c r="J154" s="9"/>
      <c r="K154" s="9"/>
      <c r="L154" s="9"/>
      <c r="M154" s="9"/>
      <c r="N154" s="61"/>
      <c r="O154" s="61"/>
      <c r="P154" s="61"/>
      <c r="Q154" s="61"/>
      <c r="R154" s="61"/>
      <c r="S154" s="61"/>
      <c r="T154" s="61"/>
    </row>
    <row r="155" spans="2:24" ht="5.0999999999999996" customHeight="1" thickBot="1" x14ac:dyDescent="0.2">
      <c r="C155" s="74"/>
      <c r="D155" s="75"/>
      <c r="E155" s="76" t="s">
        <v>273</v>
      </c>
      <c r="F155" s="79"/>
      <c r="G155" s="75"/>
      <c r="H155" s="75"/>
      <c r="I155" s="75"/>
      <c r="J155" s="75"/>
      <c r="K155" s="75"/>
      <c r="L155" s="75"/>
      <c r="M155" s="75"/>
      <c r="N155" s="74"/>
      <c r="O155" s="74"/>
      <c r="P155" s="74"/>
      <c r="Q155" s="74"/>
      <c r="R155" s="74"/>
      <c r="S155" s="74"/>
      <c r="T155" s="74"/>
    </row>
    <row r="156" spans="2:24" ht="18" customHeight="1" thickBot="1" x14ac:dyDescent="0.2">
      <c r="B156" s="60">
        <v>44</v>
      </c>
      <c r="C156" s="74"/>
      <c r="D156" s="75"/>
      <c r="E156" s="76" t="s">
        <v>316</v>
      </c>
      <c r="F156" s="79"/>
      <c r="G156" s="91"/>
      <c r="H156" s="75"/>
      <c r="I156" s="91"/>
      <c r="J156" s="75"/>
      <c r="K156" s="62">
        <f>IF($V$27=1,$K$27,IF(AND(0&lt;I156,$I156&lt;$G156),$I156,$G156))</f>
        <v>0</v>
      </c>
      <c r="L156" s="75"/>
      <c r="M156" s="62">
        <f t="shared" ref="M156" si="40">IF(K156/3&gt;150000,150000,ROUNDDOWN(K156/3,-3))</f>
        <v>0</v>
      </c>
      <c r="N156" s="74"/>
      <c r="O156" s="74"/>
      <c r="P156" s="74"/>
      <c r="Q156" s="74"/>
      <c r="R156" s="74"/>
      <c r="S156" s="74"/>
      <c r="T156" s="74"/>
      <c r="X156" s="60" t="str">
        <f ca="1">中間シート!O87</f>
        <v/>
      </c>
    </row>
    <row r="157" spans="2:24" ht="5.0999999999999996" customHeight="1" x14ac:dyDescent="0.15">
      <c r="C157" s="74"/>
      <c r="D157" s="75"/>
      <c r="E157" s="76" t="s">
        <v>273</v>
      </c>
      <c r="F157" s="79"/>
      <c r="G157" s="75"/>
      <c r="H157" s="75"/>
      <c r="I157" s="75"/>
      <c r="J157" s="75"/>
      <c r="K157" s="75"/>
      <c r="L157" s="75"/>
      <c r="M157" s="75"/>
      <c r="N157" s="74"/>
      <c r="O157" s="74"/>
      <c r="P157" s="74"/>
      <c r="Q157" s="74"/>
      <c r="R157" s="74"/>
      <c r="S157" s="74"/>
      <c r="T157" s="74"/>
    </row>
    <row r="158" spans="2:24" ht="5.0999999999999996" customHeight="1" thickBot="1" x14ac:dyDescent="0.2">
      <c r="C158" s="61"/>
      <c r="D158" s="9"/>
      <c r="E158" s="23" t="s">
        <v>273</v>
      </c>
      <c r="F158" s="78"/>
      <c r="G158" s="9"/>
      <c r="H158" s="9"/>
      <c r="I158" s="9"/>
      <c r="J158" s="9"/>
      <c r="K158" s="9"/>
      <c r="L158" s="9"/>
      <c r="M158" s="9"/>
      <c r="N158" s="61"/>
      <c r="O158" s="61"/>
      <c r="P158" s="61"/>
      <c r="Q158" s="61"/>
      <c r="R158" s="61"/>
      <c r="S158" s="61"/>
      <c r="T158" s="61"/>
    </row>
    <row r="159" spans="2:24" ht="18" customHeight="1" thickBot="1" x14ac:dyDescent="0.2">
      <c r="B159" s="60">
        <v>45</v>
      </c>
      <c r="C159" s="61"/>
      <c r="D159" s="9"/>
      <c r="E159" s="23" t="s">
        <v>317</v>
      </c>
      <c r="F159" s="78"/>
      <c r="G159" s="91"/>
      <c r="H159" s="9"/>
      <c r="I159" s="91"/>
      <c r="J159" s="9"/>
      <c r="K159" s="62">
        <f>IF($V$27=1,$K$27,IF(AND(0&lt;I159,$I159&lt;$G159),$I159,$G159))</f>
        <v>0</v>
      </c>
      <c r="L159" s="9"/>
      <c r="M159" s="62">
        <f t="shared" ref="M159" si="41">IF(K159/3&gt;150000,150000,ROUNDDOWN(K159/3,-3))</f>
        <v>0</v>
      </c>
      <c r="N159" s="61"/>
      <c r="O159" s="61"/>
      <c r="P159" s="61"/>
      <c r="Q159" s="61"/>
      <c r="R159" s="61"/>
      <c r="S159" s="61"/>
      <c r="T159" s="61"/>
      <c r="X159" s="60" t="str">
        <f ca="1">中間シート!O88</f>
        <v/>
      </c>
    </row>
    <row r="160" spans="2:24" ht="5.0999999999999996" customHeight="1" x14ac:dyDescent="0.15">
      <c r="C160" s="61"/>
      <c r="D160" s="9"/>
      <c r="E160" s="23" t="s">
        <v>273</v>
      </c>
      <c r="F160" s="78"/>
      <c r="G160" s="9"/>
      <c r="H160" s="9"/>
      <c r="I160" s="9"/>
      <c r="J160" s="9"/>
      <c r="K160" s="9"/>
      <c r="L160" s="9"/>
      <c r="M160" s="9"/>
      <c r="N160" s="61"/>
      <c r="O160" s="61"/>
      <c r="P160" s="61"/>
      <c r="Q160" s="61"/>
      <c r="R160" s="61"/>
      <c r="S160" s="61"/>
      <c r="T160" s="61"/>
    </row>
    <row r="161" spans="2:24" ht="5.0999999999999996" customHeight="1" thickBot="1" x14ac:dyDescent="0.2">
      <c r="C161" s="74"/>
      <c r="D161" s="75"/>
      <c r="E161" s="76" t="s">
        <v>273</v>
      </c>
      <c r="F161" s="79"/>
      <c r="G161" s="75"/>
      <c r="H161" s="75"/>
      <c r="I161" s="75"/>
      <c r="J161" s="75"/>
      <c r="K161" s="75"/>
      <c r="L161" s="75"/>
      <c r="M161" s="75"/>
      <c r="N161" s="74"/>
      <c r="O161" s="74"/>
      <c r="P161" s="74"/>
      <c r="Q161" s="74"/>
      <c r="R161" s="74"/>
      <c r="S161" s="74"/>
      <c r="T161" s="74"/>
    </row>
    <row r="162" spans="2:24" ht="18" customHeight="1" thickBot="1" x14ac:dyDescent="0.2">
      <c r="B162" s="60">
        <v>46</v>
      </c>
      <c r="C162" s="74"/>
      <c r="D162" s="75"/>
      <c r="E162" s="76" t="s">
        <v>318</v>
      </c>
      <c r="F162" s="79"/>
      <c r="G162" s="91"/>
      <c r="H162" s="75"/>
      <c r="I162" s="91"/>
      <c r="J162" s="75"/>
      <c r="K162" s="62">
        <f>IF($V$27=1,$K$27,IF(AND(0&lt;I162,$I162&lt;$G162),$I162,$G162))</f>
        <v>0</v>
      </c>
      <c r="L162" s="75"/>
      <c r="M162" s="62">
        <f t="shared" ref="M162" si="42">IF(K162/3&gt;150000,150000,ROUNDDOWN(K162/3,-3))</f>
        <v>0</v>
      </c>
      <c r="N162" s="74"/>
      <c r="O162" s="74"/>
      <c r="P162" s="74"/>
      <c r="Q162" s="74"/>
      <c r="R162" s="74"/>
      <c r="S162" s="74"/>
      <c r="T162" s="74"/>
      <c r="X162" s="60" t="str">
        <f ca="1">中間シート!O89</f>
        <v/>
      </c>
    </row>
    <row r="163" spans="2:24" ht="5.0999999999999996" customHeight="1" x14ac:dyDescent="0.15">
      <c r="C163" s="74"/>
      <c r="D163" s="75"/>
      <c r="E163" s="76" t="s">
        <v>273</v>
      </c>
      <c r="F163" s="79"/>
      <c r="G163" s="75"/>
      <c r="H163" s="75"/>
      <c r="I163" s="75"/>
      <c r="J163" s="75"/>
      <c r="K163" s="75"/>
      <c r="L163" s="75"/>
      <c r="M163" s="75"/>
      <c r="N163" s="74"/>
      <c r="O163" s="74"/>
      <c r="P163" s="74"/>
      <c r="Q163" s="74"/>
      <c r="R163" s="74"/>
      <c r="S163" s="74"/>
      <c r="T163" s="74"/>
    </row>
    <row r="164" spans="2:24" ht="5.0999999999999996" customHeight="1" thickBot="1" x14ac:dyDescent="0.2">
      <c r="C164" s="61"/>
      <c r="D164" s="9"/>
      <c r="E164" s="23" t="s">
        <v>273</v>
      </c>
      <c r="F164" s="78"/>
      <c r="G164" s="9"/>
      <c r="H164" s="9"/>
      <c r="I164" s="9"/>
      <c r="J164" s="9"/>
      <c r="K164" s="9"/>
      <c r="L164" s="9"/>
      <c r="M164" s="9"/>
      <c r="N164" s="61"/>
      <c r="O164" s="61"/>
      <c r="P164" s="61"/>
      <c r="Q164" s="61"/>
      <c r="R164" s="61"/>
      <c r="S164" s="61"/>
      <c r="T164" s="61"/>
    </row>
    <row r="165" spans="2:24" ht="18" customHeight="1" thickBot="1" x14ac:dyDescent="0.2">
      <c r="B165" s="60">
        <v>47</v>
      </c>
      <c r="C165" s="61"/>
      <c r="D165" s="9"/>
      <c r="E165" s="23" t="s">
        <v>319</v>
      </c>
      <c r="F165" s="78"/>
      <c r="G165" s="91"/>
      <c r="H165" s="9"/>
      <c r="I165" s="91"/>
      <c r="J165" s="9"/>
      <c r="K165" s="62">
        <f>IF($V$27=1,$K$27,IF(AND(0&lt;I165,$I165&lt;$G165),$I165,$G165))</f>
        <v>0</v>
      </c>
      <c r="L165" s="9"/>
      <c r="M165" s="62">
        <f t="shared" ref="M165" si="43">IF(K165/3&gt;150000,150000,ROUNDDOWN(K165/3,-3))</f>
        <v>0</v>
      </c>
      <c r="N165" s="61"/>
      <c r="O165" s="61"/>
      <c r="P165" s="61"/>
      <c r="Q165" s="61"/>
      <c r="R165" s="61"/>
      <c r="S165" s="61"/>
      <c r="T165" s="61"/>
      <c r="X165" s="60" t="str">
        <f ca="1">中間シート!O90</f>
        <v/>
      </c>
    </row>
    <row r="166" spans="2:24" ht="5.0999999999999996" customHeight="1" x14ac:dyDescent="0.15">
      <c r="C166" s="61"/>
      <c r="D166" s="9"/>
      <c r="E166" s="23" t="s">
        <v>273</v>
      </c>
      <c r="F166" s="78"/>
      <c r="G166" s="9"/>
      <c r="H166" s="9"/>
      <c r="I166" s="9"/>
      <c r="J166" s="9"/>
      <c r="K166" s="9"/>
      <c r="L166" s="9"/>
      <c r="M166" s="9"/>
      <c r="N166" s="61"/>
      <c r="O166" s="61"/>
      <c r="P166" s="61"/>
      <c r="Q166" s="61"/>
      <c r="R166" s="61"/>
      <c r="S166" s="61"/>
      <c r="T166" s="61"/>
    </row>
    <row r="167" spans="2:24" ht="5.0999999999999996" customHeight="1" thickBot="1" x14ac:dyDescent="0.2">
      <c r="C167" s="74"/>
      <c r="D167" s="75"/>
      <c r="E167" s="76" t="s">
        <v>273</v>
      </c>
      <c r="F167" s="79"/>
      <c r="G167" s="75"/>
      <c r="H167" s="75"/>
      <c r="I167" s="75"/>
      <c r="J167" s="75"/>
      <c r="K167" s="75"/>
      <c r="L167" s="75"/>
      <c r="M167" s="75"/>
      <c r="N167" s="74"/>
      <c r="O167" s="74"/>
      <c r="P167" s="74"/>
      <c r="Q167" s="74"/>
      <c r="R167" s="74"/>
      <c r="S167" s="74"/>
      <c r="T167" s="74"/>
    </row>
    <row r="168" spans="2:24" ht="18" customHeight="1" thickBot="1" x14ac:dyDescent="0.2">
      <c r="B168" s="60">
        <v>48</v>
      </c>
      <c r="C168" s="74"/>
      <c r="D168" s="75"/>
      <c r="E168" s="76" t="s">
        <v>320</v>
      </c>
      <c r="F168" s="79"/>
      <c r="G168" s="91"/>
      <c r="H168" s="75"/>
      <c r="I168" s="91"/>
      <c r="J168" s="75"/>
      <c r="K168" s="62">
        <f>IF($V$27=1,$K$27,IF(AND(0&lt;I168,$I168&lt;$G168),$I168,$G168))</f>
        <v>0</v>
      </c>
      <c r="L168" s="75"/>
      <c r="M168" s="62">
        <f t="shared" ref="M168" si="44">IF(K168/3&gt;150000,150000,ROUNDDOWN(K168/3,-3))</f>
        <v>0</v>
      </c>
      <c r="N168" s="74"/>
      <c r="O168" s="74"/>
      <c r="P168" s="74"/>
      <c r="Q168" s="74"/>
      <c r="R168" s="74"/>
      <c r="S168" s="74"/>
      <c r="T168" s="74"/>
      <c r="X168" s="60" t="str">
        <f ca="1">中間シート!O91</f>
        <v/>
      </c>
    </row>
    <row r="169" spans="2:24" ht="5.0999999999999996" customHeight="1" x14ac:dyDescent="0.15">
      <c r="C169" s="74"/>
      <c r="D169" s="75"/>
      <c r="E169" s="76" t="s">
        <v>273</v>
      </c>
      <c r="F169" s="79"/>
      <c r="G169" s="75"/>
      <c r="H169" s="75"/>
      <c r="I169" s="75"/>
      <c r="J169" s="75"/>
      <c r="K169" s="75"/>
      <c r="L169" s="75"/>
      <c r="M169" s="75"/>
      <c r="N169" s="74"/>
      <c r="O169" s="74"/>
      <c r="P169" s="74"/>
      <c r="Q169" s="74"/>
      <c r="R169" s="74"/>
      <c r="S169" s="74"/>
      <c r="T169" s="74"/>
    </row>
    <row r="170" spans="2:24" ht="5.0999999999999996" customHeight="1" thickBot="1" x14ac:dyDescent="0.2">
      <c r="C170" s="61"/>
      <c r="D170" s="9"/>
      <c r="E170" s="23" t="s">
        <v>273</v>
      </c>
      <c r="F170" s="78"/>
      <c r="G170" s="9"/>
      <c r="H170" s="9"/>
      <c r="I170" s="9"/>
      <c r="J170" s="9"/>
      <c r="K170" s="9"/>
      <c r="L170" s="9"/>
      <c r="M170" s="9"/>
      <c r="N170" s="61"/>
      <c r="O170" s="61"/>
      <c r="P170" s="61"/>
      <c r="Q170" s="61"/>
      <c r="R170" s="61"/>
      <c r="S170" s="61"/>
      <c r="T170" s="61"/>
    </row>
    <row r="171" spans="2:24" ht="18" customHeight="1" thickBot="1" x14ac:dyDescent="0.2">
      <c r="B171" s="60">
        <v>49</v>
      </c>
      <c r="C171" s="61"/>
      <c r="D171" s="9"/>
      <c r="E171" s="23" t="s">
        <v>321</v>
      </c>
      <c r="F171" s="78"/>
      <c r="G171" s="91"/>
      <c r="H171" s="9"/>
      <c r="I171" s="91"/>
      <c r="J171" s="9"/>
      <c r="K171" s="62">
        <f>IF($V$27=1,$K$27,IF(AND(0&lt;I171,$I171&lt;$G171),$I171,$G171))</f>
        <v>0</v>
      </c>
      <c r="L171" s="9"/>
      <c r="M171" s="62">
        <f t="shared" ref="M171" si="45">IF(K171/3&gt;150000,150000,ROUNDDOWN(K171/3,-3))</f>
        <v>0</v>
      </c>
      <c r="N171" s="61"/>
      <c r="O171" s="61"/>
      <c r="P171" s="61"/>
      <c r="Q171" s="61"/>
      <c r="R171" s="61"/>
      <c r="S171" s="61"/>
      <c r="T171" s="61"/>
      <c r="X171" s="60" t="str">
        <f ca="1">中間シート!O92</f>
        <v/>
      </c>
    </row>
    <row r="172" spans="2:24" ht="5.0999999999999996" customHeight="1" x14ac:dyDescent="0.15">
      <c r="C172" s="61"/>
      <c r="D172" s="9"/>
      <c r="E172" s="23" t="s">
        <v>273</v>
      </c>
      <c r="F172" s="78"/>
      <c r="G172" s="9"/>
      <c r="H172" s="9"/>
      <c r="I172" s="9"/>
      <c r="J172" s="9"/>
      <c r="K172" s="9"/>
      <c r="L172" s="9"/>
      <c r="M172" s="9"/>
      <c r="N172" s="61"/>
      <c r="O172" s="61"/>
      <c r="P172" s="61"/>
      <c r="Q172" s="61"/>
      <c r="R172" s="61"/>
      <c r="S172" s="61"/>
      <c r="T172" s="61"/>
    </row>
    <row r="173" spans="2:24" ht="5.0999999999999996" customHeight="1" thickBot="1" x14ac:dyDescent="0.2">
      <c r="C173" s="74"/>
      <c r="D173" s="75"/>
      <c r="E173" s="76" t="s">
        <v>273</v>
      </c>
      <c r="F173" s="79"/>
      <c r="G173" s="75"/>
      <c r="H173" s="75"/>
      <c r="I173" s="75"/>
      <c r="J173" s="75"/>
      <c r="K173" s="75"/>
      <c r="L173" s="75"/>
      <c r="M173" s="75"/>
      <c r="N173" s="74"/>
      <c r="O173" s="74"/>
      <c r="P173" s="74"/>
      <c r="Q173" s="74"/>
      <c r="R173" s="74"/>
      <c r="S173" s="74"/>
      <c r="T173" s="74"/>
    </row>
    <row r="174" spans="2:24" ht="18" customHeight="1" thickBot="1" x14ac:dyDescent="0.2">
      <c r="B174" s="60">
        <v>50</v>
      </c>
      <c r="C174" s="74"/>
      <c r="D174" s="75"/>
      <c r="E174" s="76" t="s">
        <v>322</v>
      </c>
      <c r="F174" s="79"/>
      <c r="G174" s="91"/>
      <c r="H174" s="75"/>
      <c r="I174" s="91"/>
      <c r="J174" s="75"/>
      <c r="K174" s="62">
        <f>IF($V$27=1,$K$27,IF(AND(0&lt;I174,$I174&lt;$G174),$I174,$G174))</f>
        <v>0</v>
      </c>
      <c r="L174" s="75"/>
      <c r="M174" s="62">
        <f t="shared" ref="M174" si="46">IF(K174/3&gt;150000,150000,ROUNDDOWN(K174/3,-3))</f>
        <v>0</v>
      </c>
      <c r="N174" s="74"/>
      <c r="O174" s="74"/>
      <c r="P174" s="74"/>
      <c r="Q174" s="74"/>
      <c r="R174" s="74"/>
      <c r="S174" s="74"/>
      <c r="T174" s="74"/>
      <c r="X174" s="60" t="str">
        <f ca="1">中間シート!O93</f>
        <v/>
      </c>
    </row>
    <row r="175" spans="2:24" x14ac:dyDescent="0.15">
      <c r="C175" s="74"/>
      <c r="D175" s="75"/>
      <c r="E175" s="75"/>
      <c r="F175" s="79"/>
      <c r="G175" s="75"/>
      <c r="H175" s="75"/>
      <c r="I175" s="75"/>
      <c r="J175" s="75"/>
      <c r="K175" s="75"/>
      <c r="L175" s="74"/>
      <c r="M175" s="74"/>
      <c r="N175" s="74"/>
      <c r="O175" s="74"/>
      <c r="P175" s="74"/>
      <c r="Q175" s="74"/>
      <c r="R175" s="74"/>
      <c r="S175" s="74"/>
      <c r="T175" s="74"/>
    </row>
    <row r="176" spans="2:24" x14ac:dyDescent="0.15">
      <c r="C176" s="74"/>
      <c r="D176" s="75"/>
      <c r="E176" s="75"/>
      <c r="F176" s="79"/>
      <c r="G176" s="75"/>
      <c r="H176" s="75"/>
      <c r="I176" s="75"/>
      <c r="J176" s="75"/>
      <c r="K176" s="75"/>
      <c r="L176" s="74"/>
      <c r="M176" s="74"/>
      <c r="N176" s="74"/>
      <c r="O176" s="235" t="s">
        <v>375</v>
      </c>
      <c r="P176" s="235"/>
      <c r="Q176" s="235"/>
      <c r="R176" s="235"/>
      <c r="S176" s="235"/>
      <c r="T176" s="74"/>
    </row>
    <row r="177" spans="1:30" x14ac:dyDescent="0.15">
      <c r="C177" s="74"/>
      <c r="D177" s="75"/>
      <c r="E177" s="75"/>
      <c r="F177" s="79"/>
      <c r="G177" s="75"/>
      <c r="H177" s="75"/>
      <c r="I177" s="75"/>
      <c r="J177" s="75"/>
      <c r="K177" s="75"/>
      <c r="L177" s="74"/>
      <c r="M177" s="74"/>
      <c r="N177" s="74"/>
      <c r="O177" s="74"/>
      <c r="P177" s="74"/>
      <c r="Q177" s="74"/>
      <c r="R177" s="74"/>
      <c r="S177" s="74"/>
      <c r="T177" s="74"/>
    </row>
    <row r="179" spans="1:30" ht="5.0999999999999996" customHeight="1" x14ac:dyDescent="0.15">
      <c r="C179" s="13"/>
      <c r="D179" s="13"/>
      <c r="E179" s="13"/>
      <c r="F179" s="80"/>
      <c r="G179" s="13"/>
      <c r="H179" s="13"/>
      <c r="I179" s="13"/>
      <c r="J179" s="13"/>
      <c r="K179" s="13"/>
      <c r="L179" s="13"/>
      <c r="M179" s="13"/>
      <c r="N179" s="13"/>
      <c r="O179" s="13"/>
      <c r="P179" s="13"/>
      <c r="Q179" s="31"/>
      <c r="R179" s="13"/>
      <c r="S179" s="13"/>
      <c r="T179" s="13"/>
    </row>
    <row r="180" spans="1:30" x14ac:dyDescent="0.15">
      <c r="C180" s="63"/>
      <c r="D180" s="63" t="s">
        <v>185</v>
      </c>
      <c r="E180" s="13"/>
      <c r="F180" s="80"/>
      <c r="G180" s="63"/>
      <c r="H180" s="63"/>
      <c r="I180" s="63"/>
      <c r="J180" s="63"/>
      <c r="K180" s="63"/>
      <c r="L180" s="63"/>
      <c r="M180" s="63"/>
      <c r="N180" s="63"/>
      <c r="O180" s="63"/>
      <c r="P180" s="63"/>
      <c r="Q180" s="63"/>
      <c r="R180" s="63"/>
      <c r="S180" s="63"/>
      <c r="T180" s="63"/>
    </row>
    <row r="181" spans="1:30" x14ac:dyDescent="0.15">
      <c r="C181" s="63"/>
      <c r="D181" s="63"/>
      <c r="E181" s="13"/>
      <c r="F181" s="80"/>
      <c r="G181" s="63"/>
      <c r="H181" s="63"/>
      <c r="I181" s="63"/>
      <c r="J181" s="63"/>
      <c r="K181" s="63"/>
      <c r="L181" s="63"/>
      <c r="M181" s="63"/>
      <c r="N181" s="63"/>
      <c r="O181" s="63"/>
      <c r="P181" s="63"/>
      <c r="Q181" s="63"/>
      <c r="R181" s="63"/>
      <c r="S181" s="63"/>
      <c r="T181" s="63"/>
    </row>
    <row r="182" spans="1:30" x14ac:dyDescent="0.15">
      <c r="C182" s="63"/>
      <c r="D182" s="63"/>
      <c r="E182" s="13" t="s">
        <v>261</v>
      </c>
      <c r="F182" s="80"/>
      <c r="G182" s="63"/>
      <c r="H182" s="63"/>
      <c r="I182" s="63"/>
      <c r="J182" s="63"/>
      <c r="K182" s="63"/>
      <c r="L182" s="63"/>
      <c r="M182" s="63"/>
      <c r="N182" s="63"/>
      <c r="O182" s="63"/>
      <c r="P182" s="63"/>
      <c r="Q182" s="63"/>
      <c r="R182" s="63"/>
      <c r="S182" s="63"/>
      <c r="T182" s="63"/>
    </row>
    <row r="183" spans="1:30" x14ac:dyDescent="0.15">
      <c r="C183" s="63"/>
      <c r="D183" s="63"/>
      <c r="E183" s="24" t="s">
        <v>189</v>
      </c>
      <c r="F183" s="80"/>
      <c r="G183" s="63"/>
      <c r="H183" s="63"/>
      <c r="I183" s="63"/>
      <c r="J183" s="63"/>
      <c r="K183" s="63"/>
      <c r="L183" s="63"/>
      <c r="M183" s="63"/>
      <c r="N183" s="63"/>
      <c r="O183" s="63"/>
      <c r="P183" s="63"/>
      <c r="Q183" s="63"/>
      <c r="R183" s="63"/>
      <c r="S183" s="63"/>
      <c r="T183" s="63"/>
    </row>
    <row r="184" spans="1:30" x14ac:dyDescent="0.15">
      <c r="C184" s="63"/>
      <c r="D184" s="63"/>
      <c r="E184" s="13"/>
      <c r="F184" s="80"/>
      <c r="G184" s="63"/>
      <c r="H184" s="63"/>
      <c r="I184" s="63"/>
      <c r="J184" s="63"/>
      <c r="K184" s="63"/>
      <c r="L184" s="63"/>
      <c r="M184" s="63"/>
      <c r="N184" s="63"/>
      <c r="O184" s="63"/>
      <c r="P184" s="63"/>
      <c r="Q184" s="63"/>
      <c r="R184" s="63"/>
      <c r="S184" s="63"/>
      <c r="T184" s="63"/>
    </row>
    <row r="185" spans="1:30" x14ac:dyDescent="0.15">
      <c r="C185" s="63"/>
      <c r="D185" s="63"/>
      <c r="E185" s="82" t="s">
        <v>323</v>
      </c>
      <c r="F185" s="80"/>
      <c r="G185" s="63"/>
      <c r="H185" s="63"/>
      <c r="I185" s="63"/>
      <c r="J185" s="63"/>
      <c r="K185" s="63"/>
      <c r="L185" s="63"/>
      <c r="M185" s="63"/>
      <c r="N185" s="63"/>
      <c r="O185" s="63"/>
      <c r="P185" s="63"/>
      <c r="Q185" s="63"/>
      <c r="R185" s="63"/>
      <c r="S185" s="63"/>
      <c r="T185" s="63"/>
    </row>
    <row r="186" spans="1:30" x14ac:dyDescent="0.15">
      <c r="C186" s="63"/>
      <c r="D186" s="63"/>
      <c r="E186" s="82" t="s">
        <v>324</v>
      </c>
      <c r="F186" s="80"/>
      <c r="G186" s="63"/>
      <c r="H186" s="63"/>
      <c r="I186" s="63"/>
      <c r="J186" s="63"/>
      <c r="K186" s="63"/>
      <c r="L186" s="63"/>
      <c r="M186" s="63"/>
      <c r="N186" s="63"/>
      <c r="O186" s="63"/>
      <c r="P186" s="63"/>
      <c r="Q186" s="63"/>
      <c r="R186" s="63"/>
      <c r="S186" s="63"/>
      <c r="T186" s="63"/>
    </row>
    <row r="187" spans="1:30" s="2" customFormat="1" ht="5.0999999999999996" customHeight="1" x14ac:dyDescent="0.15">
      <c r="C187" s="13"/>
      <c r="D187" s="13"/>
      <c r="E187" s="13"/>
      <c r="F187" s="80"/>
      <c r="G187" s="13"/>
      <c r="H187" s="13"/>
      <c r="I187" s="13"/>
      <c r="J187" s="13"/>
      <c r="K187" s="13"/>
      <c r="L187" s="13"/>
      <c r="M187" s="13"/>
      <c r="N187" s="13"/>
      <c r="O187" s="13"/>
      <c r="P187" s="31"/>
      <c r="Q187" s="13"/>
      <c r="R187" s="13"/>
      <c r="S187" s="13"/>
      <c r="T187" s="63"/>
      <c r="U187" s="60"/>
      <c r="V187" s="97"/>
      <c r="W187" s="98"/>
      <c r="Z187"/>
      <c r="AA187"/>
      <c r="AB187"/>
      <c r="AD187"/>
    </row>
    <row r="188" spans="1:30" x14ac:dyDescent="0.15">
      <c r="A188" s="2"/>
      <c r="B188" s="2"/>
      <c r="C188" s="13"/>
      <c r="D188" s="13"/>
      <c r="E188" s="83" t="s">
        <v>260</v>
      </c>
      <c r="F188" s="80"/>
      <c r="G188" s="63"/>
      <c r="H188" s="13"/>
      <c r="I188" s="63"/>
      <c r="J188" s="13"/>
      <c r="K188" s="63"/>
      <c r="L188" s="13"/>
      <c r="M188" s="63"/>
      <c r="N188" s="13"/>
      <c r="O188" s="63"/>
      <c r="P188" s="13"/>
      <c r="Q188" s="63"/>
      <c r="R188" s="13"/>
      <c r="S188" s="63"/>
      <c r="T188" s="63"/>
    </row>
    <row r="189" spans="1:30" x14ac:dyDescent="0.15">
      <c r="A189" s="2"/>
      <c r="B189" s="2"/>
      <c r="C189" s="13"/>
      <c r="D189" s="13"/>
      <c r="E189" s="83" t="s">
        <v>256</v>
      </c>
      <c r="F189" s="80"/>
      <c r="G189" s="63"/>
      <c r="H189" s="13"/>
      <c r="I189" s="63"/>
      <c r="J189" s="13"/>
      <c r="K189" s="63"/>
      <c r="L189" s="13"/>
      <c r="M189" s="63"/>
      <c r="N189" s="13"/>
      <c r="O189" s="63"/>
      <c r="P189" s="13"/>
      <c r="Q189" s="63"/>
      <c r="R189" s="13"/>
      <c r="S189" s="63"/>
      <c r="T189" s="63"/>
    </row>
    <row r="190" spans="1:30" x14ac:dyDescent="0.15">
      <c r="C190" s="63"/>
      <c r="D190" s="63"/>
      <c r="E190" s="13"/>
      <c r="F190" s="80"/>
      <c r="G190" s="63"/>
      <c r="H190" s="63"/>
      <c r="I190" s="63"/>
      <c r="J190" s="63"/>
      <c r="K190" s="63"/>
      <c r="L190" s="63"/>
      <c r="M190" s="63"/>
      <c r="N190" s="63"/>
      <c r="O190" s="63"/>
      <c r="P190" s="63"/>
      <c r="Q190" s="63"/>
      <c r="R190" s="63"/>
      <c r="S190" s="63"/>
      <c r="T190" s="63"/>
    </row>
    <row r="191" spans="1:30" ht="36.75" customHeight="1" x14ac:dyDescent="0.15">
      <c r="C191" s="63"/>
      <c r="D191" s="63"/>
      <c r="E191" s="13"/>
      <c r="F191" s="80"/>
      <c r="G191" s="66" t="s">
        <v>186</v>
      </c>
      <c r="H191" s="31"/>
      <c r="I191" s="185" t="s">
        <v>0</v>
      </c>
      <c r="J191" s="185"/>
      <c r="K191" s="185"/>
      <c r="L191" s="31"/>
      <c r="M191" s="185" t="s">
        <v>69</v>
      </c>
      <c r="N191" s="185"/>
      <c r="O191" s="185"/>
      <c r="P191" s="31"/>
      <c r="Q191" s="66" t="s">
        <v>70</v>
      </c>
      <c r="R191" s="177" t="s">
        <v>265</v>
      </c>
      <c r="S191" s="177"/>
      <c r="T191" s="177"/>
    </row>
    <row r="192" spans="1:30" ht="14.25" thickBot="1" x14ac:dyDescent="0.2">
      <c r="C192" s="63"/>
      <c r="D192" s="63"/>
      <c r="E192" s="13"/>
      <c r="F192" s="80"/>
      <c r="G192" s="13"/>
      <c r="H192" s="13"/>
      <c r="I192" s="13"/>
      <c r="J192" s="13"/>
      <c r="K192" s="13"/>
      <c r="L192" s="13"/>
      <c r="M192" s="13"/>
      <c r="N192" s="13"/>
      <c r="O192" s="13"/>
      <c r="P192" s="13"/>
      <c r="Q192" s="13"/>
      <c r="R192" s="31"/>
      <c r="S192" s="13"/>
      <c r="T192" s="31"/>
      <c r="V192" s="29" t="s">
        <v>390</v>
      </c>
      <c r="W192" s="29" t="s">
        <v>391</v>
      </c>
    </row>
    <row r="193" spans="2:24" ht="18" customHeight="1" thickBot="1" x14ac:dyDescent="0.2">
      <c r="B193" s="60">
        <v>1</v>
      </c>
      <c r="C193" s="63"/>
      <c r="D193" s="63"/>
      <c r="E193" s="70" t="s">
        <v>267</v>
      </c>
      <c r="F193" s="81" t="s">
        <v>268</v>
      </c>
      <c r="G193" s="90">
        <f>中間シート!H97</f>
        <v>0</v>
      </c>
      <c r="H193" s="13"/>
      <c r="I193" s="237" t="str">
        <f>入力シート!H120&amp;""</f>
        <v/>
      </c>
      <c r="J193" s="238"/>
      <c r="K193" s="239"/>
      <c r="L193" s="13"/>
      <c r="M193" s="237">
        <f>入力シート!L120</f>
        <v>0</v>
      </c>
      <c r="N193" s="238" t="str">
        <f>中間シート!F97</f>
        <v/>
      </c>
      <c r="O193" s="239">
        <f>中間シート!G97</f>
        <v>0</v>
      </c>
      <c r="P193" s="13"/>
      <c r="Q193" s="90">
        <f>中間シート!I97</f>
        <v>0</v>
      </c>
      <c r="R193" s="31"/>
      <c r="S193" s="62">
        <f>中間シート!J44</f>
        <v>0</v>
      </c>
      <c r="T193" s="31"/>
      <c r="V193" s="29">
        <f>IF(I193="金融機関による振込",1,IF(I193="現金支払い",2,IF(I193="小切手・支払手形",3,0)))</f>
        <v>0</v>
      </c>
      <c r="W193" s="29">
        <f>IF(M193="当方負担（補助事業者）",1,IF(M193="先方負担（販売店等）",2,0))</f>
        <v>0</v>
      </c>
      <c r="X193" s="60" t="str">
        <f ca="1">中間シート!O97</f>
        <v>購入金額を入力してください。</v>
      </c>
    </row>
    <row r="194" spans="2:24" ht="5.0999999999999996" customHeight="1" thickBot="1" x14ac:dyDescent="0.2">
      <c r="C194" s="63"/>
      <c r="D194" s="63"/>
      <c r="E194" s="70"/>
      <c r="F194" s="81"/>
      <c r="G194" s="68"/>
      <c r="H194" s="13"/>
      <c r="I194" s="13"/>
      <c r="J194" s="13"/>
      <c r="K194" s="13"/>
      <c r="L194" s="13"/>
      <c r="M194" s="13"/>
      <c r="N194" s="13"/>
      <c r="O194" s="13"/>
      <c r="P194" s="13"/>
      <c r="Q194" s="68"/>
      <c r="R194" s="31"/>
      <c r="S194" s="68"/>
      <c r="T194" s="31"/>
    </row>
    <row r="195" spans="2:24" ht="18" customHeight="1" thickBot="1" x14ac:dyDescent="0.2">
      <c r="B195" s="60">
        <v>1</v>
      </c>
      <c r="C195" s="63"/>
      <c r="D195" s="63"/>
      <c r="E195" s="70"/>
      <c r="F195" s="81" t="s">
        <v>269</v>
      </c>
      <c r="G195" s="90">
        <f>中間シート!H98</f>
        <v>0</v>
      </c>
      <c r="H195" s="13"/>
      <c r="I195" s="237" t="str">
        <f>入力シート!H122&amp;""</f>
        <v/>
      </c>
      <c r="J195" s="238"/>
      <c r="K195" s="239"/>
      <c r="L195" s="13"/>
      <c r="M195" s="237">
        <f>入力シート!L122</f>
        <v>0</v>
      </c>
      <c r="N195" s="238" t="str">
        <f>中間シート!F99</f>
        <v/>
      </c>
      <c r="O195" s="239">
        <f>中間シート!G99</f>
        <v>0</v>
      </c>
      <c r="P195" s="13"/>
      <c r="Q195" s="90">
        <f>中間シート!I98</f>
        <v>0</v>
      </c>
      <c r="R195" s="31"/>
      <c r="S195" s="31"/>
      <c r="T195" s="31"/>
      <c r="V195" s="29">
        <f>IF(I195="金融機関による振込",1,IF(I195="現金支払い",2,IF(I195="小切手・支払手形",3,0)))</f>
        <v>0</v>
      </c>
      <c r="W195" s="29">
        <f>IF(M195="当方負担（補助事業者）",1,IF(M195="先方負担（販売店等）",2,0))</f>
        <v>0</v>
      </c>
      <c r="X195" s="60" t="str">
        <f ca="1">中間シート!O98</f>
        <v/>
      </c>
    </row>
    <row r="196" spans="2:24" ht="5.0999999999999996" customHeight="1" thickBot="1" x14ac:dyDescent="0.2">
      <c r="C196" s="63"/>
      <c r="D196" s="63"/>
      <c r="E196" s="70"/>
      <c r="F196" s="81"/>
      <c r="G196" s="68"/>
      <c r="H196" s="13"/>
      <c r="I196" s="13"/>
      <c r="J196" s="13"/>
      <c r="K196" s="13"/>
      <c r="L196" s="13"/>
      <c r="M196" s="13"/>
      <c r="N196" s="13"/>
      <c r="O196" s="13"/>
      <c r="P196" s="13"/>
      <c r="Q196" s="68"/>
      <c r="R196" s="31"/>
      <c r="S196" s="31"/>
      <c r="T196" s="31"/>
    </row>
    <row r="197" spans="2:24" ht="18" customHeight="1" thickBot="1" x14ac:dyDescent="0.2">
      <c r="B197" s="60">
        <v>1</v>
      </c>
      <c r="C197" s="63"/>
      <c r="D197" s="63"/>
      <c r="E197" s="70"/>
      <c r="F197" s="81" t="s">
        <v>270</v>
      </c>
      <c r="G197" s="90">
        <f>中間シート!H99</f>
        <v>0</v>
      </c>
      <c r="H197" s="13"/>
      <c r="I197" s="237" t="str">
        <f>入力シート!H124&amp;""</f>
        <v/>
      </c>
      <c r="J197" s="238"/>
      <c r="K197" s="239"/>
      <c r="L197" s="13"/>
      <c r="M197" s="237">
        <f>入力シート!L124</f>
        <v>0</v>
      </c>
      <c r="N197" s="238" t="str">
        <f>中間シート!F101</f>
        <v/>
      </c>
      <c r="O197" s="239">
        <f>中間シート!G101</f>
        <v>0</v>
      </c>
      <c r="P197" s="13"/>
      <c r="Q197" s="90">
        <f>中間シート!I99</f>
        <v>0</v>
      </c>
      <c r="R197" s="31"/>
      <c r="S197" s="31"/>
      <c r="T197" s="31"/>
      <c r="V197" s="29">
        <f>IF(I197="金融機関による振込",1,IF(I197="現金支払い",2,IF(I197="小切手・支払手形",3,0)))</f>
        <v>0</v>
      </c>
      <c r="W197" s="29">
        <f>IF(M197="当方負担（補助事業者）",1,IF(M197="先方負担（販売店等）",2,0))</f>
        <v>0</v>
      </c>
      <c r="X197" s="60" t="str">
        <f ca="1">中間シート!O99</f>
        <v/>
      </c>
    </row>
    <row r="198" spans="2:24" x14ac:dyDescent="0.15">
      <c r="C198" s="63"/>
      <c r="D198" s="63"/>
      <c r="E198" s="13"/>
      <c r="F198" s="80"/>
      <c r="G198" s="13"/>
      <c r="H198" s="13"/>
      <c r="I198" s="13"/>
      <c r="J198" s="13"/>
      <c r="K198" s="13"/>
      <c r="L198" s="13"/>
      <c r="M198" s="13"/>
      <c r="N198" s="13"/>
      <c r="O198" s="13"/>
      <c r="P198" s="13"/>
      <c r="Q198" s="13"/>
      <c r="R198" s="31"/>
      <c r="S198" s="13"/>
      <c r="T198" s="31"/>
    </row>
    <row r="199" spans="2:24" ht="14.25" thickBot="1" x14ac:dyDescent="0.2">
      <c r="C199" s="84"/>
      <c r="D199" s="84"/>
      <c r="E199" s="7"/>
      <c r="F199" s="85"/>
      <c r="G199" s="7"/>
      <c r="H199" s="7"/>
      <c r="I199" s="7"/>
      <c r="J199" s="7"/>
      <c r="K199" s="7"/>
      <c r="L199" s="7"/>
      <c r="M199" s="7"/>
      <c r="N199" s="7"/>
      <c r="O199" s="7"/>
      <c r="P199" s="7"/>
      <c r="Q199" s="7"/>
      <c r="R199" s="86"/>
      <c r="S199" s="7"/>
      <c r="T199" s="86"/>
    </row>
    <row r="200" spans="2:24" ht="18" customHeight="1" thickBot="1" x14ac:dyDescent="0.2">
      <c r="B200" s="60">
        <v>2</v>
      </c>
      <c r="C200" s="84"/>
      <c r="D200" s="84"/>
      <c r="E200" s="87" t="s">
        <v>325</v>
      </c>
      <c r="F200" s="88" t="s">
        <v>268</v>
      </c>
      <c r="G200" s="91"/>
      <c r="H200" s="7"/>
      <c r="I200" s="230"/>
      <c r="J200" s="231"/>
      <c r="K200" s="232"/>
      <c r="L200" s="7"/>
      <c r="M200" s="230"/>
      <c r="N200" s="231"/>
      <c r="O200" s="232"/>
      <c r="P200" s="7"/>
      <c r="Q200" s="91"/>
      <c r="R200" s="86"/>
      <c r="S200" s="62">
        <f>中間シート!J45</f>
        <v>0</v>
      </c>
      <c r="T200" s="86"/>
      <c r="V200" s="29">
        <f>IF(I200="金融機関による振込",1,IF(I200="現金支払い",2,IF(I200="小切手・支払手形",3,0)))</f>
        <v>0</v>
      </c>
      <c r="W200" s="29">
        <f>IF(M200="当方負担（補助事業者）",1,IF(M200="先方負担（販売店等）",2,0))</f>
        <v>0</v>
      </c>
      <c r="X200" s="60" t="str">
        <f ca="1">中間シート!O100</f>
        <v/>
      </c>
    </row>
    <row r="201" spans="2:24" ht="5.0999999999999996" customHeight="1" thickBot="1" x14ac:dyDescent="0.2">
      <c r="C201" s="84"/>
      <c r="D201" s="84"/>
      <c r="E201" s="87"/>
      <c r="F201" s="88"/>
      <c r="G201" s="89"/>
      <c r="H201" s="7"/>
      <c r="I201" s="7"/>
      <c r="J201" s="7"/>
      <c r="K201" s="7"/>
      <c r="L201" s="7"/>
      <c r="M201" s="7"/>
      <c r="N201" s="7"/>
      <c r="O201" s="7"/>
      <c r="P201" s="7"/>
      <c r="Q201" s="89"/>
      <c r="R201" s="86"/>
      <c r="S201" s="89"/>
      <c r="T201" s="86"/>
    </row>
    <row r="202" spans="2:24" ht="18" customHeight="1" thickBot="1" x14ac:dyDescent="0.2">
      <c r="B202" s="60">
        <v>2</v>
      </c>
      <c r="C202" s="84"/>
      <c r="D202" s="84"/>
      <c r="E202" s="87"/>
      <c r="F202" s="88" t="s">
        <v>269</v>
      </c>
      <c r="G202" s="91"/>
      <c r="H202" s="7"/>
      <c r="I202" s="230"/>
      <c r="J202" s="231"/>
      <c r="K202" s="232"/>
      <c r="L202" s="7"/>
      <c r="M202" s="230"/>
      <c r="N202" s="231"/>
      <c r="O202" s="232"/>
      <c r="P202" s="7"/>
      <c r="Q202" s="91"/>
      <c r="R202" s="86"/>
      <c r="S202" s="86"/>
      <c r="T202" s="86"/>
      <c r="V202" s="29">
        <f>IF(I202="金融機関による振込",1,IF(I202="現金支払い",2,IF(I202="小切手・支払手形",3,0)))</f>
        <v>0</v>
      </c>
      <c r="W202" s="29">
        <f>IF(M202="当方負担（補助事業者）",1,IF(M202="先方負担（販売店等）",2,0))</f>
        <v>0</v>
      </c>
      <c r="X202" s="60" t="str">
        <f ca="1">中間シート!O101</f>
        <v/>
      </c>
    </row>
    <row r="203" spans="2:24" ht="5.0999999999999996" customHeight="1" thickBot="1" x14ac:dyDescent="0.2">
      <c r="C203" s="84"/>
      <c r="D203" s="84"/>
      <c r="E203" s="87"/>
      <c r="F203" s="88"/>
      <c r="G203" s="89"/>
      <c r="H203" s="7"/>
      <c r="I203" s="7"/>
      <c r="J203" s="7"/>
      <c r="K203" s="7"/>
      <c r="L203" s="7"/>
      <c r="M203" s="7"/>
      <c r="N203" s="7"/>
      <c r="O203" s="7"/>
      <c r="P203" s="7"/>
      <c r="Q203" s="89"/>
      <c r="R203" s="86"/>
      <c r="S203" s="86"/>
      <c r="T203" s="86"/>
    </row>
    <row r="204" spans="2:24" ht="18" customHeight="1" thickBot="1" x14ac:dyDescent="0.2">
      <c r="B204" s="60">
        <v>2</v>
      </c>
      <c r="C204" s="84"/>
      <c r="D204" s="84"/>
      <c r="E204" s="87"/>
      <c r="F204" s="88" t="s">
        <v>270</v>
      </c>
      <c r="G204" s="91"/>
      <c r="H204" s="7"/>
      <c r="I204" s="230"/>
      <c r="J204" s="231"/>
      <c r="K204" s="232"/>
      <c r="L204" s="7"/>
      <c r="M204" s="230"/>
      <c r="N204" s="231"/>
      <c r="O204" s="232"/>
      <c r="P204" s="7"/>
      <c r="Q204" s="91"/>
      <c r="R204" s="86"/>
      <c r="S204" s="86"/>
      <c r="T204" s="86"/>
      <c r="V204" s="29">
        <f>IF(I204="金融機関による振込",1,IF(I204="現金支払い",2,IF(I204="小切手・支払手形",3,0)))</f>
        <v>0</v>
      </c>
      <c r="W204" s="29">
        <f>IF(M204="当方負担（補助事業者）",1,IF(M204="先方負担（販売店等）",2,0))</f>
        <v>0</v>
      </c>
      <c r="X204" s="60" t="str">
        <f ca="1">中間シート!O102</f>
        <v/>
      </c>
    </row>
    <row r="205" spans="2:24" x14ac:dyDescent="0.15">
      <c r="C205" s="84"/>
      <c r="D205" s="84"/>
      <c r="E205" s="87"/>
      <c r="F205" s="85"/>
      <c r="G205" s="7"/>
      <c r="H205" s="7"/>
      <c r="I205" s="7"/>
      <c r="J205" s="7"/>
      <c r="K205" s="7"/>
      <c r="L205" s="7"/>
      <c r="M205" s="7"/>
      <c r="N205" s="7"/>
      <c r="O205" s="7"/>
      <c r="P205" s="7"/>
      <c r="Q205" s="7"/>
      <c r="R205" s="86"/>
      <c r="S205" s="7"/>
      <c r="T205" s="86"/>
    </row>
    <row r="206" spans="2:24" ht="14.25" thickBot="1" x14ac:dyDescent="0.2">
      <c r="C206" s="63"/>
      <c r="D206" s="63"/>
      <c r="E206" s="70"/>
      <c r="F206" s="80"/>
      <c r="G206" s="13"/>
      <c r="H206" s="13"/>
      <c r="I206" s="13"/>
      <c r="J206" s="13"/>
      <c r="K206" s="13"/>
      <c r="L206" s="13"/>
      <c r="M206" s="13"/>
      <c r="N206" s="13"/>
      <c r="O206" s="13"/>
      <c r="P206" s="13"/>
      <c r="Q206" s="13"/>
      <c r="R206" s="31"/>
      <c r="S206" s="13"/>
      <c r="T206" s="31"/>
    </row>
    <row r="207" spans="2:24" ht="18" customHeight="1" thickBot="1" x14ac:dyDescent="0.2">
      <c r="B207" s="60">
        <v>3</v>
      </c>
      <c r="C207" s="63"/>
      <c r="D207" s="63"/>
      <c r="E207" s="70" t="s">
        <v>326</v>
      </c>
      <c r="F207" s="81" t="s">
        <v>268</v>
      </c>
      <c r="G207" s="91"/>
      <c r="H207" s="13"/>
      <c r="I207" s="230"/>
      <c r="J207" s="231"/>
      <c r="K207" s="232"/>
      <c r="L207" s="13"/>
      <c r="M207" s="230"/>
      <c r="N207" s="231"/>
      <c r="O207" s="232"/>
      <c r="P207" s="13"/>
      <c r="Q207" s="91"/>
      <c r="R207" s="31"/>
      <c r="S207" s="62">
        <f>中間シート!J46</f>
        <v>0</v>
      </c>
      <c r="T207" s="31"/>
      <c r="V207" s="29">
        <f>IF(I207="金融機関による振込",1,IF(I207="現金支払い",2,IF(I207="小切手・支払手形",3,0)))</f>
        <v>0</v>
      </c>
      <c r="W207" s="29">
        <f>IF(M207="当方負担（補助事業者）",1,IF(M207="先方負担（販売店等）",2,0))</f>
        <v>0</v>
      </c>
      <c r="X207" s="60" t="str">
        <f ca="1">中間シート!O103</f>
        <v/>
      </c>
    </row>
    <row r="208" spans="2:24" ht="5.0999999999999996" customHeight="1" thickBot="1" x14ac:dyDescent="0.2">
      <c r="B208" s="60" t="s">
        <v>273</v>
      </c>
      <c r="C208" s="63"/>
      <c r="D208" s="63"/>
      <c r="E208" s="70"/>
      <c r="F208" s="81"/>
      <c r="G208" s="68"/>
      <c r="H208" s="13"/>
      <c r="I208" s="13"/>
      <c r="J208" s="13"/>
      <c r="K208" s="13"/>
      <c r="L208" s="13"/>
      <c r="M208" s="13"/>
      <c r="N208" s="13"/>
      <c r="O208" s="13"/>
      <c r="P208" s="13"/>
      <c r="Q208" s="68"/>
      <c r="R208" s="31"/>
      <c r="S208" s="68"/>
      <c r="T208" s="31"/>
    </row>
    <row r="209" spans="2:24" ht="18" customHeight="1" thickBot="1" x14ac:dyDescent="0.2">
      <c r="B209" s="60">
        <v>3</v>
      </c>
      <c r="C209" s="63"/>
      <c r="D209" s="63"/>
      <c r="E209" s="70"/>
      <c r="F209" s="81" t="s">
        <v>269</v>
      </c>
      <c r="G209" s="91"/>
      <c r="H209" s="13"/>
      <c r="I209" s="230"/>
      <c r="J209" s="231"/>
      <c r="K209" s="232"/>
      <c r="L209" s="13"/>
      <c r="M209" s="230"/>
      <c r="N209" s="231"/>
      <c r="O209" s="232"/>
      <c r="P209" s="13"/>
      <c r="Q209" s="91"/>
      <c r="R209" s="31"/>
      <c r="S209" s="31"/>
      <c r="T209" s="31"/>
      <c r="V209" s="29">
        <f>IF(I209="金融機関による振込",1,IF(I209="現金支払い",2,IF(I209="小切手・支払手形",3,0)))</f>
        <v>0</v>
      </c>
      <c r="W209" s="29">
        <f>IF(M209="当方負担（補助事業者）",1,IF(M209="先方負担（販売店等）",2,0))</f>
        <v>0</v>
      </c>
      <c r="X209" s="60" t="str">
        <f ca="1">中間シート!O104</f>
        <v/>
      </c>
    </row>
    <row r="210" spans="2:24" ht="5.0999999999999996" customHeight="1" thickBot="1" x14ac:dyDescent="0.2">
      <c r="B210" s="60" t="s">
        <v>273</v>
      </c>
      <c r="C210" s="63"/>
      <c r="D210" s="63"/>
      <c r="E210" s="70"/>
      <c r="F210" s="81"/>
      <c r="G210" s="68"/>
      <c r="H210" s="13"/>
      <c r="I210" s="13"/>
      <c r="J210" s="13"/>
      <c r="K210" s="13"/>
      <c r="L210" s="13"/>
      <c r="M210" s="13"/>
      <c r="N210" s="13"/>
      <c r="O210" s="13"/>
      <c r="P210" s="13"/>
      <c r="Q210" s="68"/>
      <c r="R210" s="31"/>
      <c r="S210" s="31"/>
      <c r="T210" s="31"/>
    </row>
    <row r="211" spans="2:24" ht="18" customHeight="1" thickBot="1" x14ac:dyDescent="0.2">
      <c r="B211" s="60">
        <v>3</v>
      </c>
      <c r="C211" s="63"/>
      <c r="D211" s="63"/>
      <c r="E211" s="70"/>
      <c r="F211" s="81" t="s">
        <v>270</v>
      </c>
      <c r="G211" s="91"/>
      <c r="H211" s="13"/>
      <c r="I211" s="230"/>
      <c r="J211" s="231"/>
      <c r="K211" s="232"/>
      <c r="L211" s="13"/>
      <c r="M211" s="230"/>
      <c r="N211" s="231"/>
      <c r="O211" s="232"/>
      <c r="P211" s="13"/>
      <c r="Q211" s="91"/>
      <c r="R211" s="31"/>
      <c r="S211" s="31"/>
      <c r="T211" s="31"/>
      <c r="V211" s="29">
        <f>IF(I211="金融機関による振込",1,IF(I211="現金支払い",2,IF(I211="小切手・支払手形",3,0)))</f>
        <v>0</v>
      </c>
      <c r="W211" s="29">
        <f>IF(M211="当方負担（補助事業者）",1,IF(M211="先方負担（販売店等）",2,0))</f>
        <v>0</v>
      </c>
      <c r="X211" s="60" t="str">
        <f ca="1">中間シート!O105</f>
        <v/>
      </c>
    </row>
    <row r="212" spans="2:24" x14ac:dyDescent="0.15">
      <c r="B212" s="60" t="s">
        <v>273</v>
      </c>
      <c r="C212" s="63"/>
      <c r="D212" s="63"/>
      <c r="E212" s="70"/>
      <c r="F212" s="80"/>
      <c r="G212" s="13"/>
      <c r="H212" s="13"/>
      <c r="I212" s="13"/>
      <c r="J212" s="13"/>
      <c r="K212" s="13"/>
      <c r="L212" s="13"/>
      <c r="M212" s="13"/>
      <c r="N212" s="13"/>
      <c r="O212" s="13"/>
      <c r="P212" s="13"/>
      <c r="Q212" s="13"/>
      <c r="R212" s="31"/>
      <c r="S212" s="13"/>
      <c r="T212" s="31"/>
    </row>
    <row r="213" spans="2:24" ht="14.25" thickBot="1" x14ac:dyDescent="0.2">
      <c r="B213" s="60" t="s">
        <v>273</v>
      </c>
      <c r="C213" s="84"/>
      <c r="D213" s="84"/>
      <c r="E213" s="87"/>
      <c r="F213" s="85"/>
      <c r="G213" s="7"/>
      <c r="H213" s="7"/>
      <c r="I213" s="7"/>
      <c r="J213" s="7"/>
      <c r="K213" s="7"/>
      <c r="L213" s="7"/>
      <c r="M213" s="7"/>
      <c r="N213" s="7"/>
      <c r="O213" s="7"/>
      <c r="P213" s="7"/>
      <c r="Q213" s="7"/>
      <c r="R213" s="86"/>
      <c r="S213" s="7"/>
      <c r="T213" s="86"/>
    </row>
    <row r="214" spans="2:24" ht="18" customHeight="1" thickBot="1" x14ac:dyDescent="0.2">
      <c r="B214" s="60">
        <v>4</v>
      </c>
      <c r="C214" s="84"/>
      <c r="D214" s="84"/>
      <c r="E214" s="87" t="s">
        <v>327</v>
      </c>
      <c r="F214" s="88" t="s">
        <v>268</v>
      </c>
      <c r="G214" s="91"/>
      <c r="H214" s="7"/>
      <c r="I214" s="230"/>
      <c r="J214" s="231"/>
      <c r="K214" s="232"/>
      <c r="L214" s="7"/>
      <c r="M214" s="230"/>
      <c r="N214" s="231"/>
      <c r="O214" s="232"/>
      <c r="P214" s="7"/>
      <c r="Q214" s="91"/>
      <c r="R214" s="86"/>
      <c r="S214" s="62">
        <f>中間シート!J47</f>
        <v>0</v>
      </c>
      <c r="T214" s="86"/>
      <c r="V214" s="29">
        <f>IF(I214="金融機関による振込",1,IF(I214="現金支払い",2,IF(I214="小切手・支払手形",3,0)))</f>
        <v>0</v>
      </c>
      <c r="W214" s="29">
        <f>IF(M214="当方負担（補助事業者）",1,IF(M214="先方負担（販売店等）",2,0))</f>
        <v>0</v>
      </c>
      <c r="X214" s="60" t="str">
        <f ca="1">中間シート!O106</f>
        <v/>
      </c>
    </row>
    <row r="215" spans="2:24" ht="5.0999999999999996" customHeight="1" thickBot="1" x14ac:dyDescent="0.2">
      <c r="B215" s="60" t="s">
        <v>273</v>
      </c>
      <c r="C215" s="84"/>
      <c r="D215" s="84"/>
      <c r="E215" s="87"/>
      <c r="F215" s="88"/>
      <c r="G215" s="89"/>
      <c r="H215" s="7"/>
      <c r="I215" s="7"/>
      <c r="J215" s="7"/>
      <c r="K215" s="7"/>
      <c r="L215" s="7"/>
      <c r="M215" s="7"/>
      <c r="N215" s="7"/>
      <c r="O215" s="7"/>
      <c r="P215" s="7"/>
      <c r="Q215" s="89"/>
      <c r="R215" s="86"/>
      <c r="S215" s="89"/>
      <c r="T215" s="86"/>
    </row>
    <row r="216" spans="2:24" ht="18" customHeight="1" thickBot="1" x14ac:dyDescent="0.2">
      <c r="B216" s="60">
        <v>4</v>
      </c>
      <c r="C216" s="84"/>
      <c r="D216" s="84"/>
      <c r="E216" s="87"/>
      <c r="F216" s="88" t="s">
        <v>269</v>
      </c>
      <c r="G216" s="91"/>
      <c r="H216" s="7"/>
      <c r="I216" s="230"/>
      <c r="J216" s="231"/>
      <c r="K216" s="232"/>
      <c r="L216" s="7"/>
      <c r="M216" s="230"/>
      <c r="N216" s="231"/>
      <c r="O216" s="232"/>
      <c r="P216" s="7"/>
      <c r="Q216" s="91"/>
      <c r="R216" s="86"/>
      <c r="S216" s="86"/>
      <c r="T216" s="86"/>
      <c r="V216" s="29">
        <f>IF(I216="金融機関による振込",1,IF(I216="現金支払い",2,IF(I216="小切手・支払手形",3,0)))</f>
        <v>0</v>
      </c>
      <c r="W216" s="29">
        <f>IF(M216="当方負担（補助事業者）",1,IF(M216="先方負担（販売店等）",2,0))</f>
        <v>0</v>
      </c>
      <c r="X216" s="60" t="str">
        <f ca="1">中間シート!O107</f>
        <v/>
      </c>
    </row>
    <row r="217" spans="2:24" ht="5.0999999999999996" customHeight="1" thickBot="1" x14ac:dyDescent="0.2">
      <c r="B217" s="60" t="s">
        <v>273</v>
      </c>
      <c r="C217" s="84"/>
      <c r="D217" s="84"/>
      <c r="E217" s="87"/>
      <c r="F217" s="88"/>
      <c r="G217" s="89"/>
      <c r="H217" s="7"/>
      <c r="I217" s="7"/>
      <c r="J217" s="7"/>
      <c r="K217" s="7"/>
      <c r="L217" s="7"/>
      <c r="M217" s="7"/>
      <c r="N217" s="7"/>
      <c r="O217" s="7"/>
      <c r="P217" s="7"/>
      <c r="Q217" s="89"/>
      <c r="R217" s="86"/>
      <c r="S217" s="86"/>
      <c r="T217" s="86"/>
    </row>
    <row r="218" spans="2:24" ht="18" customHeight="1" thickBot="1" x14ac:dyDescent="0.2">
      <c r="B218" s="60">
        <v>4</v>
      </c>
      <c r="C218" s="84"/>
      <c r="D218" s="84"/>
      <c r="E218" s="87"/>
      <c r="F218" s="88" t="s">
        <v>270</v>
      </c>
      <c r="G218" s="91"/>
      <c r="H218" s="7"/>
      <c r="I218" s="230"/>
      <c r="J218" s="231"/>
      <c r="K218" s="232"/>
      <c r="L218" s="7"/>
      <c r="M218" s="230"/>
      <c r="N218" s="231"/>
      <c r="O218" s="232"/>
      <c r="P218" s="7"/>
      <c r="Q218" s="91"/>
      <c r="R218" s="86"/>
      <c r="S218" s="86"/>
      <c r="T218" s="86"/>
      <c r="V218" s="29">
        <f>IF(I218="金融機関による振込",1,IF(I218="現金支払い",2,IF(I218="小切手・支払手形",3,0)))</f>
        <v>0</v>
      </c>
      <c r="W218" s="29">
        <f>IF(M218="当方負担（補助事業者）",1,IF(M218="先方負担（販売店等）",2,0))</f>
        <v>0</v>
      </c>
      <c r="X218" s="60" t="str">
        <f ca="1">中間シート!O108</f>
        <v/>
      </c>
    </row>
    <row r="219" spans="2:24" x14ac:dyDescent="0.15">
      <c r="B219" s="60" t="s">
        <v>273</v>
      </c>
      <c r="C219" s="84"/>
      <c r="D219" s="84"/>
      <c r="E219" s="87"/>
      <c r="F219" s="85"/>
      <c r="G219" s="7"/>
      <c r="H219" s="7"/>
      <c r="I219" s="7"/>
      <c r="J219" s="7"/>
      <c r="K219" s="7"/>
      <c r="L219" s="7"/>
      <c r="M219" s="7"/>
      <c r="N219" s="7"/>
      <c r="O219" s="7"/>
      <c r="P219" s="7"/>
      <c r="Q219" s="7"/>
      <c r="R219" s="86"/>
      <c r="S219" s="7"/>
      <c r="T219" s="86"/>
    </row>
    <row r="220" spans="2:24" ht="14.25" thickBot="1" x14ac:dyDescent="0.2">
      <c r="B220" s="60" t="s">
        <v>273</v>
      </c>
      <c r="C220" s="63"/>
      <c r="D220" s="63"/>
      <c r="E220" s="70"/>
      <c r="F220" s="80"/>
      <c r="G220" s="13"/>
      <c r="H220" s="13"/>
      <c r="I220" s="13"/>
      <c r="J220" s="13"/>
      <c r="K220" s="13"/>
      <c r="L220" s="13"/>
      <c r="M220" s="13"/>
      <c r="N220" s="13"/>
      <c r="O220" s="13"/>
      <c r="P220" s="13"/>
      <c r="Q220" s="13"/>
      <c r="R220" s="31"/>
      <c r="S220" s="13"/>
      <c r="T220" s="31"/>
    </row>
    <row r="221" spans="2:24" ht="18" customHeight="1" thickBot="1" x14ac:dyDescent="0.2">
      <c r="B221" s="60">
        <v>5</v>
      </c>
      <c r="C221" s="63"/>
      <c r="D221" s="63"/>
      <c r="E221" s="70" t="s">
        <v>328</v>
      </c>
      <c r="F221" s="81" t="s">
        <v>268</v>
      </c>
      <c r="G221" s="91"/>
      <c r="H221" s="13"/>
      <c r="I221" s="230"/>
      <c r="J221" s="231"/>
      <c r="K221" s="232"/>
      <c r="L221" s="13"/>
      <c r="M221" s="230"/>
      <c r="N221" s="231"/>
      <c r="O221" s="232"/>
      <c r="P221" s="13"/>
      <c r="Q221" s="91"/>
      <c r="R221" s="31"/>
      <c r="S221" s="62">
        <f>中間シート!J48</f>
        <v>0</v>
      </c>
      <c r="T221" s="31"/>
      <c r="V221" s="29">
        <f>IF(I221="金融機関による振込",1,IF(I221="現金支払い",2,IF(I221="小切手・支払手形",3,0)))</f>
        <v>0</v>
      </c>
      <c r="W221" s="29">
        <f>IF(M221="当方負担（補助事業者）",1,IF(M221="先方負担（販売店等）",2,0))</f>
        <v>0</v>
      </c>
      <c r="X221" s="60" t="str">
        <f ca="1">中間シート!O109</f>
        <v/>
      </c>
    </row>
    <row r="222" spans="2:24" ht="5.0999999999999996" customHeight="1" thickBot="1" x14ac:dyDescent="0.2">
      <c r="B222" s="60" t="s">
        <v>273</v>
      </c>
      <c r="C222" s="63"/>
      <c r="D222" s="63"/>
      <c r="E222" s="70"/>
      <c r="F222" s="81"/>
      <c r="G222" s="68"/>
      <c r="H222" s="13"/>
      <c r="I222" s="13"/>
      <c r="J222" s="13"/>
      <c r="K222" s="13"/>
      <c r="L222" s="13"/>
      <c r="M222" s="13"/>
      <c r="N222" s="13"/>
      <c r="O222" s="13"/>
      <c r="P222" s="13"/>
      <c r="Q222" s="68"/>
      <c r="R222" s="31"/>
      <c r="S222" s="68"/>
      <c r="T222" s="31"/>
    </row>
    <row r="223" spans="2:24" ht="18" customHeight="1" thickBot="1" x14ac:dyDescent="0.2">
      <c r="B223" s="60">
        <v>5</v>
      </c>
      <c r="C223" s="63"/>
      <c r="D223" s="63"/>
      <c r="E223" s="70"/>
      <c r="F223" s="81" t="s">
        <v>269</v>
      </c>
      <c r="G223" s="91"/>
      <c r="H223" s="13"/>
      <c r="I223" s="230"/>
      <c r="J223" s="231"/>
      <c r="K223" s="232"/>
      <c r="L223" s="13"/>
      <c r="M223" s="230"/>
      <c r="N223" s="231"/>
      <c r="O223" s="232"/>
      <c r="P223" s="13"/>
      <c r="Q223" s="91"/>
      <c r="R223" s="31"/>
      <c r="S223" s="31"/>
      <c r="T223" s="31"/>
      <c r="V223" s="29">
        <f>IF(I223="金融機関による振込",1,IF(I223="現金支払い",2,IF(I223="小切手・支払手形",3,0)))</f>
        <v>0</v>
      </c>
      <c r="W223" s="29">
        <f>IF(M223="当方負担（補助事業者）",1,IF(M223="先方負担（販売店等）",2,0))</f>
        <v>0</v>
      </c>
      <c r="X223" s="60" t="str">
        <f ca="1">中間シート!O110</f>
        <v/>
      </c>
    </row>
    <row r="224" spans="2:24" ht="5.0999999999999996" customHeight="1" thickBot="1" x14ac:dyDescent="0.2">
      <c r="B224" s="60" t="s">
        <v>273</v>
      </c>
      <c r="C224" s="63"/>
      <c r="D224" s="63"/>
      <c r="E224" s="70"/>
      <c r="F224" s="81"/>
      <c r="G224" s="68"/>
      <c r="H224" s="13"/>
      <c r="I224" s="13"/>
      <c r="J224" s="13"/>
      <c r="K224" s="13"/>
      <c r="L224" s="13"/>
      <c r="M224" s="13"/>
      <c r="N224" s="13"/>
      <c r="O224" s="13"/>
      <c r="P224" s="13"/>
      <c r="Q224" s="68"/>
      <c r="R224" s="31"/>
      <c r="S224" s="31"/>
      <c r="T224" s="31"/>
    </row>
    <row r="225" spans="2:24" ht="18" customHeight="1" thickBot="1" x14ac:dyDescent="0.2">
      <c r="B225" s="60">
        <v>5</v>
      </c>
      <c r="C225" s="63"/>
      <c r="D225" s="63"/>
      <c r="E225" s="70"/>
      <c r="F225" s="81" t="s">
        <v>270</v>
      </c>
      <c r="G225" s="91"/>
      <c r="H225" s="13"/>
      <c r="I225" s="230"/>
      <c r="J225" s="231"/>
      <c r="K225" s="232"/>
      <c r="L225" s="13"/>
      <c r="M225" s="230"/>
      <c r="N225" s="231"/>
      <c r="O225" s="232"/>
      <c r="P225" s="13"/>
      <c r="Q225" s="91"/>
      <c r="R225" s="31"/>
      <c r="S225" s="31"/>
      <c r="T225" s="31"/>
      <c r="V225" s="29">
        <f>IF(I225="金融機関による振込",1,IF(I225="現金支払い",2,IF(I225="小切手・支払手形",3,0)))</f>
        <v>0</v>
      </c>
      <c r="W225" s="29">
        <f>IF(M225="当方負担（補助事業者）",1,IF(M225="先方負担（販売店等）",2,0))</f>
        <v>0</v>
      </c>
      <c r="X225" s="60" t="str">
        <f ca="1">中間シート!O111</f>
        <v/>
      </c>
    </row>
    <row r="226" spans="2:24" x14ac:dyDescent="0.15">
      <c r="B226" s="60" t="s">
        <v>273</v>
      </c>
      <c r="C226" s="63"/>
      <c r="D226" s="63"/>
      <c r="E226" s="70"/>
      <c r="F226" s="80"/>
      <c r="G226" s="13"/>
      <c r="H226" s="13"/>
      <c r="I226" s="13"/>
      <c r="J226" s="13"/>
      <c r="K226" s="13"/>
      <c r="L226" s="13"/>
      <c r="M226" s="13"/>
      <c r="N226" s="13"/>
      <c r="O226" s="13"/>
      <c r="P226" s="13"/>
      <c r="Q226" s="13"/>
      <c r="R226" s="31"/>
      <c r="S226" s="13"/>
      <c r="T226" s="31"/>
    </row>
    <row r="227" spans="2:24" ht="14.25" thickBot="1" x14ac:dyDescent="0.2">
      <c r="B227" s="60" t="s">
        <v>273</v>
      </c>
      <c r="C227" s="84"/>
      <c r="D227" s="84"/>
      <c r="E227" s="87"/>
      <c r="F227" s="85"/>
      <c r="G227" s="7"/>
      <c r="H227" s="7"/>
      <c r="I227" s="7"/>
      <c r="J227" s="7"/>
      <c r="K227" s="7"/>
      <c r="L227" s="7"/>
      <c r="M227" s="7"/>
      <c r="N227" s="7"/>
      <c r="O227" s="7"/>
      <c r="P227" s="7"/>
      <c r="Q227" s="7"/>
      <c r="R227" s="86"/>
      <c r="S227" s="7"/>
      <c r="T227" s="86"/>
    </row>
    <row r="228" spans="2:24" ht="18" customHeight="1" thickBot="1" x14ac:dyDescent="0.2">
      <c r="B228" s="60">
        <v>6</v>
      </c>
      <c r="C228" s="84"/>
      <c r="D228" s="84"/>
      <c r="E228" s="87" t="s">
        <v>329</v>
      </c>
      <c r="F228" s="88" t="s">
        <v>268</v>
      </c>
      <c r="G228" s="91"/>
      <c r="H228" s="7"/>
      <c r="I228" s="230"/>
      <c r="J228" s="231"/>
      <c r="K228" s="232"/>
      <c r="L228" s="7"/>
      <c r="M228" s="230"/>
      <c r="N228" s="231"/>
      <c r="O228" s="232"/>
      <c r="P228" s="7"/>
      <c r="Q228" s="91"/>
      <c r="R228" s="86"/>
      <c r="S228" s="62">
        <f>中間シート!J49</f>
        <v>0</v>
      </c>
      <c r="T228" s="86"/>
      <c r="V228" s="29">
        <f>IF(I228="金融機関による振込",1,IF(I228="現金支払い",2,IF(I228="小切手・支払手形",3,0)))</f>
        <v>0</v>
      </c>
      <c r="W228" s="29">
        <f>IF(M228="当方負担（補助事業者）",1,IF(M228="先方負担（販売店等）",2,0))</f>
        <v>0</v>
      </c>
      <c r="X228" s="60" t="str">
        <f ca="1">中間シート!O112</f>
        <v/>
      </c>
    </row>
    <row r="229" spans="2:24" ht="5.0999999999999996" customHeight="1" thickBot="1" x14ac:dyDescent="0.2">
      <c r="B229" s="60" t="s">
        <v>273</v>
      </c>
      <c r="C229" s="84"/>
      <c r="D229" s="84"/>
      <c r="E229" s="87"/>
      <c r="F229" s="88"/>
      <c r="G229" s="89"/>
      <c r="H229" s="7"/>
      <c r="I229" s="7"/>
      <c r="J229" s="7"/>
      <c r="K229" s="7"/>
      <c r="L229" s="7"/>
      <c r="M229" s="7"/>
      <c r="N229" s="7"/>
      <c r="O229" s="7"/>
      <c r="P229" s="7"/>
      <c r="Q229" s="89"/>
      <c r="R229" s="86"/>
      <c r="S229" s="89"/>
      <c r="T229" s="86"/>
    </row>
    <row r="230" spans="2:24" ht="18" customHeight="1" thickBot="1" x14ac:dyDescent="0.2">
      <c r="B230" s="60">
        <v>6</v>
      </c>
      <c r="C230" s="84"/>
      <c r="D230" s="84"/>
      <c r="E230" s="87"/>
      <c r="F230" s="88" t="s">
        <v>269</v>
      </c>
      <c r="G230" s="91"/>
      <c r="H230" s="7"/>
      <c r="I230" s="230"/>
      <c r="J230" s="231"/>
      <c r="K230" s="232"/>
      <c r="L230" s="7"/>
      <c r="M230" s="230"/>
      <c r="N230" s="231"/>
      <c r="O230" s="232"/>
      <c r="P230" s="7"/>
      <c r="Q230" s="91"/>
      <c r="R230" s="86"/>
      <c r="S230" s="86"/>
      <c r="T230" s="86"/>
      <c r="V230" s="29">
        <f>IF(I230="金融機関による振込",1,IF(I230="現金支払い",2,IF(I230="小切手・支払手形",3,0)))</f>
        <v>0</v>
      </c>
      <c r="W230" s="29">
        <f>IF(M230="当方負担（補助事業者）",1,IF(M230="先方負担（販売店等）",2,0))</f>
        <v>0</v>
      </c>
      <c r="X230" s="60" t="str">
        <f ca="1">中間シート!O113</f>
        <v/>
      </c>
    </row>
    <row r="231" spans="2:24" ht="5.0999999999999996" customHeight="1" thickBot="1" x14ac:dyDescent="0.2">
      <c r="B231" s="60" t="s">
        <v>273</v>
      </c>
      <c r="C231" s="84"/>
      <c r="D231" s="84"/>
      <c r="E231" s="87"/>
      <c r="F231" s="88"/>
      <c r="G231" s="89"/>
      <c r="H231" s="7"/>
      <c r="I231" s="7"/>
      <c r="J231" s="7"/>
      <c r="K231" s="7"/>
      <c r="L231" s="7"/>
      <c r="M231" s="7"/>
      <c r="N231" s="7"/>
      <c r="O231" s="7"/>
      <c r="P231" s="7"/>
      <c r="Q231" s="89"/>
      <c r="R231" s="86"/>
      <c r="S231" s="86"/>
      <c r="T231" s="86"/>
    </row>
    <row r="232" spans="2:24" ht="18" customHeight="1" thickBot="1" x14ac:dyDescent="0.2">
      <c r="B232" s="60">
        <v>6</v>
      </c>
      <c r="C232" s="84"/>
      <c r="D232" s="84"/>
      <c r="E232" s="87"/>
      <c r="F232" s="88" t="s">
        <v>270</v>
      </c>
      <c r="G232" s="91"/>
      <c r="H232" s="7"/>
      <c r="I232" s="230"/>
      <c r="J232" s="231"/>
      <c r="K232" s="232"/>
      <c r="L232" s="7"/>
      <c r="M232" s="230"/>
      <c r="N232" s="231"/>
      <c r="O232" s="232"/>
      <c r="P232" s="7"/>
      <c r="Q232" s="91"/>
      <c r="R232" s="86"/>
      <c r="S232" s="86"/>
      <c r="T232" s="86"/>
      <c r="V232" s="29">
        <f>IF(I232="金融機関による振込",1,IF(I232="現金支払い",2,IF(I232="小切手・支払手形",3,0)))</f>
        <v>0</v>
      </c>
      <c r="W232" s="29">
        <f>IF(M232="当方負担（補助事業者）",1,IF(M232="先方負担（販売店等）",2,0))</f>
        <v>0</v>
      </c>
      <c r="X232" s="60" t="str">
        <f ca="1">中間シート!O114</f>
        <v/>
      </c>
    </row>
    <row r="233" spans="2:24" x14ac:dyDescent="0.15">
      <c r="B233" s="60" t="s">
        <v>273</v>
      </c>
      <c r="C233" s="84"/>
      <c r="D233" s="84"/>
      <c r="E233" s="87"/>
      <c r="F233" s="85"/>
      <c r="G233" s="7"/>
      <c r="H233" s="7"/>
      <c r="I233" s="7"/>
      <c r="J233" s="7"/>
      <c r="K233" s="7"/>
      <c r="L233" s="7"/>
      <c r="M233" s="7"/>
      <c r="N233" s="7"/>
      <c r="O233" s="7"/>
      <c r="P233" s="7"/>
      <c r="Q233" s="7"/>
      <c r="R233" s="86"/>
      <c r="S233" s="7"/>
      <c r="T233" s="86"/>
    </row>
    <row r="234" spans="2:24" ht="14.25" thickBot="1" x14ac:dyDescent="0.2">
      <c r="B234" s="60" t="s">
        <v>273</v>
      </c>
      <c r="C234" s="63"/>
      <c r="D234" s="63"/>
      <c r="E234" s="70"/>
      <c r="F234" s="80"/>
      <c r="G234" s="13"/>
      <c r="H234" s="13"/>
      <c r="I234" s="13"/>
      <c r="J234" s="13"/>
      <c r="K234" s="13"/>
      <c r="L234" s="13"/>
      <c r="M234" s="13"/>
      <c r="N234" s="13"/>
      <c r="O234" s="13"/>
      <c r="P234" s="13"/>
      <c r="Q234" s="13"/>
      <c r="R234" s="31"/>
      <c r="S234" s="13"/>
      <c r="T234" s="31"/>
    </row>
    <row r="235" spans="2:24" ht="18" customHeight="1" thickBot="1" x14ac:dyDescent="0.2">
      <c r="B235" s="60">
        <v>7</v>
      </c>
      <c r="C235" s="63"/>
      <c r="D235" s="63"/>
      <c r="E235" s="70" t="s">
        <v>330</v>
      </c>
      <c r="F235" s="81" t="s">
        <v>268</v>
      </c>
      <c r="G235" s="91"/>
      <c r="H235" s="13"/>
      <c r="I235" s="230"/>
      <c r="J235" s="231"/>
      <c r="K235" s="232"/>
      <c r="L235" s="13"/>
      <c r="M235" s="230"/>
      <c r="N235" s="231"/>
      <c r="O235" s="232"/>
      <c r="P235" s="13"/>
      <c r="Q235" s="91"/>
      <c r="R235" s="31"/>
      <c r="S235" s="62">
        <f>中間シート!J50</f>
        <v>0</v>
      </c>
      <c r="T235" s="31"/>
      <c r="V235" s="29">
        <f>IF(I235="金融機関による振込",1,IF(I235="現金支払い",2,IF(I235="小切手・支払手形",3,0)))</f>
        <v>0</v>
      </c>
      <c r="W235" s="29">
        <f>IF(M235="当方負担（補助事業者）",1,IF(M235="先方負担（販売店等）",2,0))</f>
        <v>0</v>
      </c>
      <c r="X235" s="60" t="str">
        <f ca="1">中間シート!O115</f>
        <v/>
      </c>
    </row>
    <row r="236" spans="2:24" ht="5.0999999999999996" customHeight="1" thickBot="1" x14ac:dyDescent="0.2">
      <c r="B236" s="60" t="s">
        <v>273</v>
      </c>
      <c r="C236" s="63"/>
      <c r="D236" s="63"/>
      <c r="E236" s="70"/>
      <c r="F236" s="81"/>
      <c r="G236" s="68"/>
      <c r="H236" s="13"/>
      <c r="I236" s="13"/>
      <c r="J236" s="13"/>
      <c r="K236" s="13"/>
      <c r="L236" s="13"/>
      <c r="M236" s="13"/>
      <c r="N236" s="13"/>
      <c r="O236" s="13"/>
      <c r="P236" s="13"/>
      <c r="Q236" s="68"/>
      <c r="R236" s="31"/>
      <c r="S236" s="68"/>
      <c r="T236" s="31"/>
    </row>
    <row r="237" spans="2:24" ht="18" customHeight="1" thickBot="1" x14ac:dyDescent="0.2">
      <c r="B237" s="60">
        <v>7</v>
      </c>
      <c r="C237" s="63"/>
      <c r="D237" s="63"/>
      <c r="E237" s="70"/>
      <c r="F237" s="81" t="s">
        <v>269</v>
      </c>
      <c r="G237" s="91"/>
      <c r="H237" s="13"/>
      <c r="I237" s="230"/>
      <c r="J237" s="231"/>
      <c r="K237" s="232"/>
      <c r="L237" s="13"/>
      <c r="M237" s="230"/>
      <c r="N237" s="231"/>
      <c r="O237" s="232"/>
      <c r="P237" s="13"/>
      <c r="Q237" s="91"/>
      <c r="R237" s="31"/>
      <c r="S237" s="31"/>
      <c r="T237" s="31"/>
      <c r="V237" s="29">
        <f>IF(I237="金融機関による振込",1,IF(I237="現金支払い",2,IF(I237="小切手・支払手形",3,0)))</f>
        <v>0</v>
      </c>
      <c r="W237" s="29">
        <f>IF(M237="当方負担（補助事業者）",1,IF(M237="先方負担（販売店等）",2,0))</f>
        <v>0</v>
      </c>
      <c r="X237" s="60" t="str">
        <f ca="1">中間シート!O116</f>
        <v/>
      </c>
    </row>
    <row r="238" spans="2:24" ht="5.0999999999999996" customHeight="1" thickBot="1" x14ac:dyDescent="0.2">
      <c r="B238" s="60" t="s">
        <v>273</v>
      </c>
      <c r="C238" s="63"/>
      <c r="D238" s="63"/>
      <c r="E238" s="70"/>
      <c r="F238" s="81"/>
      <c r="G238" s="68"/>
      <c r="H238" s="13"/>
      <c r="I238" s="13"/>
      <c r="J238" s="13"/>
      <c r="K238" s="13"/>
      <c r="L238" s="13"/>
      <c r="M238" s="13"/>
      <c r="N238" s="13"/>
      <c r="O238" s="13"/>
      <c r="P238" s="13"/>
      <c r="Q238" s="68"/>
      <c r="R238" s="31"/>
      <c r="S238" s="31"/>
      <c r="T238" s="31"/>
    </row>
    <row r="239" spans="2:24" ht="18" customHeight="1" thickBot="1" x14ac:dyDescent="0.2">
      <c r="B239" s="60">
        <v>7</v>
      </c>
      <c r="C239" s="63"/>
      <c r="D239" s="63"/>
      <c r="E239" s="70"/>
      <c r="F239" s="81" t="s">
        <v>270</v>
      </c>
      <c r="G239" s="91"/>
      <c r="H239" s="13"/>
      <c r="I239" s="230"/>
      <c r="J239" s="231"/>
      <c r="K239" s="232"/>
      <c r="L239" s="13"/>
      <c r="M239" s="230"/>
      <c r="N239" s="231"/>
      <c r="O239" s="232"/>
      <c r="P239" s="13"/>
      <c r="Q239" s="91"/>
      <c r="R239" s="31"/>
      <c r="S239" s="31"/>
      <c r="T239" s="31"/>
      <c r="V239" s="29">
        <f>IF(I239="金融機関による振込",1,IF(I239="現金支払い",2,IF(I239="小切手・支払手形",3,0)))</f>
        <v>0</v>
      </c>
      <c r="W239" s="29">
        <f>IF(M239="当方負担（補助事業者）",1,IF(M239="先方負担（販売店等）",2,0))</f>
        <v>0</v>
      </c>
      <c r="X239" s="60" t="str">
        <f ca="1">中間シート!O117</f>
        <v/>
      </c>
    </row>
    <row r="240" spans="2:24" x14ac:dyDescent="0.15">
      <c r="B240" s="60" t="s">
        <v>273</v>
      </c>
      <c r="C240" s="63"/>
      <c r="D240" s="63"/>
      <c r="E240" s="70"/>
      <c r="F240" s="80"/>
      <c r="G240" s="13"/>
      <c r="H240" s="13"/>
      <c r="I240" s="13"/>
      <c r="J240" s="13"/>
      <c r="K240" s="13"/>
      <c r="L240" s="13"/>
      <c r="M240" s="13"/>
      <c r="N240" s="13"/>
      <c r="O240" s="13"/>
      <c r="P240" s="13"/>
      <c r="Q240" s="13"/>
      <c r="R240" s="31"/>
      <c r="S240" s="13"/>
      <c r="T240" s="31"/>
    </row>
    <row r="241" spans="2:24" ht="14.25" thickBot="1" x14ac:dyDescent="0.2">
      <c r="B241" s="60" t="s">
        <v>273</v>
      </c>
      <c r="C241" s="84"/>
      <c r="D241" s="84"/>
      <c r="E241" s="87"/>
      <c r="F241" s="85"/>
      <c r="G241" s="7"/>
      <c r="H241" s="7"/>
      <c r="I241" s="7"/>
      <c r="J241" s="7"/>
      <c r="K241" s="7"/>
      <c r="L241" s="7"/>
      <c r="M241" s="7"/>
      <c r="N241" s="7"/>
      <c r="O241" s="7"/>
      <c r="P241" s="7"/>
      <c r="Q241" s="7"/>
      <c r="R241" s="86"/>
      <c r="S241" s="7"/>
      <c r="T241" s="86"/>
    </row>
    <row r="242" spans="2:24" ht="18" customHeight="1" thickBot="1" x14ac:dyDescent="0.2">
      <c r="B242" s="60">
        <v>8</v>
      </c>
      <c r="C242" s="84"/>
      <c r="D242" s="84"/>
      <c r="E242" s="87" t="s">
        <v>331</v>
      </c>
      <c r="F242" s="88" t="s">
        <v>268</v>
      </c>
      <c r="G242" s="91"/>
      <c r="H242" s="7"/>
      <c r="I242" s="230"/>
      <c r="J242" s="231"/>
      <c r="K242" s="232"/>
      <c r="L242" s="7"/>
      <c r="M242" s="230"/>
      <c r="N242" s="231"/>
      <c r="O242" s="232"/>
      <c r="P242" s="7"/>
      <c r="Q242" s="91"/>
      <c r="R242" s="86"/>
      <c r="S242" s="62">
        <f>中間シート!J51</f>
        <v>0</v>
      </c>
      <c r="T242" s="86"/>
      <c r="V242" s="29">
        <f>IF(I242="金融機関による振込",1,IF(I242="現金支払い",2,IF(I242="小切手・支払手形",3,0)))</f>
        <v>0</v>
      </c>
      <c r="W242" s="29">
        <f>IF(M242="当方負担（補助事業者）",1,IF(M242="先方負担（販売店等）",2,0))</f>
        <v>0</v>
      </c>
      <c r="X242" s="60" t="str">
        <f ca="1">中間シート!O118</f>
        <v/>
      </c>
    </row>
    <row r="243" spans="2:24" ht="5.0999999999999996" customHeight="1" thickBot="1" x14ac:dyDescent="0.2">
      <c r="B243" s="60" t="s">
        <v>273</v>
      </c>
      <c r="C243" s="84"/>
      <c r="D243" s="84"/>
      <c r="E243" s="87"/>
      <c r="F243" s="88"/>
      <c r="G243" s="89"/>
      <c r="H243" s="7"/>
      <c r="I243" s="7"/>
      <c r="J243" s="7"/>
      <c r="K243" s="7"/>
      <c r="L243" s="7"/>
      <c r="M243" s="7"/>
      <c r="N243" s="7"/>
      <c r="O243" s="7"/>
      <c r="P243" s="7"/>
      <c r="Q243" s="89"/>
      <c r="R243" s="86"/>
      <c r="S243" s="89"/>
      <c r="T243" s="86"/>
    </row>
    <row r="244" spans="2:24" ht="18" customHeight="1" thickBot="1" x14ac:dyDescent="0.2">
      <c r="B244" s="60">
        <v>8</v>
      </c>
      <c r="C244" s="84"/>
      <c r="D244" s="84"/>
      <c r="E244" s="87"/>
      <c r="F244" s="88" t="s">
        <v>269</v>
      </c>
      <c r="G244" s="91"/>
      <c r="H244" s="7"/>
      <c r="I244" s="230"/>
      <c r="J244" s="231"/>
      <c r="K244" s="232"/>
      <c r="L244" s="7"/>
      <c r="M244" s="230"/>
      <c r="N244" s="231"/>
      <c r="O244" s="232"/>
      <c r="P244" s="7"/>
      <c r="Q244" s="91"/>
      <c r="R244" s="86"/>
      <c r="S244" s="86"/>
      <c r="T244" s="86"/>
      <c r="V244" s="29">
        <f>IF(I244="金融機関による振込",1,IF(I244="現金支払い",2,IF(I244="小切手・支払手形",3,0)))</f>
        <v>0</v>
      </c>
      <c r="W244" s="29">
        <f>IF(M244="当方負担（補助事業者）",1,IF(M244="先方負担（販売店等）",2,0))</f>
        <v>0</v>
      </c>
      <c r="X244" s="60" t="str">
        <f ca="1">中間シート!O119</f>
        <v/>
      </c>
    </row>
    <row r="245" spans="2:24" ht="5.0999999999999996" customHeight="1" thickBot="1" x14ac:dyDescent="0.2">
      <c r="B245" s="60" t="s">
        <v>273</v>
      </c>
      <c r="C245" s="84"/>
      <c r="D245" s="84"/>
      <c r="E245" s="87"/>
      <c r="F245" s="88"/>
      <c r="G245" s="89"/>
      <c r="H245" s="7"/>
      <c r="I245" s="7"/>
      <c r="J245" s="7"/>
      <c r="K245" s="7"/>
      <c r="L245" s="7"/>
      <c r="M245" s="7"/>
      <c r="N245" s="7"/>
      <c r="O245" s="7"/>
      <c r="P245" s="7"/>
      <c r="Q245" s="89"/>
      <c r="R245" s="86"/>
      <c r="S245" s="86"/>
      <c r="T245" s="86"/>
    </row>
    <row r="246" spans="2:24" ht="18" customHeight="1" thickBot="1" x14ac:dyDescent="0.2">
      <c r="B246" s="60">
        <v>8</v>
      </c>
      <c r="C246" s="84"/>
      <c r="D246" s="84"/>
      <c r="E246" s="87"/>
      <c r="F246" s="88" t="s">
        <v>270</v>
      </c>
      <c r="G246" s="91"/>
      <c r="H246" s="7"/>
      <c r="I246" s="230"/>
      <c r="J246" s="231"/>
      <c r="K246" s="232"/>
      <c r="L246" s="7"/>
      <c r="M246" s="230"/>
      <c r="N246" s="231"/>
      <c r="O246" s="232"/>
      <c r="P246" s="7"/>
      <c r="Q246" s="91"/>
      <c r="R246" s="86"/>
      <c r="S246" s="86"/>
      <c r="T246" s="86"/>
      <c r="V246" s="29">
        <f>IF(I246="金融機関による振込",1,IF(I246="現金支払い",2,IF(I246="小切手・支払手形",3,0)))</f>
        <v>0</v>
      </c>
      <c r="W246" s="29">
        <f>IF(M246="当方負担（補助事業者）",1,IF(M246="先方負担（販売店等）",2,0))</f>
        <v>0</v>
      </c>
      <c r="X246" s="60" t="str">
        <f ca="1">中間シート!O120</f>
        <v/>
      </c>
    </row>
    <row r="247" spans="2:24" x14ac:dyDescent="0.15">
      <c r="B247" s="60" t="s">
        <v>273</v>
      </c>
      <c r="C247" s="84"/>
      <c r="D247" s="84"/>
      <c r="E247" s="87"/>
      <c r="F247" s="85"/>
      <c r="G247" s="7"/>
      <c r="H247" s="7"/>
      <c r="I247" s="7"/>
      <c r="J247" s="7"/>
      <c r="K247" s="7"/>
      <c r="L247" s="7"/>
      <c r="M247" s="7"/>
      <c r="N247" s="7"/>
      <c r="O247" s="7"/>
      <c r="P247" s="7"/>
      <c r="Q247" s="7"/>
      <c r="R247" s="86"/>
      <c r="S247" s="7"/>
      <c r="T247" s="86"/>
    </row>
    <row r="248" spans="2:24" ht="14.25" thickBot="1" x14ac:dyDescent="0.2">
      <c r="B248" s="60" t="s">
        <v>273</v>
      </c>
      <c r="C248" s="63"/>
      <c r="D248" s="63"/>
      <c r="E248" s="70"/>
      <c r="F248" s="80"/>
      <c r="G248" s="13"/>
      <c r="H248" s="13"/>
      <c r="I248" s="13"/>
      <c r="J248" s="13"/>
      <c r="K248" s="13"/>
      <c r="L248" s="13"/>
      <c r="M248" s="13"/>
      <c r="N248" s="13"/>
      <c r="O248" s="13"/>
      <c r="P248" s="13"/>
      <c r="Q248" s="13"/>
      <c r="R248" s="31"/>
      <c r="S248" s="13"/>
      <c r="T248" s="31"/>
    </row>
    <row r="249" spans="2:24" ht="18" customHeight="1" thickBot="1" x14ac:dyDescent="0.2">
      <c r="B249" s="60">
        <v>9</v>
      </c>
      <c r="C249" s="63"/>
      <c r="D249" s="63"/>
      <c r="E249" s="70" t="s">
        <v>332</v>
      </c>
      <c r="F249" s="81" t="s">
        <v>268</v>
      </c>
      <c r="G249" s="91"/>
      <c r="H249" s="13"/>
      <c r="I249" s="230"/>
      <c r="J249" s="231"/>
      <c r="K249" s="232"/>
      <c r="L249" s="13"/>
      <c r="M249" s="230"/>
      <c r="N249" s="231"/>
      <c r="O249" s="232"/>
      <c r="P249" s="13"/>
      <c r="Q249" s="91"/>
      <c r="R249" s="31"/>
      <c r="S249" s="62">
        <f>中間シート!J52</f>
        <v>0</v>
      </c>
      <c r="T249" s="31"/>
      <c r="V249" s="29">
        <f>IF(I249="金融機関による振込",1,IF(I249="現金支払い",2,IF(I249="小切手・支払手形",3,0)))</f>
        <v>0</v>
      </c>
      <c r="W249" s="29">
        <f>IF(M249="当方負担（補助事業者）",1,IF(M249="先方負担（販売店等）",2,0))</f>
        <v>0</v>
      </c>
      <c r="X249" s="60" t="str">
        <f ca="1">中間シート!O121</f>
        <v/>
      </c>
    </row>
    <row r="250" spans="2:24" ht="5.0999999999999996" customHeight="1" thickBot="1" x14ac:dyDescent="0.2">
      <c r="B250" s="60" t="s">
        <v>273</v>
      </c>
      <c r="C250" s="63"/>
      <c r="D250" s="63"/>
      <c r="E250" s="70"/>
      <c r="F250" s="81"/>
      <c r="G250" s="68"/>
      <c r="H250" s="13"/>
      <c r="I250" s="13"/>
      <c r="J250" s="13"/>
      <c r="K250" s="13"/>
      <c r="L250" s="13"/>
      <c r="M250" s="13"/>
      <c r="N250" s="13"/>
      <c r="O250" s="13"/>
      <c r="P250" s="13"/>
      <c r="Q250" s="68"/>
      <c r="R250" s="31"/>
      <c r="S250" s="68"/>
      <c r="T250" s="31"/>
    </row>
    <row r="251" spans="2:24" ht="18" customHeight="1" thickBot="1" x14ac:dyDescent="0.2">
      <c r="B251" s="60">
        <v>9</v>
      </c>
      <c r="C251" s="63"/>
      <c r="D251" s="63"/>
      <c r="E251" s="70"/>
      <c r="F251" s="81" t="s">
        <v>269</v>
      </c>
      <c r="G251" s="91"/>
      <c r="H251" s="13"/>
      <c r="I251" s="230"/>
      <c r="J251" s="231"/>
      <c r="K251" s="232"/>
      <c r="L251" s="13"/>
      <c r="M251" s="230"/>
      <c r="N251" s="231"/>
      <c r="O251" s="232"/>
      <c r="P251" s="13"/>
      <c r="Q251" s="91"/>
      <c r="R251" s="31"/>
      <c r="S251" s="31"/>
      <c r="T251" s="31"/>
      <c r="V251" s="29">
        <f>IF(I251="金融機関による振込",1,IF(I251="現金支払い",2,IF(I251="小切手・支払手形",3,0)))</f>
        <v>0</v>
      </c>
      <c r="W251" s="29">
        <f>IF(M251="当方負担（補助事業者）",1,IF(M251="先方負担（販売店等）",2,0))</f>
        <v>0</v>
      </c>
      <c r="X251" s="60" t="str">
        <f ca="1">中間シート!O122</f>
        <v/>
      </c>
    </row>
    <row r="252" spans="2:24" ht="5.0999999999999996" customHeight="1" thickBot="1" x14ac:dyDescent="0.2">
      <c r="B252" s="60" t="s">
        <v>273</v>
      </c>
      <c r="C252" s="63"/>
      <c r="D252" s="63"/>
      <c r="E252" s="70"/>
      <c r="F252" s="81"/>
      <c r="G252" s="68"/>
      <c r="H252" s="13"/>
      <c r="I252" s="13"/>
      <c r="J252" s="13"/>
      <c r="K252" s="13"/>
      <c r="L252" s="13"/>
      <c r="M252" s="13"/>
      <c r="N252" s="13"/>
      <c r="O252" s="13"/>
      <c r="P252" s="13"/>
      <c r="Q252" s="68"/>
      <c r="R252" s="31"/>
      <c r="S252" s="31"/>
      <c r="T252" s="31"/>
    </row>
    <row r="253" spans="2:24" ht="18" customHeight="1" thickBot="1" x14ac:dyDescent="0.2">
      <c r="B253" s="60">
        <v>9</v>
      </c>
      <c r="C253" s="63"/>
      <c r="D253" s="63"/>
      <c r="E253" s="70"/>
      <c r="F253" s="81" t="s">
        <v>270</v>
      </c>
      <c r="G253" s="91"/>
      <c r="H253" s="13"/>
      <c r="I253" s="230"/>
      <c r="J253" s="231"/>
      <c r="K253" s="232"/>
      <c r="L253" s="13"/>
      <c r="M253" s="230"/>
      <c r="N253" s="231"/>
      <c r="O253" s="232"/>
      <c r="P253" s="13"/>
      <c r="Q253" s="91"/>
      <c r="R253" s="31"/>
      <c r="S253" s="31"/>
      <c r="T253" s="31"/>
      <c r="V253" s="29">
        <f>IF(I253="金融機関による振込",1,IF(I253="現金支払い",2,IF(I253="小切手・支払手形",3,0)))</f>
        <v>0</v>
      </c>
      <c r="W253" s="29">
        <f>IF(M253="当方負担（補助事業者）",1,IF(M253="先方負担（販売店等）",2,0))</f>
        <v>0</v>
      </c>
      <c r="X253" s="60" t="str">
        <f ca="1">中間シート!O123</f>
        <v/>
      </c>
    </row>
    <row r="254" spans="2:24" x14ac:dyDescent="0.15">
      <c r="B254" s="60" t="s">
        <v>273</v>
      </c>
      <c r="C254" s="63"/>
      <c r="D254" s="63"/>
      <c r="E254" s="70"/>
      <c r="F254" s="80"/>
      <c r="G254" s="13"/>
      <c r="H254" s="13"/>
      <c r="I254" s="13"/>
      <c r="J254" s="13"/>
      <c r="K254" s="13"/>
      <c r="L254" s="13"/>
      <c r="M254" s="13"/>
      <c r="N254" s="13"/>
      <c r="O254" s="13"/>
      <c r="P254" s="13"/>
      <c r="Q254" s="13"/>
      <c r="R254" s="31"/>
      <c r="S254" s="13"/>
      <c r="T254" s="31"/>
    </row>
    <row r="255" spans="2:24" ht="14.25" thickBot="1" x14ac:dyDescent="0.2">
      <c r="B255" s="60" t="s">
        <v>273</v>
      </c>
      <c r="C255" s="84"/>
      <c r="D255" s="84"/>
      <c r="E255" s="87"/>
      <c r="F255" s="85"/>
      <c r="G255" s="7"/>
      <c r="H255" s="7"/>
      <c r="I255" s="7"/>
      <c r="J255" s="7"/>
      <c r="K255" s="7"/>
      <c r="L255" s="7"/>
      <c r="M255" s="7"/>
      <c r="N255" s="7"/>
      <c r="O255" s="7"/>
      <c r="P255" s="7"/>
      <c r="Q255" s="7"/>
      <c r="R255" s="86"/>
      <c r="S255" s="7"/>
      <c r="T255" s="86"/>
    </row>
    <row r="256" spans="2:24" ht="18" customHeight="1" thickBot="1" x14ac:dyDescent="0.2">
      <c r="B256" s="60">
        <v>10</v>
      </c>
      <c r="C256" s="84"/>
      <c r="D256" s="84"/>
      <c r="E256" s="87" t="s">
        <v>333</v>
      </c>
      <c r="F256" s="88" t="s">
        <v>268</v>
      </c>
      <c r="G256" s="91"/>
      <c r="H256" s="7"/>
      <c r="I256" s="230"/>
      <c r="J256" s="231"/>
      <c r="K256" s="232"/>
      <c r="L256" s="7"/>
      <c r="M256" s="230"/>
      <c r="N256" s="231"/>
      <c r="O256" s="232"/>
      <c r="P256" s="7"/>
      <c r="Q256" s="91"/>
      <c r="R256" s="86"/>
      <c r="S256" s="62">
        <f>中間シート!J53</f>
        <v>0</v>
      </c>
      <c r="T256" s="86"/>
      <c r="V256" s="29">
        <f>IF(I256="金融機関による振込",1,IF(I256="現金支払い",2,IF(I256="小切手・支払手形",3,0)))</f>
        <v>0</v>
      </c>
      <c r="W256" s="29">
        <f>IF(M256="当方負担（補助事業者）",1,IF(M256="先方負担（販売店等）",2,0))</f>
        <v>0</v>
      </c>
      <c r="X256" s="60" t="str">
        <f ca="1">中間シート!O124</f>
        <v/>
      </c>
    </row>
    <row r="257" spans="2:24" ht="5.0999999999999996" customHeight="1" thickBot="1" x14ac:dyDescent="0.2">
      <c r="B257" s="60" t="s">
        <v>273</v>
      </c>
      <c r="C257" s="84"/>
      <c r="D257" s="84"/>
      <c r="E257" s="87"/>
      <c r="F257" s="88"/>
      <c r="G257" s="89"/>
      <c r="H257" s="7"/>
      <c r="I257" s="7"/>
      <c r="J257" s="7"/>
      <c r="K257" s="7"/>
      <c r="L257" s="7"/>
      <c r="M257" s="7"/>
      <c r="N257" s="7"/>
      <c r="O257" s="7"/>
      <c r="P257" s="7"/>
      <c r="Q257" s="89"/>
      <c r="R257" s="86"/>
      <c r="S257" s="89"/>
      <c r="T257" s="86"/>
    </row>
    <row r="258" spans="2:24" ht="18" customHeight="1" thickBot="1" x14ac:dyDescent="0.2">
      <c r="B258" s="60">
        <v>10</v>
      </c>
      <c r="C258" s="84"/>
      <c r="D258" s="84"/>
      <c r="E258" s="87"/>
      <c r="F258" s="88" t="s">
        <v>269</v>
      </c>
      <c r="G258" s="91"/>
      <c r="H258" s="7"/>
      <c r="I258" s="230"/>
      <c r="J258" s="231"/>
      <c r="K258" s="232"/>
      <c r="L258" s="7"/>
      <c r="M258" s="230"/>
      <c r="N258" s="231"/>
      <c r="O258" s="232"/>
      <c r="P258" s="7"/>
      <c r="Q258" s="91"/>
      <c r="R258" s="86"/>
      <c r="S258" s="86"/>
      <c r="T258" s="86"/>
      <c r="V258" s="29">
        <f>IF(I258="金融機関による振込",1,IF(I258="現金支払い",2,IF(I258="小切手・支払手形",3,0)))</f>
        <v>0</v>
      </c>
      <c r="W258" s="29">
        <f>IF(M258="当方負担（補助事業者）",1,IF(M258="先方負担（販売店等）",2,0))</f>
        <v>0</v>
      </c>
      <c r="X258" s="60" t="str">
        <f ca="1">中間シート!O125</f>
        <v/>
      </c>
    </row>
    <row r="259" spans="2:24" ht="5.0999999999999996" customHeight="1" thickBot="1" x14ac:dyDescent="0.2">
      <c r="B259" s="60" t="s">
        <v>273</v>
      </c>
      <c r="C259" s="84"/>
      <c r="D259" s="84"/>
      <c r="E259" s="87"/>
      <c r="F259" s="88"/>
      <c r="G259" s="89"/>
      <c r="H259" s="7"/>
      <c r="I259" s="7"/>
      <c r="J259" s="7"/>
      <c r="K259" s="7"/>
      <c r="L259" s="7"/>
      <c r="M259" s="7"/>
      <c r="N259" s="7"/>
      <c r="O259" s="7"/>
      <c r="P259" s="7"/>
      <c r="Q259" s="89"/>
      <c r="R259" s="86"/>
      <c r="S259" s="86"/>
      <c r="T259" s="86"/>
    </row>
    <row r="260" spans="2:24" ht="18" customHeight="1" thickBot="1" x14ac:dyDescent="0.2">
      <c r="B260" s="60">
        <v>10</v>
      </c>
      <c r="C260" s="84"/>
      <c r="D260" s="84"/>
      <c r="E260" s="87"/>
      <c r="F260" s="88" t="s">
        <v>270</v>
      </c>
      <c r="G260" s="91"/>
      <c r="H260" s="7"/>
      <c r="I260" s="230"/>
      <c r="J260" s="231"/>
      <c r="K260" s="232"/>
      <c r="L260" s="7"/>
      <c r="M260" s="230"/>
      <c r="N260" s="231"/>
      <c r="O260" s="232"/>
      <c r="P260" s="7"/>
      <c r="Q260" s="91"/>
      <c r="R260" s="86"/>
      <c r="S260" s="86"/>
      <c r="T260" s="86"/>
      <c r="V260" s="29">
        <f>IF(I260="金融機関による振込",1,IF(I260="現金支払い",2,IF(I260="小切手・支払手形",3,0)))</f>
        <v>0</v>
      </c>
      <c r="W260" s="29">
        <f>IF(M260="当方負担（補助事業者）",1,IF(M260="先方負担（販売店等）",2,0))</f>
        <v>0</v>
      </c>
      <c r="X260" s="60" t="str">
        <f ca="1">中間シート!O126</f>
        <v/>
      </c>
    </row>
    <row r="261" spans="2:24" x14ac:dyDescent="0.15">
      <c r="B261" s="60" t="s">
        <v>273</v>
      </c>
      <c r="C261" s="84"/>
      <c r="D261" s="84"/>
      <c r="E261" s="87"/>
      <c r="F261" s="85"/>
      <c r="G261" s="7"/>
      <c r="H261" s="7"/>
      <c r="I261" s="7"/>
      <c r="J261" s="7"/>
      <c r="K261" s="7"/>
      <c r="L261" s="7"/>
      <c r="M261" s="7"/>
      <c r="N261" s="7"/>
      <c r="O261" s="7"/>
      <c r="P261" s="7"/>
      <c r="Q261" s="7"/>
      <c r="R261" s="86"/>
      <c r="S261" s="7"/>
      <c r="T261" s="86"/>
    </row>
    <row r="262" spans="2:24" ht="14.25" thickBot="1" x14ac:dyDescent="0.2">
      <c r="B262" s="60" t="s">
        <v>273</v>
      </c>
      <c r="C262" s="63"/>
      <c r="D262" s="63"/>
      <c r="E262" s="70"/>
      <c r="F262" s="80"/>
      <c r="G262" s="13"/>
      <c r="H262" s="13"/>
      <c r="I262" s="13"/>
      <c r="J262" s="13"/>
      <c r="K262" s="13"/>
      <c r="L262" s="13"/>
      <c r="M262" s="13"/>
      <c r="N262" s="13"/>
      <c r="O262" s="13"/>
      <c r="P262" s="13"/>
      <c r="Q262" s="13"/>
      <c r="R262" s="31"/>
      <c r="S262" s="13"/>
      <c r="T262" s="31"/>
    </row>
    <row r="263" spans="2:24" ht="18" customHeight="1" thickBot="1" x14ac:dyDescent="0.2">
      <c r="B263" s="60">
        <v>11</v>
      </c>
      <c r="C263" s="63"/>
      <c r="D263" s="63"/>
      <c r="E263" s="70" t="s">
        <v>334</v>
      </c>
      <c r="F263" s="81" t="s">
        <v>268</v>
      </c>
      <c r="G263" s="91"/>
      <c r="H263" s="13"/>
      <c r="I263" s="230"/>
      <c r="J263" s="231"/>
      <c r="K263" s="232"/>
      <c r="L263" s="13"/>
      <c r="M263" s="230"/>
      <c r="N263" s="231"/>
      <c r="O263" s="232"/>
      <c r="P263" s="13"/>
      <c r="Q263" s="91"/>
      <c r="R263" s="31"/>
      <c r="S263" s="62">
        <f>中間シート!J54</f>
        <v>0</v>
      </c>
      <c r="T263" s="31"/>
      <c r="V263" s="29">
        <f>IF(I263="金融機関による振込",1,IF(I263="現金支払い",2,IF(I263="小切手・支払手形",3,0)))</f>
        <v>0</v>
      </c>
      <c r="W263" s="29">
        <f>IF(M263="当方負担（補助事業者）",1,IF(M263="先方負担（販売店等）",2,0))</f>
        <v>0</v>
      </c>
      <c r="X263" s="60" t="str">
        <f ca="1">中間シート!O127</f>
        <v/>
      </c>
    </row>
    <row r="264" spans="2:24" ht="5.0999999999999996" customHeight="1" thickBot="1" x14ac:dyDescent="0.2">
      <c r="B264" s="60" t="s">
        <v>273</v>
      </c>
      <c r="C264" s="63"/>
      <c r="D264" s="63"/>
      <c r="E264" s="70"/>
      <c r="F264" s="81"/>
      <c r="G264" s="68"/>
      <c r="H264" s="13"/>
      <c r="I264" s="13"/>
      <c r="J264" s="13"/>
      <c r="K264" s="13"/>
      <c r="L264" s="13"/>
      <c r="M264" s="13"/>
      <c r="N264" s="13"/>
      <c r="O264" s="13"/>
      <c r="P264" s="13"/>
      <c r="Q264" s="68"/>
      <c r="R264" s="31"/>
      <c r="S264" s="68"/>
      <c r="T264" s="31"/>
    </row>
    <row r="265" spans="2:24" ht="18" customHeight="1" thickBot="1" x14ac:dyDescent="0.2">
      <c r="B265" s="60">
        <v>11</v>
      </c>
      <c r="C265" s="63"/>
      <c r="D265" s="63"/>
      <c r="E265" s="70"/>
      <c r="F265" s="81" t="s">
        <v>269</v>
      </c>
      <c r="G265" s="91"/>
      <c r="H265" s="13"/>
      <c r="I265" s="230"/>
      <c r="J265" s="231"/>
      <c r="K265" s="232"/>
      <c r="L265" s="13"/>
      <c r="M265" s="230"/>
      <c r="N265" s="231"/>
      <c r="O265" s="232"/>
      <c r="P265" s="13"/>
      <c r="Q265" s="91"/>
      <c r="R265" s="31"/>
      <c r="S265" s="31"/>
      <c r="T265" s="31"/>
      <c r="V265" s="29">
        <f>IF(I265="金融機関による振込",1,IF(I265="現金支払い",2,IF(I265="小切手・支払手形",3,0)))</f>
        <v>0</v>
      </c>
      <c r="W265" s="29">
        <f>IF(M265="当方負担（補助事業者）",1,IF(M265="先方負担（販売店等）",2,0))</f>
        <v>0</v>
      </c>
      <c r="X265" s="60" t="str">
        <f ca="1">中間シート!O128</f>
        <v/>
      </c>
    </row>
    <row r="266" spans="2:24" ht="5.0999999999999996" customHeight="1" thickBot="1" x14ac:dyDescent="0.2">
      <c r="B266" s="60" t="s">
        <v>273</v>
      </c>
      <c r="C266" s="63"/>
      <c r="D266" s="63"/>
      <c r="E266" s="70"/>
      <c r="F266" s="81"/>
      <c r="G266" s="68"/>
      <c r="H266" s="13"/>
      <c r="I266" s="13"/>
      <c r="J266" s="13"/>
      <c r="K266" s="13"/>
      <c r="L266" s="13"/>
      <c r="M266" s="13"/>
      <c r="N266" s="13"/>
      <c r="O266" s="13"/>
      <c r="P266" s="13"/>
      <c r="Q266" s="68"/>
      <c r="R266" s="31"/>
      <c r="S266" s="31"/>
      <c r="T266" s="31"/>
    </row>
    <row r="267" spans="2:24" ht="18" customHeight="1" thickBot="1" x14ac:dyDescent="0.2">
      <c r="B267" s="60">
        <v>11</v>
      </c>
      <c r="C267" s="63"/>
      <c r="D267" s="63"/>
      <c r="E267" s="70"/>
      <c r="F267" s="81" t="s">
        <v>270</v>
      </c>
      <c r="G267" s="91"/>
      <c r="H267" s="13"/>
      <c r="I267" s="230"/>
      <c r="J267" s="231"/>
      <c r="K267" s="232"/>
      <c r="L267" s="13"/>
      <c r="M267" s="230"/>
      <c r="N267" s="231"/>
      <c r="O267" s="232"/>
      <c r="P267" s="13"/>
      <c r="Q267" s="91"/>
      <c r="R267" s="31"/>
      <c r="S267" s="31"/>
      <c r="T267" s="31"/>
      <c r="V267" s="29">
        <f>IF(I267="金融機関による振込",1,IF(I267="現金支払い",2,IF(I267="小切手・支払手形",3,0)))</f>
        <v>0</v>
      </c>
      <c r="W267" s="29">
        <f>IF(M267="当方負担（補助事業者）",1,IF(M267="先方負担（販売店等）",2,0))</f>
        <v>0</v>
      </c>
      <c r="X267" s="60" t="str">
        <f ca="1">中間シート!O129</f>
        <v/>
      </c>
    </row>
    <row r="268" spans="2:24" x14ac:dyDescent="0.15">
      <c r="B268" s="60" t="s">
        <v>273</v>
      </c>
      <c r="C268" s="63"/>
      <c r="D268" s="63"/>
      <c r="E268" s="70"/>
      <c r="F268" s="80"/>
      <c r="G268" s="13"/>
      <c r="H268" s="13"/>
      <c r="I268" s="13"/>
      <c r="J268" s="13"/>
      <c r="K268" s="13"/>
      <c r="L268" s="13"/>
      <c r="M268" s="13"/>
      <c r="N268" s="13"/>
      <c r="O268" s="13"/>
      <c r="P268" s="13"/>
      <c r="Q268" s="13"/>
      <c r="R268" s="31"/>
      <c r="S268" s="13"/>
      <c r="T268" s="31"/>
    </row>
    <row r="269" spans="2:24" ht="14.25" thickBot="1" x14ac:dyDescent="0.2">
      <c r="B269" s="60" t="s">
        <v>273</v>
      </c>
      <c r="C269" s="84"/>
      <c r="D269" s="84"/>
      <c r="E269" s="87"/>
      <c r="F269" s="85"/>
      <c r="G269" s="7"/>
      <c r="H269" s="7"/>
      <c r="I269" s="7"/>
      <c r="J269" s="7"/>
      <c r="K269" s="7"/>
      <c r="L269" s="7"/>
      <c r="M269" s="7"/>
      <c r="N269" s="7"/>
      <c r="O269" s="7"/>
      <c r="P269" s="7"/>
      <c r="Q269" s="7"/>
      <c r="R269" s="86"/>
      <c r="S269" s="7"/>
      <c r="T269" s="86"/>
    </row>
    <row r="270" spans="2:24" ht="18" customHeight="1" thickBot="1" x14ac:dyDescent="0.2">
      <c r="B270" s="60">
        <v>12</v>
      </c>
      <c r="C270" s="84"/>
      <c r="D270" s="84"/>
      <c r="E270" s="87" t="s">
        <v>335</v>
      </c>
      <c r="F270" s="88" t="s">
        <v>268</v>
      </c>
      <c r="G270" s="91"/>
      <c r="H270" s="7"/>
      <c r="I270" s="230"/>
      <c r="J270" s="231"/>
      <c r="K270" s="232"/>
      <c r="L270" s="7"/>
      <c r="M270" s="230"/>
      <c r="N270" s="231"/>
      <c r="O270" s="232"/>
      <c r="P270" s="7"/>
      <c r="Q270" s="91"/>
      <c r="R270" s="86"/>
      <c r="S270" s="62">
        <f>中間シート!J55</f>
        <v>0</v>
      </c>
      <c r="T270" s="86"/>
      <c r="V270" s="29">
        <f>IF(I270="金融機関による振込",1,IF(I270="現金支払い",2,IF(I270="小切手・支払手形",3,0)))</f>
        <v>0</v>
      </c>
      <c r="W270" s="29">
        <f>IF(M270="当方負担（補助事業者）",1,IF(M270="先方負担（販売店等）",2,0))</f>
        <v>0</v>
      </c>
      <c r="X270" s="60" t="str">
        <f ca="1">中間シート!O130</f>
        <v/>
      </c>
    </row>
    <row r="271" spans="2:24" ht="5.0999999999999996" customHeight="1" thickBot="1" x14ac:dyDescent="0.2">
      <c r="B271" s="60" t="s">
        <v>273</v>
      </c>
      <c r="C271" s="84"/>
      <c r="D271" s="84"/>
      <c r="E271" s="87"/>
      <c r="F271" s="88"/>
      <c r="G271" s="89"/>
      <c r="H271" s="7"/>
      <c r="I271" s="7"/>
      <c r="J271" s="7"/>
      <c r="K271" s="7"/>
      <c r="L271" s="7"/>
      <c r="M271" s="7"/>
      <c r="N271" s="7"/>
      <c r="O271" s="7"/>
      <c r="P271" s="7"/>
      <c r="Q271" s="89"/>
      <c r="R271" s="86"/>
      <c r="S271" s="89"/>
      <c r="T271" s="86"/>
    </row>
    <row r="272" spans="2:24" ht="18" customHeight="1" thickBot="1" x14ac:dyDescent="0.2">
      <c r="B272" s="60">
        <v>12</v>
      </c>
      <c r="C272" s="84"/>
      <c r="D272" s="84"/>
      <c r="E272" s="87"/>
      <c r="F272" s="88" t="s">
        <v>269</v>
      </c>
      <c r="G272" s="91"/>
      <c r="H272" s="7"/>
      <c r="I272" s="230"/>
      <c r="J272" s="231"/>
      <c r="K272" s="232"/>
      <c r="L272" s="7"/>
      <c r="M272" s="230"/>
      <c r="N272" s="231"/>
      <c r="O272" s="232"/>
      <c r="P272" s="7"/>
      <c r="Q272" s="91"/>
      <c r="R272" s="86"/>
      <c r="S272" s="86"/>
      <c r="T272" s="86"/>
      <c r="V272" s="29">
        <f>IF(I272="金融機関による振込",1,IF(I272="現金支払い",2,IF(I272="小切手・支払手形",3,0)))</f>
        <v>0</v>
      </c>
      <c r="W272" s="29">
        <f>IF(M272="当方負担（補助事業者）",1,IF(M272="先方負担（販売店等）",2,0))</f>
        <v>0</v>
      </c>
      <c r="X272" s="60" t="str">
        <f ca="1">中間シート!O131</f>
        <v/>
      </c>
    </row>
    <row r="273" spans="2:24" ht="5.0999999999999996" customHeight="1" thickBot="1" x14ac:dyDescent="0.2">
      <c r="B273" s="60" t="s">
        <v>273</v>
      </c>
      <c r="C273" s="84"/>
      <c r="D273" s="84"/>
      <c r="E273" s="87"/>
      <c r="F273" s="88"/>
      <c r="G273" s="89"/>
      <c r="H273" s="7"/>
      <c r="I273" s="7"/>
      <c r="J273" s="7"/>
      <c r="K273" s="7"/>
      <c r="L273" s="7"/>
      <c r="M273" s="7"/>
      <c r="N273" s="7"/>
      <c r="O273" s="7"/>
      <c r="P273" s="7"/>
      <c r="Q273" s="89"/>
      <c r="R273" s="86"/>
      <c r="S273" s="86"/>
      <c r="T273" s="86"/>
    </row>
    <row r="274" spans="2:24" ht="18" customHeight="1" thickBot="1" x14ac:dyDescent="0.2">
      <c r="B274" s="60">
        <v>12</v>
      </c>
      <c r="C274" s="84"/>
      <c r="D274" s="84"/>
      <c r="E274" s="87"/>
      <c r="F274" s="88" t="s">
        <v>270</v>
      </c>
      <c r="G274" s="91"/>
      <c r="H274" s="7"/>
      <c r="I274" s="230"/>
      <c r="J274" s="231"/>
      <c r="K274" s="232"/>
      <c r="L274" s="7"/>
      <c r="M274" s="230"/>
      <c r="N274" s="231"/>
      <c r="O274" s="232"/>
      <c r="P274" s="7"/>
      <c r="Q274" s="91"/>
      <c r="R274" s="86"/>
      <c r="S274" s="86"/>
      <c r="T274" s="86"/>
      <c r="V274" s="29">
        <f>IF(I274="金融機関による振込",1,IF(I274="現金支払い",2,IF(I274="小切手・支払手形",3,0)))</f>
        <v>0</v>
      </c>
      <c r="W274" s="29">
        <f>IF(M274="当方負担（補助事業者）",1,IF(M274="先方負担（販売店等）",2,0))</f>
        <v>0</v>
      </c>
      <c r="X274" s="60" t="str">
        <f ca="1">中間シート!O132</f>
        <v/>
      </c>
    </row>
    <row r="275" spans="2:24" x14ac:dyDescent="0.15">
      <c r="B275" s="60" t="s">
        <v>273</v>
      </c>
      <c r="C275" s="84"/>
      <c r="D275" s="84"/>
      <c r="E275" s="87"/>
      <c r="F275" s="85"/>
      <c r="G275" s="7"/>
      <c r="H275" s="7"/>
      <c r="I275" s="7"/>
      <c r="J275" s="7"/>
      <c r="K275" s="7"/>
      <c r="L275" s="7"/>
      <c r="M275" s="7"/>
      <c r="N275" s="7"/>
      <c r="O275" s="7"/>
      <c r="P275" s="7"/>
      <c r="Q275" s="7"/>
      <c r="R275" s="86"/>
      <c r="S275" s="7"/>
      <c r="T275" s="86"/>
    </row>
    <row r="276" spans="2:24" ht="14.25" thickBot="1" x14ac:dyDescent="0.2">
      <c r="B276" s="60" t="s">
        <v>273</v>
      </c>
      <c r="C276" s="63"/>
      <c r="D276" s="63"/>
      <c r="E276" s="70"/>
      <c r="F276" s="80"/>
      <c r="G276" s="13"/>
      <c r="H276" s="13"/>
      <c r="I276" s="13"/>
      <c r="J276" s="13"/>
      <c r="K276" s="13"/>
      <c r="L276" s="13"/>
      <c r="M276" s="13"/>
      <c r="N276" s="13"/>
      <c r="O276" s="13"/>
      <c r="P276" s="13"/>
      <c r="Q276" s="13"/>
      <c r="R276" s="31"/>
      <c r="S276" s="13"/>
      <c r="T276" s="31"/>
    </row>
    <row r="277" spans="2:24" ht="18" customHeight="1" thickBot="1" x14ac:dyDescent="0.2">
      <c r="B277" s="60">
        <v>13</v>
      </c>
      <c r="C277" s="63"/>
      <c r="D277" s="63"/>
      <c r="E277" s="70" t="s">
        <v>336</v>
      </c>
      <c r="F277" s="81" t="s">
        <v>268</v>
      </c>
      <c r="G277" s="91"/>
      <c r="H277" s="13"/>
      <c r="I277" s="230"/>
      <c r="J277" s="231"/>
      <c r="K277" s="232"/>
      <c r="L277" s="13"/>
      <c r="M277" s="230"/>
      <c r="N277" s="231"/>
      <c r="O277" s="232"/>
      <c r="P277" s="13"/>
      <c r="Q277" s="91"/>
      <c r="R277" s="31"/>
      <c r="S277" s="62">
        <f>中間シート!J56</f>
        <v>0</v>
      </c>
      <c r="T277" s="31"/>
      <c r="V277" s="29">
        <f>IF(I277="金融機関による振込",1,IF(I277="現金支払い",2,IF(I277="小切手・支払手形",3,0)))</f>
        <v>0</v>
      </c>
      <c r="W277" s="29">
        <f>IF(M277="当方負担（補助事業者）",1,IF(M277="先方負担（販売店等）",2,0))</f>
        <v>0</v>
      </c>
      <c r="X277" s="60" t="str">
        <f ca="1">中間シート!O133</f>
        <v/>
      </c>
    </row>
    <row r="278" spans="2:24" ht="5.0999999999999996" customHeight="1" thickBot="1" x14ac:dyDescent="0.2">
      <c r="B278" s="60" t="s">
        <v>273</v>
      </c>
      <c r="C278" s="63"/>
      <c r="D278" s="63"/>
      <c r="E278" s="70"/>
      <c r="F278" s="81"/>
      <c r="G278" s="68"/>
      <c r="H278" s="13"/>
      <c r="I278" s="13"/>
      <c r="J278" s="13"/>
      <c r="K278" s="13"/>
      <c r="L278" s="13"/>
      <c r="M278" s="13"/>
      <c r="N278" s="13"/>
      <c r="O278" s="13"/>
      <c r="P278" s="13"/>
      <c r="Q278" s="68"/>
      <c r="R278" s="31"/>
      <c r="S278" s="68"/>
      <c r="T278" s="31"/>
    </row>
    <row r="279" spans="2:24" ht="18" customHeight="1" thickBot="1" x14ac:dyDescent="0.2">
      <c r="B279" s="60">
        <v>13</v>
      </c>
      <c r="C279" s="63"/>
      <c r="D279" s="63"/>
      <c r="E279" s="70"/>
      <c r="F279" s="81" t="s">
        <v>269</v>
      </c>
      <c r="G279" s="91"/>
      <c r="H279" s="13"/>
      <c r="I279" s="230"/>
      <c r="J279" s="231"/>
      <c r="K279" s="232"/>
      <c r="L279" s="13"/>
      <c r="M279" s="230"/>
      <c r="N279" s="231"/>
      <c r="O279" s="232"/>
      <c r="P279" s="13"/>
      <c r="Q279" s="91"/>
      <c r="R279" s="31"/>
      <c r="S279" s="31"/>
      <c r="T279" s="31"/>
      <c r="V279" s="29">
        <f>IF(I279="金融機関による振込",1,IF(I279="現金支払い",2,IF(I279="小切手・支払手形",3,0)))</f>
        <v>0</v>
      </c>
      <c r="W279" s="29">
        <f>IF(M279="当方負担（補助事業者）",1,IF(M279="先方負担（販売店等）",2,0))</f>
        <v>0</v>
      </c>
      <c r="X279" s="60" t="str">
        <f ca="1">中間シート!O134</f>
        <v/>
      </c>
    </row>
    <row r="280" spans="2:24" ht="5.0999999999999996" customHeight="1" thickBot="1" x14ac:dyDescent="0.2">
      <c r="B280" s="60" t="s">
        <v>273</v>
      </c>
      <c r="C280" s="63"/>
      <c r="D280" s="63"/>
      <c r="E280" s="70"/>
      <c r="F280" s="81"/>
      <c r="G280" s="68"/>
      <c r="H280" s="13"/>
      <c r="I280" s="13"/>
      <c r="J280" s="13"/>
      <c r="K280" s="13"/>
      <c r="L280" s="13"/>
      <c r="M280" s="13"/>
      <c r="N280" s="13"/>
      <c r="O280" s="13"/>
      <c r="P280" s="13"/>
      <c r="Q280" s="68"/>
      <c r="R280" s="31"/>
      <c r="S280" s="31"/>
      <c r="T280" s="31"/>
    </row>
    <row r="281" spans="2:24" ht="18" customHeight="1" thickBot="1" x14ac:dyDescent="0.2">
      <c r="B281" s="60">
        <v>13</v>
      </c>
      <c r="C281" s="63"/>
      <c r="D281" s="63"/>
      <c r="E281" s="70"/>
      <c r="F281" s="81" t="s">
        <v>270</v>
      </c>
      <c r="G281" s="91"/>
      <c r="H281" s="13"/>
      <c r="I281" s="230"/>
      <c r="J281" s="231"/>
      <c r="K281" s="232"/>
      <c r="L281" s="13"/>
      <c r="M281" s="230"/>
      <c r="N281" s="231"/>
      <c r="O281" s="232"/>
      <c r="P281" s="13"/>
      <c r="Q281" s="91"/>
      <c r="R281" s="31"/>
      <c r="S281" s="31"/>
      <c r="T281" s="31"/>
      <c r="V281" s="29">
        <f>IF(I281="金融機関による振込",1,IF(I281="現金支払い",2,IF(I281="小切手・支払手形",3,0)))</f>
        <v>0</v>
      </c>
      <c r="W281" s="29">
        <f>IF(M281="当方負担（補助事業者）",1,IF(M281="先方負担（販売店等）",2,0))</f>
        <v>0</v>
      </c>
      <c r="X281" s="60" t="str">
        <f ca="1">中間シート!O135</f>
        <v/>
      </c>
    </row>
    <row r="282" spans="2:24" x14ac:dyDescent="0.15">
      <c r="B282" s="60" t="s">
        <v>273</v>
      </c>
      <c r="C282" s="63"/>
      <c r="D282" s="63"/>
      <c r="E282" s="70"/>
      <c r="F282" s="80"/>
      <c r="G282" s="13"/>
      <c r="H282" s="13"/>
      <c r="I282" s="13"/>
      <c r="J282" s="13"/>
      <c r="K282" s="13"/>
      <c r="L282" s="13"/>
      <c r="M282" s="13"/>
      <c r="N282" s="13"/>
      <c r="O282" s="13"/>
      <c r="P282" s="13"/>
      <c r="Q282" s="13"/>
      <c r="R282" s="31"/>
      <c r="S282" s="13"/>
      <c r="T282" s="31"/>
    </row>
    <row r="283" spans="2:24" ht="14.25" thickBot="1" x14ac:dyDescent="0.2">
      <c r="B283" s="60" t="s">
        <v>273</v>
      </c>
      <c r="C283" s="84"/>
      <c r="D283" s="84"/>
      <c r="E283" s="87"/>
      <c r="F283" s="85"/>
      <c r="G283" s="7"/>
      <c r="H283" s="7"/>
      <c r="I283" s="7"/>
      <c r="J283" s="7"/>
      <c r="K283" s="7"/>
      <c r="L283" s="7"/>
      <c r="M283" s="7"/>
      <c r="N283" s="7"/>
      <c r="O283" s="7"/>
      <c r="P283" s="7"/>
      <c r="Q283" s="7"/>
      <c r="R283" s="86"/>
      <c r="S283" s="7"/>
      <c r="T283" s="86"/>
    </row>
    <row r="284" spans="2:24" ht="18" customHeight="1" thickBot="1" x14ac:dyDescent="0.2">
      <c r="B284" s="60">
        <v>14</v>
      </c>
      <c r="C284" s="84"/>
      <c r="D284" s="84"/>
      <c r="E284" s="87" t="s">
        <v>337</v>
      </c>
      <c r="F284" s="88" t="s">
        <v>268</v>
      </c>
      <c r="G284" s="91"/>
      <c r="H284" s="7"/>
      <c r="I284" s="230"/>
      <c r="J284" s="231"/>
      <c r="K284" s="232"/>
      <c r="L284" s="7"/>
      <c r="M284" s="230"/>
      <c r="N284" s="231"/>
      <c r="O284" s="232"/>
      <c r="P284" s="7"/>
      <c r="Q284" s="91"/>
      <c r="R284" s="86"/>
      <c r="S284" s="62">
        <f>中間シート!J57</f>
        <v>0</v>
      </c>
      <c r="T284" s="86"/>
      <c r="V284" s="29">
        <f>IF(I284="金融機関による振込",1,IF(I284="現金支払い",2,IF(I284="小切手・支払手形",3,0)))</f>
        <v>0</v>
      </c>
      <c r="W284" s="29">
        <f>IF(M284="当方負担（補助事業者）",1,IF(M284="先方負担（販売店等）",2,0))</f>
        <v>0</v>
      </c>
      <c r="X284" s="60" t="str">
        <f ca="1">中間シート!O136</f>
        <v/>
      </c>
    </row>
    <row r="285" spans="2:24" ht="5.0999999999999996" customHeight="1" thickBot="1" x14ac:dyDescent="0.2">
      <c r="B285" s="60" t="s">
        <v>273</v>
      </c>
      <c r="C285" s="84"/>
      <c r="D285" s="84"/>
      <c r="E285" s="87"/>
      <c r="F285" s="88"/>
      <c r="G285" s="89"/>
      <c r="H285" s="7"/>
      <c r="I285" s="7"/>
      <c r="J285" s="7"/>
      <c r="K285" s="7"/>
      <c r="L285" s="7"/>
      <c r="M285" s="7"/>
      <c r="N285" s="7"/>
      <c r="O285" s="7"/>
      <c r="P285" s="7"/>
      <c r="Q285" s="89"/>
      <c r="R285" s="86"/>
      <c r="S285" s="89"/>
      <c r="T285" s="86"/>
    </row>
    <row r="286" spans="2:24" ht="18" customHeight="1" thickBot="1" x14ac:dyDescent="0.2">
      <c r="B286" s="60">
        <v>14</v>
      </c>
      <c r="C286" s="84"/>
      <c r="D286" s="84"/>
      <c r="E286" s="87"/>
      <c r="F286" s="88" t="s">
        <v>269</v>
      </c>
      <c r="G286" s="91"/>
      <c r="H286" s="7"/>
      <c r="I286" s="230"/>
      <c r="J286" s="231"/>
      <c r="K286" s="232"/>
      <c r="L286" s="7"/>
      <c r="M286" s="230"/>
      <c r="N286" s="231"/>
      <c r="O286" s="232"/>
      <c r="P286" s="7"/>
      <c r="Q286" s="91"/>
      <c r="R286" s="86"/>
      <c r="S286" s="86"/>
      <c r="T286" s="86"/>
      <c r="V286" s="29">
        <f>IF(I286="金融機関による振込",1,IF(I286="現金支払い",2,IF(I286="小切手・支払手形",3,0)))</f>
        <v>0</v>
      </c>
      <c r="W286" s="29">
        <f>IF(M286="当方負担（補助事業者）",1,IF(M286="先方負担（販売店等）",2,0))</f>
        <v>0</v>
      </c>
      <c r="X286" s="60" t="str">
        <f ca="1">中間シート!O137</f>
        <v/>
      </c>
    </row>
    <row r="287" spans="2:24" ht="5.0999999999999996" customHeight="1" thickBot="1" x14ac:dyDescent="0.2">
      <c r="B287" s="60" t="s">
        <v>273</v>
      </c>
      <c r="C287" s="84"/>
      <c r="D287" s="84"/>
      <c r="E287" s="87"/>
      <c r="F287" s="88"/>
      <c r="G287" s="89"/>
      <c r="H287" s="7"/>
      <c r="I287" s="7"/>
      <c r="J287" s="7"/>
      <c r="K287" s="7"/>
      <c r="L287" s="7"/>
      <c r="M287" s="7"/>
      <c r="N287" s="7"/>
      <c r="O287" s="7"/>
      <c r="P287" s="7"/>
      <c r="Q287" s="89"/>
      <c r="R287" s="86"/>
      <c r="S287" s="86"/>
      <c r="T287" s="86"/>
    </row>
    <row r="288" spans="2:24" ht="18" customHeight="1" thickBot="1" x14ac:dyDescent="0.2">
      <c r="B288" s="60">
        <v>14</v>
      </c>
      <c r="C288" s="84"/>
      <c r="D288" s="84"/>
      <c r="E288" s="87"/>
      <c r="F288" s="88" t="s">
        <v>270</v>
      </c>
      <c r="G288" s="91"/>
      <c r="H288" s="7"/>
      <c r="I288" s="230"/>
      <c r="J288" s="231"/>
      <c r="K288" s="232"/>
      <c r="L288" s="7"/>
      <c r="M288" s="230"/>
      <c r="N288" s="231"/>
      <c r="O288" s="232"/>
      <c r="P288" s="7"/>
      <c r="Q288" s="91"/>
      <c r="R288" s="86"/>
      <c r="S288" s="86"/>
      <c r="T288" s="86"/>
      <c r="V288" s="29">
        <f>IF(I288="金融機関による振込",1,IF(I288="現金支払い",2,IF(I288="小切手・支払手形",3,0)))</f>
        <v>0</v>
      </c>
      <c r="W288" s="29">
        <f>IF(M288="当方負担（補助事業者）",1,IF(M288="先方負担（販売店等）",2,0))</f>
        <v>0</v>
      </c>
      <c r="X288" s="60" t="str">
        <f ca="1">中間シート!O138</f>
        <v/>
      </c>
    </row>
    <row r="289" spans="2:24" x14ac:dyDescent="0.15">
      <c r="B289" s="60" t="s">
        <v>273</v>
      </c>
      <c r="C289" s="84"/>
      <c r="D289" s="84"/>
      <c r="E289" s="87"/>
      <c r="F289" s="85"/>
      <c r="G289" s="7"/>
      <c r="H289" s="7"/>
      <c r="I289" s="7"/>
      <c r="J289" s="7"/>
      <c r="K289" s="7"/>
      <c r="L289" s="7"/>
      <c r="M289" s="7"/>
      <c r="N289" s="7"/>
      <c r="O289" s="7"/>
      <c r="P289" s="7"/>
      <c r="Q289" s="7"/>
      <c r="R289" s="86"/>
      <c r="S289" s="7"/>
      <c r="T289" s="86"/>
    </row>
    <row r="290" spans="2:24" ht="14.25" thickBot="1" x14ac:dyDescent="0.2">
      <c r="B290" s="60" t="s">
        <v>273</v>
      </c>
      <c r="C290" s="63"/>
      <c r="D290" s="63"/>
      <c r="E290" s="70"/>
      <c r="F290" s="80"/>
      <c r="G290" s="13"/>
      <c r="H290" s="13"/>
      <c r="I290" s="13"/>
      <c r="J290" s="13"/>
      <c r="K290" s="13"/>
      <c r="L290" s="13"/>
      <c r="M290" s="13"/>
      <c r="N290" s="13"/>
      <c r="O290" s="13"/>
      <c r="P290" s="13"/>
      <c r="Q290" s="13"/>
      <c r="R290" s="31"/>
      <c r="S290" s="13"/>
      <c r="T290" s="31"/>
    </row>
    <row r="291" spans="2:24" ht="18" customHeight="1" thickBot="1" x14ac:dyDescent="0.2">
      <c r="B291" s="60">
        <v>15</v>
      </c>
      <c r="C291" s="63"/>
      <c r="D291" s="63"/>
      <c r="E291" s="70" t="s">
        <v>338</v>
      </c>
      <c r="F291" s="81" t="s">
        <v>268</v>
      </c>
      <c r="G291" s="91"/>
      <c r="H291" s="13"/>
      <c r="I291" s="230"/>
      <c r="J291" s="231"/>
      <c r="K291" s="232"/>
      <c r="L291" s="13"/>
      <c r="M291" s="230"/>
      <c r="N291" s="231"/>
      <c r="O291" s="232"/>
      <c r="P291" s="13"/>
      <c r="Q291" s="91"/>
      <c r="R291" s="31"/>
      <c r="S291" s="62">
        <f>中間シート!J58</f>
        <v>0</v>
      </c>
      <c r="T291" s="31"/>
      <c r="V291" s="29">
        <f>IF(I291="金融機関による振込",1,IF(I291="現金支払い",2,IF(I291="小切手・支払手形",3,0)))</f>
        <v>0</v>
      </c>
      <c r="W291" s="29">
        <f>IF(M291="当方負担（補助事業者）",1,IF(M291="先方負担（販売店等）",2,0))</f>
        <v>0</v>
      </c>
      <c r="X291" s="60" t="str">
        <f ca="1">中間シート!O139</f>
        <v/>
      </c>
    </row>
    <row r="292" spans="2:24" ht="5.0999999999999996" customHeight="1" thickBot="1" x14ac:dyDescent="0.2">
      <c r="B292" s="60" t="s">
        <v>273</v>
      </c>
      <c r="C292" s="63"/>
      <c r="D292" s="63"/>
      <c r="E292" s="70"/>
      <c r="F292" s="81"/>
      <c r="G292" s="68"/>
      <c r="H292" s="13"/>
      <c r="I292" s="13"/>
      <c r="J292" s="13"/>
      <c r="K292" s="13"/>
      <c r="L292" s="13"/>
      <c r="M292" s="13"/>
      <c r="N292" s="13"/>
      <c r="O292" s="13"/>
      <c r="P292" s="13"/>
      <c r="Q292" s="68"/>
      <c r="R292" s="31"/>
      <c r="S292" s="68"/>
      <c r="T292" s="31"/>
    </row>
    <row r="293" spans="2:24" ht="18" customHeight="1" thickBot="1" x14ac:dyDescent="0.2">
      <c r="B293" s="60">
        <v>15</v>
      </c>
      <c r="C293" s="63"/>
      <c r="D293" s="63"/>
      <c r="E293" s="70"/>
      <c r="F293" s="81" t="s">
        <v>269</v>
      </c>
      <c r="G293" s="91"/>
      <c r="H293" s="13"/>
      <c r="I293" s="230"/>
      <c r="J293" s="231"/>
      <c r="K293" s="232"/>
      <c r="L293" s="13"/>
      <c r="M293" s="230"/>
      <c r="N293" s="231"/>
      <c r="O293" s="232"/>
      <c r="P293" s="13"/>
      <c r="Q293" s="91"/>
      <c r="R293" s="31"/>
      <c r="S293" s="31"/>
      <c r="T293" s="31"/>
      <c r="V293" s="29">
        <f>IF(I293="金融機関による振込",1,IF(I293="現金支払い",2,IF(I293="小切手・支払手形",3,0)))</f>
        <v>0</v>
      </c>
      <c r="W293" s="29">
        <f>IF(M293="当方負担（補助事業者）",1,IF(M293="先方負担（販売店等）",2,0))</f>
        <v>0</v>
      </c>
      <c r="X293" s="60" t="str">
        <f ca="1">中間シート!O140</f>
        <v/>
      </c>
    </row>
    <row r="294" spans="2:24" ht="5.0999999999999996" customHeight="1" thickBot="1" x14ac:dyDescent="0.2">
      <c r="B294" s="60" t="s">
        <v>273</v>
      </c>
      <c r="C294" s="63"/>
      <c r="D294" s="63"/>
      <c r="E294" s="70"/>
      <c r="F294" s="81"/>
      <c r="G294" s="68"/>
      <c r="H294" s="13"/>
      <c r="I294" s="13"/>
      <c r="J294" s="13"/>
      <c r="K294" s="13"/>
      <c r="L294" s="13"/>
      <c r="M294" s="13"/>
      <c r="N294" s="13"/>
      <c r="O294" s="13"/>
      <c r="P294" s="13"/>
      <c r="Q294" s="68"/>
      <c r="R294" s="31"/>
      <c r="S294" s="31"/>
      <c r="T294" s="31"/>
    </row>
    <row r="295" spans="2:24" ht="18" customHeight="1" thickBot="1" x14ac:dyDescent="0.2">
      <c r="B295" s="60">
        <v>15</v>
      </c>
      <c r="C295" s="63"/>
      <c r="D295" s="63"/>
      <c r="E295" s="70"/>
      <c r="F295" s="81" t="s">
        <v>270</v>
      </c>
      <c r="G295" s="91"/>
      <c r="H295" s="13"/>
      <c r="I295" s="230"/>
      <c r="J295" s="231"/>
      <c r="K295" s="232"/>
      <c r="L295" s="13"/>
      <c r="M295" s="230"/>
      <c r="N295" s="231"/>
      <c r="O295" s="232"/>
      <c r="P295" s="13"/>
      <c r="Q295" s="91"/>
      <c r="R295" s="31"/>
      <c r="S295" s="31"/>
      <c r="T295" s="31"/>
      <c r="V295" s="29">
        <f>IF(I295="金融機関による振込",1,IF(I295="現金支払い",2,IF(I295="小切手・支払手形",3,0)))</f>
        <v>0</v>
      </c>
      <c r="W295" s="29">
        <f>IF(M295="当方負担（補助事業者）",1,IF(M295="先方負担（販売店等）",2,0))</f>
        <v>0</v>
      </c>
      <c r="X295" s="60" t="str">
        <f ca="1">中間シート!O141</f>
        <v/>
      </c>
    </row>
    <row r="296" spans="2:24" x14ac:dyDescent="0.15">
      <c r="B296" s="60" t="s">
        <v>273</v>
      </c>
      <c r="C296" s="63"/>
      <c r="D296" s="63"/>
      <c r="E296" s="70"/>
      <c r="F296" s="80"/>
      <c r="G296" s="13"/>
      <c r="H296" s="13"/>
      <c r="I296" s="13"/>
      <c r="J296" s="13"/>
      <c r="K296" s="13"/>
      <c r="L296" s="13"/>
      <c r="M296" s="13"/>
      <c r="N296" s="13"/>
      <c r="O296" s="13"/>
      <c r="P296" s="13"/>
      <c r="Q296" s="13"/>
      <c r="R296" s="31"/>
      <c r="S296" s="13"/>
      <c r="T296" s="31"/>
    </row>
    <row r="297" spans="2:24" ht="14.25" thickBot="1" x14ac:dyDescent="0.2">
      <c r="B297" s="60" t="s">
        <v>273</v>
      </c>
      <c r="C297" s="84"/>
      <c r="D297" s="84"/>
      <c r="E297" s="87"/>
      <c r="F297" s="85"/>
      <c r="G297" s="7"/>
      <c r="H297" s="7"/>
      <c r="I297" s="7"/>
      <c r="J297" s="7"/>
      <c r="K297" s="7"/>
      <c r="L297" s="7"/>
      <c r="M297" s="7"/>
      <c r="N297" s="7"/>
      <c r="O297" s="7"/>
      <c r="P297" s="7"/>
      <c r="Q297" s="7"/>
      <c r="R297" s="86"/>
      <c r="S297" s="7"/>
      <c r="T297" s="86"/>
    </row>
    <row r="298" spans="2:24" ht="18" customHeight="1" thickBot="1" x14ac:dyDescent="0.2">
      <c r="B298" s="60">
        <v>16</v>
      </c>
      <c r="C298" s="84"/>
      <c r="D298" s="84"/>
      <c r="E298" s="87" t="s">
        <v>339</v>
      </c>
      <c r="F298" s="88" t="s">
        <v>268</v>
      </c>
      <c r="G298" s="91"/>
      <c r="H298" s="7"/>
      <c r="I298" s="230"/>
      <c r="J298" s="231"/>
      <c r="K298" s="232"/>
      <c r="L298" s="7"/>
      <c r="M298" s="230"/>
      <c r="N298" s="231"/>
      <c r="O298" s="232"/>
      <c r="P298" s="7"/>
      <c r="Q298" s="91"/>
      <c r="R298" s="86"/>
      <c r="S298" s="62">
        <f>中間シート!J59</f>
        <v>0</v>
      </c>
      <c r="T298" s="86"/>
      <c r="V298" s="29">
        <f>IF(I298="金融機関による振込",1,IF(I298="現金支払い",2,IF(I298="小切手・支払手形",3,0)))</f>
        <v>0</v>
      </c>
      <c r="W298" s="29">
        <f>IF(M298="当方負担（補助事業者）",1,IF(M298="先方負担（販売店等）",2,0))</f>
        <v>0</v>
      </c>
      <c r="X298" s="60" t="str">
        <f ca="1">中間シート!O142</f>
        <v/>
      </c>
    </row>
    <row r="299" spans="2:24" ht="5.0999999999999996" customHeight="1" thickBot="1" x14ac:dyDescent="0.2">
      <c r="B299" s="60" t="s">
        <v>273</v>
      </c>
      <c r="C299" s="84"/>
      <c r="D299" s="84"/>
      <c r="E299" s="87"/>
      <c r="F299" s="88"/>
      <c r="G299" s="89"/>
      <c r="H299" s="7"/>
      <c r="I299" s="7"/>
      <c r="J299" s="7"/>
      <c r="K299" s="7"/>
      <c r="L299" s="7"/>
      <c r="M299" s="7"/>
      <c r="N299" s="7"/>
      <c r="O299" s="7"/>
      <c r="P299" s="7"/>
      <c r="Q299" s="89"/>
      <c r="R299" s="86"/>
      <c r="S299" s="89"/>
      <c r="T299" s="86"/>
    </row>
    <row r="300" spans="2:24" ht="18" customHeight="1" thickBot="1" x14ac:dyDescent="0.2">
      <c r="B300" s="60">
        <v>16</v>
      </c>
      <c r="C300" s="84"/>
      <c r="D300" s="84"/>
      <c r="E300" s="87"/>
      <c r="F300" s="88" t="s">
        <v>269</v>
      </c>
      <c r="G300" s="91"/>
      <c r="H300" s="7"/>
      <c r="I300" s="230"/>
      <c r="J300" s="231"/>
      <c r="K300" s="232"/>
      <c r="L300" s="7"/>
      <c r="M300" s="230"/>
      <c r="N300" s="231"/>
      <c r="O300" s="232"/>
      <c r="P300" s="7"/>
      <c r="Q300" s="91"/>
      <c r="R300" s="86"/>
      <c r="S300" s="86"/>
      <c r="T300" s="86"/>
      <c r="V300" s="29">
        <f>IF(I300="金融機関による振込",1,IF(I300="現金支払い",2,IF(I300="小切手・支払手形",3,0)))</f>
        <v>0</v>
      </c>
      <c r="W300" s="29">
        <f>IF(M300="当方負担（補助事業者）",1,IF(M300="先方負担（販売店等）",2,0))</f>
        <v>0</v>
      </c>
      <c r="X300" s="60" t="str">
        <f ca="1">中間シート!O143</f>
        <v/>
      </c>
    </row>
    <row r="301" spans="2:24" ht="5.0999999999999996" customHeight="1" thickBot="1" x14ac:dyDescent="0.2">
      <c r="B301" s="60" t="s">
        <v>273</v>
      </c>
      <c r="C301" s="84"/>
      <c r="D301" s="84"/>
      <c r="E301" s="87"/>
      <c r="F301" s="88"/>
      <c r="G301" s="89"/>
      <c r="H301" s="7"/>
      <c r="I301" s="7"/>
      <c r="J301" s="7"/>
      <c r="K301" s="7"/>
      <c r="L301" s="7"/>
      <c r="M301" s="7"/>
      <c r="N301" s="7"/>
      <c r="O301" s="7"/>
      <c r="P301" s="7"/>
      <c r="Q301" s="89"/>
      <c r="R301" s="86"/>
      <c r="S301" s="86"/>
      <c r="T301" s="86"/>
    </row>
    <row r="302" spans="2:24" ht="18" customHeight="1" thickBot="1" x14ac:dyDescent="0.2">
      <c r="B302" s="60">
        <v>16</v>
      </c>
      <c r="C302" s="84"/>
      <c r="D302" s="84"/>
      <c r="E302" s="87"/>
      <c r="F302" s="88" t="s">
        <v>270</v>
      </c>
      <c r="G302" s="91"/>
      <c r="H302" s="7"/>
      <c r="I302" s="230"/>
      <c r="J302" s="231"/>
      <c r="K302" s="232"/>
      <c r="L302" s="7"/>
      <c r="M302" s="230"/>
      <c r="N302" s="231"/>
      <c r="O302" s="232"/>
      <c r="P302" s="7"/>
      <c r="Q302" s="91"/>
      <c r="R302" s="86"/>
      <c r="S302" s="86"/>
      <c r="T302" s="86"/>
      <c r="V302" s="29">
        <f>IF(I302="金融機関による振込",1,IF(I302="現金支払い",2,IF(I302="小切手・支払手形",3,0)))</f>
        <v>0</v>
      </c>
      <c r="W302" s="29">
        <f>IF(M302="当方負担（補助事業者）",1,IF(M302="先方負担（販売店等）",2,0))</f>
        <v>0</v>
      </c>
      <c r="X302" s="60" t="str">
        <f ca="1">中間シート!O144</f>
        <v/>
      </c>
    </row>
    <row r="303" spans="2:24" x14ac:dyDescent="0.15">
      <c r="B303" s="60" t="s">
        <v>273</v>
      </c>
      <c r="C303" s="84"/>
      <c r="D303" s="84"/>
      <c r="E303" s="87"/>
      <c r="F303" s="85"/>
      <c r="G303" s="7"/>
      <c r="H303" s="7"/>
      <c r="I303" s="7"/>
      <c r="J303" s="7"/>
      <c r="K303" s="7"/>
      <c r="L303" s="7"/>
      <c r="M303" s="7"/>
      <c r="N303" s="7"/>
      <c r="O303" s="7"/>
      <c r="P303" s="7"/>
      <c r="Q303" s="7"/>
      <c r="R303" s="86"/>
      <c r="S303" s="7"/>
      <c r="T303" s="86"/>
    </row>
    <row r="304" spans="2:24" ht="14.25" thickBot="1" x14ac:dyDescent="0.2">
      <c r="B304" s="60" t="s">
        <v>273</v>
      </c>
      <c r="C304" s="63"/>
      <c r="D304" s="63"/>
      <c r="E304" s="70"/>
      <c r="F304" s="80"/>
      <c r="G304" s="13"/>
      <c r="H304" s="13"/>
      <c r="I304" s="13"/>
      <c r="J304" s="13"/>
      <c r="K304" s="13"/>
      <c r="L304" s="13"/>
      <c r="M304" s="13"/>
      <c r="N304" s="13"/>
      <c r="O304" s="13"/>
      <c r="P304" s="13"/>
      <c r="Q304" s="13"/>
      <c r="R304" s="31"/>
      <c r="S304" s="13"/>
      <c r="T304" s="31"/>
    </row>
    <row r="305" spans="2:24" ht="18" customHeight="1" thickBot="1" x14ac:dyDescent="0.2">
      <c r="B305" s="60">
        <v>17</v>
      </c>
      <c r="C305" s="63"/>
      <c r="D305" s="63"/>
      <c r="E305" s="70" t="s">
        <v>340</v>
      </c>
      <c r="F305" s="81" t="s">
        <v>268</v>
      </c>
      <c r="G305" s="91"/>
      <c r="H305" s="13"/>
      <c r="I305" s="230"/>
      <c r="J305" s="231"/>
      <c r="K305" s="232"/>
      <c r="L305" s="13"/>
      <c r="M305" s="230"/>
      <c r="N305" s="231"/>
      <c r="O305" s="232"/>
      <c r="P305" s="13"/>
      <c r="Q305" s="91"/>
      <c r="R305" s="31"/>
      <c r="S305" s="62">
        <f>中間シート!J60</f>
        <v>0</v>
      </c>
      <c r="T305" s="31"/>
      <c r="V305" s="29">
        <f>IF(I305="金融機関による振込",1,IF(I305="現金支払い",2,IF(I305="小切手・支払手形",3,0)))</f>
        <v>0</v>
      </c>
      <c r="W305" s="29">
        <f>IF(M305="当方負担（補助事業者）",1,IF(M305="先方負担（販売店等）",2,0))</f>
        <v>0</v>
      </c>
      <c r="X305" s="60" t="str">
        <f ca="1">中間シート!O145</f>
        <v/>
      </c>
    </row>
    <row r="306" spans="2:24" ht="5.0999999999999996" customHeight="1" thickBot="1" x14ac:dyDescent="0.2">
      <c r="B306" s="60" t="s">
        <v>273</v>
      </c>
      <c r="C306" s="63"/>
      <c r="D306" s="63"/>
      <c r="E306" s="70"/>
      <c r="F306" s="81"/>
      <c r="G306" s="68"/>
      <c r="H306" s="13"/>
      <c r="I306" s="13"/>
      <c r="J306" s="13"/>
      <c r="K306" s="13"/>
      <c r="L306" s="13"/>
      <c r="M306" s="13"/>
      <c r="N306" s="13"/>
      <c r="O306" s="13"/>
      <c r="P306" s="13"/>
      <c r="Q306" s="68"/>
      <c r="R306" s="31"/>
      <c r="S306" s="68"/>
      <c r="T306" s="31"/>
    </row>
    <row r="307" spans="2:24" ht="18" customHeight="1" thickBot="1" x14ac:dyDescent="0.2">
      <c r="B307" s="60">
        <v>17</v>
      </c>
      <c r="C307" s="63"/>
      <c r="D307" s="63"/>
      <c r="E307" s="70"/>
      <c r="F307" s="81" t="s">
        <v>269</v>
      </c>
      <c r="G307" s="91"/>
      <c r="H307" s="13"/>
      <c r="I307" s="230"/>
      <c r="J307" s="231"/>
      <c r="K307" s="232"/>
      <c r="L307" s="13"/>
      <c r="M307" s="230"/>
      <c r="N307" s="231"/>
      <c r="O307" s="232"/>
      <c r="P307" s="13"/>
      <c r="Q307" s="91"/>
      <c r="R307" s="31"/>
      <c r="S307" s="31"/>
      <c r="T307" s="31"/>
      <c r="V307" s="29">
        <f>IF(I307="金融機関による振込",1,IF(I307="現金支払い",2,IF(I307="小切手・支払手形",3,0)))</f>
        <v>0</v>
      </c>
      <c r="W307" s="29">
        <f>IF(M307="当方負担（補助事業者）",1,IF(M307="先方負担（販売店等）",2,0))</f>
        <v>0</v>
      </c>
      <c r="X307" s="60" t="str">
        <f ca="1">中間シート!O146</f>
        <v/>
      </c>
    </row>
    <row r="308" spans="2:24" ht="5.0999999999999996" customHeight="1" thickBot="1" x14ac:dyDescent="0.2">
      <c r="B308" s="60" t="s">
        <v>273</v>
      </c>
      <c r="C308" s="63"/>
      <c r="D308" s="63"/>
      <c r="E308" s="70"/>
      <c r="F308" s="81"/>
      <c r="G308" s="68"/>
      <c r="H308" s="13"/>
      <c r="I308" s="13"/>
      <c r="J308" s="13"/>
      <c r="K308" s="13"/>
      <c r="L308" s="13"/>
      <c r="M308" s="13"/>
      <c r="N308" s="13"/>
      <c r="O308" s="13"/>
      <c r="P308" s="13"/>
      <c r="Q308" s="68"/>
      <c r="R308" s="31"/>
      <c r="S308" s="31"/>
      <c r="T308" s="31"/>
    </row>
    <row r="309" spans="2:24" ht="18" customHeight="1" thickBot="1" x14ac:dyDescent="0.2">
      <c r="B309" s="60">
        <v>17</v>
      </c>
      <c r="C309" s="63"/>
      <c r="D309" s="63"/>
      <c r="E309" s="70"/>
      <c r="F309" s="81" t="s">
        <v>270</v>
      </c>
      <c r="G309" s="91"/>
      <c r="H309" s="13"/>
      <c r="I309" s="230"/>
      <c r="J309" s="231"/>
      <c r="K309" s="232"/>
      <c r="L309" s="13"/>
      <c r="M309" s="230"/>
      <c r="N309" s="231"/>
      <c r="O309" s="232"/>
      <c r="P309" s="13"/>
      <c r="Q309" s="91"/>
      <c r="R309" s="31"/>
      <c r="S309" s="31"/>
      <c r="T309" s="31"/>
      <c r="V309" s="29">
        <f>IF(I309="金融機関による振込",1,IF(I309="現金支払い",2,IF(I309="小切手・支払手形",3,0)))</f>
        <v>0</v>
      </c>
      <c r="W309" s="29">
        <f>IF(M309="当方負担（補助事業者）",1,IF(M309="先方負担（販売店等）",2,0))</f>
        <v>0</v>
      </c>
      <c r="X309" s="60" t="str">
        <f ca="1">中間シート!O147</f>
        <v/>
      </c>
    </row>
    <row r="310" spans="2:24" x14ac:dyDescent="0.15">
      <c r="B310" s="60" t="s">
        <v>273</v>
      </c>
      <c r="C310" s="63"/>
      <c r="D310" s="63"/>
      <c r="E310" s="70"/>
      <c r="F310" s="80"/>
      <c r="G310" s="13"/>
      <c r="H310" s="13"/>
      <c r="I310" s="13"/>
      <c r="J310" s="13"/>
      <c r="K310" s="13"/>
      <c r="L310" s="13"/>
      <c r="M310" s="13"/>
      <c r="N310" s="13"/>
      <c r="O310" s="13"/>
      <c r="P310" s="13"/>
      <c r="Q310" s="13"/>
      <c r="R310" s="31"/>
      <c r="S310" s="13"/>
      <c r="T310" s="31"/>
    </row>
    <row r="311" spans="2:24" ht="14.25" thickBot="1" x14ac:dyDescent="0.2">
      <c r="B311" s="60" t="s">
        <v>273</v>
      </c>
      <c r="C311" s="84"/>
      <c r="D311" s="84"/>
      <c r="E311" s="87"/>
      <c r="F311" s="85"/>
      <c r="G311" s="7"/>
      <c r="H311" s="7"/>
      <c r="I311" s="7"/>
      <c r="J311" s="7"/>
      <c r="K311" s="7"/>
      <c r="L311" s="7"/>
      <c r="M311" s="7"/>
      <c r="N311" s="7"/>
      <c r="O311" s="7"/>
      <c r="P311" s="7"/>
      <c r="Q311" s="7"/>
      <c r="R311" s="86"/>
      <c r="S311" s="7"/>
      <c r="T311" s="86"/>
    </row>
    <row r="312" spans="2:24" ht="18" customHeight="1" thickBot="1" x14ac:dyDescent="0.2">
      <c r="B312" s="60">
        <v>18</v>
      </c>
      <c r="C312" s="84"/>
      <c r="D312" s="84"/>
      <c r="E312" s="87" t="s">
        <v>341</v>
      </c>
      <c r="F312" s="88" t="s">
        <v>268</v>
      </c>
      <c r="G312" s="91"/>
      <c r="H312" s="7"/>
      <c r="I312" s="230"/>
      <c r="J312" s="231"/>
      <c r="K312" s="232"/>
      <c r="L312" s="7"/>
      <c r="M312" s="230"/>
      <c r="N312" s="231"/>
      <c r="O312" s="232"/>
      <c r="P312" s="7"/>
      <c r="Q312" s="91"/>
      <c r="R312" s="86"/>
      <c r="S312" s="62">
        <f>中間シート!J61</f>
        <v>0</v>
      </c>
      <c r="T312" s="86"/>
      <c r="V312" s="29">
        <f>IF(I312="金融機関による振込",1,IF(I312="現金支払い",2,IF(I312="小切手・支払手形",3,0)))</f>
        <v>0</v>
      </c>
      <c r="W312" s="29">
        <f>IF(M312="当方負担（補助事業者）",1,IF(M312="先方負担（販売店等）",2,0))</f>
        <v>0</v>
      </c>
      <c r="X312" s="60" t="str">
        <f ca="1">中間シート!O148</f>
        <v/>
      </c>
    </row>
    <row r="313" spans="2:24" ht="5.0999999999999996" customHeight="1" thickBot="1" x14ac:dyDescent="0.2">
      <c r="B313" s="60" t="s">
        <v>273</v>
      </c>
      <c r="C313" s="84"/>
      <c r="D313" s="84"/>
      <c r="E313" s="87"/>
      <c r="F313" s="88"/>
      <c r="G313" s="89"/>
      <c r="H313" s="7"/>
      <c r="I313" s="7"/>
      <c r="J313" s="7"/>
      <c r="K313" s="7"/>
      <c r="L313" s="7"/>
      <c r="M313" s="7"/>
      <c r="N313" s="7"/>
      <c r="O313" s="7"/>
      <c r="P313" s="7"/>
      <c r="Q313" s="89"/>
      <c r="R313" s="86"/>
      <c r="S313" s="89"/>
      <c r="T313" s="86"/>
    </row>
    <row r="314" spans="2:24" ht="18" customHeight="1" thickBot="1" x14ac:dyDescent="0.2">
      <c r="B314" s="60">
        <v>18</v>
      </c>
      <c r="C314" s="84"/>
      <c r="D314" s="84"/>
      <c r="E314" s="87"/>
      <c r="F314" s="88" t="s">
        <v>269</v>
      </c>
      <c r="G314" s="91"/>
      <c r="H314" s="7"/>
      <c r="I314" s="230"/>
      <c r="J314" s="231"/>
      <c r="K314" s="232"/>
      <c r="L314" s="7"/>
      <c r="M314" s="230"/>
      <c r="N314" s="231"/>
      <c r="O314" s="232"/>
      <c r="P314" s="7"/>
      <c r="Q314" s="91"/>
      <c r="R314" s="86"/>
      <c r="S314" s="86"/>
      <c r="T314" s="86"/>
      <c r="V314" s="29">
        <f>IF(I314="金融機関による振込",1,IF(I314="現金支払い",2,IF(I314="小切手・支払手形",3,0)))</f>
        <v>0</v>
      </c>
      <c r="W314" s="29">
        <f>IF(M314="当方負担（補助事業者）",1,IF(M314="先方負担（販売店等）",2,0))</f>
        <v>0</v>
      </c>
      <c r="X314" s="60" t="str">
        <f ca="1">中間シート!O149</f>
        <v/>
      </c>
    </row>
    <row r="315" spans="2:24" ht="5.0999999999999996" customHeight="1" thickBot="1" x14ac:dyDescent="0.2">
      <c r="B315" s="60" t="s">
        <v>273</v>
      </c>
      <c r="C315" s="84"/>
      <c r="D315" s="84"/>
      <c r="E315" s="87"/>
      <c r="F315" s="88"/>
      <c r="G315" s="89"/>
      <c r="H315" s="7"/>
      <c r="I315" s="7"/>
      <c r="J315" s="7"/>
      <c r="K315" s="7"/>
      <c r="L315" s="7"/>
      <c r="M315" s="7"/>
      <c r="N315" s="7"/>
      <c r="O315" s="7"/>
      <c r="P315" s="7"/>
      <c r="Q315" s="89"/>
      <c r="R315" s="86"/>
      <c r="S315" s="86"/>
      <c r="T315" s="86"/>
    </row>
    <row r="316" spans="2:24" ht="18" customHeight="1" thickBot="1" x14ac:dyDescent="0.2">
      <c r="B316" s="60">
        <v>18</v>
      </c>
      <c r="C316" s="84"/>
      <c r="D316" s="84"/>
      <c r="E316" s="87"/>
      <c r="F316" s="88" t="s">
        <v>270</v>
      </c>
      <c r="G316" s="91"/>
      <c r="H316" s="7"/>
      <c r="I316" s="230"/>
      <c r="J316" s="231"/>
      <c r="K316" s="232"/>
      <c r="L316" s="7"/>
      <c r="M316" s="230"/>
      <c r="N316" s="231"/>
      <c r="O316" s="232"/>
      <c r="P316" s="7"/>
      <c r="Q316" s="91"/>
      <c r="R316" s="86"/>
      <c r="S316" s="86"/>
      <c r="T316" s="86"/>
      <c r="V316" s="29">
        <f>IF(I316="金融機関による振込",1,IF(I316="現金支払い",2,IF(I316="小切手・支払手形",3,0)))</f>
        <v>0</v>
      </c>
      <c r="W316" s="29">
        <f>IF(M316="当方負担（補助事業者）",1,IF(M316="先方負担（販売店等）",2,0))</f>
        <v>0</v>
      </c>
      <c r="X316" s="60" t="str">
        <f ca="1">中間シート!O150</f>
        <v/>
      </c>
    </row>
    <row r="317" spans="2:24" x14ac:dyDescent="0.15">
      <c r="B317" s="60" t="s">
        <v>273</v>
      </c>
      <c r="C317" s="84"/>
      <c r="D317" s="84"/>
      <c r="E317" s="87"/>
      <c r="F317" s="85"/>
      <c r="G317" s="7"/>
      <c r="H317" s="7"/>
      <c r="I317" s="7"/>
      <c r="J317" s="7"/>
      <c r="K317" s="7"/>
      <c r="L317" s="7"/>
      <c r="M317" s="7"/>
      <c r="N317" s="7"/>
      <c r="O317" s="7"/>
      <c r="P317" s="7"/>
      <c r="Q317" s="7"/>
      <c r="R317" s="86"/>
      <c r="S317" s="7"/>
      <c r="T317" s="86"/>
    </row>
    <row r="318" spans="2:24" ht="14.25" thickBot="1" x14ac:dyDescent="0.2">
      <c r="B318" s="60" t="s">
        <v>273</v>
      </c>
      <c r="C318" s="63"/>
      <c r="D318" s="63"/>
      <c r="E318" s="70"/>
      <c r="F318" s="80"/>
      <c r="G318" s="13"/>
      <c r="H318" s="13"/>
      <c r="I318" s="13"/>
      <c r="J318" s="13"/>
      <c r="K318" s="13"/>
      <c r="L318" s="13"/>
      <c r="M318" s="13"/>
      <c r="N318" s="13"/>
      <c r="O318" s="13"/>
      <c r="P318" s="13"/>
      <c r="Q318" s="13"/>
      <c r="R318" s="31"/>
      <c r="S318" s="13"/>
      <c r="T318" s="31"/>
    </row>
    <row r="319" spans="2:24" ht="18" customHeight="1" thickBot="1" x14ac:dyDescent="0.2">
      <c r="B319" s="60">
        <v>19</v>
      </c>
      <c r="C319" s="63"/>
      <c r="D319" s="63"/>
      <c r="E319" s="70" t="s">
        <v>342</v>
      </c>
      <c r="F319" s="81" t="s">
        <v>268</v>
      </c>
      <c r="G319" s="91"/>
      <c r="H319" s="13"/>
      <c r="I319" s="230"/>
      <c r="J319" s="231"/>
      <c r="K319" s="232"/>
      <c r="L319" s="13"/>
      <c r="M319" s="230"/>
      <c r="N319" s="231"/>
      <c r="O319" s="232"/>
      <c r="P319" s="13"/>
      <c r="Q319" s="91"/>
      <c r="R319" s="31"/>
      <c r="S319" s="62">
        <f>中間シート!J62</f>
        <v>0</v>
      </c>
      <c r="T319" s="31"/>
      <c r="V319" s="29">
        <f>IF(I319="金融機関による振込",1,IF(I319="現金支払い",2,IF(I319="小切手・支払手形",3,0)))</f>
        <v>0</v>
      </c>
      <c r="W319" s="29">
        <f>IF(M319="当方負担（補助事業者）",1,IF(M319="先方負担（販売店等）",2,0))</f>
        <v>0</v>
      </c>
      <c r="X319" s="60" t="str">
        <f ca="1">中間シート!O151</f>
        <v/>
      </c>
    </row>
    <row r="320" spans="2:24" ht="5.0999999999999996" customHeight="1" thickBot="1" x14ac:dyDescent="0.2">
      <c r="B320" s="60" t="s">
        <v>273</v>
      </c>
      <c r="C320" s="63"/>
      <c r="D320" s="63"/>
      <c r="E320" s="70"/>
      <c r="F320" s="81"/>
      <c r="G320" s="68"/>
      <c r="H320" s="13"/>
      <c r="I320" s="13"/>
      <c r="J320" s="13"/>
      <c r="K320" s="13"/>
      <c r="L320" s="13"/>
      <c r="M320" s="13"/>
      <c r="N320" s="13"/>
      <c r="O320" s="13"/>
      <c r="P320" s="13"/>
      <c r="Q320" s="68"/>
      <c r="R320" s="31"/>
      <c r="S320" s="68"/>
      <c r="T320" s="31"/>
    </row>
    <row r="321" spans="2:24" ht="18" customHeight="1" thickBot="1" x14ac:dyDescent="0.2">
      <c r="B321" s="60">
        <v>19</v>
      </c>
      <c r="C321" s="63"/>
      <c r="D321" s="63"/>
      <c r="E321" s="70"/>
      <c r="F321" s="81" t="s">
        <v>269</v>
      </c>
      <c r="G321" s="91"/>
      <c r="H321" s="13"/>
      <c r="I321" s="230"/>
      <c r="J321" s="231"/>
      <c r="K321" s="232"/>
      <c r="L321" s="13"/>
      <c r="M321" s="230"/>
      <c r="N321" s="231"/>
      <c r="O321" s="232"/>
      <c r="P321" s="13"/>
      <c r="Q321" s="91"/>
      <c r="R321" s="31"/>
      <c r="S321" s="31"/>
      <c r="T321" s="31"/>
      <c r="V321" s="29">
        <f>IF(I321="金融機関による振込",1,IF(I321="現金支払い",2,IF(I321="小切手・支払手形",3,0)))</f>
        <v>0</v>
      </c>
      <c r="W321" s="29">
        <f>IF(M321="当方負担（補助事業者）",1,IF(M321="先方負担（販売店等）",2,0))</f>
        <v>0</v>
      </c>
      <c r="X321" s="60" t="str">
        <f ca="1">中間シート!O152</f>
        <v/>
      </c>
    </row>
    <row r="322" spans="2:24" ht="5.0999999999999996" customHeight="1" thickBot="1" x14ac:dyDescent="0.2">
      <c r="B322" s="60" t="s">
        <v>273</v>
      </c>
      <c r="C322" s="63"/>
      <c r="D322" s="63"/>
      <c r="E322" s="70"/>
      <c r="F322" s="81"/>
      <c r="G322" s="68"/>
      <c r="H322" s="13"/>
      <c r="I322" s="13"/>
      <c r="J322" s="13"/>
      <c r="K322" s="13"/>
      <c r="L322" s="13"/>
      <c r="M322" s="13"/>
      <c r="N322" s="13"/>
      <c r="O322" s="13"/>
      <c r="P322" s="13"/>
      <c r="Q322" s="68"/>
      <c r="R322" s="31"/>
      <c r="S322" s="31"/>
      <c r="T322" s="31"/>
    </row>
    <row r="323" spans="2:24" ht="18" customHeight="1" thickBot="1" x14ac:dyDescent="0.2">
      <c r="B323" s="60">
        <v>19</v>
      </c>
      <c r="C323" s="63"/>
      <c r="D323" s="63"/>
      <c r="E323" s="70"/>
      <c r="F323" s="81" t="s">
        <v>270</v>
      </c>
      <c r="G323" s="91"/>
      <c r="H323" s="13"/>
      <c r="I323" s="230"/>
      <c r="J323" s="231"/>
      <c r="K323" s="232"/>
      <c r="L323" s="13"/>
      <c r="M323" s="230"/>
      <c r="N323" s="231"/>
      <c r="O323" s="232"/>
      <c r="P323" s="13"/>
      <c r="Q323" s="91"/>
      <c r="R323" s="31"/>
      <c r="S323" s="31"/>
      <c r="T323" s="31"/>
      <c r="V323" s="29">
        <f>IF(I323="金融機関による振込",1,IF(I323="現金支払い",2,IF(I323="小切手・支払手形",3,0)))</f>
        <v>0</v>
      </c>
      <c r="W323" s="29">
        <f>IF(M323="当方負担（補助事業者）",1,IF(M323="先方負担（販売店等）",2,0))</f>
        <v>0</v>
      </c>
      <c r="X323" s="60" t="str">
        <f ca="1">中間シート!O153</f>
        <v/>
      </c>
    </row>
    <row r="324" spans="2:24" x14ac:dyDescent="0.15">
      <c r="B324" s="60" t="s">
        <v>273</v>
      </c>
      <c r="C324" s="63"/>
      <c r="D324" s="63"/>
      <c r="E324" s="70"/>
      <c r="F324" s="80"/>
      <c r="G324" s="13"/>
      <c r="H324" s="13"/>
      <c r="I324" s="13"/>
      <c r="J324" s="13"/>
      <c r="K324" s="13"/>
      <c r="L324" s="13"/>
      <c r="M324" s="13"/>
      <c r="N324" s="13"/>
      <c r="O324" s="13"/>
      <c r="P324" s="13"/>
      <c r="Q324" s="13"/>
      <c r="R324" s="31"/>
      <c r="S324" s="13"/>
      <c r="T324" s="31"/>
    </row>
    <row r="325" spans="2:24" ht="14.25" thickBot="1" x14ac:dyDescent="0.2">
      <c r="B325" s="60" t="s">
        <v>273</v>
      </c>
      <c r="C325" s="84"/>
      <c r="D325" s="84"/>
      <c r="E325" s="87"/>
      <c r="F325" s="85"/>
      <c r="G325" s="7"/>
      <c r="H325" s="7"/>
      <c r="I325" s="7"/>
      <c r="J325" s="7"/>
      <c r="K325" s="7"/>
      <c r="L325" s="7"/>
      <c r="M325" s="7"/>
      <c r="N325" s="7"/>
      <c r="O325" s="7"/>
      <c r="P325" s="7"/>
      <c r="Q325" s="7"/>
      <c r="R325" s="86"/>
      <c r="S325" s="7"/>
      <c r="T325" s="86"/>
    </row>
    <row r="326" spans="2:24" ht="18" customHeight="1" thickBot="1" x14ac:dyDescent="0.2">
      <c r="B326" s="60">
        <v>20</v>
      </c>
      <c r="C326" s="84"/>
      <c r="D326" s="84"/>
      <c r="E326" s="87" t="s">
        <v>343</v>
      </c>
      <c r="F326" s="88" t="s">
        <v>268</v>
      </c>
      <c r="G326" s="91"/>
      <c r="H326" s="7"/>
      <c r="I326" s="230"/>
      <c r="J326" s="231"/>
      <c r="K326" s="232"/>
      <c r="L326" s="7"/>
      <c r="M326" s="230"/>
      <c r="N326" s="231"/>
      <c r="O326" s="232"/>
      <c r="P326" s="7"/>
      <c r="Q326" s="91"/>
      <c r="R326" s="86"/>
      <c r="S326" s="62">
        <f>中間シート!J63</f>
        <v>0</v>
      </c>
      <c r="T326" s="86"/>
      <c r="V326" s="29">
        <f>IF(I326="金融機関による振込",1,IF(I326="現金支払い",2,IF(I326="小切手・支払手形",3,0)))</f>
        <v>0</v>
      </c>
      <c r="W326" s="29">
        <f>IF(M326="当方負担（補助事業者）",1,IF(M326="先方負担（販売店等）",2,0))</f>
        <v>0</v>
      </c>
      <c r="X326" s="60" t="str">
        <f ca="1">中間シート!O154</f>
        <v/>
      </c>
    </row>
    <row r="327" spans="2:24" ht="5.0999999999999996" customHeight="1" thickBot="1" x14ac:dyDescent="0.2">
      <c r="B327" s="60" t="s">
        <v>273</v>
      </c>
      <c r="C327" s="84"/>
      <c r="D327" s="84"/>
      <c r="E327" s="87"/>
      <c r="F327" s="88"/>
      <c r="G327" s="89"/>
      <c r="H327" s="7"/>
      <c r="I327" s="7"/>
      <c r="J327" s="7"/>
      <c r="K327" s="7"/>
      <c r="L327" s="7"/>
      <c r="M327" s="7"/>
      <c r="N327" s="7"/>
      <c r="O327" s="7"/>
      <c r="P327" s="7"/>
      <c r="Q327" s="89"/>
      <c r="R327" s="86"/>
      <c r="S327" s="89"/>
      <c r="T327" s="86"/>
    </row>
    <row r="328" spans="2:24" ht="18" customHeight="1" thickBot="1" x14ac:dyDescent="0.2">
      <c r="B328" s="60">
        <v>20</v>
      </c>
      <c r="C328" s="84"/>
      <c r="D328" s="84"/>
      <c r="E328" s="87"/>
      <c r="F328" s="88" t="s">
        <v>269</v>
      </c>
      <c r="G328" s="91"/>
      <c r="H328" s="7"/>
      <c r="I328" s="230"/>
      <c r="J328" s="231"/>
      <c r="K328" s="232"/>
      <c r="L328" s="7"/>
      <c r="M328" s="230"/>
      <c r="N328" s="231"/>
      <c r="O328" s="232"/>
      <c r="P328" s="7"/>
      <c r="Q328" s="91"/>
      <c r="R328" s="86"/>
      <c r="S328" s="86"/>
      <c r="T328" s="86"/>
      <c r="V328" s="29">
        <f>IF(I328="金融機関による振込",1,IF(I328="現金支払い",2,IF(I328="小切手・支払手形",3,0)))</f>
        <v>0</v>
      </c>
      <c r="W328" s="29">
        <f>IF(M328="当方負担（補助事業者）",1,IF(M328="先方負担（販売店等）",2,0))</f>
        <v>0</v>
      </c>
      <c r="X328" s="60" t="str">
        <f ca="1">中間シート!O155</f>
        <v/>
      </c>
    </row>
    <row r="329" spans="2:24" ht="5.0999999999999996" customHeight="1" thickBot="1" x14ac:dyDescent="0.2">
      <c r="B329" s="60" t="s">
        <v>273</v>
      </c>
      <c r="C329" s="84"/>
      <c r="D329" s="84"/>
      <c r="E329" s="87"/>
      <c r="F329" s="88"/>
      <c r="G329" s="89"/>
      <c r="H329" s="7"/>
      <c r="I329" s="7"/>
      <c r="J329" s="7"/>
      <c r="K329" s="7"/>
      <c r="L329" s="7"/>
      <c r="M329" s="7"/>
      <c r="N329" s="7"/>
      <c r="O329" s="7"/>
      <c r="P329" s="7"/>
      <c r="Q329" s="89"/>
      <c r="R329" s="86"/>
      <c r="S329" s="86"/>
      <c r="T329" s="86"/>
    </row>
    <row r="330" spans="2:24" ht="18" customHeight="1" thickBot="1" x14ac:dyDescent="0.2">
      <c r="B330" s="60">
        <v>20</v>
      </c>
      <c r="C330" s="84"/>
      <c r="D330" s="84"/>
      <c r="E330" s="87"/>
      <c r="F330" s="88" t="s">
        <v>270</v>
      </c>
      <c r="G330" s="91"/>
      <c r="H330" s="7"/>
      <c r="I330" s="230"/>
      <c r="J330" s="231"/>
      <c r="K330" s="232"/>
      <c r="L330" s="7"/>
      <c r="M330" s="230"/>
      <c r="N330" s="231"/>
      <c r="O330" s="232"/>
      <c r="P330" s="7"/>
      <c r="Q330" s="91"/>
      <c r="R330" s="86"/>
      <c r="S330" s="86"/>
      <c r="T330" s="86"/>
      <c r="V330" s="29">
        <f>IF(I330="金融機関による振込",1,IF(I330="現金支払い",2,IF(I330="小切手・支払手形",3,0)))</f>
        <v>0</v>
      </c>
      <c r="W330" s="29">
        <f>IF(M330="当方負担（補助事業者）",1,IF(M330="先方負担（販売店等）",2,0))</f>
        <v>0</v>
      </c>
      <c r="X330" s="60" t="str">
        <f ca="1">中間シート!O156</f>
        <v/>
      </c>
    </row>
    <row r="331" spans="2:24" x14ac:dyDescent="0.15">
      <c r="B331" s="60" t="s">
        <v>273</v>
      </c>
      <c r="C331" s="84"/>
      <c r="D331" s="84"/>
      <c r="E331" s="87"/>
      <c r="F331" s="85"/>
      <c r="G331" s="7"/>
      <c r="H331" s="7"/>
      <c r="I331" s="7"/>
      <c r="J331" s="7"/>
      <c r="K331" s="7"/>
      <c r="L331" s="7"/>
      <c r="M331" s="7"/>
      <c r="N331" s="7"/>
      <c r="O331" s="7"/>
      <c r="P331" s="7"/>
      <c r="Q331" s="7"/>
      <c r="R331" s="86"/>
      <c r="S331" s="7"/>
      <c r="T331" s="86"/>
    </row>
    <row r="332" spans="2:24" ht="14.25" thickBot="1" x14ac:dyDescent="0.2">
      <c r="B332" s="60" t="s">
        <v>273</v>
      </c>
      <c r="C332" s="63"/>
      <c r="D332" s="63"/>
      <c r="E332" s="70"/>
      <c r="F332" s="80"/>
      <c r="G332" s="13"/>
      <c r="H332" s="13"/>
      <c r="I332" s="13"/>
      <c r="J332" s="13"/>
      <c r="K332" s="13"/>
      <c r="L332" s="13"/>
      <c r="M332" s="13"/>
      <c r="N332" s="13"/>
      <c r="O332" s="13"/>
      <c r="P332" s="13"/>
      <c r="Q332" s="13"/>
      <c r="R332" s="31"/>
      <c r="S332" s="13"/>
      <c r="T332" s="31"/>
    </row>
    <row r="333" spans="2:24" ht="18" customHeight="1" thickBot="1" x14ac:dyDescent="0.2">
      <c r="B333" s="60">
        <v>21</v>
      </c>
      <c r="C333" s="63"/>
      <c r="D333" s="63"/>
      <c r="E333" s="70" t="s">
        <v>344</v>
      </c>
      <c r="F333" s="81" t="s">
        <v>268</v>
      </c>
      <c r="G333" s="91"/>
      <c r="H333" s="13"/>
      <c r="I333" s="230"/>
      <c r="J333" s="231"/>
      <c r="K333" s="232"/>
      <c r="L333" s="13"/>
      <c r="M333" s="230"/>
      <c r="N333" s="231"/>
      <c r="O333" s="232"/>
      <c r="P333" s="13"/>
      <c r="Q333" s="91"/>
      <c r="R333" s="31"/>
      <c r="S333" s="62">
        <f>中間シート!J64</f>
        <v>0</v>
      </c>
      <c r="T333" s="31"/>
      <c r="V333" s="29">
        <f>IF(I333="金融機関による振込",1,IF(I333="現金支払い",2,IF(I333="小切手・支払手形",3,0)))</f>
        <v>0</v>
      </c>
      <c r="W333" s="29">
        <f>IF(M333="当方負担（補助事業者）",1,IF(M333="先方負担（販売店等）",2,0))</f>
        <v>0</v>
      </c>
      <c r="X333" s="60" t="str">
        <f ca="1">中間シート!O157</f>
        <v/>
      </c>
    </row>
    <row r="334" spans="2:24" ht="5.0999999999999996" customHeight="1" thickBot="1" x14ac:dyDescent="0.2">
      <c r="B334" s="60" t="s">
        <v>273</v>
      </c>
      <c r="C334" s="63"/>
      <c r="D334" s="63"/>
      <c r="E334" s="70"/>
      <c r="F334" s="81"/>
      <c r="G334" s="68"/>
      <c r="H334" s="13"/>
      <c r="I334" s="13"/>
      <c r="J334" s="13"/>
      <c r="K334" s="13"/>
      <c r="L334" s="13"/>
      <c r="M334" s="13"/>
      <c r="N334" s="13"/>
      <c r="O334" s="13"/>
      <c r="P334" s="13"/>
      <c r="Q334" s="68"/>
      <c r="R334" s="31"/>
      <c r="S334" s="68"/>
      <c r="T334" s="31"/>
    </row>
    <row r="335" spans="2:24" ht="18" customHeight="1" thickBot="1" x14ac:dyDescent="0.2">
      <c r="B335" s="60">
        <v>21</v>
      </c>
      <c r="C335" s="63"/>
      <c r="D335" s="63"/>
      <c r="E335" s="70"/>
      <c r="F335" s="81" t="s">
        <v>269</v>
      </c>
      <c r="G335" s="91"/>
      <c r="H335" s="13"/>
      <c r="I335" s="230"/>
      <c r="J335" s="231"/>
      <c r="K335" s="232"/>
      <c r="L335" s="13"/>
      <c r="M335" s="230"/>
      <c r="N335" s="231"/>
      <c r="O335" s="232"/>
      <c r="P335" s="13"/>
      <c r="Q335" s="91"/>
      <c r="R335" s="31"/>
      <c r="S335" s="31"/>
      <c r="T335" s="31"/>
      <c r="V335" s="29">
        <f>IF(I335="金融機関による振込",1,IF(I335="現金支払い",2,IF(I335="小切手・支払手形",3,0)))</f>
        <v>0</v>
      </c>
      <c r="W335" s="29">
        <f>IF(M335="当方負担（補助事業者）",1,IF(M335="先方負担（販売店等）",2,0))</f>
        <v>0</v>
      </c>
      <c r="X335" s="60" t="str">
        <f ca="1">中間シート!O158</f>
        <v/>
      </c>
    </row>
    <row r="336" spans="2:24" ht="5.0999999999999996" customHeight="1" thickBot="1" x14ac:dyDescent="0.2">
      <c r="B336" s="60" t="s">
        <v>273</v>
      </c>
      <c r="C336" s="63"/>
      <c r="D336" s="63"/>
      <c r="E336" s="70"/>
      <c r="F336" s="81"/>
      <c r="G336" s="68"/>
      <c r="H336" s="13"/>
      <c r="I336" s="13"/>
      <c r="J336" s="13"/>
      <c r="K336" s="13"/>
      <c r="L336" s="13"/>
      <c r="M336" s="13"/>
      <c r="N336" s="13"/>
      <c r="O336" s="13"/>
      <c r="P336" s="13"/>
      <c r="Q336" s="68"/>
      <c r="R336" s="31"/>
      <c r="S336" s="31"/>
      <c r="T336" s="31"/>
    </row>
    <row r="337" spans="2:24" ht="18" customHeight="1" thickBot="1" x14ac:dyDescent="0.2">
      <c r="B337" s="60">
        <v>21</v>
      </c>
      <c r="C337" s="63"/>
      <c r="D337" s="63"/>
      <c r="E337" s="70"/>
      <c r="F337" s="81" t="s">
        <v>270</v>
      </c>
      <c r="G337" s="91"/>
      <c r="H337" s="13"/>
      <c r="I337" s="230"/>
      <c r="J337" s="231"/>
      <c r="K337" s="232"/>
      <c r="L337" s="13"/>
      <c r="M337" s="230"/>
      <c r="N337" s="231"/>
      <c r="O337" s="232"/>
      <c r="P337" s="13"/>
      <c r="Q337" s="91"/>
      <c r="R337" s="31"/>
      <c r="S337" s="31"/>
      <c r="T337" s="31"/>
      <c r="V337" s="29">
        <f>IF(I337="金融機関による振込",1,IF(I337="現金支払い",2,IF(I337="小切手・支払手形",3,0)))</f>
        <v>0</v>
      </c>
      <c r="W337" s="29">
        <f>IF(M337="当方負担（補助事業者）",1,IF(M337="先方負担（販売店等）",2,0))</f>
        <v>0</v>
      </c>
      <c r="X337" s="60" t="str">
        <f ca="1">中間シート!O159</f>
        <v/>
      </c>
    </row>
    <row r="338" spans="2:24" x14ac:dyDescent="0.15">
      <c r="B338" s="60" t="s">
        <v>273</v>
      </c>
      <c r="C338" s="63"/>
      <c r="D338" s="63"/>
      <c r="E338" s="70"/>
      <c r="F338" s="80"/>
      <c r="G338" s="13"/>
      <c r="H338" s="13"/>
      <c r="I338" s="13"/>
      <c r="J338" s="13"/>
      <c r="K338" s="13"/>
      <c r="L338" s="13"/>
      <c r="M338" s="13"/>
      <c r="N338" s="13"/>
      <c r="O338" s="13"/>
      <c r="P338" s="13"/>
      <c r="Q338" s="13"/>
      <c r="R338" s="31"/>
      <c r="S338" s="13"/>
      <c r="T338" s="31"/>
    </row>
    <row r="339" spans="2:24" ht="14.25" thickBot="1" x14ac:dyDescent="0.2">
      <c r="B339" s="60" t="s">
        <v>273</v>
      </c>
      <c r="C339" s="84"/>
      <c r="D339" s="84"/>
      <c r="E339" s="87"/>
      <c r="F339" s="85"/>
      <c r="G339" s="7"/>
      <c r="H339" s="7"/>
      <c r="I339" s="7"/>
      <c r="J339" s="7"/>
      <c r="K339" s="7"/>
      <c r="L339" s="7"/>
      <c r="M339" s="7"/>
      <c r="N339" s="7"/>
      <c r="O339" s="7"/>
      <c r="P339" s="7"/>
      <c r="Q339" s="7"/>
      <c r="R339" s="86"/>
      <c r="S339" s="7"/>
      <c r="T339" s="86"/>
    </row>
    <row r="340" spans="2:24" ht="18" customHeight="1" thickBot="1" x14ac:dyDescent="0.2">
      <c r="B340" s="60">
        <v>22</v>
      </c>
      <c r="C340" s="84"/>
      <c r="D340" s="84"/>
      <c r="E340" s="87" t="s">
        <v>345</v>
      </c>
      <c r="F340" s="88" t="s">
        <v>268</v>
      </c>
      <c r="G340" s="91"/>
      <c r="H340" s="7"/>
      <c r="I340" s="230"/>
      <c r="J340" s="231"/>
      <c r="K340" s="232"/>
      <c r="L340" s="7"/>
      <c r="M340" s="230"/>
      <c r="N340" s="231"/>
      <c r="O340" s="232"/>
      <c r="P340" s="7"/>
      <c r="Q340" s="91"/>
      <c r="R340" s="86"/>
      <c r="S340" s="62">
        <f>中間シート!J65</f>
        <v>0</v>
      </c>
      <c r="T340" s="86"/>
      <c r="V340" s="29">
        <f>IF(I340="金融機関による振込",1,IF(I340="現金支払い",2,IF(I340="小切手・支払手形",3,0)))</f>
        <v>0</v>
      </c>
      <c r="W340" s="29">
        <f>IF(M340="当方負担（補助事業者）",1,IF(M340="先方負担（販売店等）",2,0))</f>
        <v>0</v>
      </c>
      <c r="X340" s="60" t="str">
        <f ca="1">中間シート!O160</f>
        <v/>
      </c>
    </row>
    <row r="341" spans="2:24" ht="5.0999999999999996" customHeight="1" thickBot="1" x14ac:dyDescent="0.2">
      <c r="B341" s="60" t="s">
        <v>273</v>
      </c>
      <c r="C341" s="84"/>
      <c r="D341" s="84"/>
      <c r="E341" s="87"/>
      <c r="F341" s="88"/>
      <c r="G341" s="89"/>
      <c r="H341" s="7"/>
      <c r="I341" s="7"/>
      <c r="J341" s="7"/>
      <c r="K341" s="7"/>
      <c r="L341" s="7"/>
      <c r="M341" s="7"/>
      <c r="N341" s="7"/>
      <c r="O341" s="7"/>
      <c r="P341" s="7"/>
      <c r="Q341" s="89"/>
      <c r="R341" s="86"/>
      <c r="S341" s="89"/>
      <c r="T341" s="86"/>
    </row>
    <row r="342" spans="2:24" ht="18" customHeight="1" thickBot="1" x14ac:dyDescent="0.2">
      <c r="B342" s="60">
        <v>22</v>
      </c>
      <c r="C342" s="84"/>
      <c r="D342" s="84"/>
      <c r="E342" s="87"/>
      <c r="F342" s="88" t="s">
        <v>269</v>
      </c>
      <c r="G342" s="91"/>
      <c r="H342" s="7"/>
      <c r="I342" s="230"/>
      <c r="J342" s="231"/>
      <c r="K342" s="232"/>
      <c r="L342" s="7"/>
      <c r="M342" s="230"/>
      <c r="N342" s="231"/>
      <c r="O342" s="232"/>
      <c r="P342" s="7"/>
      <c r="Q342" s="91"/>
      <c r="R342" s="86"/>
      <c r="S342" s="86"/>
      <c r="T342" s="86"/>
      <c r="V342" s="29">
        <f>IF(I342="金融機関による振込",1,IF(I342="現金支払い",2,IF(I342="小切手・支払手形",3,0)))</f>
        <v>0</v>
      </c>
      <c r="W342" s="29">
        <f>IF(M342="当方負担（補助事業者）",1,IF(M342="先方負担（販売店等）",2,0))</f>
        <v>0</v>
      </c>
      <c r="X342" s="60" t="str">
        <f ca="1">中間シート!O161</f>
        <v/>
      </c>
    </row>
    <row r="343" spans="2:24" ht="5.0999999999999996" customHeight="1" thickBot="1" x14ac:dyDescent="0.2">
      <c r="B343" s="60" t="s">
        <v>273</v>
      </c>
      <c r="C343" s="84"/>
      <c r="D343" s="84"/>
      <c r="E343" s="87"/>
      <c r="F343" s="88"/>
      <c r="G343" s="89"/>
      <c r="H343" s="7"/>
      <c r="I343" s="7"/>
      <c r="J343" s="7"/>
      <c r="K343" s="7"/>
      <c r="L343" s="7"/>
      <c r="M343" s="7"/>
      <c r="N343" s="7"/>
      <c r="O343" s="7"/>
      <c r="P343" s="7"/>
      <c r="Q343" s="89"/>
      <c r="R343" s="86"/>
      <c r="S343" s="86"/>
      <c r="T343" s="86"/>
    </row>
    <row r="344" spans="2:24" ht="18" customHeight="1" thickBot="1" x14ac:dyDescent="0.2">
      <c r="B344" s="60">
        <v>22</v>
      </c>
      <c r="C344" s="84"/>
      <c r="D344" s="84"/>
      <c r="E344" s="87"/>
      <c r="F344" s="88" t="s">
        <v>270</v>
      </c>
      <c r="G344" s="91"/>
      <c r="H344" s="7"/>
      <c r="I344" s="230"/>
      <c r="J344" s="231"/>
      <c r="K344" s="232"/>
      <c r="L344" s="7"/>
      <c r="M344" s="230"/>
      <c r="N344" s="231"/>
      <c r="O344" s="232"/>
      <c r="P344" s="7"/>
      <c r="Q344" s="91"/>
      <c r="R344" s="86"/>
      <c r="S344" s="86"/>
      <c r="T344" s="86"/>
      <c r="V344" s="29">
        <f>IF(I344="金融機関による振込",1,IF(I344="現金支払い",2,IF(I344="小切手・支払手形",3,0)))</f>
        <v>0</v>
      </c>
      <c r="W344" s="29">
        <f>IF(M344="当方負担（補助事業者）",1,IF(M344="先方負担（販売店等）",2,0))</f>
        <v>0</v>
      </c>
      <c r="X344" s="60" t="str">
        <f ca="1">中間シート!O162</f>
        <v/>
      </c>
    </row>
    <row r="345" spans="2:24" x14ac:dyDescent="0.15">
      <c r="B345" s="60" t="s">
        <v>273</v>
      </c>
      <c r="C345" s="84"/>
      <c r="D345" s="84"/>
      <c r="E345" s="87"/>
      <c r="F345" s="85"/>
      <c r="G345" s="7"/>
      <c r="H345" s="7"/>
      <c r="I345" s="7"/>
      <c r="J345" s="7"/>
      <c r="K345" s="7"/>
      <c r="L345" s="7"/>
      <c r="M345" s="7"/>
      <c r="N345" s="7"/>
      <c r="O345" s="7"/>
      <c r="P345" s="7"/>
      <c r="Q345" s="7"/>
      <c r="R345" s="86"/>
      <c r="S345" s="7"/>
      <c r="T345" s="86"/>
    </row>
    <row r="346" spans="2:24" ht="14.25" thickBot="1" x14ac:dyDescent="0.2">
      <c r="B346" s="60" t="s">
        <v>273</v>
      </c>
      <c r="C346" s="63"/>
      <c r="D346" s="63"/>
      <c r="E346" s="70"/>
      <c r="F346" s="80"/>
      <c r="G346" s="13"/>
      <c r="H346" s="13"/>
      <c r="I346" s="13"/>
      <c r="J346" s="13"/>
      <c r="K346" s="13"/>
      <c r="L346" s="13"/>
      <c r="M346" s="13"/>
      <c r="N346" s="13"/>
      <c r="O346" s="13"/>
      <c r="P346" s="13"/>
      <c r="Q346" s="13"/>
      <c r="R346" s="31"/>
      <c r="S346" s="13"/>
      <c r="T346" s="31"/>
    </row>
    <row r="347" spans="2:24" ht="18" customHeight="1" thickBot="1" x14ac:dyDescent="0.2">
      <c r="B347" s="60">
        <v>23</v>
      </c>
      <c r="C347" s="63"/>
      <c r="D347" s="63"/>
      <c r="E347" s="70" t="s">
        <v>346</v>
      </c>
      <c r="F347" s="81" t="s">
        <v>268</v>
      </c>
      <c r="G347" s="91"/>
      <c r="H347" s="13"/>
      <c r="I347" s="230"/>
      <c r="J347" s="231"/>
      <c r="K347" s="232"/>
      <c r="L347" s="13"/>
      <c r="M347" s="230"/>
      <c r="N347" s="231"/>
      <c r="O347" s="232"/>
      <c r="P347" s="13"/>
      <c r="Q347" s="91"/>
      <c r="R347" s="31"/>
      <c r="S347" s="62">
        <f>中間シート!J66</f>
        <v>0</v>
      </c>
      <c r="T347" s="31"/>
      <c r="V347" s="29">
        <f>IF(I347="金融機関による振込",1,IF(I347="現金支払い",2,IF(I347="小切手・支払手形",3,0)))</f>
        <v>0</v>
      </c>
      <c r="W347" s="29">
        <f>IF(M347="当方負担（補助事業者）",1,IF(M347="先方負担（販売店等）",2,0))</f>
        <v>0</v>
      </c>
      <c r="X347" s="60" t="str">
        <f ca="1">中間シート!O163</f>
        <v/>
      </c>
    </row>
    <row r="348" spans="2:24" ht="5.0999999999999996" customHeight="1" thickBot="1" x14ac:dyDescent="0.2">
      <c r="B348" s="60" t="s">
        <v>273</v>
      </c>
      <c r="C348" s="63"/>
      <c r="D348" s="63"/>
      <c r="E348" s="70"/>
      <c r="F348" s="81"/>
      <c r="G348" s="68"/>
      <c r="H348" s="13"/>
      <c r="I348" s="13"/>
      <c r="J348" s="13"/>
      <c r="K348" s="13"/>
      <c r="L348" s="13"/>
      <c r="M348" s="13"/>
      <c r="N348" s="13"/>
      <c r="O348" s="13"/>
      <c r="P348" s="13"/>
      <c r="Q348" s="68"/>
      <c r="R348" s="31"/>
      <c r="S348" s="68"/>
      <c r="T348" s="31"/>
    </row>
    <row r="349" spans="2:24" ht="18" customHeight="1" thickBot="1" x14ac:dyDescent="0.2">
      <c r="B349" s="60">
        <v>23</v>
      </c>
      <c r="C349" s="63"/>
      <c r="D349" s="63"/>
      <c r="E349" s="70"/>
      <c r="F349" s="81" t="s">
        <v>269</v>
      </c>
      <c r="G349" s="91"/>
      <c r="H349" s="13"/>
      <c r="I349" s="230"/>
      <c r="J349" s="231"/>
      <c r="K349" s="232"/>
      <c r="L349" s="13"/>
      <c r="M349" s="230"/>
      <c r="N349" s="231"/>
      <c r="O349" s="232"/>
      <c r="P349" s="13"/>
      <c r="Q349" s="91"/>
      <c r="R349" s="31"/>
      <c r="S349" s="31"/>
      <c r="T349" s="31"/>
      <c r="V349" s="29">
        <f>IF(I349="金融機関による振込",1,IF(I349="現金支払い",2,IF(I349="小切手・支払手形",3,0)))</f>
        <v>0</v>
      </c>
      <c r="W349" s="29">
        <f>IF(M349="当方負担（補助事業者）",1,IF(M349="先方負担（販売店等）",2,0))</f>
        <v>0</v>
      </c>
      <c r="X349" s="60" t="str">
        <f ca="1">中間シート!O164</f>
        <v/>
      </c>
    </row>
    <row r="350" spans="2:24" ht="5.0999999999999996" customHeight="1" thickBot="1" x14ac:dyDescent="0.2">
      <c r="B350" s="60" t="s">
        <v>273</v>
      </c>
      <c r="C350" s="63"/>
      <c r="D350" s="63"/>
      <c r="E350" s="70"/>
      <c r="F350" s="81"/>
      <c r="G350" s="68"/>
      <c r="H350" s="13"/>
      <c r="I350" s="13"/>
      <c r="J350" s="13"/>
      <c r="K350" s="13"/>
      <c r="L350" s="13"/>
      <c r="M350" s="13"/>
      <c r="N350" s="13"/>
      <c r="O350" s="13"/>
      <c r="P350" s="13"/>
      <c r="Q350" s="68"/>
      <c r="R350" s="31"/>
      <c r="S350" s="31"/>
      <c r="T350" s="31"/>
    </row>
    <row r="351" spans="2:24" ht="18" customHeight="1" thickBot="1" x14ac:dyDescent="0.2">
      <c r="B351" s="60">
        <v>23</v>
      </c>
      <c r="C351" s="63"/>
      <c r="D351" s="63"/>
      <c r="E351" s="70"/>
      <c r="F351" s="81" t="s">
        <v>270</v>
      </c>
      <c r="G351" s="91"/>
      <c r="H351" s="13"/>
      <c r="I351" s="230"/>
      <c r="J351" s="231"/>
      <c r="K351" s="232"/>
      <c r="L351" s="13"/>
      <c r="M351" s="230"/>
      <c r="N351" s="231"/>
      <c r="O351" s="232"/>
      <c r="P351" s="13"/>
      <c r="Q351" s="91"/>
      <c r="R351" s="31"/>
      <c r="S351" s="31"/>
      <c r="T351" s="31"/>
      <c r="V351" s="29">
        <f>IF(I351="金融機関による振込",1,IF(I351="現金支払い",2,IF(I351="小切手・支払手形",3,0)))</f>
        <v>0</v>
      </c>
      <c r="W351" s="29">
        <f>IF(M351="当方負担（補助事業者）",1,IF(M351="先方負担（販売店等）",2,0))</f>
        <v>0</v>
      </c>
      <c r="X351" s="60" t="str">
        <f ca="1">中間シート!O165</f>
        <v/>
      </c>
    </row>
    <row r="352" spans="2:24" x14ac:dyDescent="0.15">
      <c r="B352" s="60" t="s">
        <v>273</v>
      </c>
      <c r="C352" s="63"/>
      <c r="D352" s="63"/>
      <c r="E352" s="70"/>
      <c r="F352" s="80"/>
      <c r="G352" s="13"/>
      <c r="H352" s="13"/>
      <c r="I352" s="13"/>
      <c r="J352" s="13"/>
      <c r="K352" s="13"/>
      <c r="L352" s="13"/>
      <c r="M352" s="13"/>
      <c r="N352" s="13"/>
      <c r="O352" s="13"/>
      <c r="P352" s="13"/>
      <c r="Q352" s="13"/>
      <c r="R352" s="31"/>
      <c r="S352" s="13"/>
      <c r="T352" s="31"/>
    </row>
    <row r="353" spans="2:24" ht="14.25" thickBot="1" x14ac:dyDescent="0.2">
      <c r="B353" s="60" t="s">
        <v>273</v>
      </c>
      <c r="C353" s="84"/>
      <c r="D353" s="84"/>
      <c r="E353" s="87"/>
      <c r="F353" s="85"/>
      <c r="G353" s="7"/>
      <c r="H353" s="7"/>
      <c r="I353" s="7"/>
      <c r="J353" s="7"/>
      <c r="K353" s="7"/>
      <c r="L353" s="7"/>
      <c r="M353" s="7"/>
      <c r="N353" s="7"/>
      <c r="O353" s="7"/>
      <c r="P353" s="7"/>
      <c r="Q353" s="7"/>
      <c r="R353" s="86"/>
      <c r="S353" s="7"/>
      <c r="T353" s="86"/>
    </row>
    <row r="354" spans="2:24" ht="18" customHeight="1" thickBot="1" x14ac:dyDescent="0.2">
      <c r="B354" s="60">
        <v>24</v>
      </c>
      <c r="C354" s="84"/>
      <c r="D354" s="84"/>
      <c r="E354" s="87" t="s">
        <v>347</v>
      </c>
      <c r="F354" s="88" t="s">
        <v>268</v>
      </c>
      <c r="G354" s="91"/>
      <c r="H354" s="7"/>
      <c r="I354" s="230"/>
      <c r="J354" s="231"/>
      <c r="K354" s="232"/>
      <c r="L354" s="7"/>
      <c r="M354" s="230"/>
      <c r="N354" s="231"/>
      <c r="O354" s="232"/>
      <c r="P354" s="7"/>
      <c r="Q354" s="91"/>
      <c r="R354" s="86"/>
      <c r="S354" s="62">
        <f>中間シート!J67</f>
        <v>0</v>
      </c>
      <c r="T354" s="86"/>
      <c r="V354" s="29">
        <f>IF(I354="金融機関による振込",1,IF(I354="現金支払い",2,IF(I354="小切手・支払手形",3,0)))</f>
        <v>0</v>
      </c>
      <c r="W354" s="29">
        <f>IF(M354="当方負担（補助事業者）",1,IF(M354="先方負担（販売店等）",2,0))</f>
        <v>0</v>
      </c>
      <c r="X354" s="60" t="str">
        <f ca="1">中間シート!O166</f>
        <v/>
      </c>
    </row>
    <row r="355" spans="2:24" ht="5.0999999999999996" customHeight="1" thickBot="1" x14ac:dyDescent="0.2">
      <c r="B355" s="60" t="s">
        <v>273</v>
      </c>
      <c r="C355" s="84"/>
      <c r="D355" s="84"/>
      <c r="E355" s="87"/>
      <c r="F355" s="88"/>
      <c r="G355" s="89"/>
      <c r="H355" s="7"/>
      <c r="I355" s="7"/>
      <c r="J355" s="7"/>
      <c r="K355" s="7"/>
      <c r="L355" s="7"/>
      <c r="M355" s="7"/>
      <c r="N355" s="7"/>
      <c r="O355" s="7"/>
      <c r="P355" s="7"/>
      <c r="Q355" s="89"/>
      <c r="R355" s="86"/>
      <c r="S355" s="89"/>
      <c r="T355" s="86"/>
    </row>
    <row r="356" spans="2:24" ht="18" customHeight="1" thickBot="1" x14ac:dyDescent="0.2">
      <c r="B356" s="60">
        <v>24</v>
      </c>
      <c r="C356" s="84"/>
      <c r="D356" s="84"/>
      <c r="E356" s="87"/>
      <c r="F356" s="88" t="s">
        <v>269</v>
      </c>
      <c r="G356" s="91"/>
      <c r="H356" s="7"/>
      <c r="I356" s="230"/>
      <c r="J356" s="231"/>
      <c r="K356" s="232"/>
      <c r="L356" s="7"/>
      <c r="M356" s="230"/>
      <c r="N356" s="231"/>
      <c r="O356" s="232"/>
      <c r="P356" s="7"/>
      <c r="Q356" s="91"/>
      <c r="R356" s="86"/>
      <c r="S356" s="86"/>
      <c r="T356" s="86"/>
      <c r="V356" s="29">
        <f>IF(I356="金融機関による振込",1,IF(I356="現金支払い",2,IF(I356="小切手・支払手形",3,0)))</f>
        <v>0</v>
      </c>
      <c r="W356" s="29">
        <f>IF(M356="当方負担（補助事業者）",1,IF(M356="先方負担（販売店等）",2,0))</f>
        <v>0</v>
      </c>
      <c r="X356" s="60" t="str">
        <f ca="1">中間シート!O167</f>
        <v/>
      </c>
    </row>
    <row r="357" spans="2:24" ht="5.0999999999999996" customHeight="1" thickBot="1" x14ac:dyDescent="0.2">
      <c r="B357" s="60" t="s">
        <v>273</v>
      </c>
      <c r="C357" s="84"/>
      <c r="D357" s="84"/>
      <c r="E357" s="87"/>
      <c r="F357" s="88"/>
      <c r="G357" s="89"/>
      <c r="H357" s="7"/>
      <c r="I357" s="7"/>
      <c r="J357" s="7"/>
      <c r="K357" s="7"/>
      <c r="L357" s="7"/>
      <c r="M357" s="7"/>
      <c r="N357" s="7"/>
      <c r="O357" s="7"/>
      <c r="P357" s="7"/>
      <c r="Q357" s="89"/>
      <c r="R357" s="86"/>
      <c r="S357" s="86"/>
      <c r="T357" s="86"/>
    </row>
    <row r="358" spans="2:24" ht="18" customHeight="1" thickBot="1" x14ac:dyDescent="0.2">
      <c r="B358" s="60">
        <v>24</v>
      </c>
      <c r="C358" s="84"/>
      <c r="D358" s="84"/>
      <c r="E358" s="87"/>
      <c r="F358" s="88" t="s">
        <v>270</v>
      </c>
      <c r="G358" s="91"/>
      <c r="H358" s="7"/>
      <c r="I358" s="230"/>
      <c r="J358" s="231"/>
      <c r="K358" s="232"/>
      <c r="L358" s="7"/>
      <c r="M358" s="230"/>
      <c r="N358" s="231"/>
      <c r="O358" s="232"/>
      <c r="P358" s="7"/>
      <c r="Q358" s="91"/>
      <c r="R358" s="86"/>
      <c r="S358" s="86"/>
      <c r="T358" s="86"/>
      <c r="V358" s="29">
        <f>IF(I358="金融機関による振込",1,IF(I358="現金支払い",2,IF(I358="小切手・支払手形",3,0)))</f>
        <v>0</v>
      </c>
      <c r="W358" s="29">
        <f>IF(M358="当方負担（補助事業者）",1,IF(M358="先方負担（販売店等）",2,0))</f>
        <v>0</v>
      </c>
      <c r="X358" s="60" t="str">
        <f ca="1">中間シート!O168</f>
        <v/>
      </c>
    </row>
    <row r="359" spans="2:24" x14ac:dyDescent="0.15">
      <c r="B359" s="60" t="s">
        <v>273</v>
      </c>
      <c r="C359" s="84"/>
      <c r="D359" s="84"/>
      <c r="E359" s="87"/>
      <c r="F359" s="85"/>
      <c r="G359" s="7"/>
      <c r="H359" s="7"/>
      <c r="I359" s="7"/>
      <c r="J359" s="7"/>
      <c r="K359" s="7"/>
      <c r="L359" s="7"/>
      <c r="M359" s="7"/>
      <c r="N359" s="7"/>
      <c r="O359" s="7"/>
      <c r="P359" s="7"/>
      <c r="Q359" s="7"/>
      <c r="R359" s="86"/>
      <c r="S359" s="7"/>
      <c r="T359" s="86"/>
    </row>
    <row r="360" spans="2:24" ht="14.25" thickBot="1" x14ac:dyDescent="0.2">
      <c r="B360" s="60" t="s">
        <v>273</v>
      </c>
      <c r="C360" s="63"/>
      <c r="D360" s="63"/>
      <c r="E360" s="70"/>
      <c r="F360" s="80"/>
      <c r="G360" s="13"/>
      <c r="H360" s="13"/>
      <c r="I360" s="13"/>
      <c r="J360" s="13"/>
      <c r="K360" s="13"/>
      <c r="L360" s="13"/>
      <c r="M360" s="13"/>
      <c r="N360" s="13"/>
      <c r="O360" s="13"/>
      <c r="P360" s="13"/>
      <c r="Q360" s="13"/>
      <c r="R360" s="31"/>
      <c r="S360" s="13"/>
      <c r="T360" s="31"/>
    </row>
    <row r="361" spans="2:24" ht="18" customHeight="1" thickBot="1" x14ac:dyDescent="0.2">
      <c r="B361" s="60">
        <v>25</v>
      </c>
      <c r="C361" s="63"/>
      <c r="D361" s="63"/>
      <c r="E361" s="70" t="s">
        <v>348</v>
      </c>
      <c r="F361" s="81" t="s">
        <v>268</v>
      </c>
      <c r="G361" s="91"/>
      <c r="H361" s="13"/>
      <c r="I361" s="230"/>
      <c r="J361" s="231"/>
      <c r="K361" s="232"/>
      <c r="L361" s="13"/>
      <c r="M361" s="230"/>
      <c r="N361" s="231"/>
      <c r="O361" s="232"/>
      <c r="P361" s="13"/>
      <c r="Q361" s="91"/>
      <c r="R361" s="31"/>
      <c r="S361" s="62">
        <f>中間シート!J68</f>
        <v>0</v>
      </c>
      <c r="T361" s="31"/>
      <c r="V361" s="29">
        <f>IF(I361="金融機関による振込",1,IF(I361="現金支払い",2,IF(I361="小切手・支払手形",3,0)))</f>
        <v>0</v>
      </c>
      <c r="W361" s="29">
        <f>IF(M361="当方負担（補助事業者）",1,IF(M361="先方負担（販売店等）",2,0))</f>
        <v>0</v>
      </c>
      <c r="X361" s="60" t="str">
        <f ca="1">中間シート!O169</f>
        <v/>
      </c>
    </row>
    <row r="362" spans="2:24" ht="5.0999999999999996" customHeight="1" thickBot="1" x14ac:dyDescent="0.2">
      <c r="B362" s="60" t="s">
        <v>273</v>
      </c>
      <c r="C362" s="63"/>
      <c r="D362" s="63"/>
      <c r="E362" s="70"/>
      <c r="F362" s="81"/>
      <c r="G362" s="68"/>
      <c r="H362" s="13"/>
      <c r="I362" s="13"/>
      <c r="J362" s="13"/>
      <c r="K362" s="13"/>
      <c r="L362" s="13"/>
      <c r="M362" s="13"/>
      <c r="N362" s="13"/>
      <c r="O362" s="13"/>
      <c r="P362" s="13"/>
      <c r="Q362" s="68"/>
      <c r="R362" s="31"/>
      <c r="S362" s="68"/>
      <c r="T362" s="31"/>
    </row>
    <row r="363" spans="2:24" ht="18" customHeight="1" thickBot="1" x14ac:dyDescent="0.2">
      <c r="B363" s="60">
        <v>25</v>
      </c>
      <c r="C363" s="63"/>
      <c r="D363" s="63"/>
      <c r="E363" s="70"/>
      <c r="F363" s="81" t="s">
        <v>269</v>
      </c>
      <c r="G363" s="91"/>
      <c r="H363" s="13"/>
      <c r="I363" s="230"/>
      <c r="J363" s="231"/>
      <c r="K363" s="232"/>
      <c r="L363" s="13"/>
      <c r="M363" s="230"/>
      <c r="N363" s="231"/>
      <c r="O363" s="232"/>
      <c r="P363" s="13"/>
      <c r="Q363" s="91"/>
      <c r="R363" s="31"/>
      <c r="S363" s="31"/>
      <c r="T363" s="31"/>
      <c r="V363" s="29">
        <f>IF(I363="金融機関による振込",1,IF(I363="現金支払い",2,IF(I363="小切手・支払手形",3,0)))</f>
        <v>0</v>
      </c>
      <c r="W363" s="29">
        <f>IF(M363="当方負担（補助事業者）",1,IF(M363="先方負担（販売店等）",2,0))</f>
        <v>0</v>
      </c>
      <c r="X363" s="60" t="str">
        <f ca="1">中間シート!O170</f>
        <v/>
      </c>
    </row>
    <row r="364" spans="2:24" ht="5.0999999999999996" customHeight="1" thickBot="1" x14ac:dyDescent="0.2">
      <c r="B364" s="60" t="s">
        <v>273</v>
      </c>
      <c r="C364" s="63"/>
      <c r="D364" s="63"/>
      <c r="E364" s="70"/>
      <c r="F364" s="81"/>
      <c r="G364" s="68"/>
      <c r="H364" s="13"/>
      <c r="I364" s="13"/>
      <c r="J364" s="13"/>
      <c r="K364" s="13"/>
      <c r="L364" s="13"/>
      <c r="M364" s="13"/>
      <c r="N364" s="13"/>
      <c r="O364" s="13"/>
      <c r="P364" s="13"/>
      <c r="Q364" s="68"/>
      <c r="R364" s="31"/>
      <c r="S364" s="31"/>
      <c r="T364" s="31"/>
    </row>
    <row r="365" spans="2:24" ht="18" customHeight="1" thickBot="1" x14ac:dyDescent="0.2">
      <c r="B365" s="60">
        <v>25</v>
      </c>
      <c r="C365" s="63"/>
      <c r="D365" s="63"/>
      <c r="E365" s="70"/>
      <c r="F365" s="81" t="s">
        <v>270</v>
      </c>
      <c r="G365" s="91"/>
      <c r="H365" s="13"/>
      <c r="I365" s="230"/>
      <c r="J365" s="231"/>
      <c r="K365" s="232"/>
      <c r="L365" s="13"/>
      <c r="M365" s="230"/>
      <c r="N365" s="231"/>
      <c r="O365" s="232"/>
      <c r="P365" s="13"/>
      <c r="Q365" s="91"/>
      <c r="R365" s="31"/>
      <c r="S365" s="31"/>
      <c r="T365" s="31"/>
      <c r="V365" s="29">
        <f>IF(I365="金融機関による振込",1,IF(I365="現金支払い",2,IF(I365="小切手・支払手形",3,0)))</f>
        <v>0</v>
      </c>
      <c r="W365" s="29">
        <f>IF(M365="当方負担（補助事業者）",1,IF(M365="先方負担（販売店等）",2,0))</f>
        <v>0</v>
      </c>
      <c r="X365" s="60" t="str">
        <f ca="1">中間シート!O171</f>
        <v/>
      </c>
    </row>
    <row r="366" spans="2:24" x14ac:dyDescent="0.15">
      <c r="B366" s="60" t="s">
        <v>273</v>
      </c>
      <c r="C366" s="63"/>
      <c r="D366" s="63"/>
      <c r="E366" s="70"/>
      <c r="F366" s="80"/>
      <c r="G366" s="13"/>
      <c r="H366" s="13"/>
      <c r="I366" s="13"/>
      <c r="J366" s="13"/>
      <c r="K366" s="13"/>
      <c r="L366" s="13"/>
      <c r="M366" s="13"/>
      <c r="N366" s="13"/>
      <c r="O366" s="13"/>
      <c r="P366" s="13"/>
      <c r="Q366" s="13"/>
      <c r="R366" s="31"/>
      <c r="S366" s="13"/>
      <c r="T366" s="31"/>
    </row>
    <row r="367" spans="2:24" ht="14.25" thickBot="1" x14ac:dyDescent="0.2">
      <c r="B367" s="60" t="s">
        <v>273</v>
      </c>
      <c r="C367" s="84"/>
      <c r="D367" s="84"/>
      <c r="E367" s="87"/>
      <c r="F367" s="85"/>
      <c r="G367" s="7"/>
      <c r="H367" s="7"/>
      <c r="I367" s="7"/>
      <c r="J367" s="7"/>
      <c r="K367" s="7"/>
      <c r="L367" s="7"/>
      <c r="M367" s="7"/>
      <c r="N367" s="7"/>
      <c r="O367" s="7"/>
      <c r="P367" s="7"/>
      <c r="Q367" s="7"/>
      <c r="R367" s="86"/>
      <c r="S367" s="7"/>
      <c r="T367" s="86"/>
    </row>
    <row r="368" spans="2:24" ht="18" customHeight="1" thickBot="1" x14ac:dyDescent="0.2">
      <c r="B368" s="60">
        <v>26</v>
      </c>
      <c r="C368" s="84"/>
      <c r="D368" s="84"/>
      <c r="E368" s="87" t="s">
        <v>349</v>
      </c>
      <c r="F368" s="88" t="s">
        <v>268</v>
      </c>
      <c r="G368" s="91"/>
      <c r="H368" s="7"/>
      <c r="I368" s="230"/>
      <c r="J368" s="231"/>
      <c r="K368" s="232"/>
      <c r="L368" s="7"/>
      <c r="M368" s="230"/>
      <c r="N368" s="231"/>
      <c r="O368" s="232"/>
      <c r="P368" s="7"/>
      <c r="Q368" s="91"/>
      <c r="R368" s="86"/>
      <c r="S368" s="62">
        <f>中間シート!J69</f>
        <v>0</v>
      </c>
      <c r="T368" s="86"/>
      <c r="V368" s="29">
        <f>IF(I368="金融機関による振込",1,IF(I368="現金支払い",2,IF(I368="小切手・支払手形",3,0)))</f>
        <v>0</v>
      </c>
      <c r="W368" s="29">
        <f>IF(M368="当方負担（補助事業者）",1,IF(M368="先方負担（販売店等）",2,0))</f>
        <v>0</v>
      </c>
      <c r="X368" s="60" t="str">
        <f ca="1">中間シート!O172</f>
        <v/>
      </c>
    </row>
    <row r="369" spans="2:24" ht="5.0999999999999996" customHeight="1" thickBot="1" x14ac:dyDescent="0.2">
      <c r="B369" s="60" t="s">
        <v>273</v>
      </c>
      <c r="C369" s="84"/>
      <c r="D369" s="84"/>
      <c r="E369" s="87"/>
      <c r="F369" s="88"/>
      <c r="G369" s="89"/>
      <c r="H369" s="7"/>
      <c r="I369" s="7"/>
      <c r="J369" s="7"/>
      <c r="K369" s="7"/>
      <c r="L369" s="7"/>
      <c r="M369" s="7"/>
      <c r="N369" s="7"/>
      <c r="O369" s="7"/>
      <c r="P369" s="7"/>
      <c r="Q369" s="89"/>
      <c r="R369" s="86"/>
      <c r="S369" s="89"/>
      <c r="T369" s="86"/>
    </row>
    <row r="370" spans="2:24" ht="18" customHeight="1" thickBot="1" x14ac:dyDescent="0.2">
      <c r="B370" s="60">
        <v>26</v>
      </c>
      <c r="C370" s="84"/>
      <c r="D370" s="84"/>
      <c r="E370" s="87"/>
      <c r="F370" s="88" t="s">
        <v>269</v>
      </c>
      <c r="G370" s="91"/>
      <c r="H370" s="7"/>
      <c r="I370" s="230"/>
      <c r="J370" s="231"/>
      <c r="K370" s="232"/>
      <c r="L370" s="7"/>
      <c r="M370" s="230"/>
      <c r="N370" s="231"/>
      <c r="O370" s="232"/>
      <c r="P370" s="7"/>
      <c r="Q370" s="91"/>
      <c r="R370" s="86"/>
      <c r="S370" s="86"/>
      <c r="T370" s="86"/>
      <c r="V370" s="29">
        <f>IF(I370="金融機関による振込",1,IF(I370="現金支払い",2,IF(I370="小切手・支払手形",3,0)))</f>
        <v>0</v>
      </c>
      <c r="W370" s="29">
        <f>IF(M370="当方負担（補助事業者）",1,IF(M370="先方負担（販売店等）",2,0))</f>
        <v>0</v>
      </c>
      <c r="X370" s="60" t="str">
        <f ca="1">中間シート!O173</f>
        <v/>
      </c>
    </row>
    <row r="371" spans="2:24" ht="5.0999999999999996" customHeight="1" thickBot="1" x14ac:dyDescent="0.2">
      <c r="B371" s="60" t="s">
        <v>273</v>
      </c>
      <c r="C371" s="84"/>
      <c r="D371" s="84"/>
      <c r="E371" s="87"/>
      <c r="F371" s="88"/>
      <c r="G371" s="89"/>
      <c r="H371" s="7"/>
      <c r="I371" s="7"/>
      <c r="J371" s="7"/>
      <c r="K371" s="7"/>
      <c r="L371" s="7"/>
      <c r="M371" s="7"/>
      <c r="N371" s="7"/>
      <c r="O371" s="7"/>
      <c r="P371" s="7"/>
      <c r="Q371" s="89"/>
      <c r="R371" s="86"/>
      <c r="S371" s="86"/>
      <c r="T371" s="86"/>
    </row>
    <row r="372" spans="2:24" ht="18" customHeight="1" thickBot="1" x14ac:dyDescent="0.2">
      <c r="B372" s="60">
        <v>26</v>
      </c>
      <c r="C372" s="84"/>
      <c r="D372" s="84"/>
      <c r="E372" s="87"/>
      <c r="F372" s="88" t="s">
        <v>270</v>
      </c>
      <c r="G372" s="91"/>
      <c r="H372" s="7"/>
      <c r="I372" s="230"/>
      <c r="J372" s="231"/>
      <c r="K372" s="232"/>
      <c r="L372" s="7"/>
      <c r="M372" s="230"/>
      <c r="N372" s="231"/>
      <c r="O372" s="232"/>
      <c r="P372" s="7"/>
      <c r="Q372" s="91"/>
      <c r="R372" s="86"/>
      <c r="S372" s="86"/>
      <c r="T372" s="86"/>
      <c r="V372" s="29">
        <f>IF(I372="金融機関による振込",1,IF(I372="現金支払い",2,IF(I372="小切手・支払手形",3,0)))</f>
        <v>0</v>
      </c>
      <c r="W372" s="29">
        <f>IF(M372="当方負担（補助事業者）",1,IF(M372="先方負担（販売店等）",2,0))</f>
        <v>0</v>
      </c>
      <c r="X372" s="60" t="str">
        <f ca="1">中間シート!O174</f>
        <v/>
      </c>
    </row>
    <row r="373" spans="2:24" x14ac:dyDescent="0.15">
      <c r="B373" s="60" t="s">
        <v>273</v>
      </c>
      <c r="C373" s="84"/>
      <c r="D373" s="84"/>
      <c r="E373" s="87"/>
      <c r="F373" s="85"/>
      <c r="G373" s="7"/>
      <c r="H373" s="7"/>
      <c r="I373" s="7"/>
      <c r="J373" s="7"/>
      <c r="K373" s="7"/>
      <c r="L373" s="7"/>
      <c r="M373" s="7"/>
      <c r="N373" s="7"/>
      <c r="O373" s="7"/>
      <c r="P373" s="7"/>
      <c r="Q373" s="7"/>
      <c r="R373" s="86"/>
      <c r="S373" s="7"/>
      <c r="T373" s="86"/>
    </row>
    <row r="374" spans="2:24" ht="14.25" thickBot="1" x14ac:dyDescent="0.2">
      <c r="B374" s="60" t="s">
        <v>273</v>
      </c>
      <c r="C374" s="63"/>
      <c r="D374" s="63"/>
      <c r="E374" s="70"/>
      <c r="F374" s="80"/>
      <c r="G374" s="13"/>
      <c r="H374" s="13"/>
      <c r="I374" s="13"/>
      <c r="J374" s="13"/>
      <c r="K374" s="13"/>
      <c r="L374" s="13"/>
      <c r="M374" s="13"/>
      <c r="N374" s="13"/>
      <c r="O374" s="13"/>
      <c r="P374" s="13"/>
      <c r="Q374" s="13"/>
      <c r="R374" s="31"/>
      <c r="S374" s="13"/>
      <c r="T374" s="31"/>
    </row>
    <row r="375" spans="2:24" ht="18" customHeight="1" thickBot="1" x14ac:dyDescent="0.2">
      <c r="B375" s="60">
        <v>27</v>
      </c>
      <c r="C375" s="63"/>
      <c r="D375" s="63"/>
      <c r="E375" s="70" t="s">
        <v>350</v>
      </c>
      <c r="F375" s="81" t="s">
        <v>268</v>
      </c>
      <c r="G375" s="91"/>
      <c r="H375" s="13"/>
      <c r="I375" s="230"/>
      <c r="J375" s="231"/>
      <c r="K375" s="232"/>
      <c r="L375" s="13"/>
      <c r="M375" s="230"/>
      <c r="N375" s="231"/>
      <c r="O375" s="232"/>
      <c r="P375" s="13"/>
      <c r="Q375" s="91"/>
      <c r="R375" s="31"/>
      <c r="S375" s="62">
        <f>中間シート!J70</f>
        <v>0</v>
      </c>
      <c r="T375" s="31"/>
      <c r="V375" s="29">
        <f>IF(I375="金融機関による振込",1,IF(I375="現金支払い",2,IF(I375="小切手・支払手形",3,0)))</f>
        <v>0</v>
      </c>
      <c r="W375" s="29">
        <f>IF(M375="当方負担（補助事業者）",1,IF(M375="先方負担（販売店等）",2,0))</f>
        <v>0</v>
      </c>
      <c r="X375" s="60" t="str">
        <f ca="1">中間シート!O175</f>
        <v/>
      </c>
    </row>
    <row r="376" spans="2:24" ht="5.0999999999999996" customHeight="1" thickBot="1" x14ac:dyDescent="0.2">
      <c r="B376" s="60" t="s">
        <v>273</v>
      </c>
      <c r="C376" s="63"/>
      <c r="D376" s="63"/>
      <c r="E376" s="70"/>
      <c r="F376" s="81"/>
      <c r="G376" s="68"/>
      <c r="H376" s="13"/>
      <c r="I376" s="13"/>
      <c r="J376" s="13"/>
      <c r="K376" s="13"/>
      <c r="L376" s="13"/>
      <c r="M376" s="13"/>
      <c r="N376" s="13"/>
      <c r="O376" s="13"/>
      <c r="P376" s="13"/>
      <c r="Q376" s="68"/>
      <c r="R376" s="31"/>
      <c r="S376" s="68"/>
      <c r="T376" s="31"/>
    </row>
    <row r="377" spans="2:24" ht="18" customHeight="1" thickBot="1" x14ac:dyDescent="0.2">
      <c r="B377" s="60">
        <v>27</v>
      </c>
      <c r="C377" s="63"/>
      <c r="D377" s="63"/>
      <c r="E377" s="70"/>
      <c r="F377" s="81" t="s">
        <v>269</v>
      </c>
      <c r="G377" s="91"/>
      <c r="H377" s="13"/>
      <c r="I377" s="230"/>
      <c r="J377" s="231"/>
      <c r="K377" s="232"/>
      <c r="L377" s="13"/>
      <c r="M377" s="230"/>
      <c r="N377" s="231"/>
      <c r="O377" s="232"/>
      <c r="P377" s="13"/>
      <c r="Q377" s="91"/>
      <c r="R377" s="31"/>
      <c r="S377" s="31"/>
      <c r="T377" s="31"/>
      <c r="V377" s="29">
        <f>IF(I377="金融機関による振込",1,IF(I377="現金支払い",2,IF(I377="小切手・支払手形",3,0)))</f>
        <v>0</v>
      </c>
      <c r="W377" s="29">
        <f>IF(M377="当方負担（補助事業者）",1,IF(M377="先方負担（販売店等）",2,0))</f>
        <v>0</v>
      </c>
      <c r="X377" s="60" t="str">
        <f ca="1">中間シート!O176</f>
        <v/>
      </c>
    </row>
    <row r="378" spans="2:24" ht="5.0999999999999996" customHeight="1" thickBot="1" x14ac:dyDescent="0.2">
      <c r="B378" s="60" t="s">
        <v>273</v>
      </c>
      <c r="C378" s="63"/>
      <c r="D378" s="63"/>
      <c r="E378" s="70"/>
      <c r="F378" s="81"/>
      <c r="G378" s="68"/>
      <c r="H378" s="13"/>
      <c r="I378" s="13"/>
      <c r="J378" s="13"/>
      <c r="K378" s="13"/>
      <c r="L378" s="13"/>
      <c r="M378" s="13"/>
      <c r="N378" s="13"/>
      <c r="O378" s="13"/>
      <c r="P378" s="13"/>
      <c r="Q378" s="68"/>
      <c r="R378" s="31"/>
      <c r="S378" s="31"/>
      <c r="T378" s="31"/>
    </row>
    <row r="379" spans="2:24" ht="18" customHeight="1" thickBot="1" x14ac:dyDescent="0.2">
      <c r="B379" s="60">
        <v>27</v>
      </c>
      <c r="C379" s="63"/>
      <c r="D379" s="63"/>
      <c r="E379" s="70"/>
      <c r="F379" s="81" t="s">
        <v>270</v>
      </c>
      <c r="G379" s="91"/>
      <c r="H379" s="13"/>
      <c r="I379" s="230"/>
      <c r="J379" s="231"/>
      <c r="K379" s="232"/>
      <c r="L379" s="13"/>
      <c r="M379" s="230"/>
      <c r="N379" s="231"/>
      <c r="O379" s="232"/>
      <c r="P379" s="13"/>
      <c r="Q379" s="91"/>
      <c r="R379" s="31"/>
      <c r="S379" s="31"/>
      <c r="T379" s="31"/>
      <c r="V379" s="29">
        <f>IF(I379="金融機関による振込",1,IF(I379="現金支払い",2,IF(I379="小切手・支払手形",3,0)))</f>
        <v>0</v>
      </c>
      <c r="W379" s="29">
        <f>IF(M379="当方負担（補助事業者）",1,IF(M379="先方負担（販売店等）",2,0))</f>
        <v>0</v>
      </c>
      <c r="X379" s="60" t="str">
        <f ca="1">中間シート!O177</f>
        <v/>
      </c>
    </row>
    <row r="380" spans="2:24" x14ac:dyDescent="0.15">
      <c r="B380" s="60" t="s">
        <v>273</v>
      </c>
      <c r="C380" s="63"/>
      <c r="D380" s="63"/>
      <c r="E380" s="70"/>
      <c r="F380" s="80"/>
      <c r="G380" s="13"/>
      <c r="H380" s="13"/>
      <c r="I380" s="13"/>
      <c r="J380" s="13"/>
      <c r="K380" s="13"/>
      <c r="L380" s="13"/>
      <c r="M380" s="13"/>
      <c r="N380" s="13"/>
      <c r="O380" s="13"/>
      <c r="P380" s="13"/>
      <c r="Q380" s="13"/>
      <c r="R380" s="31"/>
      <c r="S380" s="13"/>
      <c r="T380" s="31"/>
    </row>
    <row r="381" spans="2:24" ht="14.25" thickBot="1" x14ac:dyDescent="0.2">
      <c r="B381" s="60" t="s">
        <v>273</v>
      </c>
      <c r="C381" s="84"/>
      <c r="D381" s="84"/>
      <c r="E381" s="87"/>
      <c r="F381" s="85"/>
      <c r="G381" s="7"/>
      <c r="H381" s="7"/>
      <c r="I381" s="7"/>
      <c r="J381" s="7"/>
      <c r="K381" s="7"/>
      <c r="L381" s="7"/>
      <c r="M381" s="7"/>
      <c r="N381" s="7"/>
      <c r="O381" s="7"/>
      <c r="P381" s="7"/>
      <c r="Q381" s="7"/>
      <c r="R381" s="86"/>
      <c r="S381" s="7"/>
      <c r="T381" s="86"/>
    </row>
    <row r="382" spans="2:24" ht="18" customHeight="1" thickBot="1" x14ac:dyDescent="0.2">
      <c r="B382" s="60">
        <v>28</v>
      </c>
      <c r="C382" s="84"/>
      <c r="D382" s="84"/>
      <c r="E382" s="87" t="s">
        <v>351</v>
      </c>
      <c r="F382" s="88" t="s">
        <v>268</v>
      </c>
      <c r="G382" s="91"/>
      <c r="H382" s="7"/>
      <c r="I382" s="230"/>
      <c r="J382" s="231"/>
      <c r="K382" s="232"/>
      <c r="L382" s="7"/>
      <c r="M382" s="230"/>
      <c r="N382" s="231"/>
      <c r="O382" s="232"/>
      <c r="P382" s="7"/>
      <c r="Q382" s="91"/>
      <c r="R382" s="86"/>
      <c r="S382" s="62">
        <f>中間シート!J71</f>
        <v>0</v>
      </c>
      <c r="T382" s="86"/>
      <c r="V382" s="29">
        <f>IF(I382="金融機関による振込",1,IF(I382="現金支払い",2,IF(I382="小切手・支払手形",3,0)))</f>
        <v>0</v>
      </c>
      <c r="W382" s="29">
        <f>IF(M382="当方負担（補助事業者）",1,IF(M382="先方負担（販売店等）",2,0))</f>
        <v>0</v>
      </c>
      <c r="X382" s="60" t="str">
        <f ca="1">中間シート!O178</f>
        <v/>
      </c>
    </row>
    <row r="383" spans="2:24" ht="5.0999999999999996" customHeight="1" thickBot="1" x14ac:dyDescent="0.2">
      <c r="B383" s="60" t="s">
        <v>273</v>
      </c>
      <c r="C383" s="84"/>
      <c r="D383" s="84"/>
      <c r="E383" s="87"/>
      <c r="F383" s="88"/>
      <c r="G383" s="89"/>
      <c r="H383" s="7"/>
      <c r="I383" s="7"/>
      <c r="J383" s="7"/>
      <c r="K383" s="7"/>
      <c r="L383" s="7"/>
      <c r="M383" s="7"/>
      <c r="N383" s="7"/>
      <c r="O383" s="7"/>
      <c r="P383" s="7"/>
      <c r="Q383" s="89"/>
      <c r="R383" s="86"/>
      <c r="S383" s="89"/>
      <c r="T383" s="86"/>
    </row>
    <row r="384" spans="2:24" ht="18" customHeight="1" thickBot="1" x14ac:dyDescent="0.2">
      <c r="B384" s="60">
        <v>28</v>
      </c>
      <c r="C384" s="84"/>
      <c r="D384" s="84"/>
      <c r="E384" s="87"/>
      <c r="F384" s="88" t="s">
        <v>269</v>
      </c>
      <c r="G384" s="91"/>
      <c r="H384" s="7"/>
      <c r="I384" s="230"/>
      <c r="J384" s="231"/>
      <c r="K384" s="232"/>
      <c r="L384" s="7"/>
      <c r="M384" s="230"/>
      <c r="N384" s="231"/>
      <c r="O384" s="232"/>
      <c r="P384" s="7"/>
      <c r="Q384" s="91"/>
      <c r="R384" s="86"/>
      <c r="S384" s="86"/>
      <c r="T384" s="86"/>
      <c r="V384" s="29">
        <f>IF(I384="金融機関による振込",1,IF(I384="現金支払い",2,IF(I384="小切手・支払手形",3,0)))</f>
        <v>0</v>
      </c>
      <c r="W384" s="29">
        <f>IF(M384="当方負担（補助事業者）",1,IF(M384="先方負担（販売店等）",2,0))</f>
        <v>0</v>
      </c>
      <c r="X384" s="60" t="str">
        <f ca="1">中間シート!O179</f>
        <v/>
      </c>
    </row>
    <row r="385" spans="2:24" ht="5.0999999999999996" customHeight="1" thickBot="1" x14ac:dyDescent="0.2">
      <c r="B385" s="60" t="s">
        <v>273</v>
      </c>
      <c r="C385" s="84"/>
      <c r="D385" s="84"/>
      <c r="E385" s="87"/>
      <c r="F385" s="88"/>
      <c r="G385" s="89"/>
      <c r="H385" s="7"/>
      <c r="I385" s="7"/>
      <c r="J385" s="7"/>
      <c r="K385" s="7"/>
      <c r="L385" s="7"/>
      <c r="M385" s="7"/>
      <c r="N385" s="7"/>
      <c r="O385" s="7"/>
      <c r="P385" s="7"/>
      <c r="Q385" s="89"/>
      <c r="R385" s="86"/>
      <c r="S385" s="86"/>
      <c r="T385" s="86"/>
    </row>
    <row r="386" spans="2:24" ht="18" customHeight="1" thickBot="1" x14ac:dyDescent="0.2">
      <c r="B386" s="60">
        <v>28</v>
      </c>
      <c r="C386" s="84"/>
      <c r="D386" s="84"/>
      <c r="E386" s="87"/>
      <c r="F386" s="88" t="s">
        <v>270</v>
      </c>
      <c r="G386" s="91"/>
      <c r="H386" s="7"/>
      <c r="I386" s="230"/>
      <c r="J386" s="231"/>
      <c r="K386" s="232"/>
      <c r="L386" s="7"/>
      <c r="M386" s="230"/>
      <c r="N386" s="231"/>
      <c r="O386" s="232"/>
      <c r="P386" s="7"/>
      <c r="Q386" s="91"/>
      <c r="R386" s="86"/>
      <c r="S386" s="86"/>
      <c r="T386" s="86"/>
      <c r="V386" s="29">
        <f>IF(I386="金融機関による振込",1,IF(I386="現金支払い",2,IF(I386="小切手・支払手形",3,0)))</f>
        <v>0</v>
      </c>
      <c r="W386" s="29">
        <f>IF(M386="当方負担（補助事業者）",1,IF(M386="先方負担（販売店等）",2,0))</f>
        <v>0</v>
      </c>
      <c r="X386" s="60" t="str">
        <f ca="1">中間シート!O180</f>
        <v/>
      </c>
    </row>
    <row r="387" spans="2:24" x14ac:dyDescent="0.15">
      <c r="B387" s="60" t="s">
        <v>273</v>
      </c>
      <c r="C387" s="84"/>
      <c r="D387" s="84"/>
      <c r="E387" s="87"/>
      <c r="F387" s="85"/>
      <c r="G387" s="7"/>
      <c r="H387" s="7"/>
      <c r="I387" s="7"/>
      <c r="J387" s="7"/>
      <c r="K387" s="7"/>
      <c r="L387" s="7"/>
      <c r="M387" s="7"/>
      <c r="N387" s="7"/>
      <c r="O387" s="7"/>
      <c r="P387" s="7"/>
      <c r="Q387" s="7"/>
      <c r="R387" s="86"/>
      <c r="S387" s="7"/>
      <c r="T387" s="86"/>
    </row>
    <row r="388" spans="2:24" ht="14.25" thickBot="1" x14ac:dyDescent="0.2">
      <c r="B388" s="60" t="s">
        <v>273</v>
      </c>
      <c r="C388" s="63"/>
      <c r="D388" s="63"/>
      <c r="E388" s="70"/>
      <c r="F388" s="80"/>
      <c r="G388" s="13"/>
      <c r="H388" s="13"/>
      <c r="I388" s="13"/>
      <c r="J388" s="13"/>
      <c r="K388" s="13"/>
      <c r="L388" s="13"/>
      <c r="M388" s="13"/>
      <c r="N388" s="13"/>
      <c r="O388" s="13"/>
      <c r="P388" s="13"/>
      <c r="Q388" s="13"/>
      <c r="R388" s="31"/>
      <c r="S388" s="13"/>
      <c r="T388" s="31"/>
    </row>
    <row r="389" spans="2:24" ht="18" customHeight="1" thickBot="1" x14ac:dyDescent="0.2">
      <c r="B389" s="60">
        <v>29</v>
      </c>
      <c r="C389" s="63"/>
      <c r="D389" s="63"/>
      <c r="E389" s="70" t="s">
        <v>352</v>
      </c>
      <c r="F389" s="81" t="s">
        <v>268</v>
      </c>
      <c r="G389" s="91"/>
      <c r="H389" s="13"/>
      <c r="I389" s="230"/>
      <c r="J389" s="231"/>
      <c r="K389" s="232"/>
      <c r="L389" s="13"/>
      <c r="M389" s="230"/>
      <c r="N389" s="231"/>
      <c r="O389" s="232"/>
      <c r="P389" s="13"/>
      <c r="Q389" s="91"/>
      <c r="R389" s="31"/>
      <c r="S389" s="62">
        <f>中間シート!J72</f>
        <v>0</v>
      </c>
      <c r="T389" s="31"/>
      <c r="V389" s="29">
        <f>IF(I389="金融機関による振込",1,IF(I389="現金支払い",2,IF(I389="小切手・支払手形",3,0)))</f>
        <v>0</v>
      </c>
      <c r="W389" s="29">
        <f>IF(M389="当方負担（補助事業者）",1,IF(M389="先方負担（販売店等）",2,0))</f>
        <v>0</v>
      </c>
      <c r="X389" s="60" t="str">
        <f ca="1">中間シート!O181</f>
        <v/>
      </c>
    </row>
    <row r="390" spans="2:24" ht="5.0999999999999996" customHeight="1" thickBot="1" x14ac:dyDescent="0.2">
      <c r="B390" s="60" t="s">
        <v>273</v>
      </c>
      <c r="C390" s="63"/>
      <c r="D390" s="63"/>
      <c r="E390" s="70"/>
      <c r="F390" s="81"/>
      <c r="G390" s="68"/>
      <c r="H390" s="13"/>
      <c r="I390" s="13"/>
      <c r="J390" s="13"/>
      <c r="K390" s="13"/>
      <c r="L390" s="13"/>
      <c r="M390" s="13"/>
      <c r="N390" s="13"/>
      <c r="O390" s="13"/>
      <c r="P390" s="13"/>
      <c r="Q390" s="68"/>
      <c r="R390" s="31"/>
      <c r="S390" s="68"/>
      <c r="T390" s="31"/>
    </row>
    <row r="391" spans="2:24" ht="18" customHeight="1" thickBot="1" x14ac:dyDescent="0.2">
      <c r="B391" s="60">
        <v>29</v>
      </c>
      <c r="C391" s="63"/>
      <c r="D391" s="63"/>
      <c r="E391" s="70"/>
      <c r="F391" s="81" t="s">
        <v>269</v>
      </c>
      <c r="G391" s="91"/>
      <c r="H391" s="13"/>
      <c r="I391" s="230"/>
      <c r="J391" s="231"/>
      <c r="K391" s="232"/>
      <c r="L391" s="13"/>
      <c r="M391" s="230"/>
      <c r="N391" s="231"/>
      <c r="O391" s="232"/>
      <c r="P391" s="13"/>
      <c r="Q391" s="91"/>
      <c r="R391" s="31"/>
      <c r="S391" s="31"/>
      <c r="T391" s="31"/>
      <c r="V391" s="29">
        <f>IF(I391="金融機関による振込",1,IF(I391="現金支払い",2,IF(I391="小切手・支払手形",3,0)))</f>
        <v>0</v>
      </c>
      <c r="W391" s="29">
        <f>IF(M391="当方負担（補助事業者）",1,IF(M391="先方負担（販売店等）",2,0))</f>
        <v>0</v>
      </c>
      <c r="X391" s="60" t="str">
        <f ca="1">中間シート!O182</f>
        <v/>
      </c>
    </row>
    <row r="392" spans="2:24" ht="5.0999999999999996" customHeight="1" thickBot="1" x14ac:dyDescent="0.2">
      <c r="B392" s="60" t="s">
        <v>273</v>
      </c>
      <c r="C392" s="63"/>
      <c r="D392" s="63"/>
      <c r="E392" s="70"/>
      <c r="F392" s="81"/>
      <c r="G392" s="68"/>
      <c r="H392" s="13"/>
      <c r="I392" s="13"/>
      <c r="J392" s="13"/>
      <c r="K392" s="13"/>
      <c r="L392" s="13"/>
      <c r="M392" s="13"/>
      <c r="N392" s="13"/>
      <c r="O392" s="13"/>
      <c r="P392" s="13"/>
      <c r="Q392" s="68"/>
      <c r="R392" s="31"/>
      <c r="S392" s="31"/>
      <c r="T392" s="31"/>
    </row>
    <row r="393" spans="2:24" ht="18" customHeight="1" thickBot="1" x14ac:dyDescent="0.2">
      <c r="B393" s="60">
        <v>29</v>
      </c>
      <c r="C393" s="63"/>
      <c r="D393" s="63"/>
      <c r="E393" s="70"/>
      <c r="F393" s="81" t="s">
        <v>270</v>
      </c>
      <c r="G393" s="91"/>
      <c r="H393" s="13"/>
      <c r="I393" s="230"/>
      <c r="J393" s="231"/>
      <c r="K393" s="232"/>
      <c r="L393" s="13"/>
      <c r="M393" s="230"/>
      <c r="N393" s="231"/>
      <c r="O393" s="232"/>
      <c r="P393" s="13"/>
      <c r="Q393" s="91"/>
      <c r="R393" s="31"/>
      <c r="S393" s="31"/>
      <c r="T393" s="31"/>
      <c r="V393" s="29">
        <f>IF(I393="金融機関による振込",1,IF(I393="現金支払い",2,IF(I393="小切手・支払手形",3,0)))</f>
        <v>0</v>
      </c>
      <c r="W393" s="29">
        <f>IF(M393="当方負担（補助事業者）",1,IF(M393="先方負担（販売店等）",2,0))</f>
        <v>0</v>
      </c>
      <c r="X393" s="60" t="str">
        <f ca="1">中間シート!O183</f>
        <v/>
      </c>
    </row>
    <row r="394" spans="2:24" x14ac:dyDescent="0.15">
      <c r="B394" s="60" t="s">
        <v>273</v>
      </c>
      <c r="C394" s="63"/>
      <c r="D394" s="63"/>
      <c r="E394" s="70"/>
      <c r="F394" s="80"/>
      <c r="G394" s="13"/>
      <c r="H394" s="13"/>
      <c r="I394" s="13"/>
      <c r="J394" s="13"/>
      <c r="K394" s="13"/>
      <c r="L394" s="13"/>
      <c r="M394" s="13"/>
      <c r="N394" s="13"/>
      <c r="O394" s="13"/>
      <c r="P394" s="13"/>
      <c r="Q394" s="13"/>
      <c r="R394" s="31"/>
      <c r="S394" s="13"/>
      <c r="T394" s="31"/>
    </row>
    <row r="395" spans="2:24" ht="14.25" thickBot="1" x14ac:dyDescent="0.2">
      <c r="B395" s="60" t="s">
        <v>273</v>
      </c>
      <c r="C395" s="84"/>
      <c r="D395" s="84"/>
      <c r="E395" s="87"/>
      <c r="F395" s="85"/>
      <c r="G395" s="7"/>
      <c r="H395" s="7"/>
      <c r="I395" s="7"/>
      <c r="J395" s="7"/>
      <c r="K395" s="7"/>
      <c r="L395" s="7"/>
      <c r="M395" s="7"/>
      <c r="N395" s="7"/>
      <c r="O395" s="7"/>
      <c r="P395" s="7"/>
      <c r="Q395" s="7"/>
      <c r="R395" s="86"/>
      <c r="S395" s="7"/>
      <c r="T395" s="86"/>
    </row>
    <row r="396" spans="2:24" ht="18" customHeight="1" thickBot="1" x14ac:dyDescent="0.2">
      <c r="B396" s="60">
        <v>30</v>
      </c>
      <c r="C396" s="84"/>
      <c r="D396" s="84"/>
      <c r="E396" s="87" t="s">
        <v>353</v>
      </c>
      <c r="F396" s="88" t="s">
        <v>268</v>
      </c>
      <c r="G396" s="91"/>
      <c r="H396" s="7"/>
      <c r="I396" s="230"/>
      <c r="J396" s="231"/>
      <c r="K396" s="232"/>
      <c r="L396" s="7"/>
      <c r="M396" s="230"/>
      <c r="N396" s="231"/>
      <c r="O396" s="232"/>
      <c r="P396" s="7"/>
      <c r="Q396" s="91"/>
      <c r="R396" s="86"/>
      <c r="S396" s="62">
        <f>中間シート!J73</f>
        <v>0</v>
      </c>
      <c r="T396" s="86"/>
      <c r="V396" s="29">
        <f>IF(I396="金融機関による振込",1,IF(I396="現金支払い",2,IF(I396="小切手・支払手形",3,0)))</f>
        <v>0</v>
      </c>
      <c r="W396" s="29">
        <f>IF(M396="当方負担（補助事業者）",1,IF(M396="先方負担（販売店等）",2,0))</f>
        <v>0</v>
      </c>
      <c r="X396" s="60" t="str">
        <f ca="1">中間シート!O184</f>
        <v/>
      </c>
    </row>
    <row r="397" spans="2:24" ht="5.0999999999999996" customHeight="1" thickBot="1" x14ac:dyDescent="0.2">
      <c r="B397" s="60" t="s">
        <v>273</v>
      </c>
      <c r="C397" s="84"/>
      <c r="D397" s="84"/>
      <c r="E397" s="87"/>
      <c r="F397" s="88"/>
      <c r="G397" s="89"/>
      <c r="H397" s="7"/>
      <c r="I397" s="7"/>
      <c r="J397" s="7"/>
      <c r="K397" s="7"/>
      <c r="L397" s="7"/>
      <c r="M397" s="7"/>
      <c r="N397" s="7"/>
      <c r="O397" s="7"/>
      <c r="P397" s="7"/>
      <c r="Q397" s="89"/>
      <c r="R397" s="86"/>
      <c r="S397" s="89"/>
      <c r="T397" s="86"/>
    </row>
    <row r="398" spans="2:24" ht="18" customHeight="1" thickBot="1" x14ac:dyDescent="0.2">
      <c r="B398" s="60">
        <v>30</v>
      </c>
      <c r="C398" s="84"/>
      <c r="D398" s="84"/>
      <c r="E398" s="87"/>
      <c r="F398" s="88" t="s">
        <v>269</v>
      </c>
      <c r="G398" s="91"/>
      <c r="H398" s="7"/>
      <c r="I398" s="230"/>
      <c r="J398" s="231"/>
      <c r="K398" s="232"/>
      <c r="L398" s="7"/>
      <c r="M398" s="230"/>
      <c r="N398" s="231"/>
      <c r="O398" s="232"/>
      <c r="P398" s="7"/>
      <c r="Q398" s="91"/>
      <c r="R398" s="86"/>
      <c r="S398" s="86"/>
      <c r="T398" s="86"/>
      <c r="V398" s="29">
        <f>IF(I398="金融機関による振込",1,IF(I398="現金支払い",2,IF(I398="小切手・支払手形",3,0)))</f>
        <v>0</v>
      </c>
      <c r="W398" s="29">
        <f>IF(M398="当方負担（補助事業者）",1,IF(M398="先方負担（販売店等）",2,0))</f>
        <v>0</v>
      </c>
      <c r="X398" s="60" t="str">
        <f ca="1">中間シート!O185</f>
        <v/>
      </c>
    </row>
    <row r="399" spans="2:24" ht="5.0999999999999996" customHeight="1" thickBot="1" x14ac:dyDescent="0.2">
      <c r="B399" s="60" t="s">
        <v>273</v>
      </c>
      <c r="C399" s="84"/>
      <c r="D399" s="84"/>
      <c r="E399" s="87"/>
      <c r="F399" s="88"/>
      <c r="G399" s="89"/>
      <c r="H399" s="7"/>
      <c r="I399" s="7"/>
      <c r="J399" s="7"/>
      <c r="K399" s="7"/>
      <c r="L399" s="7"/>
      <c r="M399" s="7"/>
      <c r="N399" s="7"/>
      <c r="O399" s="7"/>
      <c r="P399" s="7"/>
      <c r="Q399" s="89"/>
      <c r="R399" s="86"/>
      <c r="S399" s="86"/>
      <c r="T399" s="86"/>
    </row>
    <row r="400" spans="2:24" ht="18" customHeight="1" thickBot="1" x14ac:dyDescent="0.2">
      <c r="B400" s="60">
        <v>30</v>
      </c>
      <c r="C400" s="84"/>
      <c r="D400" s="84"/>
      <c r="E400" s="87"/>
      <c r="F400" s="88" t="s">
        <v>270</v>
      </c>
      <c r="G400" s="91"/>
      <c r="H400" s="7"/>
      <c r="I400" s="230"/>
      <c r="J400" s="231"/>
      <c r="K400" s="232"/>
      <c r="L400" s="7"/>
      <c r="M400" s="230"/>
      <c r="N400" s="231"/>
      <c r="O400" s="232"/>
      <c r="P400" s="7"/>
      <c r="Q400" s="91"/>
      <c r="R400" s="86"/>
      <c r="S400" s="86"/>
      <c r="T400" s="86"/>
      <c r="V400" s="29">
        <f>IF(I400="金融機関による振込",1,IF(I400="現金支払い",2,IF(I400="小切手・支払手形",3,0)))</f>
        <v>0</v>
      </c>
      <c r="W400" s="29">
        <f>IF(M400="当方負担（補助事業者）",1,IF(M400="先方負担（販売店等）",2,0))</f>
        <v>0</v>
      </c>
      <c r="X400" s="60" t="str">
        <f ca="1">中間シート!O186</f>
        <v/>
      </c>
    </row>
    <row r="401" spans="2:24" x14ac:dyDescent="0.15">
      <c r="B401" s="60" t="s">
        <v>273</v>
      </c>
      <c r="C401" s="84"/>
      <c r="D401" s="84"/>
      <c r="E401" s="87"/>
      <c r="F401" s="85"/>
      <c r="G401" s="7"/>
      <c r="H401" s="7"/>
      <c r="I401" s="7"/>
      <c r="J401" s="7"/>
      <c r="K401" s="7"/>
      <c r="L401" s="7"/>
      <c r="M401" s="7"/>
      <c r="N401" s="7"/>
      <c r="O401" s="7"/>
      <c r="P401" s="7"/>
      <c r="Q401" s="7"/>
      <c r="R401" s="86"/>
      <c r="S401" s="7"/>
      <c r="T401" s="86"/>
    </row>
    <row r="402" spans="2:24" ht="14.25" thickBot="1" x14ac:dyDescent="0.2">
      <c r="B402" s="60" t="s">
        <v>273</v>
      </c>
      <c r="C402" s="63"/>
      <c r="D402" s="63"/>
      <c r="E402" s="70"/>
      <c r="F402" s="80"/>
      <c r="G402" s="13"/>
      <c r="H402" s="13"/>
      <c r="I402" s="13"/>
      <c r="J402" s="13"/>
      <c r="K402" s="13"/>
      <c r="L402" s="13"/>
      <c r="M402" s="13"/>
      <c r="N402" s="13"/>
      <c r="O402" s="13"/>
      <c r="P402" s="13"/>
      <c r="Q402" s="13"/>
      <c r="R402" s="31"/>
      <c r="S402" s="13"/>
      <c r="T402" s="31"/>
    </row>
    <row r="403" spans="2:24" ht="18" customHeight="1" thickBot="1" x14ac:dyDescent="0.2">
      <c r="B403" s="60">
        <v>31</v>
      </c>
      <c r="C403" s="63"/>
      <c r="D403" s="63"/>
      <c r="E403" s="70" t="s">
        <v>354</v>
      </c>
      <c r="F403" s="81" t="s">
        <v>268</v>
      </c>
      <c r="G403" s="91"/>
      <c r="H403" s="13"/>
      <c r="I403" s="230"/>
      <c r="J403" s="231"/>
      <c r="K403" s="232"/>
      <c r="L403" s="13"/>
      <c r="M403" s="230"/>
      <c r="N403" s="231"/>
      <c r="O403" s="232"/>
      <c r="P403" s="13"/>
      <c r="Q403" s="91"/>
      <c r="R403" s="31"/>
      <c r="S403" s="62">
        <f>中間シート!J74</f>
        <v>0</v>
      </c>
      <c r="T403" s="31"/>
      <c r="V403" s="29">
        <f>IF(I403="金融機関による振込",1,IF(I403="現金支払い",2,IF(I403="小切手・支払手形",3,0)))</f>
        <v>0</v>
      </c>
      <c r="W403" s="29">
        <f>IF(M403="当方負担（補助事業者）",1,IF(M403="先方負担（販売店等）",2,0))</f>
        <v>0</v>
      </c>
      <c r="X403" s="60" t="str">
        <f ca="1">中間シート!O187</f>
        <v/>
      </c>
    </row>
    <row r="404" spans="2:24" ht="5.0999999999999996" customHeight="1" thickBot="1" x14ac:dyDescent="0.2">
      <c r="B404" s="60" t="s">
        <v>273</v>
      </c>
      <c r="C404" s="63"/>
      <c r="D404" s="63"/>
      <c r="E404" s="70"/>
      <c r="F404" s="81"/>
      <c r="G404" s="68"/>
      <c r="H404" s="13"/>
      <c r="I404" s="13"/>
      <c r="J404" s="13"/>
      <c r="K404" s="13"/>
      <c r="L404" s="13"/>
      <c r="M404" s="13"/>
      <c r="N404" s="13"/>
      <c r="O404" s="13"/>
      <c r="P404" s="13"/>
      <c r="Q404" s="68"/>
      <c r="R404" s="31"/>
      <c r="S404" s="68"/>
      <c r="T404" s="31"/>
    </row>
    <row r="405" spans="2:24" ht="18" customHeight="1" thickBot="1" x14ac:dyDescent="0.2">
      <c r="B405" s="60">
        <v>31</v>
      </c>
      <c r="C405" s="63"/>
      <c r="D405" s="63"/>
      <c r="E405" s="70"/>
      <c r="F405" s="81" t="s">
        <v>269</v>
      </c>
      <c r="G405" s="91"/>
      <c r="H405" s="13"/>
      <c r="I405" s="230"/>
      <c r="J405" s="231"/>
      <c r="K405" s="232"/>
      <c r="L405" s="13"/>
      <c r="M405" s="230"/>
      <c r="N405" s="231"/>
      <c r="O405" s="232"/>
      <c r="P405" s="13"/>
      <c r="Q405" s="91"/>
      <c r="R405" s="31"/>
      <c r="S405" s="31"/>
      <c r="T405" s="31"/>
      <c r="V405" s="29">
        <f>IF(I405="金融機関による振込",1,IF(I405="現金支払い",2,IF(I405="小切手・支払手形",3,0)))</f>
        <v>0</v>
      </c>
      <c r="W405" s="29">
        <f>IF(M405="当方負担（補助事業者）",1,IF(M405="先方負担（販売店等）",2,0))</f>
        <v>0</v>
      </c>
      <c r="X405" s="60" t="str">
        <f ca="1">中間シート!O188</f>
        <v/>
      </c>
    </row>
    <row r="406" spans="2:24" ht="5.0999999999999996" customHeight="1" thickBot="1" x14ac:dyDescent="0.2">
      <c r="B406" s="60" t="s">
        <v>273</v>
      </c>
      <c r="C406" s="63"/>
      <c r="D406" s="63"/>
      <c r="E406" s="70"/>
      <c r="F406" s="81"/>
      <c r="G406" s="68"/>
      <c r="H406" s="13"/>
      <c r="I406" s="13"/>
      <c r="J406" s="13"/>
      <c r="K406" s="13"/>
      <c r="L406" s="13"/>
      <c r="M406" s="13"/>
      <c r="N406" s="13"/>
      <c r="O406" s="13"/>
      <c r="P406" s="13"/>
      <c r="Q406" s="68"/>
      <c r="R406" s="31"/>
      <c r="S406" s="31"/>
      <c r="T406" s="31"/>
    </row>
    <row r="407" spans="2:24" ht="18" customHeight="1" thickBot="1" x14ac:dyDescent="0.2">
      <c r="B407" s="60">
        <v>31</v>
      </c>
      <c r="C407" s="63"/>
      <c r="D407" s="63"/>
      <c r="E407" s="70"/>
      <c r="F407" s="81" t="s">
        <v>270</v>
      </c>
      <c r="G407" s="91"/>
      <c r="H407" s="13"/>
      <c r="I407" s="230"/>
      <c r="J407" s="231"/>
      <c r="K407" s="232"/>
      <c r="L407" s="13"/>
      <c r="M407" s="230"/>
      <c r="N407" s="231"/>
      <c r="O407" s="232"/>
      <c r="P407" s="13"/>
      <c r="Q407" s="91"/>
      <c r="R407" s="31"/>
      <c r="S407" s="31"/>
      <c r="T407" s="31"/>
      <c r="V407" s="29">
        <f>IF(I407="金融機関による振込",1,IF(I407="現金支払い",2,IF(I407="小切手・支払手形",3,0)))</f>
        <v>0</v>
      </c>
      <c r="W407" s="29">
        <f>IF(M407="当方負担（補助事業者）",1,IF(M407="先方負担（販売店等）",2,0))</f>
        <v>0</v>
      </c>
      <c r="X407" s="60" t="str">
        <f ca="1">中間シート!O189</f>
        <v/>
      </c>
    </row>
    <row r="408" spans="2:24" x14ac:dyDescent="0.15">
      <c r="B408" s="60" t="s">
        <v>273</v>
      </c>
      <c r="C408" s="63"/>
      <c r="D408" s="63"/>
      <c r="E408" s="70"/>
      <c r="F408" s="80"/>
      <c r="G408" s="13"/>
      <c r="H408" s="13"/>
      <c r="I408" s="13"/>
      <c r="J408" s="13"/>
      <c r="K408" s="13"/>
      <c r="L408" s="13"/>
      <c r="M408" s="13"/>
      <c r="N408" s="13"/>
      <c r="O408" s="13"/>
      <c r="P408" s="13"/>
      <c r="Q408" s="13"/>
      <c r="R408" s="31"/>
      <c r="S408" s="13"/>
      <c r="T408" s="31"/>
    </row>
    <row r="409" spans="2:24" ht="14.25" thickBot="1" x14ac:dyDescent="0.2">
      <c r="B409" s="60" t="s">
        <v>273</v>
      </c>
      <c r="C409" s="84"/>
      <c r="D409" s="84"/>
      <c r="E409" s="87"/>
      <c r="F409" s="85"/>
      <c r="G409" s="7"/>
      <c r="H409" s="7"/>
      <c r="I409" s="7"/>
      <c r="J409" s="7"/>
      <c r="K409" s="7"/>
      <c r="L409" s="7"/>
      <c r="M409" s="7"/>
      <c r="N409" s="7"/>
      <c r="O409" s="7"/>
      <c r="P409" s="7"/>
      <c r="Q409" s="7"/>
      <c r="R409" s="86"/>
      <c r="S409" s="7"/>
      <c r="T409" s="86"/>
    </row>
    <row r="410" spans="2:24" ht="18" customHeight="1" thickBot="1" x14ac:dyDescent="0.2">
      <c r="B410" s="60">
        <v>32</v>
      </c>
      <c r="C410" s="84"/>
      <c r="D410" s="84"/>
      <c r="E410" s="87" t="s">
        <v>355</v>
      </c>
      <c r="F410" s="88" t="s">
        <v>268</v>
      </c>
      <c r="G410" s="91"/>
      <c r="H410" s="7"/>
      <c r="I410" s="230"/>
      <c r="J410" s="231"/>
      <c r="K410" s="232"/>
      <c r="L410" s="7"/>
      <c r="M410" s="230"/>
      <c r="N410" s="231"/>
      <c r="O410" s="232"/>
      <c r="P410" s="7"/>
      <c r="Q410" s="91"/>
      <c r="R410" s="86"/>
      <c r="S410" s="62">
        <f>中間シート!J75</f>
        <v>0</v>
      </c>
      <c r="T410" s="86"/>
      <c r="V410" s="29">
        <f>IF(I410="金融機関による振込",1,IF(I410="現金支払い",2,IF(I410="小切手・支払手形",3,0)))</f>
        <v>0</v>
      </c>
      <c r="W410" s="29">
        <f>IF(M410="当方負担（補助事業者）",1,IF(M410="先方負担（販売店等）",2,0))</f>
        <v>0</v>
      </c>
      <c r="X410" s="60" t="str">
        <f ca="1">中間シート!O190</f>
        <v/>
      </c>
    </row>
    <row r="411" spans="2:24" ht="5.0999999999999996" customHeight="1" thickBot="1" x14ac:dyDescent="0.2">
      <c r="B411" s="60" t="s">
        <v>273</v>
      </c>
      <c r="C411" s="84"/>
      <c r="D411" s="84"/>
      <c r="E411" s="87"/>
      <c r="F411" s="88"/>
      <c r="G411" s="89"/>
      <c r="H411" s="7"/>
      <c r="I411" s="7"/>
      <c r="J411" s="7"/>
      <c r="K411" s="7"/>
      <c r="L411" s="7"/>
      <c r="M411" s="7"/>
      <c r="N411" s="7"/>
      <c r="O411" s="7"/>
      <c r="P411" s="7"/>
      <c r="Q411" s="89"/>
      <c r="R411" s="86"/>
      <c r="S411" s="89"/>
      <c r="T411" s="86"/>
    </row>
    <row r="412" spans="2:24" ht="18" customHeight="1" thickBot="1" x14ac:dyDescent="0.2">
      <c r="B412" s="60">
        <v>32</v>
      </c>
      <c r="C412" s="84"/>
      <c r="D412" s="84"/>
      <c r="E412" s="87"/>
      <c r="F412" s="88" t="s">
        <v>269</v>
      </c>
      <c r="G412" s="91"/>
      <c r="H412" s="7"/>
      <c r="I412" s="230"/>
      <c r="J412" s="231"/>
      <c r="K412" s="232"/>
      <c r="L412" s="7"/>
      <c r="M412" s="230"/>
      <c r="N412" s="231"/>
      <c r="O412" s="232"/>
      <c r="P412" s="7"/>
      <c r="Q412" s="91"/>
      <c r="R412" s="86"/>
      <c r="S412" s="86"/>
      <c r="T412" s="86"/>
      <c r="V412" s="29">
        <f>IF(I412="金融機関による振込",1,IF(I412="現金支払い",2,IF(I412="小切手・支払手形",3,0)))</f>
        <v>0</v>
      </c>
      <c r="W412" s="29">
        <f>IF(M412="当方負担（補助事業者）",1,IF(M412="先方負担（販売店等）",2,0))</f>
        <v>0</v>
      </c>
      <c r="X412" s="60" t="str">
        <f ca="1">中間シート!O191</f>
        <v/>
      </c>
    </row>
    <row r="413" spans="2:24" ht="5.0999999999999996" customHeight="1" thickBot="1" x14ac:dyDescent="0.2">
      <c r="B413" s="60" t="s">
        <v>273</v>
      </c>
      <c r="C413" s="84"/>
      <c r="D413" s="84"/>
      <c r="E413" s="87"/>
      <c r="F413" s="88"/>
      <c r="G413" s="89"/>
      <c r="H413" s="7"/>
      <c r="I413" s="7"/>
      <c r="J413" s="7"/>
      <c r="K413" s="7"/>
      <c r="L413" s="7"/>
      <c r="M413" s="7"/>
      <c r="N413" s="7"/>
      <c r="O413" s="7"/>
      <c r="P413" s="7"/>
      <c r="Q413" s="89"/>
      <c r="R413" s="86"/>
      <c r="S413" s="86"/>
      <c r="T413" s="86"/>
    </row>
    <row r="414" spans="2:24" ht="18" customHeight="1" thickBot="1" x14ac:dyDescent="0.2">
      <c r="B414" s="60">
        <v>32</v>
      </c>
      <c r="C414" s="84"/>
      <c r="D414" s="84"/>
      <c r="E414" s="87"/>
      <c r="F414" s="88" t="s">
        <v>270</v>
      </c>
      <c r="G414" s="91"/>
      <c r="H414" s="7"/>
      <c r="I414" s="230"/>
      <c r="J414" s="231"/>
      <c r="K414" s="232"/>
      <c r="L414" s="7"/>
      <c r="M414" s="230"/>
      <c r="N414" s="231"/>
      <c r="O414" s="232"/>
      <c r="P414" s="7"/>
      <c r="Q414" s="91"/>
      <c r="R414" s="86"/>
      <c r="S414" s="86"/>
      <c r="T414" s="86"/>
      <c r="V414" s="29">
        <f>IF(I414="金融機関による振込",1,IF(I414="現金支払い",2,IF(I414="小切手・支払手形",3,0)))</f>
        <v>0</v>
      </c>
      <c r="W414" s="29">
        <f>IF(M414="当方負担（補助事業者）",1,IF(M414="先方負担（販売店等）",2,0))</f>
        <v>0</v>
      </c>
      <c r="X414" s="60" t="str">
        <f ca="1">中間シート!O192</f>
        <v/>
      </c>
    </row>
    <row r="415" spans="2:24" x14ac:dyDescent="0.15">
      <c r="B415" s="60" t="s">
        <v>273</v>
      </c>
      <c r="C415" s="84"/>
      <c r="D415" s="84"/>
      <c r="E415" s="87"/>
      <c r="F415" s="85"/>
      <c r="G415" s="7"/>
      <c r="H415" s="7"/>
      <c r="I415" s="7"/>
      <c r="J415" s="7"/>
      <c r="K415" s="7"/>
      <c r="L415" s="7"/>
      <c r="M415" s="7"/>
      <c r="N415" s="7"/>
      <c r="O415" s="7"/>
      <c r="P415" s="7"/>
      <c r="Q415" s="7"/>
      <c r="R415" s="86"/>
      <c r="S415" s="7"/>
      <c r="T415" s="86"/>
    </row>
    <row r="416" spans="2:24" ht="14.25" thickBot="1" x14ac:dyDescent="0.2">
      <c r="B416" s="60" t="s">
        <v>273</v>
      </c>
      <c r="C416" s="63"/>
      <c r="D416" s="63"/>
      <c r="E416" s="70"/>
      <c r="F416" s="80"/>
      <c r="G416" s="13"/>
      <c r="H416" s="13"/>
      <c r="I416" s="13"/>
      <c r="J416" s="13"/>
      <c r="K416" s="13"/>
      <c r="L416" s="13"/>
      <c r="M416" s="13"/>
      <c r="N416" s="13"/>
      <c r="O416" s="13"/>
      <c r="P416" s="13"/>
      <c r="Q416" s="13"/>
      <c r="R416" s="31"/>
      <c r="S416" s="13"/>
      <c r="T416" s="31"/>
    </row>
    <row r="417" spans="2:24" ht="18" customHeight="1" thickBot="1" x14ac:dyDescent="0.2">
      <c r="B417" s="60">
        <v>33</v>
      </c>
      <c r="C417" s="63"/>
      <c r="D417" s="63"/>
      <c r="E417" s="70" t="s">
        <v>356</v>
      </c>
      <c r="F417" s="81" t="s">
        <v>268</v>
      </c>
      <c r="G417" s="91"/>
      <c r="H417" s="13"/>
      <c r="I417" s="230"/>
      <c r="J417" s="231"/>
      <c r="K417" s="232"/>
      <c r="L417" s="13"/>
      <c r="M417" s="230"/>
      <c r="N417" s="231"/>
      <c r="O417" s="232"/>
      <c r="P417" s="13"/>
      <c r="Q417" s="91"/>
      <c r="R417" s="31"/>
      <c r="S417" s="62">
        <f>中間シート!J76</f>
        <v>0</v>
      </c>
      <c r="T417" s="31"/>
      <c r="V417" s="29">
        <f>IF(I417="金融機関による振込",1,IF(I417="現金支払い",2,IF(I417="小切手・支払手形",3,0)))</f>
        <v>0</v>
      </c>
      <c r="W417" s="29">
        <f>IF(M417="当方負担（補助事業者）",1,IF(M417="先方負担（販売店等）",2,0))</f>
        <v>0</v>
      </c>
      <c r="X417" s="60" t="str">
        <f ca="1">中間シート!O193</f>
        <v/>
      </c>
    </row>
    <row r="418" spans="2:24" ht="5.0999999999999996" customHeight="1" thickBot="1" x14ac:dyDescent="0.2">
      <c r="B418" s="60" t="s">
        <v>273</v>
      </c>
      <c r="C418" s="63"/>
      <c r="D418" s="63"/>
      <c r="E418" s="70"/>
      <c r="F418" s="81"/>
      <c r="G418" s="68"/>
      <c r="H418" s="13"/>
      <c r="I418" s="13"/>
      <c r="J418" s="13"/>
      <c r="K418" s="13"/>
      <c r="L418" s="13"/>
      <c r="M418" s="13"/>
      <c r="N418" s="13"/>
      <c r="O418" s="13"/>
      <c r="P418" s="13"/>
      <c r="Q418" s="68"/>
      <c r="R418" s="31"/>
      <c r="S418" s="68"/>
      <c r="T418" s="31"/>
    </row>
    <row r="419" spans="2:24" ht="18" customHeight="1" thickBot="1" x14ac:dyDescent="0.2">
      <c r="B419" s="60">
        <v>33</v>
      </c>
      <c r="C419" s="63"/>
      <c r="D419" s="63"/>
      <c r="E419" s="70"/>
      <c r="F419" s="81" t="s">
        <v>269</v>
      </c>
      <c r="G419" s="91"/>
      <c r="H419" s="13"/>
      <c r="I419" s="230"/>
      <c r="J419" s="231"/>
      <c r="K419" s="232"/>
      <c r="L419" s="13"/>
      <c r="M419" s="230"/>
      <c r="N419" s="231"/>
      <c r="O419" s="232"/>
      <c r="P419" s="13"/>
      <c r="Q419" s="91"/>
      <c r="R419" s="31"/>
      <c r="S419" s="31"/>
      <c r="T419" s="31"/>
      <c r="V419" s="29">
        <f>IF(I419="金融機関による振込",1,IF(I419="現金支払い",2,IF(I419="小切手・支払手形",3,0)))</f>
        <v>0</v>
      </c>
      <c r="W419" s="29">
        <f>IF(M419="当方負担（補助事業者）",1,IF(M419="先方負担（販売店等）",2,0))</f>
        <v>0</v>
      </c>
      <c r="X419" s="60" t="str">
        <f ca="1">中間シート!O194</f>
        <v/>
      </c>
    </row>
    <row r="420" spans="2:24" ht="5.0999999999999996" customHeight="1" thickBot="1" x14ac:dyDescent="0.2">
      <c r="B420" s="60" t="s">
        <v>273</v>
      </c>
      <c r="C420" s="63"/>
      <c r="D420" s="63"/>
      <c r="E420" s="70"/>
      <c r="F420" s="81"/>
      <c r="G420" s="68"/>
      <c r="H420" s="13"/>
      <c r="I420" s="13"/>
      <c r="J420" s="13"/>
      <c r="K420" s="13"/>
      <c r="L420" s="13"/>
      <c r="M420" s="13"/>
      <c r="N420" s="13"/>
      <c r="O420" s="13"/>
      <c r="P420" s="13"/>
      <c r="Q420" s="68"/>
      <c r="R420" s="31"/>
      <c r="S420" s="31"/>
      <c r="T420" s="31"/>
    </row>
    <row r="421" spans="2:24" ht="18" customHeight="1" thickBot="1" x14ac:dyDescent="0.2">
      <c r="B421" s="60">
        <v>33</v>
      </c>
      <c r="C421" s="63"/>
      <c r="D421" s="63"/>
      <c r="E421" s="70"/>
      <c r="F421" s="81" t="s">
        <v>270</v>
      </c>
      <c r="G421" s="91"/>
      <c r="H421" s="13"/>
      <c r="I421" s="230"/>
      <c r="J421" s="231"/>
      <c r="K421" s="232"/>
      <c r="L421" s="13"/>
      <c r="M421" s="230"/>
      <c r="N421" s="231"/>
      <c r="O421" s="232"/>
      <c r="P421" s="13"/>
      <c r="Q421" s="91"/>
      <c r="R421" s="31"/>
      <c r="S421" s="31"/>
      <c r="T421" s="31"/>
      <c r="V421" s="29">
        <f>IF(I421="金融機関による振込",1,IF(I421="現金支払い",2,IF(I421="小切手・支払手形",3,0)))</f>
        <v>0</v>
      </c>
      <c r="W421" s="29">
        <f>IF(M421="当方負担（補助事業者）",1,IF(M421="先方負担（販売店等）",2,0))</f>
        <v>0</v>
      </c>
      <c r="X421" s="60" t="str">
        <f ca="1">中間シート!O195</f>
        <v/>
      </c>
    </row>
    <row r="422" spans="2:24" x14ac:dyDescent="0.15">
      <c r="B422" s="60" t="s">
        <v>273</v>
      </c>
      <c r="C422" s="63"/>
      <c r="D422" s="63"/>
      <c r="E422" s="70"/>
      <c r="F422" s="80"/>
      <c r="G422" s="13"/>
      <c r="H422" s="13"/>
      <c r="I422" s="13"/>
      <c r="J422" s="13"/>
      <c r="K422" s="13"/>
      <c r="L422" s="13"/>
      <c r="M422" s="13"/>
      <c r="N422" s="13"/>
      <c r="O422" s="13"/>
      <c r="P422" s="13"/>
      <c r="Q422" s="13"/>
      <c r="R422" s="31"/>
      <c r="S422" s="13"/>
      <c r="T422" s="31"/>
    </row>
    <row r="423" spans="2:24" ht="14.25" thickBot="1" x14ac:dyDescent="0.2">
      <c r="B423" s="60" t="s">
        <v>273</v>
      </c>
      <c r="C423" s="84"/>
      <c r="D423" s="84"/>
      <c r="E423" s="87"/>
      <c r="F423" s="85"/>
      <c r="G423" s="7"/>
      <c r="H423" s="7"/>
      <c r="I423" s="7"/>
      <c r="J423" s="7"/>
      <c r="K423" s="7"/>
      <c r="L423" s="7"/>
      <c r="M423" s="7"/>
      <c r="N423" s="7"/>
      <c r="O423" s="7"/>
      <c r="P423" s="7"/>
      <c r="Q423" s="7"/>
      <c r="R423" s="86"/>
      <c r="S423" s="7"/>
      <c r="T423" s="86"/>
    </row>
    <row r="424" spans="2:24" ht="18" customHeight="1" thickBot="1" x14ac:dyDescent="0.2">
      <c r="B424" s="60">
        <v>34</v>
      </c>
      <c r="C424" s="84"/>
      <c r="D424" s="84"/>
      <c r="E424" s="87" t="s">
        <v>357</v>
      </c>
      <c r="F424" s="88" t="s">
        <v>268</v>
      </c>
      <c r="G424" s="91"/>
      <c r="H424" s="7"/>
      <c r="I424" s="230"/>
      <c r="J424" s="231"/>
      <c r="K424" s="232"/>
      <c r="L424" s="7"/>
      <c r="M424" s="230"/>
      <c r="N424" s="231"/>
      <c r="O424" s="232"/>
      <c r="P424" s="7"/>
      <c r="Q424" s="91"/>
      <c r="R424" s="86"/>
      <c r="S424" s="62">
        <f>中間シート!J77</f>
        <v>0</v>
      </c>
      <c r="T424" s="86"/>
      <c r="V424" s="29">
        <f>IF(I424="金融機関による振込",1,IF(I424="現金支払い",2,IF(I424="小切手・支払手形",3,0)))</f>
        <v>0</v>
      </c>
      <c r="W424" s="29">
        <f>IF(M424="当方負担（補助事業者）",1,IF(M424="先方負担（販売店等）",2,0))</f>
        <v>0</v>
      </c>
      <c r="X424" s="60" t="str">
        <f ca="1">中間シート!O196</f>
        <v/>
      </c>
    </row>
    <row r="425" spans="2:24" ht="5.0999999999999996" customHeight="1" thickBot="1" x14ac:dyDescent="0.2">
      <c r="B425" s="60" t="s">
        <v>273</v>
      </c>
      <c r="C425" s="84"/>
      <c r="D425" s="84"/>
      <c r="E425" s="87"/>
      <c r="F425" s="88"/>
      <c r="G425" s="89"/>
      <c r="H425" s="7"/>
      <c r="I425" s="7"/>
      <c r="J425" s="7"/>
      <c r="K425" s="7"/>
      <c r="L425" s="7"/>
      <c r="M425" s="7"/>
      <c r="N425" s="7"/>
      <c r="O425" s="7"/>
      <c r="P425" s="7"/>
      <c r="Q425" s="89"/>
      <c r="R425" s="86"/>
      <c r="S425" s="89"/>
      <c r="T425" s="86"/>
    </row>
    <row r="426" spans="2:24" ht="18" customHeight="1" thickBot="1" x14ac:dyDescent="0.2">
      <c r="B426" s="60">
        <v>34</v>
      </c>
      <c r="C426" s="84"/>
      <c r="D426" s="84"/>
      <c r="E426" s="87"/>
      <c r="F426" s="88" t="s">
        <v>269</v>
      </c>
      <c r="G426" s="91"/>
      <c r="H426" s="7"/>
      <c r="I426" s="230"/>
      <c r="J426" s="231"/>
      <c r="K426" s="232"/>
      <c r="L426" s="7"/>
      <c r="M426" s="230"/>
      <c r="N426" s="231"/>
      <c r="O426" s="232"/>
      <c r="P426" s="7"/>
      <c r="Q426" s="91"/>
      <c r="R426" s="86"/>
      <c r="S426" s="86"/>
      <c r="T426" s="86"/>
      <c r="V426" s="29">
        <f>IF(I426="金融機関による振込",1,IF(I426="現金支払い",2,IF(I426="小切手・支払手形",3,0)))</f>
        <v>0</v>
      </c>
      <c r="W426" s="29">
        <f>IF(M426="当方負担（補助事業者）",1,IF(M426="先方負担（販売店等）",2,0))</f>
        <v>0</v>
      </c>
      <c r="X426" s="60" t="str">
        <f ca="1">中間シート!O197</f>
        <v/>
      </c>
    </row>
    <row r="427" spans="2:24" ht="5.0999999999999996" customHeight="1" thickBot="1" x14ac:dyDescent="0.2">
      <c r="B427" s="60" t="s">
        <v>273</v>
      </c>
      <c r="C427" s="84"/>
      <c r="D427" s="84"/>
      <c r="E427" s="87"/>
      <c r="F427" s="88"/>
      <c r="G427" s="89"/>
      <c r="H427" s="7"/>
      <c r="I427" s="7"/>
      <c r="J427" s="7"/>
      <c r="K427" s="7"/>
      <c r="L427" s="7"/>
      <c r="M427" s="7"/>
      <c r="N427" s="7"/>
      <c r="O427" s="7"/>
      <c r="P427" s="7"/>
      <c r="Q427" s="89"/>
      <c r="R427" s="86"/>
      <c r="S427" s="86"/>
      <c r="T427" s="86"/>
    </row>
    <row r="428" spans="2:24" ht="18" customHeight="1" thickBot="1" x14ac:dyDescent="0.2">
      <c r="B428" s="60">
        <v>34</v>
      </c>
      <c r="C428" s="84"/>
      <c r="D428" s="84"/>
      <c r="E428" s="87"/>
      <c r="F428" s="88" t="s">
        <v>270</v>
      </c>
      <c r="G428" s="91"/>
      <c r="H428" s="7"/>
      <c r="I428" s="230"/>
      <c r="J428" s="231"/>
      <c r="K428" s="232"/>
      <c r="L428" s="7"/>
      <c r="M428" s="230"/>
      <c r="N428" s="231"/>
      <c r="O428" s="232"/>
      <c r="P428" s="7"/>
      <c r="Q428" s="91"/>
      <c r="R428" s="86"/>
      <c r="S428" s="86"/>
      <c r="T428" s="86"/>
      <c r="V428" s="29">
        <f>IF(I428="金融機関による振込",1,IF(I428="現金支払い",2,IF(I428="小切手・支払手形",3,0)))</f>
        <v>0</v>
      </c>
      <c r="W428" s="29">
        <f>IF(M428="当方負担（補助事業者）",1,IF(M428="先方負担（販売店等）",2,0))</f>
        <v>0</v>
      </c>
      <c r="X428" s="60" t="str">
        <f ca="1">中間シート!O198</f>
        <v/>
      </c>
    </row>
    <row r="429" spans="2:24" x14ac:dyDescent="0.15">
      <c r="B429" s="60" t="s">
        <v>273</v>
      </c>
      <c r="C429" s="84"/>
      <c r="D429" s="84"/>
      <c r="E429" s="87"/>
      <c r="F429" s="85"/>
      <c r="G429" s="7"/>
      <c r="H429" s="7"/>
      <c r="I429" s="7"/>
      <c r="J429" s="7"/>
      <c r="K429" s="7"/>
      <c r="L429" s="7"/>
      <c r="M429" s="7"/>
      <c r="N429" s="7"/>
      <c r="O429" s="7"/>
      <c r="P429" s="7"/>
      <c r="Q429" s="7"/>
      <c r="R429" s="86"/>
      <c r="S429" s="7"/>
      <c r="T429" s="86"/>
    </row>
    <row r="430" spans="2:24" ht="14.25" thickBot="1" x14ac:dyDescent="0.2">
      <c r="B430" s="60" t="s">
        <v>273</v>
      </c>
      <c r="C430" s="63"/>
      <c r="D430" s="63"/>
      <c r="E430" s="70"/>
      <c r="F430" s="80"/>
      <c r="G430" s="13"/>
      <c r="H430" s="13"/>
      <c r="I430" s="13"/>
      <c r="J430" s="13"/>
      <c r="K430" s="13"/>
      <c r="L430" s="13"/>
      <c r="M430" s="13"/>
      <c r="N430" s="13"/>
      <c r="O430" s="13"/>
      <c r="P430" s="13"/>
      <c r="Q430" s="13"/>
      <c r="R430" s="31"/>
      <c r="S430" s="13"/>
      <c r="T430" s="31"/>
    </row>
    <row r="431" spans="2:24" ht="18" customHeight="1" thickBot="1" x14ac:dyDescent="0.2">
      <c r="B431" s="60">
        <v>35</v>
      </c>
      <c r="C431" s="63"/>
      <c r="D431" s="63"/>
      <c r="E431" s="70" t="s">
        <v>358</v>
      </c>
      <c r="F431" s="81" t="s">
        <v>268</v>
      </c>
      <c r="G431" s="91"/>
      <c r="H431" s="13"/>
      <c r="I431" s="230"/>
      <c r="J431" s="231"/>
      <c r="K431" s="232"/>
      <c r="L431" s="13"/>
      <c r="M431" s="230"/>
      <c r="N431" s="231"/>
      <c r="O431" s="232"/>
      <c r="P431" s="13"/>
      <c r="Q431" s="91"/>
      <c r="R431" s="31"/>
      <c r="S431" s="62">
        <f>中間シート!J78</f>
        <v>0</v>
      </c>
      <c r="T431" s="31"/>
      <c r="V431" s="29">
        <f>IF(I431="金融機関による振込",1,IF(I431="現金支払い",2,IF(I431="小切手・支払手形",3,0)))</f>
        <v>0</v>
      </c>
      <c r="W431" s="29">
        <f>IF(M431="当方負担（補助事業者）",1,IF(M431="先方負担（販売店等）",2,0))</f>
        <v>0</v>
      </c>
      <c r="X431" s="60" t="str">
        <f ca="1">中間シート!O199</f>
        <v/>
      </c>
    </row>
    <row r="432" spans="2:24" ht="5.0999999999999996" customHeight="1" thickBot="1" x14ac:dyDescent="0.2">
      <c r="B432" s="60" t="s">
        <v>273</v>
      </c>
      <c r="C432" s="63"/>
      <c r="D432" s="63"/>
      <c r="E432" s="70"/>
      <c r="F432" s="81"/>
      <c r="G432" s="68"/>
      <c r="H432" s="13"/>
      <c r="I432" s="13"/>
      <c r="J432" s="13"/>
      <c r="K432" s="13"/>
      <c r="L432" s="13"/>
      <c r="M432" s="13"/>
      <c r="N432" s="13"/>
      <c r="O432" s="13"/>
      <c r="P432" s="13"/>
      <c r="Q432" s="68"/>
      <c r="R432" s="31"/>
      <c r="S432" s="68"/>
      <c r="T432" s="31"/>
    </row>
    <row r="433" spans="2:24" ht="18" customHeight="1" thickBot="1" x14ac:dyDescent="0.2">
      <c r="B433" s="60">
        <v>35</v>
      </c>
      <c r="C433" s="63"/>
      <c r="D433" s="63"/>
      <c r="E433" s="70"/>
      <c r="F433" s="81" t="s">
        <v>269</v>
      </c>
      <c r="G433" s="91"/>
      <c r="H433" s="13"/>
      <c r="I433" s="230"/>
      <c r="J433" s="231"/>
      <c r="K433" s="232"/>
      <c r="L433" s="13"/>
      <c r="M433" s="230"/>
      <c r="N433" s="231"/>
      <c r="O433" s="232"/>
      <c r="P433" s="13"/>
      <c r="Q433" s="91"/>
      <c r="R433" s="31"/>
      <c r="S433" s="31"/>
      <c r="T433" s="31"/>
      <c r="V433" s="29">
        <f>IF(I433="金融機関による振込",1,IF(I433="現金支払い",2,IF(I433="小切手・支払手形",3,0)))</f>
        <v>0</v>
      </c>
      <c r="W433" s="29">
        <f>IF(M433="当方負担（補助事業者）",1,IF(M433="先方負担（販売店等）",2,0))</f>
        <v>0</v>
      </c>
      <c r="X433" s="60" t="str">
        <f ca="1">中間シート!O200</f>
        <v/>
      </c>
    </row>
    <row r="434" spans="2:24" ht="5.0999999999999996" customHeight="1" thickBot="1" x14ac:dyDescent="0.2">
      <c r="B434" s="60" t="s">
        <v>273</v>
      </c>
      <c r="C434" s="63"/>
      <c r="D434" s="63"/>
      <c r="E434" s="70"/>
      <c r="F434" s="81"/>
      <c r="G434" s="68"/>
      <c r="H434" s="13"/>
      <c r="I434" s="13"/>
      <c r="J434" s="13"/>
      <c r="K434" s="13"/>
      <c r="L434" s="13"/>
      <c r="M434" s="13"/>
      <c r="N434" s="13"/>
      <c r="O434" s="13"/>
      <c r="P434" s="13"/>
      <c r="Q434" s="68"/>
      <c r="R434" s="31"/>
      <c r="S434" s="31"/>
      <c r="T434" s="31"/>
    </row>
    <row r="435" spans="2:24" ht="18" customHeight="1" thickBot="1" x14ac:dyDescent="0.2">
      <c r="B435" s="60">
        <v>35</v>
      </c>
      <c r="C435" s="63"/>
      <c r="D435" s="63"/>
      <c r="E435" s="70"/>
      <c r="F435" s="81" t="s">
        <v>270</v>
      </c>
      <c r="G435" s="91"/>
      <c r="H435" s="13"/>
      <c r="I435" s="230"/>
      <c r="J435" s="231"/>
      <c r="K435" s="232"/>
      <c r="L435" s="13"/>
      <c r="M435" s="230"/>
      <c r="N435" s="231"/>
      <c r="O435" s="232"/>
      <c r="P435" s="13"/>
      <c r="Q435" s="91"/>
      <c r="R435" s="31"/>
      <c r="S435" s="31"/>
      <c r="T435" s="31"/>
      <c r="V435" s="29">
        <f>IF(I435="金融機関による振込",1,IF(I435="現金支払い",2,IF(I435="小切手・支払手形",3,0)))</f>
        <v>0</v>
      </c>
      <c r="W435" s="29">
        <f>IF(M435="当方負担（補助事業者）",1,IF(M435="先方負担（販売店等）",2,0))</f>
        <v>0</v>
      </c>
      <c r="X435" s="60" t="str">
        <f ca="1">中間シート!O201</f>
        <v/>
      </c>
    </row>
    <row r="436" spans="2:24" x14ac:dyDescent="0.15">
      <c r="B436" s="60" t="s">
        <v>273</v>
      </c>
      <c r="C436" s="63"/>
      <c r="D436" s="63"/>
      <c r="E436" s="70"/>
      <c r="F436" s="80"/>
      <c r="G436" s="13"/>
      <c r="H436" s="13"/>
      <c r="I436" s="13"/>
      <c r="J436" s="13"/>
      <c r="K436" s="13"/>
      <c r="L436" s="13"/>
      <c r="M436" s="13"/>
      <c r="N436" s="13"/>
      <c r="O436" s="13"/>
      <c r="P436" s="13"/>
      <c r="Q436" s="13"/>
      <c r="R436" s="31"/>
      <c r="S436" s="13"/>
      <c r="T436" s="31"/>
    </row>
    <row r="437" spans="2:24" ht="14.25" thickBot="1" x14ac:dyDescent="0.2">
      <c r="B437" s="60" t="s">
        <v>273</v>
      </c>
      <c r="C437" s="84"/>
      <c r="D437" s="84"/>
      <c r="E437" s="87"/>
      <c r="F437" s="85"/>
      <c r="G437" s="7"/>
      <c r="H437" s="7"/>
      <c r="I437" s="7"/>
      <c r="J437" s="7"/>
      <c r="K437" s="7"/>
      <c r="L437" s="7"/>
      <c r="M437" s="7"/>
      <c r="N437" s="7"/>
      <c r="O437" s="7"/>
      <c r="P437" s="7"/>
      <c r="Q437" s="7"/>
      <c r="R437" s="86"/>
      <c r="S437" s="7"/>
      <c r="T437" s="86"/>
    </row>
    <row r="438" spans="2:24" ht="18" customHeight="1" thickBot="1" x14ac:dyDescent="0.2">
      <c r="B438" s="60">
        <v>36</v>
      </c>
      <c r="C438" s="84"/>
      <c r="D438" s="84"/>
      <c r="E438" s="87" t="s">
        <v>359</v>
      </c>
      <c r="F438" s="88" t="s">
        <v>268</v>
      </c>
      <c r="G438" s="91"/>
      <c r="H438" s="7"/>
      <c r="I438" s="230"/>
      <c r="J438" s="231"/>
      <c r="K438" s="232"/>
      <c r="L438" s="7"/>
      <c r="M438" s="230"/>
      <c r="N438" s="231"/>
      <c r="O438" s="232"/>
      <c r="P438" s="7"/>
      <c r="Q438" s="91"/>
      <c r="R438" s="86"/>
      <c r="S438" s="62">
        <f>中間シート!J79</f>
        <v>0</v>
      </c>
      <c r="T438" s="86"/>
      <c r="V438" s="29">
        <f>IF(I438="金融機関による振込",1,IF(I438="現金支払い",2,IF(I438="小切手・支払手形",3,0)))</f>
        <v>0</v>
      </c>
      <c r="W438" s="29">
        <f>IF(M438="当方負担（補助事業者）",1,IF(M438="先方負担（販売店等）",2,0))</f>
        <v>0</v>
      </c>
      <c r="X438" s="60" t="str">
        <f ca="1">中間シート!O202</f>
        <v/>
      </c>
    </row>
    <row r="439" spans="2:24" ht="5.0999999999999996" customHeight="1" thickBot="1" x14ac:dyDescent="0.2">
      <c r="B439" s="60" t="s">
        <v>273</v>
      </c>
      <c r="C439" s="84"/>
      <c r="D439" s="84"/>
      <c r="E439" s="87"/>
      <c r="F439" s="88"/>
      <c r="G439" s="89"/>
      <c r="H439" s="7"/>
      <c r="I439" s="7"/>
      <c r="J439" s="7"/>
      <c r="K439" s="7"/>
      <c r="L439" s="7"/>
      <c r="M439" s="7"/>
      <c r="N439" s="7"/>
      <c r="O439" s="7"/>
      <c r="P439" s="7"/>
      <c r="Q439" s="89"/>
      <c r="R439" s="86"/>
      <c r="S439" s="89"/>
      <c r="T439" s="86"/>
    </row>
    <row r="440" spans="2:24" ht="18" customHeight="1" thickBot="1" x14ac:dyDescent="0.2">
      <c r="B440" s="60">
        <v>36</v>
      </c>
      <c r="C440" s="84"/>
      <c r="D440" s="84"/>
      <c r="E440" s="87"/>
      <c r="F440" s="88" t="s">
        <v>269</v>
      </c>
      <c r="G440" s="91"/>
      <c r="H440" s="7"/>
      <c r="I440" s="230"/>
      <c r="J440" s="231"/>
      <c r="K440" s="232"/>
      <c r="L440" s="7"/>
      <c r="M440" s="230"/>
      <c r="N440" s="231"/>
      <c r="O440" s="232"/>
      <c r="P440" s="7"/>
      <c r="Q440" s="91"/>
      <c r="R440" s="86"/>
      <c r="S440" s="86"/>
      <c r="T440" s="86"/>
      <c r="V440" s="29">
        <f>IF(I440="金融機関による振込",1,IF(I440="現金支払い",2,IF(I440="小切手・支払手形",3,0)))</f>
        <v>0</v>
      </c>
      <c r="W440" s="29">
        <f>IF(M440="当方負担（補助事業者）",1,IF(M440="先方負担（販売店等）",2,0))</f>
        <v>0</v>
      </c>
      <c r="X440" s="60" t="str">
        <f ca="1">中間シート!O203</f>
        <v/>
      </c>
    </row>
    <row r="441" spans="2:24" ht="5.0999999999999996" customHeight="1" thickBot="1" x14ac:dyDescent="0.2">
      <c r="B441" s="60" t="s">
        <v>273</v>
      </c>
      <c r="C441" s="84"/>
      <c r="D441" s="84"/>
      <c r="E441" s="87"/>
      <c r="F441" s="88"/>
      <c r="G441" s="89"/>
      <c r="H441" s="7"/>
      <c r="I441" s="7"/>
      <c r="J441" s="7"/>
      <c r="K441" s="7"/>
      <c r="L441" s="7"/>
      <c r="M441" s="7"/>
      <c r="N441" s="7"/>
      <c r="O441" s="7"/>
      <c r="P441" s="7"/>
      <c r="Q441" s="89"/>
      <c r="R441" s="86"/>
      <c r="S441" s="86"/>
      <c r="T441" s="86"/>
    </row>
    <row r="442" spans="2:24" ht="18" customHeight="1" thickBot="1" x14ac:dyDescent="0.2">
      <c r="B442" s="60">
        <v>36</v>
      </c>
      <c r="C442" s="84"/>
      <c r="D442" s="84"/>
      <c r="E442" s="87"/>
      <c r="F442" s="88" t="s">
        <v>270</v>
      </c>
      <c r="G442" s="91"/>
      <c r="H442" s="7"/>
      <c r="I442" s="230"/>
      <c r="J442" s="231"/>
      <c r="K442" s="232"/>
      <c r="L442" s="7"/>
      <c r="M442" s="230"/>
      <c r="N442" s="231"/>
      <c r="O442" s="232"/>
      <c r="P442" s="7"/>
      <c r="Q442" s="91"/>
      <c r="R442" s="86"/>
      <c r="S442" s="86"/>
      <c r="T442" s="86"/>
      <c r="V442" s="29">
        <f>IF(I442="金融機関による振込",1,IF(I442="現金支払い",2,IF(I442="小切手・支払手形",3,0)))</f>
        <v>0</v>
      </c>
      <c r="W442" s="29">
        <f>IF(M442="当方負担（補助事業者）",1,IF(M442="先方負担（販売店等）",2,0))</f>
        <v>0</v>
      </c>
      <c r="X442" s="60" t="str">
        <f ca="1">中間シート!O204</f>
        <v/>
      </c>
    </row>
    <row r="443" spans="2:24" x14ac:dyDescent="0.15">
      <c r="B443" s="60" t="s">
        <v>273</v>
      </c>
      <c r="C443" s="84"/>
      <c r="D443" s="84"/>
      <c r="E443" s="87"/>
      <c r="F443" s="85"/>
      <c r="G443" s="7"/>
      <c r="H443" s="7"/>
      <c r="I443" s="7"/>
      <c r="J443" s="7"/>
      <c r="K443" s="7"/>
      <c r="L443" s="7"/>
      <c r="M443" s="7"/>
      <c r="N443" s="7"/>
      <c r="O443" s="7"/>
      <c r="P443" s="7"/>
      <c r="Q443" s="7"/>
      <c r="R443" s="86"/>
      <c r="S443" s="7"/>
      <c r="T443" s="86"/>
    </row>
    <row r="444" spans="2:24" ht="14.25" thickBot="1" x14ac:dyDescent="0.2">
      <c r="B444" s="60" t="s">
        <v>273</v>
      </c>
      <c r="C444" s="63"/>
      <c r="D444" s="63"/>
      <c r="E444" s="70"/>
      <c r="F444" s="80"/>
      <c r="G444" s="13"/>
      <c r="H444" s="13"/>
      <c r="I444" s="13"/>
      <c r="J444" s="13"/>
      <c r="K444" s="13"/>
      <c r="L444" s="13"/>
      <c r="M444" s="13"/>
      <c r="N444" s="13"/>
      <c r="O444" s="13"/>
      <c r="P444" s="13"/>
      <c r="Q444" s="13"/>
      <c r="R444" s="31"/>
      <c r="S444" s="13"/>
      <c r="T444" s="31"/>
    </row>
    <row r="445" spans="2:24" ht="18" customHeight="1" thickBot="1" x14ac:dyDescent="0.2">
      <c r="B445" s="60">
        <v>37</v>
      </c>
      <c r="C445" s="63"/>
      <c r="D445" s="63"/>
      <c r="E445" s="70" t="s">
        <v>360</v>
      </c>
      <c r="F445" s="81" t="s">
        <v>268</v>
      </c>
      <c r="G445" s="91"/>
      <c r="H445" s="13"/>
      <c r="I445" s="230"/>
      <c r="J445" s="231"/>
      <c r="K445" s="232"/>
      <c r="L445" s="13"/>
      <c r="M445" s="230"/>
      <c r="N445" s="231"/>
      <c r="O445" s="232"/>
      <c r="P445" s="13"/>
      <c r="Q445" s="91"/>
      <c r="R445" s="31"/>
      <c r="S445" s="62">
        <f>中間シート!J80</f>
        <v>0</v>
      </c>
      <c r="T445" s="31"/>
      <c r="V445" s="29">
        <f>IF(I445="金融機関による振込",1,IF(I445="現金支払い",2,IF(I445="小切手・支払手形",3,0)))</f>
        <v>0</v>
      </c>
      <c r="W445" s="29">
        <f>IF(M445="当方負担（補助事業者）",1,IF(M445="先方負担（販売店等）",2,0))</f>
        <v>0</v>
      </c>
      <c r="X445" s="60" t="str">
        <f ca="1">中間シート!O205</f>
        <v/>
      </c>
    </row>
    <row r="446" spans="2:24" ht="5.0999999999999996" customHeight="1" thickBot="1" x14ac:dyDescent="0.2">
      <c r="B446" s="60" t="s">
        <v>273</v>
      </c>
      <c r="C446" s="63"/>
      <c r="D446" s="63"/>
      <c r="E446" s="70"/>
      <c r="F446" s="81"/>
      <c r="G446" s="68"/>
      <c r="H446" s="13"/>
      <c r="I446" s="13"/>
      <c r="J446" s="13"/>
      <c r="K446" s="13"/>
      <c r="L446" s="13"/>
      <c r="M446" s="13"/>
      <c r="N446" s="13"/>
      <c r="O446" s="13"/>
      <c r="P446" s="13"/>
      <c r="Q446" s="68"/>
      <c r="R446" s="31"/>
      <c r="S446" s="68"/>
      <c r="T446" s="31"/>
    </row>
    <row r="447" spans="2:24" ht="18" customHeight="1" thickBot="1" x14ac:dyDescent="0.2">
      <c r="B447" s="60">
        <v>37</v>
      </c>
      <c r="C447" s="63"/>
      <c r="D447" s="63"/>
      <c r="E447" s="70"/>
      <c r="F447" s="81" t="s">
        <v>269</v>
      </c>
      <c r="G447" s="91"/>
      <c r="H447" s="13"/>
      <c r="I447" s="230"/>
      <c r="J447" s="231"/>
      <c r="K447" s="232"/>
      <c r="L447" s="13"/>
      <c r="M447" s="230"/>
      <c r="N447" s="231"/>
      <c r="O447" s="232"/>
      <c r="P447" s="13"/>
      <c r="Q447" s="91"/>
      <c r="R447" s="31"/>
      <c r="S447" s="31"/>
      <c r="T447" s="31"/>
      <c r="V447" s="29">
        <f>IF(I447="金融機関による振込",1,IF(I447="現金支払い",2,IF(I447="小切手・支払手形",3,0)))</f>
        <v>0</v>
      </c>
      <c r="W447" s="29">
        <f>IF(M447="当方負担（補助事業者）",1,IF(M447="先方負担（販売店等）",2,0))</f>
        <v>0</v>
      </c>
      <c r="X447" s="60" t="str">
        <f ca="1">中間シート!O206</f>
        <v/>
      </c>
    </row>
    <row r="448" spans="2:24" ht="5.0999999999999996" customHeight="1" thickBot="1" x14ac:dyDescent="0.2">
      <c r="B448" s="60" t="s">
        <v>273</v>
      </c>
      <c r="C448" s="63"/>
      <c r="D448" s="63"/>
      <c r="E448" s="70"/>
      <c r="F448" s="81"/>
      <c r="G448" s="68"/>
      <c r="H448" s="13"/>
      <c r="I448" s="13"/>
      <c r="J448" s="13"/>
      <c r="K448" s="13"/>
      <c r="L448" s="13"/>
      <c r="M448" s="13"/>
      <c r="N448" s="13"/>
      <c r="O448" s="13"/>
      <c r="P448" s="13"/>
      <c r="Q448" s="68"/>
      <c r="R448" s="31"/>
      <c r="S448" s="31"/>
      <c r="T448" s="31"/>
    </row>
    <row r="449" spans="2:24" ht="18" customHeight="1" thickBot="1" x14ac:dyDescent="0.2">
      <c r="B449" s="60">
        <v>37</v>
      </c>
      <c r="C449" s="63"/>
      <c r="D449" s="63"/>
      <c r="E449" s="70"/>
      <c r="F449" s="81" t="s">
        <v>270</v>
      </c>
      <c r="G449" s="91"/>
      <c r="H449" s="13"/>
      <c r="I449" s="230"/>
      <c r="J449" s="231"/>
      <c r="K449" s="232"/>
      <c r="L449" s="13"/>
      <c r="M449" s="230"/>
      <c r="N449" s="231"/>
      <c r="O449" s="232"/>
      <c r="P449" s="13"/>
      <c r="Q449" s="91"/>
      <c r="R449" s="31"/>
      <c r="S449" s="31"/>
      <c r="T449" s="31"/>
      <c r="V449" s="29">
        <f>IF(I449="金融機関による振込",1,IF(I449="現金支払い",2,IF(I449="小切手・支払手形",3,0)))</f>
        <v>0</v>
      </c>
      <c r="W449" s="29">
        <f>IF(M449="当方負担（補助事業者）",1,IF(M449="先方負担（販売店等）",2,0))</f>
        <v>0</v>
      </c>
      <c r="X449" s="60" t="str">
        <f ca="1">中間シート!O207</f>
        <v/>
      </c>
    </row>
    <row r="450" spans="2:24" x14ac:dyDescent="0.15">
      <c r="B450" s="60" t="s">
        <v>273</v>
      </c>
      <c r="C450" s="63"/>
      <c r="D450" s="63"/>
      <c r="E450" s="70"/>
      <c r="F450" s="80"/>
      <c r="G450" s="13"/>
      <c r="H450" s="13"/>
      <c r="I450" s="13"/>
      <c r="J450" s="13"/>
      <c r="K450" s="13"/>
      <c r="L450" s="13"/>
      <c r="M450" s="13"/>
      <c r="N450" s="13"/>
      <c r="O450" s="13"/>
      <c r="P450" s="13"/>
      <c r="Q450" s="13"/>
      <c r="R450" s="31"/>
      <c r="S450" s="13"/>
      <c r="T450" s="31"/>
    </row>
    <row r="451" spans="2:24" ht="14.25" thickBot="1" x14ac:dyDescent="0.2">
      <c r="B451" s="60" t="s">
        <v>273</v>
      </c>
      <c r="C451" s="84"/>
      <c r="D451" s="84"/>
      <c r="E451" s="87"/>
      <c r="F451" s="85"/>
      <c r="G451" s="7"/>
      <c r="H451" s="7"/>
      <c r="I451" s="7"/>
      <c r="J451" s="7"/>
      <c r="K451" s="7"/>
      <c r="L451" s="7"/>
      <c r="M451" s="7"/>
      <c r="N451" s="7"/>
      <c r="O451" s="7"/>
      <c r="P451" s="7"/>
      <c r="Q451" s="7"/>
      <c r="R451" s="86"/>
      <c r="S451" s="7"/>
      <c r="T451" s="86"/>
    </row>
    <row r="452" spans="2:24" ht="18" customHeight="1" thickBot="1" x14ac:dyDescent="0.2">
      <c r="B452" s="60">
        <v>38</v>
      </c>
      <c r="C452" s="84"/>
      <c r="D452" s="84"/>
      <c r="E452" s="87" t="s">
        <v>361</v>
      </c>
      <c r="F452" s="88" t="s">
        <v>268</v>
      </c>
      <c r="G452" s="91"/>
      <c r="H452" s="7"/>
      <c r="I452" s="230"/>
      <c r="J452" s="231"/>
      <c r="K452" s="232"/>
      <c r="L452" s="7"/>
      <c r="M452" s="230"/>
      <c r="N452" s="231"/>
      <c r="O452" s="232"/>
      <c r="P452" s="7"/>
      <c r="Q452" s="91"/>
      <c r="R452" s="86"/>
      <c r="S452" s="62">
        <f>中間シート!J81</f>
        <v>0</v>
      </c>
      <c r="T452" s="86"/>
      <c r="V452" s="29">
        <f>IF(I452="金融機関による振込",1,IF(I452="現金支払い",2,IF(I452="小切手・支払手形",3,0)))</f>
        <v>0</v>
      </c>
      <c r="W452" s="29">
        <f>IF(M452="当方負担（補助事業者）",1,IF(M452="先方負担（販売店等）",2,0))</f>
        <v>0</v>
      </c>
      <c r="X452" s="60" t="str">
        <f ca="1">中間シート!O208</f>
        <v/>
      </c>
    </row>
    <row r="453" spans="2:24" ht="5.0999999999999996" customHeight="1" thickBot="1" x14ac:dyDescent="0.2">
      <c r="B453" s="60" t="s">
        <v>273</v>
      </c>
      <c r="C453" s="84"/>
      <c r="D453" s="84"/>
      <c r="E453" s="87"/>
      <c r="F453" s="88"/>
      <c r="G453" s="89"/>
      <c r="H453" s="7"/>
      <c r="I453" s="7"/>
      <c r="J453" s="7"/>
      <c r="K453" s="7"/>
      <c r="L453" s="7"/>
      <c r="M453" s="7"/>
      <c r="N453" s="7"/>
      <c r="O453" s="7"/>
      <c r="P453" s="7"/>
      <c r="Q453" s="89"/>
      <c r="R453" s="86"/>
      <c r="S453" s="89"/>
      <c r="T453" s="86"/>
    </row>
    <row r="454" spans="2:24" ht="18" customHeight="1" thickBot="1" x14ac:dyDescent="0.2">
      <c r="B454" s="60">
        <v>38</v>
      </c>
      <c r="C454" s="84"/>
      <c r="D454" s="84"/>
      <c r="E454" s="87"/>
      <c r="F454" s="88" t="s">
        <v>269</v>
      </c>
      <c r="G454" s="91"/>
      <c r="H454" s="7"/>
      <c r="I454" s="230"/>
      <c r="J454" s="231"/>
      <c r="K454" s="232"/>
      <c r="L454" s="7"/>
      <c r="M454" s="230"/>
      <c r="N454" s="231"/>
      <c r="O454" s="232"/>
      <c r="P454" s="7"/>
      <c r="Q454" s="91"/>
      <c r="R454" s="86"/>
      <c r="S454" s="86"/>
      <c r="T454" s="86"/>
      <c r="V454" s="29">
        <f>IF(I454="金融機関による振込",1,IF(I454="現金支払い",2,IF(I454="小切手・支払手形",3,0)))</f>
        <v>0</v>
      </c>
      <c r="W454" s="29">
        <f>IF(M454="当方負担（補助事業者）",1,IF(M454="先方負担（販売店等）",2,0))</f>
        <v>0</v>
      </c>
      <c r="X454" s="60" t="str">
        <f ca="1">中間シート!O209</f>
        <v/>
      </c>
    </row>
    <row r="455" spans="2:24" ht="5.0999999999999996" customHeight="1" thickBot="1" x14ac:dyDescent="0.2">
      <c r="B455" s="60" t="s">
        <v>273</v>
      </c>
      <c r="C455" s="84"/>
      <c r="D455" s="84"/>
      <c r="E455" s="87"/>
      <c r="F455" s="88"/>
      <c r="G455" s="89"/>
      <c r="H455" s="7"/>
      <c r="I455" s="7"/>
      <c r="J455" s="7"/>
      <c r="K455" s="7"/>
      <c r="L455" s="7"/>
      <c r="M455" s="7"/>
      <c r="N455" s="7"/>
      <c r="O455" s="7"/>
      <c r="P455" s="7"/>
      <c r="Q455" s="89"/>
      <c r="R455" s="86"/>
      <c r="S455" s="86"/>
      <c r="T455" s="86"/>
    </row>
    <row r="456" spans="2:24" ht="18" customHeight="1" thickBot="1" x14ac:dyDescent="0.2">
      <c r="B456" s="60">
        <v>38</v>
      </c>
      <c r="C456" s="84"/>
      <c r="D456" s="84"/>
      <c r="E456" s="87"/>
      <c r="F456" s="88" t="s">
        <v>270</v>
      </c>
      <c r="G456" s="91"/>
      <c r="H456" s="7"/>
      <c r="I456" s="230"/>
      <c r="J456" s="231"/>
      <c r="K456" s="232"/>
      <c r="L456" s="7"/>
      <c r="M456" s="230"/>
      <c r="N456" s="231"/>
      <c r="O456" s="232"/>
      <c r="P456" s="7"/>
      <c r="Q456" s="91"/>
      <c r="R456" s="86"/>
      <c r="S456" s="86"/>
      <c r="T456" s="86"/>
      <c r="V456" s="29">
        <f>IF(I456="金融機関による振込",1,IF(I456="現金支払い",2,IF(I456="小切手・支払手形",3,0)))</f>
        <v>0</v>
      </c>
      <c r="W456" s="29">
        <f>IF(M456="当方負担（補助事業者）",1,IF(M456="先方負担（販売店等）",2,0))</f>
        <v>0</v>
      </c>
      <c r="X456" s="60" t="str">
        <f ca="1">中間シート!O210</f>
        <v/>
      </c>
    </row>
    <row r="457" spans="2:24" x14ac:dyDescent="0.15">
      <c r="B457" s="60" t="s">
        <v>273</v>
      </c>
      <c r="C457" s="84"/>
      <c r="D457" s="84"/>
      <c r="E457" s="87"/>
      <c r="F457" s="85"/>
      <c r="G457" s="7"/>
      <c r="H457" s="7"/>
      <c r="I457" s="7"/>
      <c r="J457" s="7"/>
      <c r="K457" s="7"/>
      <c r="L457" s="7"/>
      <c r="M457" s="7"/>
      <c r="N457" s="7"/>
      <c r="O457" s="7"/>
      <c r="P457" s="7"/>
      <c r="Q457" s="7"/>
      <c r="R457" s="86"/>
      <c r="S457" s="7"/>
      <c r="T457" s="86"/>
    </row>
    <row r="458" spans="2:24" ht="14.25" thickBot="1" x14ac:dyDescent="0.2">
      <c r="B458" s="60" t="s">
        <v>273</v>
      </c>
      <c r="C458" s="63"/>
      <c r="D458" s="63"/>
      <c r="E458" s="70"/>
      <c r="F458" s="80"/>
      <c r="G458" s="13"/>
      <c r="H458" s="13"/>
      <c r="I458" s="13"/>
      <c r="J458" s="13"/>
      <c r="K458" s="13"/>
      <c r="L458" s="13"/>
      <c r="M458" s="13"/>
      <c r="N458" s="13"/>
      <c r="O458" s="13"/>
      <c r="P458" s="13"/>
      <c r="Q458" s="13"/>
      <c r="R458" s="31"/>
      <c r="S458" s="13"/>
      <c r="T458" s="31"/>
    </row>
    <row r="459" spans="2:24" ht="18" customHeight="1" thickBot="1" x14ac:dyDescent="0.2">
      <c r="B459" s="60">
        <v>39</v>
      </c>
      <c r="C459" s="63"/>
      <c r="D459" s="63"/>
      <c r="E459" s="70" t="s">
        <v>362</v>
      </c>
      <c r="F459" s="81" t="s">
        <v>268</v>
      </c>
      <c r="G459" s="91"/>
      <c r="H459" s="13"/>
      <c r="I459" s="230"/>
      <c r="J459" s="231"/>
      <c r="K459" s="232"/>
      <c r="L459" s="13"/>
      <c r="M459" s="230"/>
      <c r="N459" s="231"/>
      <c r="O459" s="232"/>
      <c r="P459" s="13"/>
      <c r="Q459" s="91"/>
      <c r="R459" s="31"/>
      <c r="S459" s="62">
        <f>中間シート!J82</f>
        <v>0</v>
      </c>
      <c r="T459" s="31"/>
      <c r="V459" s="29">
        <f>IF(I459="金融機関による振込",1,IF(I459="現金支払い",2,IF(I459="小切手・支払手形",3,0)))</f>
        <v>0</v>
      </c>
      <c r="W459" s="29">
        <f>IF(M459="当方負担（補助事業者）",1,IF(M459="先方負担（販売店等）",2,0))</f>
        <v>0</v>
      </c>
      <c r="X459" s="60" t="str">
        <f ca="1">中間シート!O211</f>
        <v/>
      </c>
    </row>
    <row r="460" spans="2:24" ht="5.0999999999999996" customHeight="1" thickBot="1" x14ac:dyDescent="0.2">
      <c r="B460" s="60" t="s">
        <v>273</v>
      </c>
      <c r="C460" s="63"/>
      <c r="D460" s="63"/>
      <c r="E460" s="70"/>
      <c r="F460" s="81"/>
      <c r="G460" s="68"/>
      <c r="H460" s="13"/>
      <c r="I460" s="13"/>
      <c r="J460" s="13"/>
      <c r="K460" s="13"/>
      <c r="L460" s="13"/>
      <c r="M460" s="13"/>
      <c r="N460" s="13"/>
      <c r="O460" s="13"/>
      <c r="P460" s="13"/>
      <c r="Q460" s="68"/>
      <c r="R460" s="31"/>
      <c r="S460" s="68"/>
      <c r="T460" s="31"/>
    </row>
    <row r="461" spans="2:24" ht="18" customHeight="1" thickBot="1" x14ac:dyDescent="0.2">
      <c r="B461" s="60">
        <v>39</v>
      </c>
      <c r="C461" s="63"/>
      <c r="D461" s="63"/>
      <c r="E461" s="70"/>
      <c r="F461" s="81" t="s">
        <v>269</v>
      </c>
      <c r="G461" s="91"/>
      <c r="H461" s="13"/>
      <c r="I461" s="230"/>
      <c r="J461" s="231"/>
      <c r="K461" s="232"/>
      <c r="L461" s="13"/>
      <c r="M461" s="230"/>
      <c r="N461" s="231"/>
      <c r="O461" s="232"/>
      <c r="P461" s="13"/>
      <c r="Q461" s="91"/>
      <c r="R461" s="31"/>
      <c r="S461" s="31"/>
      <c r="T461" s="31"/>
      <c r="V461" s="29">
        <f>IF(I461="金融機関による振込",1,IF(I461="現金支払い",2,IF(I461="小切手・支払手形",3,0)))</f>
        <v>0</v>
      </c>
      <c r="W461" s="29">
        <f>IF(M461="当方負担（補助事業者）",1,IF(M461="先方負担（販売店等）",2,0))</f>
        <v>0</v>
      </c>
      <c r="X461" s="60" t="str">
        <f ca="1">中間シート!O212</f>
        <v/>
      </c>
    </row>
    <row r="462" spans="2:24" ht="5.0999999999999996" customHeight="1" thickBot="1" x14ac:dyDescent="0.2">
      <c r="B462" s="60" t="s">
        <v>273</v>
      </c>
      <c r="C462" s="63"/>
      <c r="D462" s="63"/>
      <c r="E462" s="70"/>
      <c r="F462" s="81"/>
      <c r="G462" s="68"/>
      <c r="H462" s="13"/>
      <c r="I462" s="13"/>
      <c r="J462" s="13"/>
      <c r="K462" s="13"/>
      <c r="L462" s="13"/>
      <c r="M462" s="13"/>
      <c r="N462" s="13"/>
      <c r="O462" s="13"/>
      <c r="P462" s="13"/>
      <c r="Q462" s="68"/>
      <c r="R462" s="31"/>
      <c r="S462" s="31"/>
      <c r="T462" s="31"/>
    </row>
    <row r="463" spans="2:24" ht="18" customHeight="1" thickBot="1" x14ac:dyDescent="0.2">
      <c r="B463" s="60">
        <v>39</v>
      </c>
      <c r="C463" s="63"/>
      <c r="D463" s="63"/>
      <c r="E463" s="70"/>
      <c r="F463" s="81" t="s">
        <v>270</v>
      </c>
      <c r="G463" s="91"/>
      <c r="H463" s="13"/>
      <c r="I463" s="230"/>
      <c r="J463" s="231"/>
      <c r="K463" s="232"/>
      <c r="L463" s="13"/>
      <c r="M463" s="230"/>
      <c r="N463" s="231"/>
      <c r="O463" s="232"/>
      <c r="P463" s="13"/>
      <c r="Q463" s="91"/>
      <c r="R463" s="31"/>
      <c r="S463" s="31"/>
      <c r="T463" s="31"/>
      <c r="V463" s="29">
        <f>IF(I463="金融機関による振込",1,IF(I463="現金支払い",2,IF(I463="小切手・支払手形",3,0)))</f>
        <v>0</v>
      </c>
      <c r="W463" s="29">
        <f>IF(M463="当方負担（補助事業者）",1,IF(M463="先方負担（販売店等）",2,0))</f>
        <v>0</v>
      </c>
      <c r="X463" s="60" t="str">
        <f ca="1">中間シート!O213</f>
        <v/>
      </c>
    </row>
    <row r="464" spans="2:24" x14ac:dyDescent="0.15">
      <c r="B464" s="60" t="s">
        <v>273</v>
      </c>
      <c r="C464" s="63"/>
      <c r="D464" s="63"/>
      <c r="E464" s="70"/>
      <c r="F464" s="80"/>
      <c r="G464" s="13"/>
      <c r="H464" s="13"/>
      <c r="I464" s="13"/>
      <c r="J464" s="13"/>
      <c r="K464" s="13"/>
      <c r="L464" s="13"/>
      <c r="M464" s="13"/>
      <c r="N464" s="13"/>
      <c r="O464" s="13"/>
      <c r="P464" s="13"/>
      <c r="Q464" s="13"/>
      <c r="R464" s="31"/>
      <c r="S464" s="13"/>
      <c r="T464" s="31"/>
    </row>
    <row r="465" spans="2:24" ht="14.25" thickBot="1" x14ac:dyDescent="0.2">
      <c r="B465" s="60" t="s">
        <v>273</v>
      </c>
      <c r="C465" s="84"/>
      <c r="D465" s="84"/>
      <c r="E465" s="87"/>
      <c r="F465" s="85"/>
      <c r="G465" s="7"/>
      <c r="H465" s="7"/>
      <c r="I465" s="7"/>
      <c r="J465" s="7"/>
      <c r="K465" s="7"/>
      <c r="L465" s="7"/>
      <c r="M465" s="7"/>
      <c r="N465" s="7"/>
      <c r="O465" s="7"/>
      <c r="P465" s="7"/>
      <c r="Q465" s="7"/>
      <c r="R465" s="86"/>
      <c r="S465" s="7"/>
      <c r="T465" s="86"/>
    </row>
    <row r="466" spans="2:24" ht="18" customHeight="1" thickBot="1" x14ac:dyDescent="0.2">
      <c r="B466" s="60">
        <v>40</v>
      </c>
      <c r="C466" s="84"/>
      <c r="D466" s="84"/>
      <c r="E466" s="87" t="s">
        <v>363</v>
      </c>
      <c r="F466" s="88" t="s">
        <v>268</v>
      </c>
      <c r="G466" s="91"/>
      <c r="H466" s="7"/>
      <c r="I466" s="230"/>
      <c r="J466" s="231"/>
      <c r="K466" s="232"/>
      <c r="L466" s="7"/>
      <c r="M466" s="230"/>
      <c r="N466" s="231"/>
      <c r="O466" s="232"/>
      <c r="P466" s="7"/>
      <c r="Q466" s="91"/>
      <c r="R466" s="86"/>
      <c r="S466" s="62">
        <f>中間シート!J83</f>
        <v>0</v>
      </c>
      <c r="T466" s="86"/>
      <c r="V466" s="29">
        <f>IF(I466="金融機関による振込",1,IF(I466="現金支払い",2,IF(I466="小切手・支払手形",3,0)))</f>
        <v>0</v>
      </c>
      <c r="W466" s="29">
        <f>IF(M466="当方負担（補助事業者）",1,IF(M466="先方負担（販売店等）",2,0))</f>
        <v>0</v>
      </c>
      <c r="X466" s="60" t="str">
        <f ca="1">中間シート!O214</f>
        <v/>
      </c>
    </row>
    <row r="467" spans="2:24" ht="5.0999999999999996" customHeight="1" thickBot="1" x14ac:dyDescent="0.2">
      <c r="B467" s="60" t="s">
        <v>273</v>
      </c>
      <c r="C467" s="84"/>
      <c r="D467" s="84"/>
      <c r="E467" s="87"/>
      <c r="F467" s="88"/>
      <c r="G467" s="89"/>
      <c r="H467" s="7"/>
      <c r="I467" s="7"/>
      <c r="J467" s="7"/>
      <c r="K467" s="7"/>
      <c r="L467" s="7"/>
      <c r="M467" s="7"/>
      <c r="N467" s="7"/>
      <c r="O467" s="7"/>
      <c r="P467" s="7"/>
      <c r="Q467" s="89"/>
      <c r="R467" s="86"/>
      <c r="S467" s="89"/>
      <c r="T467" s="86"/>
    </row>
    <row r="468" spans="2:24" ht="18" customHeight="1" thickBot="1" x14ac:dyDescent="0.2">
      <c r="B468" s="60">
        <v>40</v>
      </c>
      <c r="C468" s="84"/>
      <c r="D468" s="84"/>
      <c r="E468" s="87"/>
      <c r="F468" s="88" t="s">
        <v>269</v>
      </c>
      <c r="G468" s="91"/>
      <c r="H468" s="7"/>
      <c r="I468" s="230"/>
      <c r="J468" s="231"/>
      <c r="K468" s="232"/>
      <c r="L468" s="7"/>
      <c r="M468" s="230"/>
      <c r="N468" s="231"/>
      <c r="O468" s="232"/>
      <c r="P468" s="7"/>
      <c r="Q468" s="91"/>
      <c r="R468" s="86"/>
      <c r="S468" s="86"/>
      <c r="T468" s="86"/>
      <c r="V468" s="29">
        <f>IF(I468="金融機関による振込",1,IF(I468="現金支払い",2,IF(I468="小切手・支払手形",3,0)))</f>
        <v>0</v>
      </c>
      <c r="W468" s="29">
        <f>IF(M468="当方負担（補助事業者）",1,IF(M468="先方負担（販売店等）",2,0))</f>
        <v>0</v>
      </c>
      <c r="X468" s="60" t="str">
        <f ca="1">中間シート!O215</f>
        <v/>
      </c>
    </row>
    <row r="469" spans="2:24" ht="5.0999999999999996" customHeight="1" thickBot="1" x14ac:dyDescent="0.2">
      <c r="B469" s="60" t="s">
        <v>273</v>
      </c>
      <c r="C469" s="84"/>
      <c r="D469" s="84"/>
      <c r="E469" s="87"/>
      <c r="F469" s="88"/>
      <c r="G469" s="89"/>
      <c r="H469" s="7"/>
      <c r="I469" s="7"/>
      <c r="J469" s="7"/>
      <c r="K469" s="7"/>
      <c r="L469" s="7"/>
      <c r="M469" s="7"/>
      <c r="N469" s="7"/>
      <c r="O469" s="7"/>
      <c r="P469" s="7"/>
      <c r="Q469" s="89"/>
      <c r="R469" s="86"/>
      <c r="S469" s="86"/>
      <c r="T469" s="86"/>
    </row>
    <row r="470" spans="2:24" ht="18" customHeight="1" thickBot="1" x14ac:dyDescent="0.2">
      <c r="B470" s="60">
        <v>40</v>
      </c>
      <c r="C470" s="84"/>
      <c r="D470" s="84"/>
      <c r="E470" s="87"/>
      <c r="F470" s="88" t="s">
        <v>270</v>
      </c>
      <c r="G470" s="91"/>
      <c r="H470" s="7"/>
      <c r="I470" s="230"/>
      <c r="J470" s="231"/>
      <c r="K470" s="232"/>
      <c r="L470" s="7"/>
      <c r="M470" s="230"/>
      <c r="N470" s="231"/>
      <c r="O470" s="232"/>
      <c r="P470" s="7"/>
      <c r="Q470" s="91"/>
      <c r="R470" s="86"/>
      <c r="S470" s="86"/>
      <c r="T470" s="86"/>
      <c r="V470" s="29">
        <f>IF(I470="金融機関による振込",1,IF(I470="現金支払い",2,IF(I470="小切手・支払手形",3,0)))</f>
        <v>0</v>
      </c>
      <c r="W470" s="29">
        <f>IF(M470="当方負担（補助事業者）",1,IF(M470="先方負担（販売店等）",2,0))</f>
        <v>0</v>
      </c>
      <c r="X470" s="60" t="str">
        <f ca="1">中間シート!O216</f>
        <v/>
      </c>
    </row>
    <row r="471" spans="2:24" x14ac:dyDescent="0.15">
      <c r="B471" s="60" t="s">
        <v>273</v>
      </c>
      <c r="C471" s="84"/>
      <c r="D471" s="84"/>
      <c r="E471" s="87"/>
      <c r="F471" s="85"/>
      <c r="G471" s="7"/>
      <c r="H471" s="7"/>
      <c r="I471" s="7"/>
      <c r="J471" s="7"/>
      <c r="K471" s="7"/>
      <c r="L471" s="7"/>
      <c r="M471" s="7"/>
      <c r="N471" s="7"/>
      <c r="O471" s="7"/>
      <c r="P471" s="7"/>
      <c r="Q471" s="7"/>
      <c r="R471" s="86"/>
      <c r="S471" s="7"/>
      <c r="T471" s="86"/>
    </row>
    <row r="472" spans="2:24" ht="14.25" thickBot="1" x14ac:dyDescent="0.2">
      <c r="B472" s="60" t="s">
        <v>273</v>
      </c>
      <c r="C472" s="63"/>
      <c r="D472" s="63"/>
      <c r="E472" s="70"/>
      <c r="F472" s="80"/>
      <c r="G472" s="13"/>
      <c r="H472" s="13"/>
      <c r="I472" s="13"/>
      <c r="J472" s="13"/>
      <c r="K472" s="13"/>
      <c r="L472" s="13"/>
      <c r="M472" s="13"/>
      <c r="N472" s="13"/>
      <c r="O472" s="13"/>
      <c r="P472" s="13"/>
      <c r="Q472" s="13"/>
      <c r="R472" s="31"/>
      <c r="S472" s="13"/>
      <c r="T472" s="31"/>
    </row>
    <row r="473" spans="2:24" ht="18" customHeight="1" thickBot="1" x14ac:dyDescent="0.2">
      <c r="B473" s="60">
        <v>41</v>
      </c>
      <c r="C473" s="63"/>
      <c r="D473" s="63"/>
      <c r="E473" s="70" t="s">
        <v>364</v>
      </c>
      <c r="F473" s="81" t="s">
        <v>268</v>
      </c>
      <c r="G473" s="91"/>
      <c r="H473" s="13"/>
      <c r="I473" s="230"/>
      <c r="J473" s="231"/>
      <c r="K473" s="232"/>
      <c r="L473" s="13"/>
      <c r="M473" s="230"/>
      <c r="N473" s="231"/>
      <c r="O473" s="232"/>
      <c r="P473" s="13"/>
      <c r="Q473" s="91"/>
      <c r="R473" s="31"/>
      <c r="S473" s="62">
        <f>中間シート!J84</f>
        <v>0</v>
      </c>
      <c r="T473" s="31"/>
      <c r="V473" s="29">
        <f>IF(I473="金融機関による振込",1,IF(I473="現金支払い",2,IF(I473="小切手・支払手形",3,0)))</f>
        <v>0</v>
      </c>
      <c r="W473" s="29">
        <f>IF(M473="当方負担（補助事業者）",1,IF(M473="先方負担（販売店等）",2,0))</f>
        <v>0</v>
      </c>
      <c r="X473" s="60" t="str">
        <f ca="1">中間シート!O217</f>
        <v/>
      </c>
    </row>
    <row r="474" spans="2:24" ht="5.0999999999999996" customHeight="1" thickBot="1" x14ac:dyDescent="0.2">
      <c r="B474" s="60" t="s">
        <v>273</v>
      </c>
      <c r="C474" s="63"/>
      <c r="D474" s="63"/>
      <c r="E474" s="70"/>
      <c r="F474" s="81"/>
      <c r="G474" s="68"/>
      <c r="H474" s="13"/>
      <c r="I474" s="13"/>
      <c r="J474" s="13"/>
      <c r="K474" s="13"/>
      <c r="L474" s="13"/>
      <c r="M474" s="13"/>
      <c r="N474" s="13"/>
      <c r="O474" s="13"/>
      <c r="P474" s="13"/>
      <c r="Q474" s="68"/>
      <c r="R474" s="31"/>
      <c r="S474" s="68"/>
      <c r="T474" s="31"/>
    </row>
    <row r="475" spans="2:24" ht="18" customHeight="1" thickBot="1" x14ac:dyDescent="0.2">
      <c r="B475" s="60">
        <v>41</v>
      </c>
      <c r="C475" s="63"/>
      <c r="D475" s="63"/>
      <c r="E475" s="70"/>
      <c r="F475" s="81" t="s">
        <v>269</v>
      </c>
      <c r="G475" s="91"/>
      <c r="H475" s="13"/>
      <c r="I475" s="230"/>
      <c r="J475" s="231"/>
      <c r="K475" s="232"/>
      <c r="L475" s="13"/>
      <c r="M475" s="230"/>
      <c r="N475" s="231"/>
      <c r="O475" s="232"/>
      <c r="P475" s="13"/>
      <c r="Q475" s="91"/>
      <c r="R475" s="31"/>
      <c r="S475" s="31"/>
      <c r="T475" s="31"/>
      <c r="V475" s="29">
        <f>IF(I475="金融機関による振込",1,IF(I475="現金支払い",2,IF(I475="小切手・支払手形",3,0)))</f>
        <v>0</v>
      </c>
      <c r="W475" s="29">
        <f>IF(M475="当方負担（補助事業者）",1,IF(M475="先方負担（販売店等）",2,0))</f>
        <v>0</v>
      </c>
      <c r="X475" s="60" t="str">
        <f ca="1">中間シート!O218</f>
        <v/>
      </c>
    </row>
    <row r="476" spans="2:24" ht="5.0999999999999996" customHeight="1" thickBot="1" x14ac:dyDescent="0.2">
      <c r="B476" s="60" t="s">
        <v>273</v>
      </c>
      <c r="C476" s="63"/>
      <c r="D476" s="63"/>
      <c r="E476" s="70"/>
      <c r="F476" s="81"/>
      <c r="G476" s="68"/>
      <c r="H476" s="13"/>
      <c r="I476" s="13"/>
      <c r="J476" s="13"/>
      <c r="K476" s="13"/>
      <c r="L476" s="13"/>
      <c r="M476" s="13"/>
      <c r="N476" s="13"/>
      <c r="O476" s="13"/>
      <c r="P476" s="13"/>
      <c r="Q476" s="68"/>
      <c r="R476" s="31"/>
      <c r="S476" s="31"/>
      <c r="T476" s="31"/>
    </row>
    <row r="477" spans="2:24" ht="18" customHeight="1" thickBot="1" x14ac:dyDescent="0.2">
      <c r="B477" s="60">
        <v>41</v>
      </c>
      <c r="C477" s="63"/>
      <c r="D477" s="63"/>
      <c r="E477" s="70"/>
      <c r="F477" s="81" t="s">
        <v>270</v>
      </c>
      <c r="G477" s="91"/>
      <c r="H477" s="13"/>
      <c r="I477" s="230"/>
      <c r="J477" s="231"/>
      <c r="K477" s="232"/>
      <c r="L477" s="13"/>
      <c r="M477" s="230"/>
      <c r="N477" s="231"/>
      <c r="O477" s="232"/>
      <c r="P477" s="13"/>
      <c r="Q477" s="91"/>
      <c r="R477" s="31"/>
      <c r="S477" s="31"/>
      <c r="T477" s="31"/>
      <c r="V477" s="29">
        <f>IF(I477="金融機関による振込",1,IF(I477="現金支払い",2,IF(I477="小切手・支払手形",3,0)))</f>
        <v>0</v>
      </c>
      <c r="W477" s="29">
        <f>IF(M477="当方負担（補助事業者）",1,IF(M477="先方負担（販売店等）",2,0))</f>
        <v>0</v>
      </c>
      <c r="X477" s="60" t="str">
        <f ca="1">中間シート!O219</f>
        <v/>
      </c>
    </row>
    <row r="478" spans="2:24" x14ac:dyDescent="0.15">
      <c r="B478" s="60" t="s">
        <v>273</v>
      </c>
      <c r="C478" s="63"/>
      <c r="D478" s="63"/>
      <c r="E478" s="70"/>
      <c r="F478" s="80"/>
      <c r="G478" s="13"/>
      <c r="H478" s="13"/>
      <c r="I478" s="13"/>
      <c r="J478" s="13"/>
      <c r="K478" s="13"/>
      <c r="L478" s="13"/>
      <c r="M478" s="13"/>
      <c r="N478" s="13"/>
      <c r="O478" s="13"/>
      <c r="P478" s="13"/>
      <c r="Q478" s="13"/>
      <c r="R478" s="31"/>
      <c r="S478" s="13"/>
      <c r="T478" s="31"/>
    </row>
    <row r="479" spans="2:24" ht="14.25" thickBot="1" x14ac:dyDescent="0.2">
      <c r="B479" s="60" t="s">
        <v>273</v>
      </c>
      <c r="C479" s="84"/>
      <c r="D479" s="84"/>
      <c r="E479" s="87"/>
      <c r="F479" s="85"/>
      <c r="G479" s="7"/>
      <c r="H479" s="7"/>
      <c r="I479" s="7"/>
      <c r="J479" s="7"/>
      <c r="K479" s="7"/>
      <c r="L479" s="7"/>
      <c r="M479" s="7"/>
      <c r="N479" s="7"/>
      <c r="O479" s="7"/>
      <c r="P479" s="7"/>
      <c r="Q479" s="7"/>
      <c r="R479" s="86"/>
      <c r="S479" s="7"/>
      <c r="T479" s="86"/>
    </row>
    <row r="480" spans="2:24" ht="18" customHeight="1" thickBot="1" x14ac:dyDescent="0.2">
      <c r="B480" s="60">
        <v>42</v>
      </c>
      <c r="C480" s="84"/>
      <c r="D480" s="84"/>
      <c r="E480" s="87" t="s">
        <v>365</v>
      </c>
      <c r="F480" s="88" t="s">
        <v>268</v>
      </c>
      <c r="G480" s="91"/>
      <c r="H480" s="7"/>
      <c r="I480" s="230"/>
      <c r="J480" s="231"/>
      <c r="K480" s="232"/>
      <c r="L480" s="7"/>
      <c r="M480" s="230"/>
      <c r="N480" s="231"/>
      <c r="O480" s="232"/>
      <c r="P480" s="7"/>
      <c r="Q480" s="91"/>
      <c r="R480" s="86"/>
      <c r="S480" s="62">
        <f>中間シート!J85</f>
        <v>0</v>
      </c>
      <c r="T480" s="86"/>
      <c r="V480" s="29">
        <f>IF(I480="金融機関による振込",1,IF(I480="現金支払い",2,IF(I480="小切手・支払手形",3,0)))</f>
        <v>0</v>
      </c>
      <c r="W480" s="29">
        <f>IF(M480="当方負担（補助事業者）",1,IF(M480="先方負担（販売店等）",2,0))</f>
        <v>0</v>
      </c>
      <c r="X480" s="60" t="str">
        <f ca="1">中間シート!O220</f>
        <v/>
      </c>
    </row>
    <row r="481" spans="2:24" ht="5.0999999999999996" customHeight="1" thickBot="1" x14ac:dyDescent="0.2">
      <c r="B481" s="60" t="s">
        <v>273</v>
      </c>
      <c r="C481" s="84"/>
      <c r="D481" s="84"/>
      <c r="E481" s="87"/>
      <c r="F481" s="88"/>
      <c r="G481" s="89"/>
      <c r="H481" s="7"/>
      <c r="I481" s="7"/>
      <c r="J481" s="7"/>
      <c r="K481" s="7"/>
      <c r="L481" s="7"/>
      <c r="M481" s="7"/>
      <c r="N481" s="7"/>
      <c r="O481" s="7"/>
      <c r="P481" s="7"/>
      <c r="Q481" s="89"/>
      <c r="R481" s="86"/>
      <c r="S481" s="89"/>
      <c r="T481" s="86"/>
    </row>
    <row r="482" spans="2:24" ht="18" customHeight="1" thickBot="1" x14ac:dyDescent="0.2">
      <c r="B482" s="60">
        <v>42</v>
      </c>
      <c r="C482" s="84"/>
      <c r="D482" s="84"/>
      <c r="E482" s="87"/>
      <c r="F482" s="88" t="s">
        <v>269</v>
      </c>
      <c r="G482" s="91"/>
      <c r="H482" s="7"/>
      <c r="I482" s="230"/>
      <c r="J482" s="231"/>
      <c r="K482" s="232"/>
      <c r="L482" s="7"/>
      <c r="M482" s="230"/>
      <c r="N482" s="231"/>
      <c r="O482" s="232"/>
      <c r="P482" s="7"/>
      <c r="Q482" s="91"/>
      <c r="R482" s="86"/>
      <c r="S482" s="86"/>
      <c r="T482" s="86"/>
      <c r="V482" s="29">
        <f>IF(I482="金融機関による振込",1,IF(I482="現金支払い",2,IF(I482="小切手・支払手形",3,0)))</f>
        <v>0</v>
      </c>
      <c r="W482" s="29">
        <f>IF(M482="当方負担（補助事業者）",1,IF(M482="先方負担（販売店等）",2,0))</f>
        <v>0</v>
      </c>
      <c r="X482" s="60" t="str">
        <f ca="1">中間シート!O221</f>
        <v/>
      </c>
    </row>
    <row r="483" spans="2:24" ht="5.0999999999999996" customHeight="1" thickBot="1" x14ac:dyDescent="0.2">
      <c r="B483" s="60" t="s">
        <v>273</v>
      </c>
      <c r="C483" s="84"/>
      <c r="D483" s="84"/>
      <c r="E483" s="87"/>
      <c r="F483" s="88"/>
      <c r="G483" s="89"/>
      <c r="H483" s="7"/>
      <c r="I483" s="7"/>
      <c r="J483" s="7"/>
      <c r="K483" s="7"/>
      <c r="L483" s="7"/>
      <c r="M483" s="7"/>
      <c r="N483" s="7"/>
      <c r="O483" s="7"/>
      <c r="P483" s="7"/>
      <c r="Q483" s="89"/>
      <c r="R483" s="86"/>
      <c r="S483" s="86"/>
      <c r="T483" s="86"/>
    </row>
    <row r="484" spans="2:24" ht="18" customHeight="1" thickBot="1" x14ac:dyDescent="0.2">
      <c r="B484" s="60">
        <v>42</v>
      </c>
      <c r="C484" s="84"/>
      <c r="D484" s="84"/>
      <c r="E484" s="87"/>
      <c r="F484" s="88" t="s">
        <v>270</v>
      </c>
      <c r="G484" s="91"/>
      <c r="H484" s="7"/>
      <c r="I484" s="230"/>
      <c r="J484" s="231"/>
      <c r="K484" s="232"/>
      <c r="L484" s="7"/>
      <c r="M484" s="230"/>
      <c r="N484" s="231"/>
      <c r="O484" s="232"/>
      <c r="P484" s="7"/>
      <c r="Q484" s="91"/>
      <c r="R484" s="86"/>
      <c r="S484" s="86"/>
      <c r="T484" s="86"/>
      <c r="V484" s="29">
        <f>IF(I484="金融機関による振込",1,IF(I484="現金支払い",2,IF(I484="小切手・支払手形",3,0)))</f>
        <v>0</v>
      </c>
      <c r="W484" s="29">
        <f>IF(M484="当方負担（補助事業者）",1,IF(M484="先方負担（販売店等）",2,0))</f>
        <v>0</v>
      </c>
      <c r="X484" s="60" t="str">
        <f ca="1">中間シート!O222</f>
        <v/>
      </c>
    </row>
    <row r="485" spans="2:24" x14ac:dyDescent="0.15">
      <c r="B485" s="60" t="s">
        <v>273</v>
      </c>
      <c r="C485" s="84"/>
      <c r="D485" s="84"/>
      <c r="E485" s="87"/>
      <c r="F485" s="85"/>
      <c r="G485" s="7"/>
      <c r="H485" s="7"/>
      <c r="I485" s="7"/>
      <c r="J485" s="7"/>
      <c r="K485" s="7"/>
      <c r="L485" s="7"/>
      <c r="M485" s="7"/>
      <c r="N485" s="7"/>
      <c r="O485" s="7"/>
      <c r="P485" s="7"/>
      <c r="Q485" s="7"/>
      <c r="R485" s="86"/>
      <c r="S485" s="7"/>
      <c r="T485" s="86"/>
    </row>
    <row r="486" spans="2:24" ht="14.25" thickBot="1" x14ac:dyDescent="0.2">
      <c r="B486" s="60" t="s">
        <v>273</v>
      </c>
      <c r="C486" s="63"/>
      <c r="D486" s="63"/>
      <c r="E486" s="70"/>
      <c r="F486" s="80"/>
      <c r="G486" s="13"/>
      <c r="H486" s="13"/>
      <c r="I486" s="13"/>
      <c r="J486" s="13"/>
      <c r="K486" s="13"/>
      <c r="L486" s="13"/>
      <c r="M486" s="13"/>
      <c r="N486" s="13"/>
      <c r="O486" s="13"/>
      <c r="P486" s="13"/>
      <c r="Q486" s="13"/>
      <c r="R486" s="31"/>
      <c r="S486" s="13"/>
      <c r="T486" s="31"/>
    </row>
    <row r="487" spans="2:24" ht="18" customHeight="1" thickBot="1" x14ac:dyDescent="0.2">
      <c r="B487" s="60">
        <v>43</v>
      </c>
      <c r="C487" s="63"/>
      <c r="D487" s="63"/>
      <c r="E487" s="70" t="s">
        <v>366</v>
      </c>
      <c r="F487" s="81" t="s">
        <v>268</v>
      </c>
      <c r="G487" s="91"/>
      <c r="H487" s="13"/>
      <c r="I487" s="230"/>
      <c r="J487" s="231"/>
      <c r="K487" s="232"/>
      <c r="L487" s="13"/>
      <c r="M487" s="230"/>
      <c r="N487" s="231"/>
      <c r="O487" s="232"/>
      <c r="P487" s="13"/>
      <c r="Q487" s="91"/>
      <c r="R487" s="31"/>
      <c r="S487" s="62">
        <f>中間シート!J86</f>
        <v>0</v>
      </c>
      <c r="T487" s="31"/>
      <c r="V487" s="29">
        <f>IF(I487="金融機関による振込",1,IF(I487="現金支払い",2,IF(I487="小切手・支払手形",3,0)))</f>
        <v>0</v>
      </c>
      <c r="W487" s="29">
        <f>IF(M487="当方負担（補助事業者）",1,IF(M487="先方負担（販売店等）",2,0))</f>
        <v>0</v>
      </c>
      <c r="X487" s="60" t="str">
        <f ca="1">中間シート!O223</f>
        <v/>
      </c>
    </row>
    <row r="488" spans="2:24" ht="5.0999999999999996" customHeight="1" thickBot="1" x14ac:dyDescent="0.2">
      <c r="B488" s="60" t="s">
        <v>273</v>
      </c>
      <c r="C488" s="63"/>
      <c r="D488" s="63"/>
      <c r="E488" s="70"/>
      <c r="F488" s="81"/>
      <c r="G488" s="68"/>
      <c r="H488" s="13"/>
      <c r="I488" s="13"/>
      <c r="J488" s="13"/>
      <c r="K488" s="13"/>
      <c r="L488" s="13"/>
      <c r="M488" s="13"/>
      <c r="N488" s="13"/>
      <c r="O488" s="13"/>
      <c r="P488" s="13"/>
      <c r="Q488" s="68"/>
      <c r="R488" s="31"/>
      <c r="S488" s="68"/>
      <c r="T488" s="31"/>
    </row>
    <row r="489" spans="2:24" ht="18" customHeight="1" thickBot="1" x14ac:dyDescent="0.2">
      <c r="B489" s="60">
        <v>43</v>
      </c>
      <c r="C489" s="63"/>
      <c r="D489" s="63"/>
      <c r="E489" s="70"/>
      <c r="F489" s="81" t="s">
        <v>269</v>
      </c>
      <c r="G489" s="91"/>
      <c r="H489" s="13"/>
      <c r="I489" s="230"/>
      <c r="J489" s="231"/>
      <c r="K489" s="232"/>
      <c r="L489" s="13"/>
      <c r="M489" s="230"/>
      <c r="N489" s="231"/>
      <c r="O489" s="232"/>
      <c r="P489" s="13"/>
      <c r="Q489" s="91"/>
      <c r="R489" s="31"/>
      <c r="S489" s="31"/>
      <c r="T489" s="31"/>
      <c r="V489" s="29">
        <f>IF(I489="金融機関による振込",1,IF(I489="現金支払い",2,IF(I489="小切手・支払手形",3,0)))</f>
        <v>0</v>
      </c>
      <c r="W489" s="29">
        <f>IF(M489="当方負担（補助事業者）",1,IF(M489="先方負担（販売店等）",2,0))</f>
        <v>0</v>
      </c>
      <c r="X489" s="60" t="str">
        <f ca="1">中間シート!O224</f>
        <v/>
      </c>
    </row>
    <row r="490" spans="2:24" ht="5.0999999999999996" customHeight="1" thickBot="1" x14ac:dyDescent="0.2">
      <c r="B490" s="60" t="s">
        <v>273</v>
      </c>
      <c r="C490" s="63"/>
      <c r="D490" s="63"/>
      <c r="E490" s="70"/>
      <c r="F490" s="81"/>
      <c r="G490" s="68"/>
      <c r="H490" s="13"/>
      <c r="I490" s="13"/>
      <c r="J490" s="13"/>
      <c r="K490" s="13"/>
      <c r="L490" s="13"/>
      <c r="M490" s="13"/>
      <c r="N490" s="13"/>
      <c r="O490" s="13"/>
      <c r="P490" s="13"/>
      <c r="Q490" s="68"/>
      <c r="R490" s="31"/>
      <c r="S490" s="31"/>
      <c r="T490" s="31"/>
    </row>
    <row r="491" spans="2:24" ht="18" customHeight="1" thickBot="1" x14ac:dyDescent="0.2">
      <c r="B491" s="60">
        <v>43</v>
      </c>
      <c r="C491" s="63"/>
      <c r="D491" s="63"/>
      <c r="E491" s="70"/>
      <c r="F491" s="81" t="s">
        <v>270</v>
      </c>
      <c r="G491" s="91"/>
      <c r="H491" s="13"/>
      <c r="I491" s="230"/>
      <c r="J491" s="231"/>
      <c r="K491" s="232"/>
      <c r="L491" s="13"/>
      <c r="M491" s="230"/>
      <c r="N491" s="231"/>
      <c r="O491" s="232"/>
      <c r="P491" s="13"/>
      <c r="Q491" s="91"/>
      <c r="R491" s="31"/>
      <c r="S491" s="31"/>
      <c r="T491" s="31"/>
      <c r="V491" s="29">
        <f>IF(I491="金融機関による振込",1,IF(I491="現金支払い",2,IF(I491="小切手・支払手形",3,0)))</f>
        <v>0</v>
      </c>
      <c r="W491" s="29">
        <f>IF(M491="当方負担（補助事業者）",1,IF(M491="先方負担（販売店等）",2,0))</f>
        <v>0</v>
      </c>
      <c r="X491" s="60" t="str">
        <f ca="1">中間シート!O225</f>
        <v/>
      </c>
    </row>
    <row r="492" spans="2:24" x14ac:dyDescent="0.15">
      <c r="B492" s="60" t="s">
        <v>273</v>
      </c>
      <c r="C492" s="63"/>
      <c r="D492" s="63"/>
      <c r="E492" s="70"/>
      <c r="F492" s="80"/>
      <c r="G492" s="13"/>
      <c r="H492" s="13"/>
      <c r="I492" s="13"/>
      <c r="J492" s="13"/>
      <c r="K492" s="13"/>
      <c r="L492" s="13"/>
      <c r="M492" s="13"/>
      <c r="N492" s="13"/>
      <c r="O492" s="13"/>
      <c r="P492" s="13"/>
      <c r="Q492" s="13"/>
      <c r="R492" s="31"/>
      <c r="S492" s="13"/>
      <c r="T492" s="31"/>
    </row>
    <row r="493" spans="2:24" ht="14.25" thickBot="1" x14ac:dyDescent="0.2">
      <c r="B493" s="60" t="s">
        <v>273</v>
      </c>
      <c r="C493" s="84"/>
      <c r="D493" s="84"/>
      <c r="E493" s="87"/>
      <c r="F493" s="85"/>
      <c r="G493" s="7"/>
      <c r="H493" s="7"/>
      <c r="I493" s="7"/>
      <c r="J493" s="7"/>
      <c r="K493" s="7"/>
      <c r="L493" s="7"/>
      <c r="M493" s="7"/>
      <c r="N493" s="7"/>
      <c r="O493" s="7"/>
      <c r="P493" s="7"/>
      <c r="Q493" s="7"/>
      <c r="R493" s="86"/>
      <c r="S493" s="7"/>
      <c r="T493" s="86"/>
    </row>
    <row r="494" spans="2:24" ht="18" customHeight="1" thickBot="1" x14ac:dyDescent="0.2">
      <c r="B494" s="60">
        <v>44</v>
      </c>
      <c r="C494" s="84"/>
      <c r="D494" s="84"/>
      <c r="E494" s="87" t="s">
        <v>367</v>
      </c>
      <c r="F494" s="88" t="s">
        <v>268</v>
      </c>
      <c r="G494" s="91"/>
      <c r="H494" s="7"/>
      <c r="I494" s="230"/>
      <c r="J494" s="231"/>
      <c r="K494" s="232"/>
      <c r="L494" s="7"/>
      <c r="M494" s="230"/>
      <c r="N494" s="231"/>
      <c r="O494" s="232"/>
      <c r="P494" s="7"/>
      <c r="Q494" s="91"/>
      <c r="R494" s="86"/>
      <c r="S494" s="62">
        <f>中間シート!J87</f>
        <v>0</v>
      </c>
      <c r="T494" s="86"/>
      <c r="V494" s="29">
        <f>IF(I494="金融機関による振込",1,IF(I494="現金支払い",2,IF(I494="小切手・支払手形",3,0)))</f>
        <v>0</v>
      </c>
      <c r="W494" s="29">
        <f>IF(M494="当方負担（補助事業者）",1,IF(M494="先方負担（販売店等）",2,0))</f>
        <v>0</v>
      </c>
      <c r="X494" s="60" t="str">
        <f ca="1">中間シート!O226</f>
        <v/>
      </c>
    </row>
    <row r="495" spans="2:24" ht="5.0999999999999996" customHeight="1" thickBot="1" x14ac:dyDescent="0.2">
      <c r="B495" s="60" t="s">
        <v>273</v>
      </c>
      <c r="C495" s="84"/>
      <c r="D495" s="84"/>
      <c r="E495" s="87"/>
      <c r="F495" s="88"/>
      <c r="G495" s="89"/>
      <c r="H495" s="7"/>
      <c r="I495" s="7"/>
      <c r="J495" s="7"/>
      <c r="K495" s="7"/>
      <c r="L495" s="7"/>
      <c r="M495" s="7"/>
      <c r="N495" s="7"/>
      <c r="O495" s="7"/>
      <c r="P495" s="7"/>
      <c r="Q495" s="89"/>
      <c r="R495" s="86"/>
      <c r="S495" s="89"/>
      <c r="T495" s="86"/>
    </row>
    <row r="496" spans="2:24" ht="18" customHeight="1" thickBot="1" x14ac:dyDescent="0.2">
      <c r="B496" s="60">
        <v>44</v>
      </c>
      <c r="C496" s="84"/>
      <c r="D496" s="84"/>
      <c r="E496" s="87"/>
      <c r="F496" s="88" t="s">
        <v>269</v>
      </c>
      <c r="G496" s="91"/>
      <c r="H496" s="7"/>
      <c r="I496" s="230"/>
      <c r="J496" s="231"/>
      <c r="K496" s="232"/>
      <c r="L496" s="7"/>
      <c r="M496" s="230"/>
      <c r="N496" s="231"/>
      <c r="O496" s="232"/>
      <c r="P496" s="7"/>
      <c r="Q496" s="91"/>
      <c r="R496" s="86"/>
      <c r="S496" s="86"/>
      <c r="T496" s="86"/>
      <c r="V496" s="29">
        <f>IF(I496="金融機関による振込",1,IF(I496="現金支払い",2,IF(I496="小切手・支払手形",3,0)))</f>
        <v>0</v>
      </c>
      <c r="W496" s="29">
        <f>IF(M496="当方負担（補助事業者）",1,IF(M496="先方負担（販売店等）",2,0))</f>
        <v>0</v>
      </c>
      <c r="X496" s="60" t="str">
        <f ca="1">中間シート!O227</f>
        <v/>
      </c>
    </row>
    <row r="497" spans="2:24" ht="5.0999999999999996" customHeight="1" thickBot="1" x14ac:dyDescent="0.2">
      <c r="B497" s="60" t="s">
        <v>273</v>
      </c>
      <c r="C497" s="84"/>
      <c r="D497" s="84"/>
      <c r="E497" s="87"/>
      <c r="F497" s="88"/>
      <c r="G497" s="89"/>
      <c r="H497" s="7"/>
      <c r="I497" s="7"/>
      <c r="J497" s="7"/>
      <c r="K497" s="7"/>
      <c r="L497" s="7"/>
      <c r="M497" s="7"/>
      <c r="N497" s="7"/>
      <c r="O497" s="7"/>
      <c r="P497" s="7"/>
      <c r="Q497" s="89"/>
      <c r="R497" s="86"/>
      <c r="S497" s="86"/>
      <c r="T497" s="86"/>
    </row>
    <row r="498" spans="2:24" ht="18" customHeight="1" thickBot="1" x14ac:dyDescent="0.2">
      <c r="B498" s="60">
        <v>44</v>
      </c>
      <c r="C498" s="84"/>
      <c r="D498" s="84"/>
      <c r="E498" s="87"/>
      <c r="F498" s="88" t="s">
        <v>270</v>
      </c>
      <c r="G498" s="91"/>
      <c r="H498" s="7"/>
      <c r="I498" s="230"/>
      <c r="J498" s="231"/>
      <c r="K498" s="232"/>
      <c r="L498" s="7"/>
      <c r="M498" s="230"/>
      <c r="N498" s="231"/>
      <c r="O498" s="232"/>
      <c r="P498" s="7"/>
      <c r="Q498" s="91"/>
      <c r="R498" s="86"/>
      <c r="S498" s="86"/>
      <c r="T498" s="86"/>
      <c r="V498" s="29">
        <f>IF(I498="金融機関による振込",1,IF(I498="現金支払い",2,IF(I498="小切手・支払手形",3,0)))</f>
        <v>0</v>
      </c>
      <c r="W498" s="29">
        <f>IF(M498="当方負担（補助事業者）",1,IF(M498="先方負担（販売店等）",2,0))</f>
        <v>0</v>
      </c>
      <c r="X498" s="60" t="str">
        <f ca="1">中間シート!O228</f>
        <v/>
      </c>
    </row>
    <row r="499" spans="2:24" x14ac:dyDescent="0.15">
      <c r="B499" s="60" t="s">
        <v>273</v>
      </c>
      <c r="C499" s="84"/>
      <c r="D499" s="84"/>
      <c r="E499" s="87"/>
      <c r="F499" s="85"/>
      <c r="G499" s="7"/>
      <c r="H499" s="7"/>
      <c r="I499" s="7"/>
      <c r="J499" s="7"/>
      <c r="K499" s="7"/>
      <c r="L499" s="7"/>
      <c r="M499" s="7"/>
      <c r="N499" s="7"/>
      <c r="O499" s="7"/>
      <c r="P499" s="7"/>
      <c r="Q499" s="7"/>
      <c r="R499" s="86"/>
      <c r="S499" s="7"/>
      <c r="T499" s="86"/>
    </row>
    <row r="500" spans="2:24" ht="14.25" thickBot="1" x14ac:dyDescent="0.2">
      <c r="B500" s="60" t="s">
        <v>273</v>
      </c>
      <c r="C500" s="63"/>
      <c r="D500" s="63"/>
      <c r="E500" s="70"/>
      <c r="F500" s="80"/>
      <c r="G500" s="13"/>
      <c r="H500" s="13"/>
      <c r="I500" s="13"/>
      <c r="J500" s="13"/>
      <c r="K500" s="13"/>
      <c r="L500" s="13"/>
      <c r="M500" s="13"/>
      <c r="N500" s="13"/>
      <c r="O500" s="13"/>
      <c r="P500" s="13"/>
      <c r="Q500" s="13"/>
      <c r="R500" s="31"/>
      <c r="S500" s="13"/>
      <c r="T500" s="31"/>
    </row>
    <row r="501" spans="2:24" ht="18" customHeight="1" thickBot="1" x14ac:dyDescent="0.2">
      <c r="B501" s="60">
        <v>45</v>
      </c>
      <c r="C501" s="63"/>
      <c r="D501" s="63"/>
      <c r="E501" s="70" t="s">
        <v>368</v>
      </c>
      <c r="F501" s="81" t="s">
        <v>268</v>
      </c>
      <c r="G501" s="91"/>
      <c r="H501" s="13"/>
      <c r="I501" s="230"/>
      <c r="J501" s="231"/>
      <c r="K501" s="232"/>
      <c r="L501" s="13"/>
      <c r="M501" s="230"/>
      <c r="N501" s="231"/>
      <c r="O501" s="232"/>
      <c r="P501" s="13"/>
      <c r="Q501" s="91"/>
      <c r="R501" s="31"/>
      <c r="S501" s="62">
        <f>中間シート!J88</f>
        <v>0</v>
      </c>
      <c r="T501" s="31"/>
      <c r="V501" s="29">
        <f>IF(I501="金融機関による振込",1,IF(I501="現金支払い",2,IF(I501="小切手・支払手形",3,0)))</f>
        <v>0</v>
      </c>
      <c r="W501" s="29">
        <f>IF(M501="当方負担（補助事業者）",1,IF(M501="先方負担（販売店等）",2,0))</f>
        <v>0</v>
      </c>
      <c r="X501" s="60" t="str">
        <f ca="1">中間シート!O229</f>
        <v/>
      </c>
    </row>
    <row r="502" spans="2:24" ht="5.0999999999999996" customHeight="1" thickBot="1" x14ac:dyDescent="0.2">
      <c r="B502" s="60" t="s">
        <v>273</v>
      </c>
      <c r="C502" s="63"/>
      <c r="D502" s="63"/>
      <c r="E502" s="70"/>
      <c r="F502" s="81"/>
      <c r="G502" s="68"/>
      <c r="H502" s="13"/>
      <c r="I502" s="13"/>
      <c r="J502" s="13"/>
      <c r="K502" s="13"/>
      <c r="L502" s="13"/>
      <c r="M502" s="13"/>
      <c r="N502" s="13"/>
      <c r="O502" s="13"/>
      <c r="P502" s="13"/>
      <c r="Q502" s="68"/>
      <c r="R502" s="31"/>
      <c r="S502" s="68"/>
      <c r="T502" s="31"/>
    </row>
    <row r="503" spans="2:24" ht="18" customHeight="1" thickBot="1" x14ac:dyDescent="0.2">
      <c r="B503" s="60">
        <v>45</v>
      </c>
      <c r="C503" s="63"/>
      <c r="D503" s="63"/>
      <c r="E503" s="70"/>
      <c r="F503" s="81" t="s">
        <v>269</v>
      </c>
      <c r="G503" s="91"/>
      <c r="H503" s="13"/>
      <c r="I503" s="230"/>
      <c r="J503" s="231"/>
      <c r="K503" s="232"/>
      <c r="L503" s="13"/>
      <c r="M503" s="230"/>
      <c r="N503" s="231"/>
      <c r="O503" s="232"/>
      <c r="P503" s="13"/>
      <c r="Q503" s="91"/>
      <c r="R503" s="31"/>
      <c r="S503" s="31"/>
      <c r="T503" s="31"/>
      <c r="V503" s="29">
        <f>IF(I503="金融機関による振込",1,IF(I503="現金支払い",2,IF(I503="小切手・支払手形",3,0)))</f>
        <v>0</v>
      </c>
      <c r="W503" s="29">
        <f>IF(M503="当方負担（補助事業者）",1,IF(M503="先方負担（販売店等）",2,0))</f>
        <v>0</v>
      </c>
      <c r="X503" s="60" t="str">
        <f ca="1">中間シート!O230</f>
        <v/>
      </c>
    </row>
    <row r="504" spans="2:24" ht="5.0999999999999996" customHeight="1" thickBot="1" x14ac:dyDescent="0.2">
      <c r="B504" s="60" t="s">
        <v>273</v>
      </c>
      <c r="C504" s="63"/>
      <c r="D504" s="63"/>
      <c r="E504" s="70"/>
      <c r="F504" s="81"/>
      <c r="G504" s="68"/>
      <c r="H504" s="13"/>
      <c r="I504" s="13"/>
      <c r="J504" s="13"/>
      <c r="K504" s="13"/>
      <c r="L504" s="13"/>
      <c r="M504" s="13"/>
      <c r="N504" s="13"/>
      <c r="O504" s="13"/>
      <c r="P504" s="13"/>
      <c r="Q504" s="68"/>
      <c r="R504" s="31"/>
      <c r="S504" s="31"/>
      <c r="T504" s="31"/>
    </row>
    <row r="505" spans="2:24" ht="18" customHeight="1" thickBot="1" x14ac:dyDescent="0.2">
      <c r="B505" s="60">
        <v>45</v>
      </c>
      <c r="C505" s="63"/>
      <c r="D505" s="63"/>
      <c r="E505" s="70"/>
      <c r="F505" s="81" t="s">
        <v>270</v>
      </c>
      <c r="G505" s="91"/>
      <c r="H505" s="13"/>
      <c r="I505" s="230"/>
      <c r="J505" s="231"/>
      <c r="K505" s="232"/>
      <c r="L505" s="13"/>
      <c r="M505" s="230"/>
      <c r="N505" s="231"/>
      <c r="O505" s="232"/>
      <c r="P505" s="13"/>
      <c r="Q505" s="91"/>
      <c r="R505" s="31"/>
      <c r="S505" s="31"/>
      <c r="T505" s="31"/>
      <c r="V505" s="29">
        <f>IF(I505="金融機関による振込",1,IF(I505="現金支払い",2,IF(I505="小切手・支払手形",3,0)))</f>
        <v>0</v>
      </c>
      <c r="W505" s="29">
        <f>IF(M505="当方負担（補助事業者）",1,IF(M505="先方負担（販売店等）",2,0))</f>
        <v>0</v>
      </c>
      <c r="X505" s="60" t="str">
        <f ca="1">中間シート!O231</f>
        <v/>
      </c>
    </row>
    <row r="506" spans="2:24" x14ac:dyDescent="0.15">
      <c r="B506" s="60" t="s">
        <v>273</v>
      </c>
      <c r="C506" s="63"/>
      <c r="D506" s="63"/>
      <c r="E506" s="70"/>
      <c r="F506" s="80"/>
      <c r="G506" s="13"/>
      <c r="H506" s="13"/>
      <c r="I506" s="13"/>
      <c r="J506" s="13"/>
      <c r="K506" s="13"/>
      <c r="L506" s="13"/>
      <c r="M506" s="13"/>
      <c r="N506" s="13"/>
      <c r="O506" s="13"/>
      <c r="P506" s="13"/>
      <c r="Q506" s="13"/>
      <c r="R506" s="31"/>
      <c r="S506" s="13"/>
      <c r="T506" s="31"/>
    </row>
    <row r="507" spans="2:24" ht="14.25" thickBot="1" x14ac:dyDescent="0.2">
      <c r="B507" s="60" t="s">
        <v>273</v>
      </c>
      <c r="C507" s="84"/>
      <c r="D507" s="84"/>
      <c r="E507" s="87"/>
      <c r="F507" s="85"/>
      <c r="G507" s="7"/>
      <c r="H507" s="7"/>
      <c r="I507" s="7"/>
      <c r="J507" s="7"/>
      <c r="K507" s="7"/>
      <c r="L507" s="7"/>
      <c r="M507" s="7"/>
      <c r="N507" s="7"/>
      <c r="O507" s="7"/>
      <c r="P507" s="7"/>
      <c r="Q507" s="7"/>
      <c r="R507" s="86"/>
      <c r="S507" s="7"/>
      <c r="T507" s="86"/>
    </row>
    <row r="508" spans="2:24" ht="18" customHeight="1" thickBot="1" x14ac:dyDescent="0.2">
      <c r="B508" s="60">
        <v>46</v>
      </c>
      <c r="C508" s="84"/>
      <c r="D508" s="84"/>
      <c r="E508" s="87" t="s">
        <v>369</v>
      </c>
      <c r="F508" s="88" t="s">
        <v>268</v>
      </c>
      <c r="G508" s="91"/>
      <c r="H508" s="7"/>
      <c r="I508" s="230"/>
      <c r="J508" s="231"/>
      <c r="K508" s="232"/>
      <c r="L508" s="7"/>
      <c r="M508" s="230"/>
      <c r="N508" s="231"/>
      <c r="O508" s="232"/>
      <c r="P508" s="7"/>
      <c r="Q508" s="91"/>
      <c r="R508" s="86"/>
      <c r="S508" s="62">
        <f>中間シート!J89</f>
        <v>0</v>
      </c>
      <c r="T508" s="86"/>
      <c r="V508" s="29">
        <f>IF(I508="金融機関による振込",1,IF(I508="現金支払い",2,IF(I508="小切手・支払手形",3,0)))</f>
        <v>0</v>
      </c>
      <c r="W508" s="29">
        <f>IF(M508="当方負担（補助事業者）",1,IF(M508="先方負担（販売店等）",2,0))</f>
        <v>0</v>
      </c>
      <c r="X508" s="60" t="str">
        <f ca="1">中間シート!O232</f>
        <v/>
      </c>
    </row>
    <row r="509" spans="2:24" ht="5.0999999999999996" customHeight="1" thickBot="1" x14ac:dyDescent="0.2">
      <c r="B509" s="60" t="s">
        <v>273</v>
      </c>
      <c r="C509" s="84"/>
      <c r="D509" s="84"/>
      <c r="E509" s="87"/>
      <c r="F509" s="88"/>
      <c r="G509" s="89"/>
      <c r="H509" s="7"/>
      <c r="I509" s="7"/>
      <c r="J509" s="7"/>
      <c r="K509" s="7"/>
      <c r="L509" s="7"/>
      <c r="M509" s="7"/>
      <c r="N509" s="7"/>
      <c r="O509" s="7"/>
      <c r="P509" s="7"/>
      <c r="Q509" s="89"/>
      <c r="R509" s="86"/>
      <c r="S509" s="89"/>
      <c r="T509" s="86"/>
    </row>
    <row r="510" spans="2:24" ht="18" customHeight="1" thickBot="1" x14ac:dyDescent="0.2">
      <c r="B510" s="60">
        <v>46</v>
      </c>
      <c r="C510" s="84"/>
      <c r="D510" s="84"/>
      <c r="E510" s="87"/>
      <c r="F510" s="88" t="s">
        <v>269</v>
      </c>
      <c r="G510" s="91"/>
      <c r="H510" s="7"/>
      <c r="I510" s="230"/>
      <c r="J510" s="231"/>
      <c r="K510" s="232"/>
      <c r="L510" s="7"/>
      <c r="M510" s="230"/>
      <c r="N510" s="231"/>
      <c r="O510" s="232"/>
      <c r="P510" s="7"/>
      <c r="Q510" s="91"/>
      <c r="R510" s="86"/>
      <c r="S510" s="86"/>
      <c r="T510" s="86"/>
      <c r="V510" s="29">
        <f>IF(I510="金融機関による振込",1,IF(I510="現金支払い",2,IF(I510="小切手・支払手形",3,0)))</f>
        <v>0</v>
      </c>
      <c r="W510" s="29">
        <f>IF(M510="当方負担（補助事業者）",1,IF(M510="先方負担（販売店等）",2,0))</f>
        <v>0</v>
      </c>
      <c r="X510" s="60" t="str">
        <f ca="1">中間シート!O233</f>
        <v/>
      </c>
    </row>
    <row r="511" spans="2:24" ht="5.0999999999999996" customHeight="1" thickBot="1" x14ac:dyDescent="0.2">
      <c r="B511" s="60" t="s">
        <v>273</v>
      </c>
      <c r="C511" s="84"/>
      <c r="D511" s="84"/>
      <c r="E511" s="87"/>
      <c r="F511" s="88"/>
      <c r="G511" s="89"/>
      <c r="H511" s="7"/>
      <c r="I511" s="7"/>
      <c r="J511" s="7"/>
      <c r="K511" s="7"/>
      <c r="L511" s="7"/>
      <c r="M511" s="7"/>
      <c r="N511" s="7"/>
      <c r="O511" s="7"/>
      <c r="P511" s="7"/>
      <c r="Q511" s="89"/>
      <c r="R511" s="86"/>
      <c r="S511" s="86"/>
      <c r="T511" s="86"/>
    </row>
    <row r="512" spans="2:24" ht="18" customHeight="1" thickBot="1" x14ac:dyDescent="0.2">
      <c r="B512" s="60">
        <v>46</v>
      </c>
      <c r="C512" s="84"/>
      <c r="D512" s="84"/>
      <c r="E512" s="87"/>
      <c r="F512" s="88" t="s">
        <v>270</v>
      </c>
      <c r="G512" s="91"/>
      <c r="H512" s="7"/>
      <c r="I512" s="230"/>
      <c r="J512" s="231"/>
      <c r="K512" s="232"/>
      <c r="L512" s="7"/>
      <c r="M512" s="230"/>
      <c r="N512" s="231"/>
      <c r="O512" s="232"/>
      <c r="P512" s="7"/>
      <c r="Q512" s="91"/>
      <c r="R512" s="86"/>
      <c r="S512" s="86"/>
      <c r="T512" s="86"/>
      <c r="V512" s="29">
        <f>IF(I512="金融機関による振込",1,IF(I512="現金支払い",2,IF(I512="小切手・支払手形",3,0)))</f>
        <v>0</v>
      </c>
      <c r="W512" s="29">
        <f>IF(M512="当方負担（補助事業者）",1,IF(M512="先方負担（販売店等）",2,0))</f>
        <v>0</v>
      </c>
      <c r="X512" s="60" t="str">
        <f ca="1">中間シート!O234</f>
        <v/>
      </c>
    </row>
    <row r="513" spans="2:24" x14ac:dyDescent="0.15">
      <c r="B513" s="60" t="s">
        <v>273</v>
      </c>
      <c r="C513" s="84"/>
      <c r="D513" s="84"/>
      <c r="E513" s="87"/>
      <c r="F513" s="85"/>
      <c r="G513" s="7"/>
      <c r="H513" s="7"/>
      <c r="I513" s="7"/>
      <c r="J513" s="7"/>
      <c r="K513" s="7"/>
      <c r="L513" s="7"/>
      <c r="M513" s="7"/>
      <c r="N513" s="7"/>
      <c r="O513" s="7"/>
      <c r="P513" s="7"/>
      <c r="Q513" s="7"/>
      <c r="R513" s="86"/>
      <c r="S513" s="7"/>
      <c r="T513" s="86"/>
    </row>
    <row r="514" spans="2:24" ht="14.25" thickBot="1" x14ac:dyDescent="0.2">
      <c r="B514" s="60" t="s">
        <v>273</v>
      </c>
      <c r="C514" s="63"/>
      <c r="D514" s="63"/>
      <c r="E514" s="70"/>
      <c r="F514" s="80"/>
      <c r="G514" s="13"/>
      <c r="H514" s="13"/>
      <c r="I514" s="13"/>
      <c r="J514" s="13"/>
      <c r="K514" s="13"/>
      <c r="L514" s="13"/>
      <c r="M514" s="13"/>
      <c r="N514" s="13"/>
      <c r="O514" s="13"/>
      <c r="P514" s="13"/>
      <c r="Q514" s="13"/>
      <c r="R514" s="31"/>
      <c r="S514" s="13"/>
      <c r="T514" s="31"/>
    </row>
    <row r="515" spans="2:24" ht="18" customHeight="1" thickBot="1" x14ac:dyDescent="0.2">
      <c r="B515" s="60">
        <v>47</v>
      </c>
      <c r="C515" s="63"/>
      <c r="D515" s="63"/>
      <c r="E515" s="70" t="s">
        <v>370</v>
      </c>
      <c r="F515" s="81" t="s">
        <v>268</v>
      </c>
      <c r="G515" s="91"/>
      <c r="H515" s="13"/>
      <c r="I515" s="230"/>
      <c r="J515" s="231"/>
      <c r="K515" s="232"/>
      <c r="L515" s="13"/>
      <c r="M515" s="230"/>
      <c r="N515" s="231"/>
      <c r="O515" s="232"/>
      <c r="P515" s="13"/>
      <c r="Q515" s="91"/>
      <c r="R515" s="31"/>
      <c r="S515" s="62">
        <f>中間シート!J90</f>
        <v>0</v>
      </c>
      <c r="T515" s="31"/>
      <c r="V515" s="29">
        <f>IF(I515="金融機関による振込",1,IF(I515="現金支払い",2,IF(I515="小切手・支払手形",3,0)))</f>
        <v>0</v>
      </c>
      <c r="W515" s="29">
        <f>IF(M515="当方負担（補助事業者）",1,IF(M515="先方負担（販売店等）",2,0))</f>
        <v>0</v>
      </c>
      <c r="X515" s="60" t="str">
        <f ca="1">中間シート!O235</f>
        <v/>
      </c>
    </row>
    <row r="516" spans="2:24" ht="5.0999999999999996" customHeight="1" thickBot="1" x14ac:dyDescent="0.2">
      <c r="B516" s="60" t="s">
        <v>273</v>
      </c>
      <c r="C516" s="63"/>
      <c r="D516" s="63"/>
      <c r="E516" s="70"/>
      <c r="F516" s="81"/>
      <c r="G516" s="68"/>
      <c r="H516" s="13"/>
      <c r="I516" s="13"/>
      <c r="J516" s="13"/>
      <c r="K516" s="13"/>
      <c r="L516" s="13"/>
      <c r="M516" s="13"/>
      <c r="N516" s="13"/>
      <c r="O516" s="13"/>
      <c r="P516" s="13"/>
      <c r="Q516" s="68"/>
      <c r="R516" s="31"/>
      <c r="S516" s="68"/>
      <c r="T516" s="31"/>
    </row>
    <row r="517" spans="2:24" ht="18" customHeight="1" thickBot="1" x14ac:dyDescent="0.2">
      <c r="B517" s="60">
        <v>47</v>
      </c>
      <c r="C517" s="63"/>
      <c r="D517" s="63"/>
      <c r="E517" s="70"/>
      <c r="F517" s="81" t="s">
        <v>269</v>
      </c>
      <c r="G517" s="91"/>
      <c r="H517" s="13"/>
      <c r="I517" s="230"/>
      <c r="J517" s="231"/>
      <c r="K517" s="232"/>
      <c r="L517" s="13"/>
      <c r="M517" s="230"/>
      <c r="N517" s="231"/>
      <c r="O517" s="232"/>
      <c r="P517" s="13"/>
      <c r="Q517" s="91"/>
      <c r="R517" s="31"/>
      <c r="S517" s="31"/>
      <c r="T517" s="31"/>
      <c r="V517" s="29">
        <f>IF(I517="金融機関による振込",1,IF(I517="現金支払い",2,IF(I517="小切手・支払手形",3,0)))</f>
        <v>0</v>
      </c>
      <c r="W517" s="29">
        <f>IF(M517="当方負担（補助事業者）",1,IF(M517="先方負担（販売店等）",2,0))</f>
        <v>0</v>
      </c>
      <c r="X517" s="60" t="str">
        <f ca="1">中間シート!O236</f>
        <v/>
      </c>
    </row>
    <row r="518" spans="2:24" ht="5.0999999999999996" customHeight="1" thickBot="1" x14ac:dyDescent="0.2">
      <c r="B518" s="60" t="s">
        <v>273</v>
      </c>
      <c r="C518" s="63"/>
      <c r="D518" s="63"/>
      <c r="E518" s="70"/>
      <c r="F518" s="81"/>
      <c r="G518" s="68"/>
      <c r="H518" s="13"/>
      <c r="I518" s="13"/>
      <c r="J518" s="13"/>
      <c r="K518" s="13"/>
      <c r="L518" s="13"/>
      <c r="M518" s="13"/>
      <c r="N518" s="13"/>
      <c r="O518" s="13"/>
      <c r="P518" s="13"/>
      <c r="Q518" s="68"/>
      <c r="R518" s="31"/>
      <c r="S518" s="31"/>
      <c r="T518" s="31"/>
    </row>
    <row r="519" spans="2:24" ht="18" customHeight="1" thickBot="1" x14ac:dyDescent="0.2">
      <c r="B519" s="60">
        <v>47</v>
      </c>
      <c r="C519" s="63"/>
      <c r="D519" s="63"/>
      <c r="E519" s="70"/>
      <c r="F519" s="81" t="s">
        <v>270</v>
      </c>
      <c r="G519" s="91"/>
      <c r="H519" s="13"/>
      <c r="I519" s="230"/>
      <c r="J519" s="231"/>
      <c r="K519" s="232"/>
      <c r="L519" s="13"/>
      <c r="M519" s="230"/>
      <c r="N519" s="231"/>
      <c r="O519" s="232"/>
      <c r="P519" s="13"/>
      <c r="Q519" s="91"/>
      <c r="R519" s="31"/>
      <c r="S519" s="31"/>
      <c r="T519" s="31"/>
      <c r="V519" s="29">
        <f>IF(I519="金融機関による振込",1,IF(I519="現金支払い",2,IF(I519="小切手・支払手形",3,0)))</f>
        <v>0</v>
      </c>
      <c r="W519" s="29">
        <f>IF(M519="当方負担（補助事業者）",1,IF(M519="先方負担（販売店等）",2,0))</f>
        <v>0</v>
      </c>
      <c r="X519" s="60" t="str">
        <f ca="1">中間シート!O237</f>
        <v/>
      </c>
    </row>
    <row r="520" spans="2:24" x14ac:dyDescent="0.15">
      <c r="B520" s="60" t="s">
        <v>273</v>
      </c>
      <c r="C520" s="63"/>
      <c r="D520" s="63"/>
      <c r="E520" s="70"/>
      <c r="F520" s="80"/>
      <c r="G520" s="13"/>
      <c r="H520" s="13"/>
      <c r="I520" s="13"/>
      <c r="J520" s="13"/>
      <c r="K520" s="13"/>
      <c r="L520" s="13"/>
      <c r="M520" s="13"/>
      <c r="N520" s="13"/>
      <c r="O520" s="13"/>
      <c r="P520" s="13"/>
      <c r="Q520" s="13"/>
      <c r="R520" s="31"/>
      <c r="S520" s="13"/>
      <c r="T520" s="31"/>
    </row>
    <row r="521" spans="2:24" ht="14.25" thickBot="1" x14ac:dyDescent="0.2">
      <c r="B521" s="60" t="s">
        <v>273</v>
      </c>
      <c r="C521" s="84"/>
      <c r="D521" s="84"/>
      <c r="E521" s="87"/>
      <c r="F521" s="85"/>
      <c r="G521" s="7"/>
      <c r="H521" s="7"/>
      <c r="I521" s="7"/>
      <c r="J521" s="7"/>
      <c r="K521" s="7"/>
      <c r="L521" s="7"/>
      <c r="M521" s="7"/>
      <c r="N521" s="7"/>
      <c r="O521" s="7"/>
      <c r="P521" s="7"/>
      <c r="Q521" s="7"/>
      <c r="R521" s="86"/>
      <c r="S521" s="7"/>
      <c r="T521" s="86"/>
    </row>
    <row r="522" spans="2:24" ht="18" customHeight="1" thickBot="1" x14ac:dyDescent="0.2">
      <c r="B522" s="60">
        <v>48</v>
      </c>
      <c r="C522" s="84"/>
      <c r="D522" s="84"/>
      <c r="E522" s="87" t="s">
        <v>371</v>
      </c>
      <c r="F522" s="88" t="s">
        <v>268</v>
      </c>
      <c r="G522" s="91"/>
      <c r="H522" s="7"/>
      <c r="I522" s="230"/>
      <c r="J522" s="231"/>
      <c r="K522" s="232"/>
      <c r="L522" s="7"/>
      <c r="M522" s="230"/>
      <c r="N522" s="231"/>
      <c r="O522" s="232"/>
      <c r="P522" s="7"/>
      <c r="Q522" s="91"/>
      <c r="R522" s="86"/>
      <c r="S522" s="62">
        <f>中間シート!J91</f>
        <v>0</v>
      </c>
      <c r="T522" s="86"/>
      <c r="V522" s="29">
        <f>IF(I522="金融機関による振込",1,IF(I522="現金支払い",2,IF(I522="小切手・支払手形",3,0)))</f>
        <v>0</v>
      </c>
      <c r="W522" s="29">
        <f>IF(M522="当方負担（補助事業者）",1,IF(M522="先方負担（販売店等）",2,0))</f>
        <v>0</v>
      </c>
      <c r="X522" s="60" t="str">
        <f ca="1">中間シート!O238</f>
        <v/>
      </c>
    </row>
    <row r="523" spans="2:24" ht="5.0999999999999996" customHeight="1" thickBot="1" x14ac:dyDescent="0.2">
      <c r="B523" s="60" t="s">
        <v>273</v>
      </c>
      <c r="C523" s="84"/>
      <c r="D523" s="84"/>
      <c r="E523" s="87"/>
      <c r="F523" s="88"/>
      <c r="G523" s="89"/>
      <c r="H523" s="7"/>
      <c r="I523" s="7"/>
      <c r="J523" s="7"/>
      <c r="K523" s="7"/>
      <c r="L523" s="7"/>
      <c r="M523" s="7"/>
      <c r="N523" s="7"/>
      <c r="O523" s="7"/>
      <c r="P523" s="7"/>
      <c r="Q523" s="89"/>
      <c r="R523" s="86"/>
      <c r="S523" s="89"/>
      <c r="T523" s="86"/>
    </row>
    <row r="524" spans="2:24" ht="18" customHeight="1" thickBot="1" x14ac:dyDescent="0.2">
      <c r="B524" s="60">
        <v>48</v>
      </c>
      <c r="C524" s="84"/>
      <c r="D524" s="84"/>
      <c r="E524" s="87"/>
      <c r="F524" s="88" t="s">
        <v>269</v>
      </c>
      <c r="G524" s="91"/>
      <c r="H524" s="7"/>
      <c r="I524" s="230"/>
      <c r="J524" s="231"/>
      <c r="K524" s="232"/>
      <c r="L524" s="7"/>
      <c r="M524" s="230"/>
      <c r="N524" s="231"/>
      <c r="O524" s="232"/>
      <c r="P524" s="7"/>
      <c r="Q524" s="91"/>
      <c r="R524" s="86"/>
      <c r="S524" s="86"/>
      <c r="T524" s="86"/>
      <c r="V524" s="29">
        <f>IF(I524="金融機関による振込",1,IF(I524="現金支払い",2,IF(I524="小切手・支払手形",3,0)))</f>
        <v>0</v>
      </c>
      <c r="W524" s="29">
        <f>IF(M524="当方負担（補助事業者）",1,IF(M524="先方負担（販売店等）",2,0))</f>
        <v>0</v>
      </c>
      <c r="X524" s="60" t="str">
        <f ca="1">中間シート!O239</f>
        <v/>
      </c>
    </row>
    <row r="525" spans="2:24" ht="5.0999999999999996" customHeight="1" thickBot="1" x14ac:dyDescent="0.2">
      <c r="B525" s="60" t="s">
        <v>273</v>
      </c>
      <c r="C525" s="84"/>
      <c r="D525" s="84"/>
      <c r="E525" s="87"/>
      <c r="F525" s="88"/>
      <c r="G525" s="89"/>
      <c r="H525" s="7"/>
      <c r="I525" s="7"/>
      <c r="J525" s="7"/>
      <c r="K525" s="7"/>
      <c r="L525" s="7"/>
      <c r="M525" s="7"/>
      <c r="N525" s="7"/>
      <c r="O525" s="7"/>
      <c r="P525" s="7"/>
      <c r="Q525" s="89"/>
      <c r="R525" s="86"/>
      <c r="S525" s="86"/>
      <c r="T525" s="86"/>
    </row>
    <row r="526" spans="2:24" ht="18" customHeight="1" thickBot="1" x14ac:dyDescent="0.2">
      <c r="B526" s="60">
        <v>48</v>
      </c>
      <c r="C526" s="84"/>
      <c r="D526" s="84"/>
      <c r="E526" s="87"/>
      <c r="F526" s="88" t="s">
        <v>270</v>
      </c>
      <c r="G526" s="91"/>
      <c r="H526" s="7"/>
      <c r="I526" s="230"/>
      <c r="J526" s="231"/>
      <c r="K526" s="232"/>
      <c r="L526" s="7"/>
      <c r="M526" s="230"/>
      <c r="N526" s="231"/>
      <c r="O526" s="232"/>
      <c r="P526" s="7"/>
      <c r="Q526" s="91"/>
      <c r="R526" s="86"/>
      <c r="S526" s="86"/>
      <c r="T526" s="86"/>
      <c r="V526" s="29">
        <f>IF(I526="金融機関による振込",1,IF(I526="現金支払い",2,IF(I526="小切手・支払手形",3,0)))</f>
        <v>0</v>
      </c>
      <c r="W526" s="29">
        <f>IF(M526="当方負担（補助事業者）",1,IF(M526="先方負担（販売店等）",2,0))</f>
        <v>0</v>
      </c>
      <c r="X526" s="60" t="str">
        <f ca="1">中間シート!O240</f>
        <v/>
      </c>
    </row>
    <row r="527" spans="2:24" x14ac:dyDescent="0.15">
      <c r="B527" s="60" t="s">
        <v>273</v>
      </c>
      <c r="C527" s="84"/>
      <c r="D527" s="84"/>
      <c r="E527" s="87"/>
      <c r="F527" s="85"/>
      <c r="G527" s="7"/>
      <c r="H527" s="7"/>
      <c r="I527" s="7"/>
      <c r="J527" s="7"/>
      <c r="K527" s="7"/>
      <c r="L527" s="7"/>
      <c r="M527" s="7"/>
      <c r="N527" s="7"/>
      <c r="O527" s="7"/>
      <c r="P527" s="7"/>
      <c r="Q527" s="7"/>
      <c r="R527" s="86"/>
      <c r="S527" s="7"/>
      <c r="T527" s="86"/>
    </row>
    <row r="528" spans="2:24" ht="14.25" thickBot="1" x14ac:dyDescent="0.2">
      <c r="B528" s="60" t="s">
        <v>273</v>
      </c>
      <c r="C528" s="63"/>
      <c r="D528" s="63"/>
      <c r="E528" s="70"/>
      <c r="F528" s="80"/>
      <c r="G528" s="13"/>
      <c r="H528" s="13"/>
      <c r="I528" s="13"/>
      <c r="J528" s="13"/>
      <c r="K528" s="13"/>
      <c r="L528" s="13"/>
      <c r="M528" s="13"/>
      <c r="N528" s="13"/>
      <c r="O528" s="13"/>
      <c r="P528" s="13"/>
      <c r="Q528" s="13"/>
      <c r="R528" s="31"/>
      <c r="S528" s="13"/>
      <c r="T528" s="31"/>
    </row>
    <row r="529" spans="2:24" ht="18" customHeight="1" thickBot="1" x14ac:dyDescent="0.2">
      <c r="B529" s="60">
        <v>49</v>
      </c>
      <c r="C529" s="63"/>
      <c r="D529" s="63"/>
      <c r="E529" s="70" t="s">
        <v>372</v>
      </c>
      <c r="F529" s="81" t="s">
        <v>268</v>
      </c>
      <c r="G529" s="91"/>
      <c r="H529" s="13"/>
      <c r="I529" s="230"/>
      <c r="J529" s="231"/>
      <c r="K529" s="232"/>
      <c r="L529" s="13"/>
      <c r="M529" s="230"/>
      <c r="N529" s="231"/>
      <c r="O529" s="232"/>
      <c r="P529" s="13"/>
      <c r="Q529" s="91"/>
      <c r="R529" s="31"/>
      <c r="S529" s="62">
        <f>中間シート!J92</f>
        <v>0</v>
      </c>
      <c r="T529" s="31"/>
      <c r="V529" s="29">
        <f>IF(I529="金融機関による振込",1,IF(I529="現金支払い",2,IF(I529="小切手・支払手形",3,0)))</f>
        <v>0</v>
      </c>
      <c r="W529" s="29">
        <f>IF(M529="当方負担（補助事業者）",1,IF(M529="先方負担（販売店等）",2,0))</f>
        <v>0</v>
      </c>
      <c r="X529" s="60" t="str">
        <f ca="1">中間シート!O241</f>
        <v/>
      </c>
    </row>
    <row r="530" spans="2:24" ht="5.0999999999999996" customHeight="1" thickBot="1" x14ac:dyDescent="0.2">
      <c r="B530" s="60" t="s">
        <v>273</v>
      </c>
      <c r="C530" s="63"/>
      <c r="D530" s="63"/>
      <c r="E530" s="70"/>
      <c r="F530" s="81"/>
      <c r="G530" s="68"/>
      <c r="H530" s="13"/>
      <c r="I530" s="13"/>
      <c r="J530" s="13"/>
      <c r="K530" s="13"/>
      <c r="L530" s="13"/>
      <c r="M530" s="13"/>
      <c r="N530" s="13"/>
      <c r="O530" s="13"/>
      <c r="P530" s="13"/>
      <c r="Q530" s="68"/>
      <c r="R530" s="31"/>
      <c r="S530" s="68"/>
      <c r="T530" s="31"/>
    </row>
    <row r="531" spans="2:24" ht="18" customHeight="1" thickBot="1" x14ac:dyDescent="0.2">
      <c r="B531" s="60">
        <v>49</v>
      </c>
      <c r="C531" s="63"/>
      <c r="D531" s="63"/>
      <c r="E531" s="70"/>
      <c r="F531" s="81" t="s">
        <v>269</v>
      </c>
      <c r="G531" s="91"/>
      <c r="H531" s="13"/>
      <c r="I531" s="230"/>
      <c r="J531" s="231"/>
      <c r="K531" s="232"/>
      <c r="L531" s="13"/>
      <c r="M531" s="230"/>
      <c r="N531" s="231"/>
      <c r="O531" s="232"/>
      <c r="P531" s="13"/>
      <c r="Q531" s="91"/>
      <c r="R531" s="31"/>
      <c r="S531" s="31"/>
      <c r="T531" s="31"/>
      <c r="V531" s="29">
        <f>IF(I531="金融機関による振込",1,IF(I531="現金支払い",2,IF(I531="小切手・支払手形",3,0)))</f>
        <v>0</v>
      </c>
      <c r="W531" s="29">
        <f>IF(M531="当方負担（補助事業者）",1,IF(M531="先方負担（販売店等）",2,0))</f>
        <v>0</v>
      </c>
      <c r="X531" s="60" t="str">
        <f ca="1">中間シート!O242</f>
        <v/>
      </c>
    </row>
    <row r="532" spans="2:24" ht="5.0999999999999996" customHeight="1" thickBot="1" x14ac:dyDescent="0.2">
      <c r="B532" s="60" t="s">
        <v>273</v>
      </c>
      <c r="C532" s="63"/>
      <c r="D532" s="63"/>
      <c r="E532" s="70"/>
      <c r="F532" s="81"/>
      <c r="G532" s="68"/>
      <c r="H532" s="13"/>
      <c r="I532" s="13"/>
      <c r="J532" s="13"/>
      <c r="K532" s="13"/>
      <c r="L532" s="13"/>
      <c r="M532" s="13"/>
      <c r="N532" s="13"/>
      <c r="O532" s="13"/>
      <c r="P532" s="13"/>
      <c r="Q532" s="68"/>
      <c r="R532" s="31"/>
      <c r="S532" s="31"/>
      <c r="T532" s="31"/>
    </row>
    <row r="533" spans="2:24" ht="18" customHeight="1" thickBot="1" x14ac:dyDescent="0.2">
      <c r="B533" s="60">
        <v>49</v>
      </c>
      <c r="C533" s="63"/>
      <c r="D533" s="63"/>
      <c r="E533" s="70"/>
      <c r="F533" s="81" t="s">
        <v>270</v>
      </c>
      <c r="G533" s="91"/>
      <c r="H533" s="13"/>
      <c r="I533" s="230"/>
      <c r="J533" s="231"/>
      <c r="K533" s="232"/>
      <c r="L533" s="13"/>
      <c r="M533" s="230"/>
      <c r="N533" s="231"/>
      <c r="O533" s="232"/>
      <c r="P533" s="13"/>
      <c r="Q533" s="91"/>
      <c r="R533" s="31"/>
      <c r="S533" s="31"/>
      <c r="T533" s="31"/>
      <c r="V533" s="29">
        <f>IF(I533="金融機関による振込",1,IF(I533="現金支払い",2,IF(I533="小切手・支払手形",3,0)))</f>
        <v>0</v>
      </c>
      <c r="W533" s="29">
        <f>IF(M533="当方負担（補助事業者）",1,IF(M533="先方負担（販売店等）",2,0))</f>
        <v>0</v>
      </c>
      <c r="X533" s="60" t="str">
        <f ca="1">中間シート!O243</f>
        <v/>
      </c>
    </row>
    <row r="534" spans="2:24" x14ac:dyDescent="0.15">
      <c r="B534" s="60" t="s">
        <v>273</v>
      </c>
      <c r="C534" s="63"/>
      <c r="D534" s="63"/>
      <c r="E534" s="70"/>
      <c r="F534" s="80"/>
      <c r="G534" s="13"/>
      <c r="H534" s="13"/>
      <c r="I534" s="13"/>
      <c r="J534" s="13"/>
      <c r="K534" s="13"/>
      <c r="L534" s="13"/>
      <c r="M534" s="13"/>
      <c r="N534" s="13"/>
      <c r="O534" s="13"/>
      <c r="P534" s="13"/>
      <c r="Q534" s="13"/>
      <c r="R534" s="31"/>
      <c r="S534" s="13"/>
      <c r="T534" s="31"/>
    </row>
    <row r="535" spans="2:24" ht="14.25" thickBot="1" x14ac:dyDescent="0.2">
      <c r="B535" s="60" t="s">
        <v>273</v>
      </c>
      <c r="C535" s="84"/>
      <c r="D535" s="84"/>
      <c r="E535" s="87"/>
      <c r="F535" s="85"/>
      <c r="G535" s="7"/>
      <c r="H535" s="7"/>
      <c r="I535" s="7"/>
      <c r="J535" s="7"/>
      <c r="K535" s="7"/>
      <c r="L535" s="7"/>
      <c r="M535" s="7"/>
      <c r="N535" s="7"/>
      <c r="O535" s="7"/>
      <c r="P535" s="7"/>
      <c r="Q535" s="7"/>
      <c r="R535" s="86"/>
      <c r="S535" s="7"/>
      <c r="T535" s="86"/>
    </row>
    <row r="536" spans="2:24" ht="18" customHeight="1" thickBot="1" x14ac:dyDescent="0.2">
      <c r="B536" s="60">
        <v>50</v>
      </c>
      <c r="C536" s="84"/>
      <c r="D536" s="84"/>
      <c r="E536" s="87" t="s">
        <v>373</v>
      </c>
      <c r="F536" s="88" t="s">
        <v>268</v>
      </c>
      <c r="G536" s="91"/>
      <c r="H536" s="7"/>
      <c r="I536" s="230"/>
      <c r="J536" s="231"/>
      <c r="K536" s="232"/>
      <c r="L536" s="7"/>
      <c r="M536" s="230"/>
      <c r="N536" s="231"/>
      <c r="O536" s="232"/>
      <c r="P536" s="7"/>
      <c r="Q536" s="91"/>
      <c r="R536" s="86"/>
      <c r="S536" s="62">
        <f>中間シート!J93</f>
        <v>0</v>
      </c>
      <c r="T536" s="86"/>
      <c r="V536" s="29">
        <f>IF(I536="金融機関による振込",1,IF(I536="現金支払い",2,IF(I536="小切手・支払手形",3,0)))</f>
        <v>0</v>
      </c>
      <c r="W536" s="29">
        <f>IF(M536="当方負担（補助事業者）",1,IF(M536="先方負担（販売店等）",2,0))</f>
        <v>0</v>
      </c>
      <c r="X536" s="60" t="str">
        <f ca="1">中間シート!O244</f>
        <v/>
      </c>
    </row>
    <row r="537" spans="2:24" ht="5.0999999999999996" customHeight="1" thickBot="1" x14ac:dyDescent="0.2">
      <c r="B537" s="60" t="s">
        <v>273</v>
      </c>
      <c r="C537" s="84"/>
      <c r="D537" s="84"/>
      <c r="E537" s="87"/>
      <c r="F537" s="88"/>
      <c r="G537" s="89"/>
      <c r="H537" s="7"/>
      <c r="I537" s="7"/>
      <c r="J537" s="7"/>
      <c r="K537" s="7"/>
      <c r="L537" s="7"/>
      <c r="M537" s="7"/>
      <c r="N537" s="7"/>
      <c r="O537" s="7"/>
      <c r="P537" s="7"/>
      <c r="Q537" s="89"/>
      <c r="R537" s="86"/>
      <c r="S537" s="89"/>
      <c r="T537" s="86"/>
    </row>
    <row r="538" spans="2:24" ht="18" customHeight="1" thickBot="1" x14ac:dyDescent="0.2">
      <c r="B538" s="60">
        <v>50</v>
      </c>
      <c r="C538" s="84"/>
      <c r="D538" s="84"/>
      <c r="E538" s="87"/>
      <c r="F538" s="88" t="s">
        <v>269</v>
      </c>
      <c r="G538" s="91"/>
      <c r="H538" s="7"/>
      <c r="I538" s="230"/>
      <c r="J538" s="231"/>
      <c r="K538" s="232"/>
      <c r="L538" s="7"/>
      <c r="M538" s="230"/>
      <c r="N538" s="231"/>
      <c r="O538" s="232"/>
      <c r="P538" s="7"/>
      <c r="Q538" s="91"/>
      <c r="R538" s="86"/>
      <c r="S538" s="86"/>
      <c r="T538" s="86"/>
      <c r="V538" s="29">
        <f>IF(I538="金融機関による振込",1,IF(I538="現金支払い",2,IF(I538="小切手・支払手形",3,0)))</f>
        <v>0</v>
      </c>
      <c r="W538" s="29">
        <f>IF(M538="当方負担（補助事業者）",1,IF(M538="先方負担（販売店等）",2,0))</f>
        <v>0</v>
      </c>
      <c r="X538" s="60" t="str">
        <f ca="1">中間シート!O245</f>
        <v/>
      </c>
    </row>
    <row r="539" spans="2:24" ht="5.0999999999999996" customHeight="1" thickBot="1" x14ac:dyDescent="0.2">
      <c r="B539" s="60" t="s">
        <v>273</v>
      </c>
      <c r="C539" s="84"/>
      <c r="D539" s="84"/>
      <c r="E539" s="87"/>
      <c r="F539" s="88"/>
      <c r="G539" s="89"/>
      <c r="H539" s="7"/>
      <c r="I539" s="7"/>
      <c r="J539" s="7"/>
      <c r="K539" s="7"/>
      <c r="L539" s="7"/>
      <c r="M539" s="7"/>
      <c r="N539" s="7"/>
      <c r="O539" s="7"/>
      <c r="P539" s="7"/>
      <c r="Q539" s="89"/>
      <c r="R539" s="86"/>
      <c r="S539" s="86"/>
      <c r="T539" s="86"/>
    </row>
    <row r="540" spans="2:24" ht="18" customHeight="1" thickBot="1" x14ac:dyDescent="0.2">
      <c r="B540" s="60">
        <v>50</v>
      </c>
      <c r="C540" s="84"/>
      <c r="D540" s="84"/>
      <c r="E540" s="7"/>
      <c r="F540" s="88" t="s">
        <v>270</v>
      </c>
      <c r="G540" s="91"/>
      <c r="H540" s="7"/>
      <c r="I540" s="230"/>
      <c r="J540" s="231"/>
      <c r="K540" s="232"/>
      <c r="L540" s="7"/>
      <c r="M540" s="230"/>
      <c r="N540" s="231"/>
      <c r="O540" s="232"/>
      <c r="P540" s="7"/>
      <c r="Q540" s="91"/>
      <c r="R540" s="86"/>
      <c r="S540" s="86"/>
      <c r="T540" s="86"/>
      <c r="V540" s="29">
        <f>IF(I540="金融機関による振込",1,IF(I540="現金支払い",2,IF(I540="小切手・支払手形",3,0)))</f>
        <v>0</v>
      </c>
      <c r="W540" s="29">
        <f>IF(M540="当方負担（補助事業者）",1,IF(M540="先方負担（販売店等）",2,0))</f>
        <v>0</v>
      </c>
      <c r="X540" s="60" t="str">
        <f ca="1">中間シート!O246</f>
        <v/>
      </c>
    </row>
    <row r="541" spans="2:24" x14ac:dyDescent="0.15">
      <c r="C541" s="84"/>
      <c r="D541" s="84"/>
      <c r="E541" s="7"/>
      <c r="F541" s="85"/>
      <c r="G541" s="7"/>
      <c r="H541" s="7"/>
      <c r="I541" s="7"/>
      <c r="J541" s="7"/>
      <c r="K541" s="7"/>
      <c r="L541" s="7"/>
      <c r="M541" s="7"/>
      <c r="N541" s="7"/>
      <c r="O541" s="7"/>
      <c r="P541" s="7"/>
      <c r="Q541" s="7"/>
      <c r="R541" s="86"/>
      <c r="S541" s="7"/>
      <c r="T541" s="86"/>
    </row>
    <row r="542" spans="2:24" x14ac:dyDescent="0.15">
      <c r="C542" s="84"/>
      <c r="D542" s="84"/>
      <c r="E542" s="7"/>
      <c r="F542" s="85"/>
      <c r="G542" s="7"/>
      <c r="H542" s="7"/>
      <c r="I542" s="7"/>
      <c r="J542" s="7"/>
      <c r="K542" s="7"/>
      <c r="L542" s="7"/>
      <c r="M542" s="7"/>
      <c r="N542" s="7"/>
      <c r="O542" s="236" t="s">
        <v>375</v>
      </c>
      <c r="P542" s="236"/>
      <c r="Q542" s="236"/>
      <c r="R542" s="236"/>
      <c r="S542" s="236"/>
      <c r="T542" s="86"/>
    </row>
    <row r="543" spans="2:24" x14ac:dyDescent="0.15">
      <c r="C543" s="84"/>
      <c r="D543" s="84"/>
      <c r="E543" s="7"/>
      <c r="F543" s="85"/>
      <c r="G543" s="7"/>
      <c r="H543" s="7"/>
      <c r="I543" s="7"/>
      <c r="J543" s="7"/>
      <c r="K543" s="7"/>
      <c r="L543" s="7"/>
      <c r="M543" s="7"/>
      <c r="N543" s="7"/>
      <c r="O543" s="7"/>
      <c r="P543" s="7"/>
      <c r="Q543" s="7"/>
      <c r="R543" s="86"/>
      <c r="S543" s="7"/>
      <c r="T543" s="86"/>
    </row>
  </sheetData>
  <sheetProtection algorithmName="SHA-512" hashValue="bwBI4VzLKqGfIehTgaeuaA9IJ4XTpTKvQiZhIpYlSpf3okvKH5HvQ2/QHbOeolFpCWHVkR5WOKVPQ+BZ+ionLg==" saltValue="qbUhl4v5qF/GGZZJvnWQ5g==" spinCount="100000" sheet="1" selectLockedCells="1"/>
  <mergeCells count="313">
    <mergeCell ref="E4:S4"/>
    <mergeCell ref="E5:S5"/>
    <mergeCell ref="I538:K538"/>
    <mergeCell ref="M538:O538"/>
    <mergeCell ref="I540:K540"/>
    <mergeCell ref="M540:O540"/>
    <mergeCell ref="I531:K531"/>
    <mergeCell ref="M531:O531"/>
    <mergeCell ref="I533:K533"/>
    <mergeCell ref="M533:O533"/>
    <mergeCell ref="I536:K536"/>
    <mergeCell ref="M536:O536"/>
    <mergeCell ref="I524:K524"/>
    <mergeCell ref="M524:O524"/>
    <mergeCell ref="I526:K526"/>
    <mergeCell ref="M526:O526"/>
    <mergeCell ref="I529:K529"/>
    <mergeCell ref="M529:O529"/>
    <mergeCell ref="I517:K517"/>
    <mergeCell ref="M517:O517"/>
    <mergeCell ref="I519:K519"/>
    <mergeCell ref="M519:O519"/>
    <mergeCell ref="I522:K522"/>
    <mergeCell ref="M522:O522"/>
    <mergeCell ref="I510:K510"/>
    <mergeCell ref="M510:O510"/>
    <mergeCell ref="I512:K512"/>
    <mergeCell ref="M512:O512"/>
    <mergeCell ref="I515:K515"/>
    <mergeCell ref="M515:O515"/>
    <mergeCell ref="I503:K503"/>
    <mergeCell ref="M503:O503"/>
    <mergeCell ref="I505:K505"/>
    <mergeCell ref="M505:O505"/>
    <mergeCell ref="I508:K508"/>
    <mergeCell ref="M508:O508"/>
    <mergeCell ref="I496:K496"/>
    <mergeCell ref="M496:O496"/>
    <mergeCell ref="I498:K498"/>
    <mergeCell ref="M498:O498"/>
    <mergeCell ref="I501:K501"/>
    <mergeCell ref="M501:O501"/>
    <mergeCell ref="I489:K489"/>
    <mergeCell ref="M489:O489"/>
    <mergeCell ref="I491:K491"/>
    <mergeCell ref="M491:O491"/>
    <mergeCell ref="I494:K494"/>
    <mergeCell ref="M494:O494"/>
    <mergeCell ref="I482:K482"/>
    <mergeCell ref="M482:O482"/>
    <mergeCell ref="I484:K484"/>
    <mergeCell ref="M484:O484"/>
    <mergeCell ref="I487:K487"/>
    <mergeCell ref="M487:O487"/>
    <mergeCell ref="I475:K475"/>
    <mergeCell ref="M475:O475"/>
    <mergeCell ref="I477:K477"/>
    <mergeCell ref="M477:O477"/>
    <mergeCell ref="I480:K480"/>
    <mergeCell ref="M480:O480"/>
    <mergeCell ref="I468:K468"/>
    <mergeCell ref="M468:O468"/>
    <mergeCell ref="I470:K470"/>
    <mergeCell ref="M470:O470"/>
    <mergeCell ref="I473:K473"/>
    <mergeCell ref="M473:O473"/>
    <mergeCell ref="I461:K461"/>
    <mergeCell ref="M461:O461"/>
    <mergeCell ref="I463:K463"/>
    <mergeCell ref="M463:O463"/>
    <mergeCell ref="I466:K466"/>
    <mergeCell ref="M466:O466"/>
    <mergeCell ref="I454:K454"/>
    <mergeCell ref="M454:O454"/>
    <mergeCell ref="I456:K456"/>
    <mergeCell ref="M456:O456"/>
    <mergeCell ref="I459:K459"/>
    <mergeCell ref="M459:O459"/>
    <mergeCell ref="I447:K447"/>
    <mergeCell ref="M447:O447"/>
    <mergeCell ref="I449:K449"/>
    <mergeCell ref="M449:O449"/>
    <mergeCell ref="I452:K452"/>
    <mergeCell ref="M452:O452"/>
    <mergeCell ref="I440:K440"/>
    <mergeCell ref="M440:O440"/>
    <mergeCell ref="I442:K442"/>
    <mergeCell ref="M442:O442"/>
    <mergeCell ref="I445:K445"/>
    <mergeCell ref="M445:O445"/>
    <mergeCell ref="I433:K433"/>
    <mergeCell ref="M433:O433"/>
    <mergeCell ref="I435:K435"/>
    <mergeCell ref="M435:O435"/>
    <mergeCell ref="I438:K438"/>
    <mergeCell ref="M438:O438"/>
    <mergeCell ref="I426:K426"/>
    <mergeCell ref="M426:O426"/>
    <mergeCell ref="I428:K428"/>
    <mergeCell ref="M428:O428"/>
    <mergeCell ref="I431:K431"/>
    <mergeCell ref="M431:O431"/>
    <mergeCell ref="I419:K419"/>
    <mergeCell ref="M419:O419"/>
    <mergeCell ref="I421:K421"/>
    <mergeCell ref="M421:O421"/>
    <mergeCell ref="I424:K424"/>
    <mergeCell ref="M424:O424"/>
    <mergeCell ref="I412:K412"/>
    <mergeCell ref="M412:O412"/>
    <mergeCell ref="I414:K414"/>
    <mergeCell ref="M414:O414"/>
    <mergeCell ref="I417:K417"/>
    <mergeCell ref="M417:O417"/>
    <mergeCell ref="I405:K405"/>
    <mergeCell ref="M405:O405"/>
    <mergeCell ref="I407:K407"/>
    <mergeCell ref="M407:O407"/>
    <mergeCell ref="I410:K410"/>
    <mergeCell ref="M410:O410"/>
    <mergeCell ref="I398:K398"/>
    <mergeCell ref="M398:O398"/>
    <mergeCell ref="I400:K400"/>
    <mergeCell ref="M400:O400"/>
    <mergeCell ref="I403:K403"/>
    <mergeCell ref="M403:O403"/>
    <mergeCell ref="I391:K391"/>
    <mergeCell ref="M391:O391"/>
    <mergeCell ref="I393:K393"/>
    <mergeCell ref="M393:O393"/>
    <mergeCell ref="I396:K396"/>
    <mergeCell ref="M396:O396"/>
    <mergeCell ref="I384:K384"/>
    <mergeCell ref="M384:O384"/>
    <mergeCell ref="I386:K386"/>
    <mergeCell ref="M386:O386"/>
    <mergeCell ref="I389:K389"/>
    <mergeCell ref="M389:O389"/>
    <mergeCell ref="I377:K377"/>
    <mergeCell ref="M377:O377"/>
    <mergeCell ref="I379:K379"/>
    <mergeCell ref="M379:O379"/>
    <mergeCell ref="I382:K382"/>
    <mergeCell ref="M382:O382"/>
    <mergeCell ref="I370:K370"/>
    <mergeCell ref="M370:O370"/>
    <mergeCell ref="I372:K372"/>
    <mergeCell ref="M372:O372"/>
    <mergeCell ref="I375:K375"/>
    <mergeCell ref="M375:O375"/>
    <mergeCell ref="I363:K363"/>
    <mergeCell ref="M363:O363"/>
    <mergeCell ref="I365:K365"/>
    <mergeCell ref="M365:O365"/>
    <mergeCell ref="I368:K368"/>
    <mergeCell ref="M368:O368"/>
    <mergeCell ref="I356:K356"/>
    <mergeCell ref="M356:O356"/>
    <mergeCell ref="I358:K358"/>
    <mergeCell ref="M358:O358"/>
    <mergeCell ref="I361:K361"/>
    <mergeCell ref="M361:O361"/>
    <mergeCell ref="I349:K349"/>
    <mergeCell ref="M349:O349"/>
    <mergeCell ref="I351:K351"/>
    <mergeCell ref="M351:O351"/>
    <mergeCell ref="I354:K354"/>
    <mergeCell ref="M354:O354"/>
    <mergeCell ref="I342:K342"/>
    <mergeCell ref="M342:O342"/>
    <mergeCell ref="I344:K344"/>
    <mergeCell ref="M344:O344"/>
    <mergeCell ref="I347:K347"/>
    <mergeCell ref="M347:O347"/>
    <mergeCell ref="I335:K335"/>
    <mergeCell ref="M335:O335"/>
    <mergeCell ref="I337:K337"/>
    <mergeCell ref="M337:O337"/>
    <mergeCell ref="I340:K340"/>
    <mergeCell ref="M340:O340"/>
    <mergeCell ref="I328:K328"/>
    <mergeCell ref="M328:O328"/>
    <mergeCell ref="I330:K330"/>
    <mergeCell ref="M330:O330"/>
    <mergeCell ref="I333:K333"/>
    <mergeCell ref="M333:O333"/>
    <mergeCell ref="I321:K321"/>
    <mergeCell ref="M321:O321"/>
    <mergeCell ref="I323:K323"/>
    <mergeCell ref="M323:O323"/>
    <mergeCell ref="I326:K326"/>
    <mergeCell ref="M326:O326"/>
    <mergeCell ref="I314:K314"/>
    <mergeCell ref="M314:O314"/>
    <mergeCell ref="I316:K316"/>
    <mergeCell ref="M316:O316"/>
    <mergeCell ref="I319:K319"/>
    <mergeCell ref="M319:O319"/>
    <mergeCell ref="I307:K307"/>
    <mergeCell ref="M307:O307"/>
    <mergeCell ref="I309:K309"/>
    <mergeCell ref="M309:O309"/>
    <mergeCell ref="I312:K312"/>
    <mergeCell ref="M312:O312"/>
    <mergeCell ref="I300:K300"/>
    <mergeCell ref="M300:O300"/>
    <mergeCell ref="I302:K302"/>
    <mergeCell ref="M302:O302"/>
    <mergeCell ref="I305:K305"/>
    <mergeCell ref="M305:O305"/>
    <mergeCell ref="I293:K293"/>
    <mergeCell ref="M293:O293"/>
    <mergeCell ref="I295:K295"/>
    <mergeCell ref="M295:O295"/>
    <mergeCell ref="I298:K298"/>
    <mergeCell ref="M298:O298"/>
    <mergeCell ref="I286:K286"/>
    <mergeCell ref="M286:O286"/>
    <mergeCell ref="I288:K288"/>
    <mergeCell ref="M288:O288"/>
    <mergeCell ref="I291:K291"/>
    <mergeCell ref="M291:O291"/>
    <mergeCell ref="I279:K279"/>
    <mergeCell ref="M279:O279"/>
    <mergeCell ref="I281:K281"/>
    <mergeCell ref="M281:O281"/>
    <mergeCell ref="I284:K284"/>
    <mergeCell ref="M284:O284"/>
    <mergeCell ref="I272:K272"/>
    <mergeCell ref="M272:O272"/>
    <mergeCell ref="I274:K274"/>
    <mergeCell ref="M274:O274"/>
    <mergeCell ref="I277:K277"/>
    <mergeCell ref="M277:O277"/>
    <mergeCell ref="I265:K265"/>
    <mergeCell ref="M265:O265"/>
    <mergeCell ref="I267:K267"/>
    <mergeCell ref="M267:O267"/>
    <mergeCell ref="I270:K270"/>
    <mergeCell ref="M270:O270"/>
    <mergeCell ref="I258:K258"/>
    <mergeCell ref="M258:O258"/>
    <mergeCell ref="I260:K260"/>
    <mergeCell ref="M260:O260"/>
    <mergeCell ref="I263:K263"/>
    <mergeCell ref="M263:O263"/>
    <mergeCell ref="I251:K251"/>
    <mergeCell ref="M251:O251"/>
    <mergeCell ref="I253:K253"/>
    <mergeCell ref="M253:O253"/>
    <mergeCell ref="I256:K256"/>
    <mergeCell ref="M256:O256"/>
    <mergeCell ref="I244:K244"/>
    <mergeCell ref="M244:O244"/>
    <mergeCell ref="I246:K246"/>
    <mergeCell ref="M246:O246"/>
    <mergeCell ref="I249:K249"/>
    <mergeCell ref="M249:O249"/>
    <mergeCell ref="I237:K237"/>
    <mergeCell ref="M237:O237"/>
    <mergeCell ref="I239:K239"/>
    <mergeCell ref="M239:O239"/>
    <mergeCell ref="I242:K242"/>
    <mergeCell ref="M242:O242"/>
    <mergeCell ref="I230:K230"/>
    <mergeCell ref="M230:O230"/>
    <mergeCell ref="I232:K232"/>
    <mergeCell ref="M232:O232"/>
    <mergeCell ref="I235:K235"/>
    <mergeCell ref="M235:O235"/>
    <mergeCell ref="I223:K223"/>
    <mergeCell ref="M223:O223"/>
    <mergeCell ref="I225:K225"/>
    <mergeCell ref="M225:O225"/>
    <mergeCell ref="I228:K228"/>
    <mergeCell ref="M228:O228"/>
    <mergeCell ref="M200:O200"/>
    <mergeCell ref="I216:K216"/>
    <mergeCell ref="M216:O216"/>
    <mergeCell ref="I218:K218"/>
    <mergeCell ref="M218:O218"/>
    <mergeCell ref="I221:K221"/>
    <mergeCell ref="M221:O221"/>
    <mergeCell ref="I209:K209"/>
    <mergeCell ref="M209:O209"/>
    <mergeCell ref="I211:K211"/>
    <mergeCell ref="M211:O211"/>
    <mergeCell ref="I214:K214"/>
    <mergeCell ref="M214:O214"/>
    <mergeCell ref="R191:T191"/>
    <mergeCell ref="E7:Q7"/>
    <mergeCell ref="E9:Q9"/>
    <mergeCell ref="O176:S176"/>
    <mergeCell ref="O542:S542"/>
    <mergeCell ref="C2:T2"/>
    <mergeCell ref="K24:K25"/>
    <mergeCell ref="M24:M25"/>
    <mergeCell ref="I191:K191"/>
    <mergeCell ref="M191:O191"/>
    <mergeCell ref="I193:K193"/>
    <mergeCell ref="M193:O193"/>
    <mergeCell ref="O27:Q27"/>
    <mergeCell ref="I202:K202"/>
    <mergeCell ref="M202:O202"/>
    <mergeCell ref="I204:K204"/>
    <mergeCell ref="M204:O204"/>
    <mergeCell ref="I207:K207"/>
    <mergeCell ref="M207:O207"/>
    <mergeCell ref="I195:K195"/>
    <mergeCell ref="M195:O195"/>
    <mergeCell ref="I197:K197"/>
    <mergeCell ref="M197:O197"/>
    <mergeCell ref="I200:K200"/>
  </mergeCells>
  <phoneticPr fontId="4"/>
  <conditionalFormatting sqref="M200:O200 M207:O207 M214:O214 M221:O221 M228:O228 M235:O235 M242:O242 M249:O249 M256:O256 M263:O263 M270:O270 M277:O277 M284:O284 M291:O291 M298:O298 M305:O305 M312:O312 M319:O319 M326:O326 M333:O333 M340:O340 M347:O347 M354:O354 M361:O361 M368:O368 M375:O375 M382:O382 M389:O389 M396:O396 M403:O403 M410:O410 M417:O417 M424:O424 M431:O431 M438:O438 M445:O445 M452:O452 M459:O459 M466:O466 M473:O473 M480:O480 M487:O487 M494:O494 M501:O501 M508:O508 M515:O515 M522:O522 M529:O529 M536:O536 M202:O202 M209:O209 M216:O216 M223:O223 M230:O230 M237:O237 M244:O244 M251:O251 M258:O258 M265:O265 M272:O272 M279:O279 M286:O286 M293:O293 M300:O300 M307:O307 M314:O314 M321:O321 M328:O328 M335:O335 M342:O342 M349:O349 M356:O356 M363:O363 M370:O370 M377:O377 M384:O384 M391:O391 M398:O398 M405:O405 M412:O412 M419:O419 M426:O426 M433:O433 M440:O440 M447:O447 M454:O454 M461:O461 M468:O468 M475:O475 M482:O482 M489:O489 M496:O496 M503:O503 M510:O510 M517:O517 M524:O524 M531:O531 M538:O538 M204:O204 M211:O211 M218:O218 M225:O225 M232:O232 M239:O239 M246:O246 M253:O253 M260:O260 M267:O267 M274:O274 M281:O281 M288:O288 M295:O295 M302:O302 M309:O309 M316:O316 M323:O323 M330:O330 M337:O337 M344:O344 M351:O351 M358:O358 M365:O365 M372:O372 M379:O379 M386:O386 M393:O393 M400:O400 M407:O407 M414:O414 M421:O421 M428:O428 M435:O435 M442:O442 M449:O449 M456:O456 M463:O463 M470:O470 M477:O477 M484:O484 M491:O491 M498:O498 M505:O505 M512:O512 M519:O519 M526:O526 M533:O533 M540:O540">
    <cfRule type="expression" dxfId="11" priority="15">
      <formula>$V200&lt;&gt;1</formula>
    </cfRule>
  </conditionalFormatting>
  <conditionalFormatting sqref="Q200 Q207 Q214 Q221 Q228 Q235 Q242 Q249 Q256 Q263 Q270 Q277 Q284 Q291 Q298 Q305 Q312 Q319 Q326 Q333 Q340 Q347 Q354 Q361 Q368 Q375 Q382 Q389 Q396 Q403 Q410 Q417 Q424 Q431 Q438 Q445 Q452 Q459 Q466 Q473 Q480 Q487 Q494 Q501 Q508 Q515 Q522 Q529 Q536 Q202 Q209 Q216 Q223 Q230 Q237 Q244 Q251 Q258 Q265 Q272 Q279 Q286 Q293 Q300 Q307 Q314 Q321 Q328 Q335 Q342 Q349 Q356 Q363 Q370 Q377 Q384 Q391 Q398 Q405 Q412 Q419 Q426 Q433 Q440 Q447 Q454 Q461 Q468 Q475 Q482 Q489 Q496 Q503 Q510 Q517 Q524 Q531 Q538 Q204 Q211 Q218 Q225 Q232 Q239 Q246 Q253 Q260 Q267 Q274 Q281 Q288 Q295 Q302 Q309 Q316 Q323 Q330 Q337 Q344 Q351 Q358 Q365 Q372 Q379 Q386 Q393 Q400 Q407 Q414 Q421 Q428 Q435 Q442 Q449 Q456 Q463 Q470 Q477 Q484 Q491 Q498 Q505 Q512 Q519 Q526 Q533 Q540">
    <cfRule type="expression" dxfId="10" priority="14">
      <formula>OR($V200&lt;&gt;1,$W200&lt;&gt;2)</formula>
    </cfRule>
  </conditionalFormatting>
  <conditionalFormatting sqref="G30 I30 G33 I33 G36 I36 G39 I39 G42 I42 G45 I45 G48 I48 G51 I51 G54 I54 G57 I57 G60 I60 G63 I63 G66 I66 G69 I69 G72 I72 G75 I75 G78 I78 G81 I81 G84 I84 G87 I87 G90 I90 G93 I93 G96 I96 G99 I99 G102 I102 G105 I105 G108 I108 G111 I111 G114 I114 G117 I117 G120 I120 G123 I123 G126 I126 G129 I129 G132 I132 G135 I135 G138 I138 G141 I141 G144 I144 G147 I147 G150 I150 G153 I153 G156 I156 G159 I159 G162 I162 G165 I165 G168 I168 G171 I171 G174 I174">
    <cfRule type="expression" dxfId="9" priority="13">
      <formula>$V$27=1</formula>
    </cfRule>
  </conditionalFormatting>
  <conditionalFormatting sqref="V187 X1:X48 X51 X54 X57 X60 X63 X66 X69 X72 X75 X78 X81 X84 X87 X90 X93 X96 X99 X102 X105 X108 X111 X114 X117 X120 X123 X126 X129 X132 X135 X138 X141 X144 X147 X150 X153 X156 X159 X162 X165 X168 X171 X173:X1048576">
    <cfRule type="notContainsText" dxfId="8" priority="11" operator="notContains" text="OK">
      <formula>ISERROR(SEARCH("OK",V1))</formula>
    </cfRule>
    <cfRule type="containsText" dxfId="7" priority="12" operator="containsText" text="OK">
      <formula>NOT(ISERROR(SEARCH("OK",V1)))</formula>
    </cfRule>
  </conditionalFormatting>
  <conditionalFormatting sqref="I27 G27">
    <cfRule type="cellIs" dxfId="6" priority="6" operator="equal">
      <formula>0</formula>
    </cfRule>
  </conditionalFormatting>
  <conditionalFormatting sqref="S193:S536">
    <cfRule type="expression" dxfId="5" priority="10">
      <formula>AND($F193="１台目",$G193&lt;&gt;0,$G193&lt;&gt;"",$S193&lt;3000)</formula>
    </cfRule>
  </conditionalFormatting>
  <conditionalFormatting sqref="Q193 Q195 Q197">
    <cfRule type="expression" dxfId="4" priority="4">
      <formula>OR($V193&lt;&gt;1,$W193&lt;&gt;2)</formula>
    </cfRule>
  </conditionalFormatting>
  <conditionalFormatting sqref="M193:O193 M195:O195 M197:O197">
    <cfRule type="expression" dxfId="3" priority="2">
      <formula>$V193&lt;&gt;1</formula>
    </cfRule>
  </conditionalFormatting>
  <conditionalFormatting sqref="G193 G195 G197">
    <cfRule type="cellIs" dxfId="2" priority="1" operator="equal">
      <formula>0</formula>
    </cfRule>
  </conditionalFormatting>
  <dataValidations count="8">
    <dataValidation imeMode="disabled" allowBlank="1" showInputMessage="1" showErrorMessage="1" sqref="G27 I27" xr:uid="{FE5AE435-210D-446D-B8BC-5D9C3F2CBE31}"/>
    <dataValidation type="whole" imeMode="disabled" operator="greaterThanOrEqual" allowBlank="1" showInputMessage="1" showErrorMessage="1" sqref="Q200:Q540" xr:uid="{3940C3D4-0B67-4864-9EA3-B817E0B770C7}">
      <formula1>0</formula1>
    </dataValidation>
    <dataValidation type="whole" imeMode="disabled" operator="greaterThanOrEqual" allowBlank="1" showInputMessage="1" showErrorMessage="1" error="1,000円未満の金額が入力されています。_x000a_補助対象経費が3,000円未満の場合、補助金の額は計算されません。_x000a_※補助金の額は補助対象経費÷1/3以内(1,000円未満切り捨て、1事業場当たり15万円まで)" sqref="G30:H174" xr:uid="{D2CD3B4E-B8B6-41CB-A598-6C514D75B595}">
      <formula1>1000</formula1>
    </dataValidation>
    <dataValidation type="whole" imeMode="disabled" operator="greaterThanOrEqual" allowBlank="1" showInputMessage="1" showErrorMessage="1" error="1,000円未満の金額が入力されています。_x000a_補助対象経費が3,000円未満の場合、補助金の額は計算されません。_x000a_※補助金の額は補助対象経費÷1/3以内(1,000円未満切り捨て、1事業場当たり15万円まで)" prompt="計画変更で機器を変更していない場合は、_x000a_入力不要です。" sqref="I30:I174" xr:uid="{F11805BF-C424-4656-B99F-631330481184}">
      <formula1>1000</formula1>
    </dataValidation>
    <dataValidation type="whole" imeMode="disabled" operator="greaterThanOrEqual" allowBlank="1" showInputMessage="1" showErrorMessage="1" error="1,000円未満の金額が入力されています。_x000a_補助対象経費の実績額が3,000円未満の場合、補助金の額は計算されません。_x000a__x000a_※補助金の額は_x000a_交付決定時（計画変更後は変更後）の補助対象経費と_x000a_補助対象経費の実績額の_x000a_いずれか低い方÷1/3(1,000円未満切り捨て、1事業場当たり15万円まで)" sqref="G200:G540" xr:uid="{92DEC5B2-7807-40F8-AE04-97DBA5CDE6AA}">
      <formula1>1000</formula1>
    </dataValidation>
    <dataValidation type="list" allowBlank="1" showInputMessage="1" showErrorMessage="1" sqref="M526 M533 M540 M519 M207 M214 M221 M228 M235 M242 M249 M256 M263 M270 M277 M284 M291 M298 M305 M312 M319 M326 M333 M340 M347 M354 M361 M368 M375 M382 M389 M396 M403 M410 M417 M424 M431 M438 M445 M452 M459 M466 M473 M480 M487 M494 M501 M508 M515 M522 M529 M536 M202 M209 M216 M223 M230 M237 M244 M251 M258 M265 M272 M279 M286 M293 M300 M307 M314 M321 M328 M335 M342 M349 M356 M363 M370 M377 M384 M391 M398 M405 M412 M419 M426 M433 M440 M447 M454 M461 M468 M475 M482 M489 M496 M503 M510 M517 M524 M531 M538 M204 M211 M218 M225 M232 M239 M246 M253 M260 M267 M274 M281 M288 M295 M302 M309 M316 M323 M330 M337 M344 M351 M358 M365 M372 M379 M386 M393 M400 M407 M414 M421 M428 M435 M442 M449 M456 M463 M470 M477 M484 M491 M498 M505 M512 M200:O200" xr:uid="{D57C627A-F597-43C1-AAB1-B944F84C4206}">
      <formula1>$AB$2:$AB$3</formula1>
    </dataValidation>
    <dataValidation type="list" allowBlank="1" showInputMessage="1" showErrorMessage="1" sqref="O27:Q27" xr:uid="{08A81A9A-7D44-46B2-8BFB-017DDCF3E1FB}">
      <formula1>$AD$2:$AD$3</formula1>
    </dataValidation>
    <dataValidation type="list" allowBlank="1" showInputMessage="1" showErrorMessage="1" sqref="I526:K526 I533:K533 I540:K540 I200:K200 I207:K207 I214:K214 I221:K221 I228:K228 I235:K235 I242:K242 I249:K249 I256:K256 I263:K263 I270:K270 I277:K277 I284:K284 I291:K291 I298:K298 I305:K305 I312:K312 I319:K319 I326:K326 I333:K333 I340:K340 I347:K347 I354:K354 I361:K361 I368:K368 I375:K375 I382:K382 I389:K389 I396:K396 I403:K403 I410:K410 I417:K417 I424:K424 I431:K431 I438:K438 I445:K445 I452:K452 I459:K459 I466:K466 I473:K473 I480:K480 I487:K487 I494:K494 I501:K501 I508:K508 I515:K515 I522:K522 I529:K529 I536:K536 I202:K202 I209:K209 I216:K216 I223:K223 I230:K230 I237:K237 I244:K244 I251:K251 I258:K258 I265:K265 I272:K272 I279:K279 I286:K286 I293:K293 I300:K300 I307:K307 I314:K314 I321:K321 I328:K328 I335:K335 I342:K342 I349:K349 I356:K356 I363:K363 I370:K370 I377:K377 I384:K384 I391:K391 I398:K398 I405:K405 I412:K412 I419:K419 I426:K426 I433:K433 I440:K440 I447:K447 I454:K454 I461:K461 I468:K468 I475:K475 I482:K482 I489:K489 I496:K496 I503:K503 I510:K510 I517:K517 I524:K524 I531:K531 I538:K538 I204:K204 I211:K211 I218:K218 I225:K225 I232:K232 I239:K239 I246:K246 I253:K253 I260:K260 I267:K267 I274:K274 I281:K281 I288:K288 I295:K295 I302:K302 I309:K309 I316:K316 I323:K323 I330:K330 I337:K337 I344:K344 I351:K351 I358:K358 I365:K365 I372:K372 I379:K379 I386:K386 I393:K393 I400:K400 I407:K407 I414:K414 I421:K421 I428:K428 I435:K435 I442:K442 I449:K449 I456:K456 I463:K463 I470:K470 I477:K477 I484:K484 I491:K491 I498:K498 I505:K505 I512:K512 I519:K519" xr:uid="{1D6AB3B5-0C57-4E6A-8739-0C518527CD82}">
      <formula1>$Z$2:$Z$4</formula1>
    </dataValidation>
  </dataValidations>
  <hyperlinks>
    <hyperlink ref="O542" location="'入力シート(2事業場目以降）'!D9" display="上へ戻る▲（ジャンプします）" xr:uid="{F357EA3E-76D4-415C-B6D3-5EBB50D00E6E}"/>
    <hyperlink ref="O176" location="'入力シート(2事業場目以降）'!D7" display="上へ戻る▲（ジャンプします）" xr:uid="{B65C9421-72FF-43C4-9F9D-34B22F91EACA}"/>
    <hyperlink ref="E7" location="'入力シート(2事業場目以降）'!F30" display="５　交付決定時の補助対象経費を入力する▼（ジャンプします）" xr:uid="{20B939D2-3C56-44EC-8351-87E0C17D6D4F}"/>
    <hyperlink ref="E9" location="'入力シート(2事業場目以降）'!F200" display="'入力シート(2事業場目以降）'!F200" xr:uid="{038B6886-6663-4799-8278-BFAEBD3E64B5}"/>
    <hyperlink ref="E7:Q7" location="'入力シート(2事業場以降）'!G30" display="５ 交付決定時の補助対象経費を入力する▼（ジャンプします）" xr:uid="{6B038D61-A72D-42AE-B56D-1613669A947F}"/>
    <hyperlink ref="E9:Q9" location="'入力シート(2事業場以降）'!G200" display="６ 補助対象経費の実績額（実際に支払った額）を入力する▼（ジャンプします）" xr:uid="{E9F80361-DE5B-4D8D-88EC-6EDA7A33FD5C}"/>
    <hyperlink ref="O542:S542" location="'入力シート(2事業場以降）'!E9" display="上へ戻る▲（ジャンプします）" xr:uid="{6AE6A2C8-F3E8-497D-8478-BCD42D8723C2}"/>
    <hyperlink ref="O176:S176" location="'入力シート(2事業場以降）'!E7" display="上へ戻る▲（ジャンプします）" xr:uid="{5D273304-B297-47CB-AF13-6E4B55E0AA79}"/>
    <hyperlink ref="E5:S5" location="入力シート!F101" display="入力シート!F101" xr:uid="{191E67F4-284F-40CB-AFBD-3C1874F55288}"/>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5" id="{0CED70DA-42EE-41F3-8F58-380BE1AC1AE3}">
            <xm:f>AND($B200&lt;&gt;"",中間シート!$F$39&lt;$B200)</xm:f>
            <x14:dxf>
              <font>
                <color auto="1"/>
              </font>
              <fill>
                <patternFill>
                  <bgColor theme="1" tint="0.499984740745262"/>
                </patternFill>
              </fill>
            </x14:dxf>
          </x14:cfRule>
          <xm:sqref>G254:K255 G256:G540 I256:K540 M200:O540 Q256:Q540 S256:S257 Q255:S255 S261:S264 S268:S270 S275:S278 S282:S285 S289:S292 S296:S299 S303:S306 S310:S313 S317:S320 S324:S327 S331:S334 S338:S341 S345:S348 S352:S355 S359:S362 S366:S369 S373:S376 S380:S383 S387:S390 S394:S397 S401:S404 S408:S411 S415:S418 S422:S425 S429:S432 S436:S439 S443:S446 S450:S453 S457:S460 S464:S467 S471:S474 S478:S481 S485:S488 S492:S495 S499:S502 S506:S509 S513:S516 S520:S523 S527:S530 S534:S537 Q200:Q254 S254 S247:S250 S240:S243 S233:S236 S226:S229 S219:S222 S212:S215 S205:S208 S200:S201 G200:G253 I200:K253</xm:sqref>
        </x14:conditionalFormatting>
        <x14:conditionalFormatting xmlns:xm="http://schemas.microsoft.com/office/excel/2006/main">
          <x14:cfRule type="expression" priority="9" id="{1C3B319A-09BF-4C5E-8DF1-1337E0B2953E}">
            <xm:f>中間シート!$F$39&lt;$B30</xm:f>
            <x14:dxf>
              <font>
                <color theme="1" tint="0.499984740745262"/>
              </font>
              <fill>
                <patternFill>
                  <bgColor theme="1" tint="0.499984740745262"/>
                </patternFill>
              </fill>
            </x14:dxf>
          </x14:cfRule>
          <xm:sqref>G30 I30 K30 M30 G33 I33 K33 M33 M36 K36 I36 G36 G39 I39 K39 M39 G42 I42 K42 M42 G45 I45 K45 M45 M48 K48 I48 G48 G51 I51 K51 M51 M54 K54 I54 G54 G57 I57 K57 M57 M60 K60 I60 G60 G63 I63 K63 M63 M66 K66 I66 G66 G69 I69 K69 M69 M72 K72 I72 G72 G75 I75 K75 M75 M78 K78 I78 G78 G81 I81 K81 M81 M84 K84 I84 G84 G87 I87 K87 M87 M90 K90 I90 G90 G93 I93 K93 M93 M96 K96 I96 G96 G99 I99 K99 M99 G102 I102 K102 M102 M105 K105 I105 G105 G108 I108 K108 M108 M111 K111 I111 G111 G114 I114 K114 M114 M117 K117 I117 G117 G120 I120 K120 M120 M123 K123 I123 G123 G126 I126 K126 M126 M129 K129 I129 G129 G132 I132 K132 M132 M135 K135 I135 G135 G138 I138 K138 M138 M141 K141 I141 G141 G144 I144 K144 M144 M147 K147 I147 G147 G150 I150 K150 M150 M153 K153 I153 G153 G156 I156 K156 M156 M159 K159 I159 G159 G162 I162 K162 M162 M165 K165 I165 G165 G168 I168 K168 M168 M171 M174 K174 K171 I171 I174 G174 G171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A1BEC-BB40-4B93-B78A-96C060360F0F}">
  <sheetPr codeName="Sheet5">
    <tabColor theme="1"/>
  </sheetPr>
  <dimension ref="B1:X246"/>
  <sheetViews>
    <sheetView topLeftCell="A73" workbookViewId="0">
      <selection activeCell="G100" sqref="G100"/>
    </sheetView>
  </sheetViews>
  <sheetFormatPr defaultRowHeight="13.5" x14ac:dyDescent="0.15"/>
  <cols>
    <col min="2" max="10" width="15" customWidth="1"/>
    <col min="11" max="11" width="13.125" customWidth="1"/>
    <col min="12" max="12" width="14.5" customWidth="1"/>
  </cols>
  <sheetData>
    <row r="1" spans="2:21" ht="42" x14ac:dyDescent="0.15">
      <c r="B1" s="35" t="s">
        <v>238</v>
      </c>
      <c r="C1" s="35" t="s">
        <v>239</v>
      </c>
      <c r="D1" s="35"/>
      <c r="E1" s="35"/>
      <c r="F1" s="149" t="str">
        <f ca="1">IF(COUNTIF(N3:N247,"NG")=0,"OK","NG")</f>
        <v>NG</v>
      </c>
      <c r="L1" t="s">
        <v>417</v>
      </c>
      <c r="M1" t="s">
        <v>418</v>
      </c>
      <c r="N1" s="140" t="s">
        <v>412</v>
      </c>
      <c r="O1" s="141" t="s">
        <v>413</v>
      </c>
      <c r="P1" s="142" t="s">
        <v>414</v>
      </c>
      <c r="Q1" s="143" t="s">
        <v>415</v>
      </c>
      <c r="R1" s="129" t="s">
        <v>416</v>
      </c>
    </row>
    <row r="2" spans="2:21" ht="27" x14ac:dyDescent="0.15">
      <c r="B2" s="34" t="s">
        <v>235</v>
      </c>
      <c r="C2" s="34" t="s">
        <v>236</v>
      </c>
      <c r="D2" s="99" t="s">
        <v>387</v>
      </c>
      <c r="E2" s="99" t="s">
        <v>388</v>
      </c>
      <c r="F2" s="99" t="s">
        <v>237</v>
      </c>
      <c r="O2" s="141" t="s">
        <v>420</v>
      </c>
      <c r="P2" s="146" t="s">
        <v>421</v>
      </c>
      <c r="Q2" s="146" t="s">
        <v>422</v>
      </c>
      <c r="R2" t="s">
        <v>423</v>
      </c>
      <c r="S2" t="s">
        <v>424</v>
      </c>
      <c r="T2" t="s">
        <v>425</v>
      </c>
      <c r="U2" t="s">
        <v>426</v>
      </c>
    </row>
    <row r="3" spans="2:21" x14ac:dyDescent="0.15">
      <c r="B3" s="34" t="s">
        <v>241</v>
      </c>
      <c r="C3" s="104" t="s">
        <v>389</v>
      </c>
      <c r="D3" s="114"/>
      <c r="E3" s="114"/>
      <c r="F3" s="106">
        <f>入力シート!U10</f>
        <v>0</v>
      </c>
      <c r="G3" t="s">
        <v>462</v>
      </c>
      <c r="N3" s="147" t="str">
        <f ca="1">IF(O3="OK",O3,"NG")</f>
        <v>NG</v>
      </c>
      <c r="O3" t="str">
        <f ca="1">IF(P3=0,IF(Q3&lt;&gt;0,OFFSET(R3,0,Q3),$M$1),R3)</f>
        <v>どちらかを選択してください。</v>
      </c>
      <c r="P3">
        <f>IF(F3&lt;&gt;0,0,1)</f>
        <v>1</v>
      </c>
      <c r="R3" t="s">
        <v>427</v>
      </c>
    </row>
    <row r="4" spans="2:21" x14ac:dyDescent="0.15">
      <c r="B4" s="34" t="s">
        <v>241</v>
      </c>
      <c r="C4" s="104" t="s">
        <v>240</v>
      </c>
      <c r="D4" s="115" t="str">
        <f>SUBSTITUTE(SUBSTITUTE(SUBSTITUTE(SUBSTITUTE(SUBSTITUTE(SUBSTITUTE(SUBSTITUTE(SUBSTITUTE(SUBSTITUTE(SUBSTITUTE(SUBSTITUTE(入力シート!F33,"０","0"),"１","1"),"２","2"),"３","3"),"４","4"),"５","5"),"６","6"),"７","7"),"８","8"),"９","9"),"．",".")</f>
        <v/>
      </c>
      <c r="E4" s="114" t="str">
        <f>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D4,"Ａ","A"),"Ｂ","B"),"Ｃ","C"),"Ｄ","D"),"Ｅ","E"),"Ｆ","F"),"Ｇ","G"),"Ｈ","H"),"Ｉ","I"),"Ｊ","J"),"Ｋ","K"),"Ｌ","L"),"Ｍ","M"),"Ｎ","N"),"Ｏ","O"),"Ｐ","P"),"Ｑ","Q"),"Ｒ","R"),"Ｓ","S"),"Ｔ","T"),"Ｕ","U"),"Ｖ","V"),"Ｗ","W"),"Ｘ","X"),"Ｙ","Y"),"Ｚ","Z"),"ａ","a"),"ｂ","b"),"ｃ","c"),"ｄ","d"),"ｅ","e"),"ｆ","f"),"ｇ","g"),"ｈ","h"),"ｉ","i"),"ｊ","j"),"ｋ","k"),"ｌ","l"),"ｍ","m"),"ｎ","n"),"ｏ","o"),"ｐ","p"),"ｑ","q"),"ｒ","r"),"ｓ","s"),"ｔ","t"),"ｕ","u"),"ｖ","v"),"ｗ","w"),"ｘ","x"),"ｙ","y"),"ｚ","z"),"＆","&amp;"),"－","-"),"．",".")</f>
        <v/>
      </c>
      <c r="F4" s="150" t="str">
        <f>IF(E4="","-",TRIM(CLEAN(E4)))</f>
        <v>-</v>
      </c>
      <c r="G4" s="129" t="str">
        <f>TRIM(CLEAN(E4))&amp;""</f>
        <v/>
      </c>
      <c r="L4" s="144" t="s">
        <v>428</v>
      </c>
    </row>
    <row r="5" spans="2:21" x14ac:dyDescent="0.15">
      <c r="B5" s="34" t="s">
        <v>241</v>
      </c>
      <c r="C5" s="104" t="s">
        <v>159</v>
      </c>
      <c r="D5" s="114"/>
      <c r="E5" s="114"/>
      <c r="F5" s="148">
        <f>入力シート!F39</f>
        <v>0</v>
      </c>
      <c r="L5" s="145">
        <v>44813</v>
      </c>
      <c r="N5" s="147" t="str">
        <f t="shared" ref="N5:N18" ca="1" si="0">IF(O5="OK",O5,"NG")</f>
        <v>NG</v>
      </c>
      <c r="O5" t="str">
        <f ca="1">IF(P5=0,IF(Q5&lt;&gt;0,OFFSET(R5,0,Q5),$M$1),R5)</f>
        <v>文書作成日を入力してください。</v>
      </c>
      <c r="P5">
        <f>IF(F5&lt;&gt;0,0,1)</f>
        <v>1</v>
      </c>
      <c r="Q5">
        <f>IF(AND($L$5&lt;=F5,F5&lt;=$L$8),0,1)</f>
        <v>1</v>
      </c>
      <c r="R5" t="str">
        <f>C5&amp;"を入力してください。"</f>
        <v>文書作成日を入力してください。</v>
      </c>
      <c r="S5" t="str">
        <f>TEXT(L8,"yyyy/m/d")&amp;"までの日付を入力してください。"</f>
        <v>2022/12/23までの日付を入力してください。</v>
      </c>
    </row>
    <row r="6" spans="2:21" x14ac:dyDescent="0.15">
      <c r="B6" s="34" t="s">
        <v>241</v>
      </c>
      <c r="C6" s="104" t="s">
        <v>229</v>
      </c>
      <c r="D6" s="114"/>
      <c r="E6" s="114"/>
      <c r="F6" s="107" t="str">
        <f>入力シート!F85&amp;""</f>
        <v/>
      </c>
      <c r="N6" s="147" t="str">
        <f t="shared" ca="1" si="0"/>
        <v>NG</v>
      </c>
      <c r="O6" t="str">
        <f ca="1">IF(P6=0,IF(Q6&lt;&gt;0,OFFSET(R6,0,Q6),$M$1),R6)</f>
        <v>交付決定番号を入力してください。</v>
      </c>
      <c r="P6">
        <f>IFERROR(IF(AND(F6&lt;&gt;"",0&lt;VALUE(F6),LEN(F6)=5),0,1),1)</f>
        <v>1</v>
      </c>
      <c r="R6" t="str">
        <f>C6&amp;"を入力してください。"</f>
        <v>交付決定番号を入力してください。</v>
      </c>
    </row>
    <row r="7" spans="2:21" x14ac:dyDescent="0.15">
      <c r="B7" s="34" t="s">
        <v>241</v>
      </c>
      <c r="C7" s="104" t="s">
        <v>230</v>
      </c>
      <c r="D7" s="114"/>
      <c r="E7" s="114"/>
      <c r="F7" s="163">
        <f>入力シート!F87</f>
        <v>0</v>
      </c>
      <c r="L7" s="144" t="s">
        <v>419</v>
      </c>
      <c r="N7" s="147" t="str">
        <f t="shared" ca="1" si="0"/>
        <v>NG</v>
      </c>
      <c r="O7" t="str">
        <f ca="1">IF(P7=0,IF(Q7&lt;&gt;0,OFFSET(R7,0,Q7),$M$1),R7)</f>
        <v>交付決定日を入力してください。</v>
      </c>
      <c r="P7">
        <f t="shared" ref="P7:P9" si="1">IF(F7&lt;&gt;0,0,1)</f>
        <v>1</v>
      </c>
      <c r="Q7">
        <f>IF(AND($L$5&lt;=F7,F7&lt;=$L$8),0,1)</f>
        <v>1</v>
      </c>
      <c r="R7" t="str">
        <f>C7&amp;"を入力してください。"</f>
        <v>交付決定日を入力してください。</v>
      </c>
      <c r="S7" t="s">
        <v>430</v>
      </c>
    </row>
    <row r="8" spans="2:21" x14ac:dyDescent="0.15">
      <c r="B8" s="34" t="s">
        <v>241</v>
      </c>
      <c r="C8" s="104" t="s">
        <v>429</v>
      </c>
      <c r="D8" s="114"/>
      <c r="E8" s="114"/>
      <c r="F8" s="107">
        <f>入力シート!$U$138</f>
        <v>1</v>
      </c>
      <c r="L8" s="145">
        <v>44918</v>
      </c>
      <c r="N8" s="147" t="str">
        <f t="shared" ca="1" si="0"/>
        <v>OK</v>
      </c>
      <c r="O8" t="str">
        <f ca="1">IF(P8=0,IF(Q8&lt;&gt;0,OFFSET(R8,0,Q8),$M$1),R8)</f>
        <v>OK</v>
      </c>
      <c r="P8">
        <f>IF(F8&lt;&gt;0,0,1)</f>
        <v>0</v>
      </c>
      <c r="R8" t="s">
        <v>427</v>
      </c>
    </row>
    <row r="9" spans="2:21" ht="14.25" customHeight="1" x14ac:dyDescent="0.15">
      <c r="B9" s="34" t="s">
        <v>241</v>
      </c>
      <c r="C9" s="104" t="s">
        <v>190</v>
      </c>
      <c r="D9" s="114"/>
      <c r="E9" s="114"/>
      <c r="F9" s="148">
        <f>IF(F8&lt;&gt;2,入力シート!F140,0)</f>
        <v>0</v>
      </c>
      <c r="N9" s="147" t="str">
        <f ca="1">IF(OR(O9="OK",O9=""),O9,"NG")</f>
        <v>NG</v>
      </c>
      <c r="O9" t="str">
        <f ca="1">IF(F8&lt;&gt;2,IF(P9=0,IF(Q9&lt;&gt;0,OFFSET(R9,0,Q9),$M$1),R9),"")</f>
        <v>事業完了年月日を入力してください。事業が完了していない場合は、上のプルダウンで「未完了」を選択してください。</v>
      </c>
      <c r="P9">
        <f t="shared" si="1"/>
        <v>1</v>
      </c>
      <c r="Q9">
        <f>IF(F9&lt;=$L$5,1,IF($L$8&lt;F9,2,0))</f>
        <v>1</v>
      </c>
      <c r="R9" t="str">
        <f>C9&amp;"を入力してください。事業が完了していない場合は、上のプルダウンで「未完了」を選択してください。"</f>
        <v>事業完了年月日を入力してください。事業が完了していない場合は、上のプルダウンで「未完了」を選択してください。</v>
      </c>
      <c r="S9" t="s">
        <v>468</v>
      </c>
      <c r="T9" t="s">
        <v>467</v>
      </c>
    </row>
    <row r="10" spans="2:21" x14ac:dyDescent="0.15">
      <c r="B10" s="36" t="s">
        <v>242</v>
      </c>
      <c r="C10" s="104" t="s">
        <v>161</v>
      </c>
      <c r="D10" s="114"/>
      <c r="E10" s="114"/>
      <c r="F10" s="150" t="str">
        <f>TRIM(入力シート!F52)</f>
        <v/>
      </c>
      <c r="G10" s="131" t="str">
        <f>TRIM(入力シート!H52)</f>
        <v/>
      </c>
      <c r="N10" s="147" t="str">
        <f t="shared" ca="1" si="0"/>
        <v>NG</v>
      </c>
      <c r="O10" t="str">
        <f ca="1">IF(P10=0,IF(Q10&lt;&gt;0,OFFSET(R10,0,Q10),$M$1),R10)</f>
        <v>郵便番号を入力してください。</v>
      </c>
      <c r="P10">
        <f>IF(AND(LEN(F10)=3,LEN(G10)=4)=TRUE,0,1)</f>
        <v>1</v>
      </c>
      <c r="Q10">
        <f>IFERROR(IF(0&lt;VALUE(F10),0,1),1)</f>
        <v>1</v>
      </c>
      <c r="R10" t="str">
        <f>C10&amp;"を入力してください。"</f>
        <v>郵便番号を入力してください。</v>
      </c>
      <c r="S10" t="str">
        <f>"正しい"&amp;C10&amp;"を入力してください。"</f>
        <v>正しい郵便番号を入力してください。</v>
      </c>
    </row>
    <row r="11" spans="2:21" x14ac:dyDescent="0.15">
      <c r="B11" s="34" t="s">
        <v>242</v>
      </c>
      <c r="C11" s="104" t="s">
        <v>163</v>
      </c>
      <c r="D11" s="114"/>
      <c r="E11" s="114"/>
      <c r="F11" s="106" t="str">
        <f>入力シート!F54&amp;""</f>
        <v/>
      </c>
      <c r="N11" s="147" t="str">
        <f t="shared" ca="1" si="0"/>
        <v>NG</v>
      </c>
      <c r="O11" t="str">
        <f ca="1">IF(P11=0,IF(Q11&lt;&gt;0,OFFSET(R11,0,Q11),$M$1),R11)</f>
        <v>都道府県を入力してください。</v>
      </c>
      <c r="P11">
        <f>IF(F11&lt;&gt;"",0,1)</f>
        <v>1</v>
      </c>
      <c r="R11" t="str">
        <f>C11&amp;"を入力してください。"</f>
        <v>都道府県を入力してください。</v>
      </c>
    </row>
    <row r="12" spans="2:21" x14ac:dyDescent="0.15">
      <c r="B12" s="34" t="s">
        <v>242</v>
      </c>
      <c r="C12" s="104" t="s">
        <v>165</v>
      </c>
      <c r="D12" s="115" t="str">
        <f>DBCS(入力シート!F56)</f>
        <v/>
      </c>
      <c r="E12" s="114"/>
      <c r="F12" s="106" t="str">
        <f t="shared" ref="F12:F13" si="2">TRIM(CLEAN(D12))&amp;""</f>
        <v/>
      </c>
      <c r="N12" s="147" t="str">
        <f t="shared" ca="1" si="0"/>
        <v>NG</v>
      </c>
      <c r="O12" t="str">
        <f t="shared" ref="O12:O19" ca="1" si="3">IF(P12=0,IF(Q12&lt;&gt;0,OFFSET(R12,0,Q12),$M$1),R12)</f>
        <v>市区町村を入力してください。</v>
      </c>
      <c r="P12">
        <f t="shared" ref="P12:P18" si="4">IF(F12&lt;&gt;"",0,1)</f>
        <v>1</v>
      </c>
      <c r="R12" t="str">
        <f t="shared" ref="R12:R38" si="5">C12&amp;"を入力してください。"</f>
        <v>市区町村を入力してください。</v>
      </c>
    </row>
    <row r="13" spans="2:21" x14ac:dyDescent="0.15">
      <c r="B13" s="34" t="s">
        <v>242</v>
      </c>
      <c r="C13" s="104" t="s">
        <v>167</v>
      </c>
      <c r="D13" s="115" t="str">
        <f>DBCS(入力シート!F58)</f>
        <v/>
      </c>
      <c r="E13" s="114"/>
      <c r="F13" s="106" t="str">
        <f t="shared" si="2"/>
        <v/>
      </c>
      <c r="N13" s="147" t="str">
        <f t="shared" ca="1" si="0"/>
        <v>NG</v>
      </c>
      <c r="O13" t="str">
        <f t="shared" ca="1" si="3"/>
        <v>町名地番を入力してください。</v>
      </c>
      <c r="P13">
        <f t="shared" si="4"/>
        <v>1</v>
      </c>
      <c r="R13" t="str">
        <f t="shared" si="5"/>
        <v>町名地番を入力してください。</v>
      </c>
    </row>
    <row r="14" spans="2:21" x14ac:dyDescent="0.15">
      <c r="B14" s="34" t="s">
        <v>242</v>
      </c>
      <c r="C14" s="104" t="s">
        <v>169</v>
      </c>
      <c r="D14" s="115" t="str">
        <f>DBCS(入力シート!F60)</f>
        <v/>
      </c>
      <c r="E14" s="114"/>
      <c r="F14" s="106" t="str">
        <f>TRIM(CLEAN(D14))&amp;""</f>
        <v/>
      </c>
    </row>
    <row r="15" spans="2:21" x14ac:dyDescent="0.15">
      <c r="B15" s="34" t="s">
        <v>242</v>
      </c>
      <c r="C15" s="104" t="s">
        <v>226</v>
      </c>
      <c r="D15" s="115" t="str">
        <f>DBCS(入力シート!F62)</f>
        <v/>
      </c>
      <c r="E15" s="114" t="str">
        <f>SUBSTITUTE(SUBSTITUTE(SUBSTITUTE(SUBSTITUTE(D15,"　株式会社","株式会社"),"会社　","会社"),"　有限会社","有限会社"),"　合同会社","合同会社")</f>
        <v/>
      </c>
      <c r="F15" s="106" t="str">
        <f>TRIM(CLEAN(E15))&amp;""</f>
        <v/>
      </c>
      <c r="N15" s="147" t="str">
        <f t="shared" ca="1" si="0"/>
        <v>NG</v>
      </c>
      <c r="O15" t="str">
        <f t="shared" ca="1" si="3"/>
        <v>法人名・商号・屋号を入力してください。</v>
      </c>
      <c r="P15">
        <f t="shared" si="4"/>
        <v>1</v>
      </c>
      <c r="R15" t="str">
        <f>C15&amp;"・商号・屋号を入力してください。"</f>
        <v>法人名・商号・屋号を入力してください。</v>
      </c>
    </row>
    <row r="16" spans="2:21" x14ac:dyDescent="0.15">
      <c r="B16" s="34" t="s">
        <v>242</v>
      </c>
      <c r="C16" s="104" t="s">
        <v>173</v>
      </c>
      <c r="D16" s="114"/>
      <c r="E16" s="114"/>
      <c r="F16" s="106" t="str">
        <f>TRIM(CLEAN(入力シート!F67))&amp;""</f>
        <v/>
      </c>
      <c r="N16" s="147" t="str">
        <f ca="1">IF(OR(O16="OK",O16=""),O16,"NG")</f>
        <v>NG</v>
      </c>
      <c r="O16" t="str">
        <f ca="1">IF(F3=2,"",IF(P16=0,IF(Q16&lt;&gt;0,OFFSET(R16,0,Q16),$M$1),R16))</f>
        <v>役職名を入力してください。</v>
      </c>
      <c r="P16">
        <f t="shared" si="4"/>
        <v>1</v>
      </c>
      <c r="R16" t="str">
        <f t="shared" si="5"/>
        <v>役職名を入力してください。</v>
      </c>
    </row>
    <row r="17" spans="2:24" x14ac:dyDescent="0.15">
      <c r="B17" s="34" t="s">
        <v>242</v>
      </c>
      <c r="C17" s="104" t="s">
        <v>175</v>
      </c>
      <c r="D17" s="114"/>
      <c r="E17" s="114"/>
      <c r="F17" s="106" t="str">
        <f>TRIM(CLEAN(入力シート!F69))&amp;""</f>
        <v/>
      </c>
      <c r="N17" s="147" t="str">
        <f t="shared" ca="1" si="0"/>
        <v>NG</v>
      </c>
      <c r="O17" t="str">
        <f t="shared" ca="1" si="3"/>
        <v>姓を入力してください。</v>
      </c>
      <c r="P17">
        <f t="shared" si="4"/>
        <v>1</v>
      </c>
      <c r="R17" t="str">
        <f t="shared" si="5"/>
        <v>姓を入力してください。</v>
      </c>
    </row>
    <row r="18" spans="2:24" x14ac:dyDescent="0.15">
      <c r="B18" s="34" t="s">
        <v>242</v>
      </c>
      <c r="C18" s="104" t="s">
        <v>176</v>
      </c>
      <c r="D18" s="114"/>
      <c r="E18" s="114"/>
      <c r="F18" s="106" t="str">
        <f>TRIM(CLEAN(入力シート!F71))&amp;""</f>
        <v/>
      </c>
      <c r="N18" s="147" t="str">
        <f t="shared" ca="1" si="0"/>
        <v>NG</v>
      </c>
      <c r="O18" t="str">
        <f t="shared" ca="1" si="3"/>
        <v>名を入力してください。</v>
      </c>
      <c r="P18">
        <f t="shared" si="4"/>
        <v>1</v>
      </c>
      <c r="R18" t="str">
        <f t="shared" si="5"/>
        <v>名を入力してください。</v>
      </c>
    </row>
    <row r="19" spans="2:24" x14ac:dyDescent="0.15">
      <c r="B19" s="34" t="s">
        <v>243</v>
      </c>
      <c r="C19" s="104" t="s">
        <v>198</v>
      </c>
      <c r="D19" s="114"/>
      <c r="E19" s="114"/>
      <c r="F19" s="107">
        <f>入力シート!U146</f>
        <v>0</v>
      </c>
      <c r="O19" t="str">
        <f t="shared" ca="1" si="3"/>
        <v>代表者と同じか、手入力するか選択してください。</v>
      </c>
      <c r="P19">
        <f>IF(F19&lt;&gt;0,0,1)</f>
        <v>1</v>
      </c>
      <c r="R19" t="s">
        <v>472</v>
      </c>
    </row>
    <row r="20" spans="2:24" x14ac:dyDescent="0.15">
      <c r="B20" s="34" t="s">
        <v>243</v>
      </c>
      <c r="C20" s="104" t="s">
        <v>199</v>
      </c>
      <c r="D20" s="114" t="str">
        <f>TRIM(CLEAN(DBCS(入力シート!F148)))</f>
        <v/>
      </c>
      <c r="E20" s="114"/>
      <c r="F20" s="106" t="str">
        <f>IF($F$19=1,"",D20)&amp;""</f>
        <v/>
      </c>
    </row>
    <row r="21" spans="2:24" x14ac:dyDescent="0.15">
      <c r="B21" s="34" t="s">
        <v>243</v>
      </c>
      <c r="C21" s="104" t="s">
        <v>173</v>
      </c>
      <c r="D21" s="114" t="str">
        <f>TRIM(CLEAN(DBCS(入力シート!F150)))</f>
        <v/>
      </c>
      <c r="E21" s="114"/>
      <c r="F21" s="106" t="str">
        <f>IF($F$19=1,$F16,D21)&amp;""</f>
        <v/>
      </c>
    </row>
    <row r="22" spans="2:24" x14ac:dyDescent="0.15">
      <c r="B22" s="34" t="s">
        <v>243</v>
      </c>
      <c r="C22" s="104" t="s">
        <v>175</v>
      </c>
      <c r="D22" s="114" t="str">
        <f>TRIM(CLEAN(DBCS(入力シート!F152)))</f>
        <v/>
      </c>
      <c r="E22" s="114"/>
      <c r="F22" s="106" t="str">
        <f>IF($F$19=1,$F17,D22)&amp;""</f>
        <v/>
      </c>
      <c r="N22" s="147" t="str">
        <f t="shared" ref="N22:N24" ca="1" si="6">IF(O22="OK",O22,"NG")</f>
        <v>NG</v>
      </c>
      <c r="O22" t="str">
        <f t="shared" ref="O22:O39" ca="1" si="7">IF(P22=0,IF(Q22&lt;&gt;0,OFFSET(R22,0,Q22),$M$1),R22)</f>
        <v>姓を入力してください。</v>
      </c>
      <c r="P22">
        <f t="shared" ref="P22:P23" si="8">IF(F22&lt;&gt;"",0,1)</f>
        <v>1</v>
      </c>
      <c r="R22" t="str">
        <f t="shared" si="5"/>
        <v>姓を入力してください。</v>
      </c>
    </row>
    <row r="23" spans="2:24" x14ac:dyDescent="0.15">
      <c r="B23" s="34" t="s">
        <v>243</v>
      </c>
      <c r="C23" s="104" t="s">
        <v>176</v>
      </c>
      <c r="D23" s="114" t="str">
        <f>TRIM(CLEAN(DBCS(入力シート!F154)))</f>
        <v/>
      </c>
      <c r="E23" s="114"/>
      <c r="F23" s="108" t="str">
        <f>IF($F$19=1,$F18,D23)&amp;""</f>
        <v/>
      </c>
      <c r="N23" s="147" t="str">
        <f t="shared" ca="1" si="6"/>
        <v>NG</v>
      </c>
      <c r="O23" t="str">
        <f t="shared" ca="1" si="7"/>
        <v>名を入力してください。</v>
      </c>
      <c r="P23">
        <f t="shared" si="8"/>
        <v>1</v>
      </c>
      <c r="R23" t="str">
        <f t="shared" si="5"/>
        <v>名を入力してください。</v>
      </c>
    </row>
    <row r="24" spans="2:24" x14ac:dyDescent="0.15">
      <c r="B24" s="34" t="s">
        <v>243</v>
      </c>
      <c r="C24" s="104" t="s">
        <v>200</v>
      </c>
      <c r="D24" s="114"/>
      <c r="E24" s="114"/>
      <c r="F24" s="106" t="str">
        <f>入力シート!F156&amp;""</f>
        <v/>
      </c>
      <c r="G24" s="102" t="str">
        <f>入力シート!H156&amp;""</f>
        <v/>
      </c>
      <c r="H24" s="102" t="str">
        <f>入力シート!J156&amp;""</f>
        <v/>
      </c>
      <c r="N24" s="147" t="str">
        <f t="shared" ca="1" si="6"/>
        <v>NG</v>
      </c>
      <c r="O24" t="str">
        <f t="shared" ca="1" si="7"/>
        <v>電話番号を入力してください。</v>
      </c>
      <c r="P24">
        <f>IF(AND(F24&lt;&gt;"",G24&lt;&gt;"",H24&lt;&gt;""),0,1)</f>
        <v>1</v>
      </c>
      <c r="Q24">
        <f>IFERROR(IF(AND(0=VALUE(F24),0=VALUE(G24),0=VALUE(H24)),1,IF(OR(LEN(F24&amp;G24&amp;H24)&lt;10,11&lt;LEN(F24&amp;G24&amp;H24)),2,0)),1)</f>
        <v>1</v>
      </c>
      <c r="R24" t="str">
        <f t="shared" si="5"/>
        <v>電話番号を入力してください。</v>
      </c>
      <c r="S24" t="str">
        <f>"正しい"&amp;C24&amp;"を入力してください。"</f>
        <v>正しい電話番号を入力してください。</v>
      </c>
      <c r="T24" t="str">
        <f>LEN(F24&amp;G24&amp;H24)&amp;"桁入力されています。間違いないですか？"</f>
        <v>0桁入力されています。間違いないですか？</v>
      </c>
    </row>
    <row r="25" spans="2:24" x14ac:dyDescent="0.15">
      <c r="B25" s="95" t="s">
        <v>243</v>
      </c>
      <c r="C25" s="105" t="s">
        <v>202</v>
      </c>
      <c r="D25" s="114"/>
      <c r="E25" s="114"/>
      <c r="F25" s="110" t="str">
        <f>入力シート!F158</f>
        <v>12</v>
      </c>
      <c r="G25" s="103" t="str">
        <f>入力シート!H158</f>
        <v>3456</v>
      </c>
      <c r="H25" s="103" t="str">
        <f>入力シート!J158</f>
        <v>4890</v>
      </c>
      <c r="L25" s="146" t="s">
        <v>433</v>
      </c>
      <c r="M25" s="146"/>
    </row>
    <row r="26" spans="2:24" x14ac:dyDescent="0.15">
      <c r="B26" s="34" t="s">
        <v>243</v>
      </c>
      <c r="C26" s="104" t="s">
        <v>203</v>
      </c>
      <c r="D26" s="115" t="str">
        <f>SUBSTITUTE(SUBSTITUTE(SUBSTITUTE(SUBSTITUTE(SUBSTITUTE(SUBSTITUTE(SUBSTITUTE(SUBSTITUTE(ASC(入力シート!F160)," ",""),",","."),"｡","."),"､","."),"ｰ","-"),"—","-"),"‐","-"),"₋","-")&amp;""</f>
        <v/>
      </c>
      <c r="E26" s="115" t="str">
        <f>SUBSTITUTE(SUBSTITUTE(SUBSTITUTE(SUBSTITUTE(SUBSTITUTE(SUBSTITUTE(SUBSTITUTE(SUBSTITUTE(ASC(入力シート!J160)," ",""),",","."),"｡","."),"､","."),"ｰ","-"),"—","-"),"‐","-"),"₋","-")&amp;""</f>
        <v/>
      </c>
      <c r="F26" s="106" t="str">
        <f>TRIM(CLEAN(D26))&amp;""</f>
        <v/>
      </c>
      <c r="G26" s="106" t="str">
        <f>TRIM(CLEAN(E26))&amp;""</f>
        <v/>
      </c>
      <c r="L26" s="34" cm="1">
        <f t="array" ref="L26">OR(INDEX(ISERR(FIND(MID(F26,ROW($1:$921),1),"+.-_abcdefghijklmnopqrstuvwxyzABCDEFGHIJKLMNOPQRSTUVWXYZ0123456789")),))*1</f>
        <v>0</v>
      </c>
      <c r="M26" s="34" cm="1">
        <f t="array" ref="M26">OR(INDEX(ISERR(FIND(MID(G26,ROW($1:$921),1),".-_abcdefghijklmnopqrstuvwxyzABCDEFGHIJKLMNOPQRSTUVWXYZ0123456789")),))*1</f>
        <v>0</v>
      </c>
      <c r="N26" s="147" t="str">
        <f t="shared" ref="N26:N33" ca="1" si="9">IF(O26="OK",O26,"NG")</f>
        <v>NG</v>
      </c>
      <c r="O26" t="str">
        <f t="shared" ca="1" si="7"/>
        <v>E-mailアドレスを入力してください。</v>
      </c>
      <c r="P26">
        <f>IF(AND(F26&lt;&gt;"",G26&lt;&gt;""),0,1)</f>
        <v>1</v>
      </c>
      <c r="Q26">
        <f>IF(COUNTIF(F26:G26,"*@*")&lt;&gt;0,1,IF(OR(COUNTIF(F26,".*")&lt;&gt;0,COUNTIF(F26,"*.")&lt;&gt;0),2,IF(OR(COUNTIF(G26,".*")&lt;&gt;0,COUNTIF(G26,"*.")&lt;&gt;0),3,IF(COUNTIF(G26,"*.*")&lt;1,4,IF(L26=1,5,IF(M26=1,6,0))))))</f>
        <v>4</v>
      </c>
      <c r="R26" t="str">
        <f t="shared" si="5"/>
        <v>E-mailアドレスを入力してください。</v>
      </c>
      <c r="S26" s="151" t="str">
        <f>"@が入力されています。"&amp;CHAR(10)&amp;"@以外を左右に分けて入力してください。"</f>
        <v>@が入力されています。
@以外を左右に分けて入力してください。</v>
      </c>
      <c r="T26" t="s">
        <v>431</v>
      </c>
      <c r="U26" t="s">
        <v>432</v>
      </c>
      <c r="V26" t="str">
        <f>"ドメインにピリオドが含まれていません。"&amp;CHAR(10)&amp;"例）○○.ne.jp、 ○○.co.jp、 ○○.com"</f>
        <v>ドメインにピリオドが含まれていません。
例）○○.ne.jp、 ○○.co.jp、 ○○.com</v>
      </c>
      <c r="W26" t="str">
        <f>"アカウントに使用できない文字が含まれています。"&amp;CHAR(10)&amp;"■使用可能な文字"&amp;CHAR(10)&amp;"　アルファベット・数字"&amp;CHAR(10)&amp;"　ピリオド「.」・ハイフン「-」・アンダーバー「_」"</f>
        <v>アカウントに使用できない文字が含まれています。
■使用可能な文字
　アルファベット・数字
　ピリオド「.」・ハイフン「-」・アンダーバー「_」</v>
      </c>
      <c r="X26" t="str">
        <f>"ドメインに使用できない文字が含まれています。"&amp;CHAR(10)&amp;"■使用可能な文字"&amp;CHAR(10)&amp;"　アルファベット・数字"&amp;CHAR(10)&amp;"　ピリオド「.」・ハイフン「-」・アンダーバー「_」"</f>
        <v>ドメインに使用できない文字が含まれています。
■使用可能な文字
　アルファベット・数字
　ピリオド「.」・ハイフン「-」・アンダーバー「_」</v>
      </c>
    </row>
    <row r="27" spans="2:24" x14ac:dyDescent="0.15">
      <c r="B27" s="95" t="s">
        <v>244</v>
      </c>
      <c r="C27" s="105" t="s">
        <v>222</v>
      </c>
      <c r="D27" s="114"/>
      <c r="E27" s="114"/>
      <c r="F27" s="109">
        <f>入力シート!U177</f>
        <v>0</v>
      </c>
      <c r="N27" s="147" t="str">
        <f t="shared" ca="1" si="9"/>
        <v>OK</v>
      </c>
      <c r="O27" t="str">
        <f t="shared" ca="1" si="7"/>
        <v>OK</v>
      </c>
      <c r="R27" t="str">
        <f t="shared" si="5"/>
        <v>送付先住所を入力してください。</v>
      </c>
    </row>
    <row r="28" spans="2:24" x14ac:dyDescent="0.15">
      <c r="B28" s="95" t="s">
        <v>244</v>
      </c>
      <c r="C28" s="105" t="s">
        <v>161</v>
      </c>
      <c r="D28" s="114"/>
      <c r="E28" s="114"/>
      <c r="F28" s="110" t="str">
        <f>入力シート!F179</f>
        <v>999</v>
      </c>
      <c r="G28" s="103" t="str">
        <f>入力シート!H179</f>
        <v>８８８9</v>
      </c>
      <c r="N28" s="147" t="str">
        <f t="shared" ca="1" si="9"/>
        <v>OK</v>
      </c>
      <c r="O28" t="str">
        <f t="shared" ca="1" si="7"/>
        <v>OK</v>
      </c>
      <c r="R28" t="str">
        <f t="shared" si="5"/>
        <v>郵便番号を入力してください。</v>
      </c>
    </row>
    <row r="29" spans="2:24" x14ac:dyDescent="0.15">
      <c r="B29" s="95" t="s">
        <v>244</v>
      </c>
      <c r="C29" s="105" t="s">
        <v>163</v>
      </c>
      <c r="D29" s="114"/>
      <c r="E29" s="114"/>
      <c r="F29" s="111" t="str">
        <f>入力シート!F181</f>
        <v>神奈川県</v>
      </c>
      <c r="N29" s="147" t="str">
        <f t="shared" ca="1" si="9"/>
        <v>OK</v>
      </c>
      <c r="O29" t="str">
        <f t="shared" ca="1" si="7"/>
        <v>OK</v>
      </c>
      <c r="P29">
        <f t="shared" ref="P29:P38" si="10">IF(F29&lt;&gt;"",0,1)</f>
        <v>0</v>
      </c>
      <c r="R29" t="str">
        <f t="shared" si="5"/>
        <v>都道府県を入力してください。</v>
      </c>
    </row>
    <row r="30" spans="2:24" x14ac:dyDescent="0.15">
      <c r="B30" s="95" t="s">
        <v>244</v>
      </c>
      <c r="C30" s="105" t="s">
        <v>165</v>
      </c>
      <c r="D30" s="115" t="str">
        <f>DBCS(入力シート!F183)</f>
        <v>テスト市</v>
      </c>
      <c r="E30" s="114"/>
      <c r="F30" s="112" t="str">
        <f>IF($F$28=1,F8,IF($F$28=2,#REF!,TRIM(CLEAN(D30))))&amp;""</f>
        <v>テスト市</v>
      </c>
      <c r="N30" s="147" t="str">
        <f t="shared" ca="1" si="9"/>
        <v>OK</v>
      </c>
      <c r="O30" t="str">
        <f t="shared" ca="1" si="7"/>
        <v>OK</v>
      </c>
      <c r="P30">
        <f t="shared" si="10"/>
        <v>0</v>
      </c>
      <c r="R30" t="str">
        <f t="shared" si="5"/>
        <v>市区町村を入力してください。</v>
      </c>
    </row>
    <row r="31" spans="2:24" x14ac:dyDescent="0.15">
      <c r="B31" s="95" t="s">
        <v>244</v>
      </c>
      <c r="C31" s="105" t="s">
        <v>167</v>
      </c>
      <c r="D31" s="115" t="str">
        <f>DBCS(入力シート!F185)</f>
        <v>テスト町１－２</v>
      </c>
      <c r="E31" s="114"/>
      <c r="F31" s="113" t="str">
        <f>IF($F$28=1,F9,IF($F$28=2,#REF!,TRIM(CLEAN(D31))))&amp;""</f>
        <v>テスト町１－２</v>
      </c>
      <c r="N31" s="147" t="str">
        <f t="shared" ca="1" si="9"/>
        <v>OK</v>
      </c>
      <c r="O31" t="str">
        <f t="shared" ca="1" si="7"/>
        <v>OK</v>
      </c>
      <c r="P31">
        <f t="shared" si="10"/>
        <v>0</v>
      </c>
      <c r="R31" t="str">
        <f t="shared" si="5"/>
        <v>町名地番を入力してください。</v>
      </c>
    </row>
    <row r="32" spans="2:24" x14ac:dyDescent="0.15">
      <c r="B32" s="95" t="s">
        <v>244</v>
      </c>
      <c r="C32" s="105" t="s">
        <v>169</v>
      </c>
      <c r="D32" s="115" t="str">
        <f>DBCS(入力シート!F187)</f>
        <v>テストビル１０Ｆ</v>
      </c>
      <c r="E32" s="114"/>
      <c r="F32" s="113" t="str">
        <f>IF($F$28=1,F10,IF($F$28=2,#REF!,TRIM(CLEAN(D32))))&amp;""</f>
        <v>テストビル１０Ｆ</v>
      </c>
    </row>
    <row r="33" spans="2:19" x14ac:dyDescent="0.15">
      <c r="B33" s="95" t="s">
        <v>244</v>
      </c>
      <c r="C33" s="105" t="s">
        <v>226</v>
      </c>
      <c r="D33" s="115" t="str">
        <f>DBCS(入力シート!F189)</f>
        <v>テスト株式会社</v>
      </c>
      <c r="E33" s="114" t="str">
        <f>SUBSTITUTE(SUBSTITUTE(SUBSTITUTE(SUBSTITUTE(D33,"　株式会社","株式会社"),"会社　","会社"),"　有限会社","有限会社"),"　合同会社","合同会社")</f>
        <v>テスト株式会社</v>
      </c>
      <c r="F33" s="113" t="str">
        <f>IF($F$28=1,F11,IF($F$28=2,#REF!,TRIM(CLEAN(D33))))&amp;""</f>
        <v>テスト株式会社</v>
      </c>
      <c r="N33" s="147" t="str">
        <f t="shared" ca="1" si="9"/>
        <v>OK</v>
      </c>
      <c r="O33" t="str">
        <f t="shared" ca="1" si="7"/>
        <v>OK</v>
      </c>
      <c r="P33">
        <f t="shared" si="10"/>
        <v>0</v>
      </c>
      <c r="R33" t="str">
        <f t="shared" si="5"/>
        <v>法人名を入力してください。</v>
      </c>
    </row>
    <row r="34" spans="2:19" x14ac:dyDescent="0.15">
      <c r="B34" s="95" t="s">
        <v>244</v>
      </c>
      <c r="C34" s="105" t="s">
        <v>227</v>
      </c>
      <c r="D34" s="114"/>
      <c r="E34" s="114"/>
      <c r="F34" s="59">
        <f>入力シート!U192</f>
        <v>0</v>
      </c>
      <c r="O34" t="str">
        <f t="shared" ca="1" si="7"/>
        <v>OK</v>
      </c>
      <c r="P34">
        <f t="shared" si="10"/>
        <v>0</v>
      </c>
      <c r="R34" t="str">
        <f t="shared" si="5"/>
        <v>送付先宛名を入力してください。</v>
      </c>
    </row>
    <row r="35" spans="2:19" x14ac:dyDescent="0.15">
      <c r="B35" s="95" t="s">
        <v>244</v>
      </c>
      <c r="C35" s="105" t="s">
        <v>199</v>
      </c>
      <c r="D35" s="114"/>
      <c r="E35" s="114"/>
      <c r="F35" s="59" t="str">
        <f>入力シート!F194</f>
        <v>テスト送付先部署</v>
      </c>
      <c r="O35" t="str">
        <f t="shared" ca="1" si="7"/>
        <v>OK</v>
      </c>
      <c r="P35">
        <f t="shared" si="10"/>
        <v>0</v>
      </c>
      <c r="R35" t="str">
        <f t="shared" si="5"/>
        <v>担当部署を入力してください。</v>
      </c>
    </row>
    <row r="36" spans="2:19" x14ac:dyDescent="0.15">
      <c r="B36" s="95" t="s">
        <v>244</v>
      </c>
      <c r="C36" s="105" t="s">
        <v>173</v>
      </c>
      <c r="D36" s="114"/>
      <c r="E36" s="114"/>
      <c r="F36" s="59" t="str">
        <f>入力シート!F196</f>
        <v>送付先役職</v>
      </c>
      <c r="O36" t="str">
        <f t="shared" ca="1" si="7"/>
        <v>OK</v>
      </c>
      <c r="P36">
        <f t="shared" si="10"/>
        <v>0</v>
      </c>
      <c r="R36" t="str">
        <f t="shared" si="5"/>
        <v>役職名を入力してください。</v>
      </c>
    </row>
    <row r="37" spans="2:19" x14ac:dyDescent="0.15">
      <c r="B37" s="95" t="s">
        <v>244</v>
      </c>
      <c r="C37" s="105" t="s">
        <v>175</v>
      </c>
      <c r="D37" s="114"/>
      <c r="E37" s="114"/>
      <c r="F37" s="59" t="str">
        <f>入力シート!F198</f>
        <v>手巣都</v>
      </c>
      <c r="O37" t="str">
        <f t="shared" ca="1" si="7"/>
        <v>OK</v>
      </c>
      <c r="P37">
        <f t="shared" si="10"/>
        <v>0</v>
      </c>
      <c r="R37" t="str">
        <f t="shared" si="5"/>
        <v>姓を入力してください。</v>
      </c>
    </row>
    <row r="38" spans="2:19" x14ac:dyDescent="0.15">
      <c r="B38" s="120" t="s">
        <v>244</v>
      </c>
      <c r="C38" s="121" t="s">
        <v>176</v>
      </c>
      <c r="D38" s="119"/>
      <c r="E38" s="119"/>
      <c r="F38" s="59" t="str">
        <f>入力シート!F200</f>
        <v>寿限無寿限無</v>
      </c>
      <c r="O38" t="str">
        <f t="shared" ca="1" si="7"/>
        <v>OK</v>
      </c>
      <c r="P38">
        <f t="shared" si="10"/>
        <v>0</v>
      </c>
      <c r="R38" t="str">
        <f t="shared" si="5"/>
        <v>名を入力してください。</v>
      </c>
    </row>
    <row r="39" spans="2:19" x14ac:dyDescent="0.15">
      <c r="B39" s="152" t="s">
        <v>245</v>
      </c>
      <c r="C39" s="152" t="s">
        <v>177</v>
      </c>
      <c r="D39" s="153"/>
      <c r="E39" s="153"/>
      <c r="F39" s="154">
        <f>入力シート!F77</f>
        <v>1</v>
      </c>
      <c r="N39" s="147" t="str">
        <f t="shared" ref="N39" ca="1" si="11">IF(O39="OK",O39,"NG")</f>
        <v>OK</v>
      </c>
      <c r="O39" t="str">
        <f t="shared" ca="1" si="7"/>
        <v>OK</v>
      </c>
      <c r="P39">
        <f>IF(F39&lt;&gt;0,0,1)</f>
        <v>0</v>
      </c>
      <c r="R39" t="str">
        <f>C39&amp;"を選択してください。"</f>
        <v>事業場数を選択してください。</v>
      </c>
    </row>
    <row r="40" spans="2:19" x14ac:dyDescent="0.15">
      <c r="B40" s="34" t="s">
        <v>442</v>
      </c>
      <c r="C40" s="34" t="s">
        <v>441</v>
      </c>
      <c r="D40" s="129"/>
      <c r="E40" s="129"/>
      <c r="F40" s="129">
        <f>IF(F39&lt;=10,1,IF(F39&lt;=30,2,3))</f>
        <v>1</v>
      </c>
    </row>
    <row r="42" spans="2:19" x14ac:dyDescent="0.15">
      <c r="B42" s="100" t="s">
        <v>406</v>
      </c>
      <c r="C42" s="100" t="s">
        <v>403</v>
      </c>
      <c r="D42" s="117" t="s">
        <v>399</v>
      </c>
      <c r="E42" s="118"/>
      <c r="F42" s="117" t="s">
        <v>395</v>
      </c>
      <c r="G42" s="133"/>
      <c r="H42" s="104" t="s">
        <v>401</v>
      </c>
      <c r="I42" s="125"/>
      <c r="J42" s="125"/>
      <c r="K42" s="125"/>
      <c r="L42" s="124"/>
    </row>
    <row r="43" spans="2:19" s="172" customFormat="1" ht="27" x14ac:dyDescent="0.15">
      <c r="B43" s="168" t="s">
        <v>397</v>
      </c>
      <c r="C43" s="169" t="s">
        <v>403</v>
      </c>
      <c r="D43" s="169" t="s">
        <v>394</v>
      </c>
      <c r="E43" s="169" t="s">
        <v>402</v>
      </c>
      <c r="F43" s="169" t="s">
        <v>392</v>
      </c>
      <c r="G43" s="169" t="s">
        <v>393</v>
      </c>
      <c r="H43" s="170" t="s">
        <v>408</v>
      </c>
      <c r="I43" s="171" t="s">
        <v>409</v>
      </c>
      <c r="J43" s="167" t="s">
        <v>404</v>
      </c>
      <c r="K43" s="167" t="s">
        <v>405</v>
      </c>
      <c r="L43" s="167" t="s">
        <v>410</v>
      </c>
    </row>
    <row r="44" spans="2:19" x14ac:dyDescent="0.15">
      <c r="B44" s="100">
        <v>1</v>
      </c>
      <c r="C44" s="100" t="s">
        <v>403</v>
      </c>
      <c r="D44" s="101">
        <v>1</v>
      </c>
      <c r="E44" s="101" t="s">
        <v>403</v>
      </c>
      <c r="F44" s="116">
        <f>入力シート!F101</f>
        <v>0</v>
      </c>
      <c r="G44" s="116">
        <f>入力シート!H101</f>
        <v>0</v>
      </c>
      <c r="H44" s="122">
        <f>IF($D44=1,IF(AND(0&lt;F44,0&lt;$G44,$G44&lt;$F44),$G44,$F44))</f>
        <v>0</v>
      </c>
      <c r="I44" s="134">
        <f>IF(H44/3&gt;150000,150000,ROUNDDOWN(H44/3,-3))</f>
        <v>0</v>
      </c>
      <c r="J44" s="135">
        <f>SUM(L97:L99)</f>
        <v>0</v>
      </c>
      <c r="K44" s="132">
        <f>IF(H44&lt;J44,H44,J44)</f>
        <v>0</v>
      </c>
      <c r="L44" s="136">
        <f>IF(K44/3&gt;150000,150000,ROUNDDOWN(K44/3,-3))</f>
        <v>0</v>
      </c>
      <c r="N44" s="147" t="str">
        <f t="shared" ref="N44" ca="1" si="12">IF(O44="OK",O44,"NG")</f>
        <v>NG</v>
      </c>
      <c r="O44" t="str">
        <f ca="1">IF(D44=1,IF(P44=0,IF(Q44&lt;&gt;0,OFFSET(R44,0,Q44),$M$1),R44),"")</f>
        <v>交付決定時の補助対象経費を入力してください。</v>
      </c>
      <c r="P44">
        <f>IF(D44=1,IF(H44&lt;&gt;0,0,1),0)</f>
        <v>1</v>
      </c>
      <c r="Q44">
        <f>IF(AND(0&lt;H44,I44=0),1,0)</f>
        <v>0</v>
      </c>
      <c r="R44" t="str">
        <f>$F$43&amp;"を入力してください。"</f>
        <v>交付決定時の補助対象経費を入力してください。</v>
      </c>
      <c r="S44" t="s">
        <v>456</v>
      </c>
    </row>
    <row r="45" spans="2:19" x14ac:dyDescent="0.15">
      <c r="B45" s="100">
        <v>2</v>
      </c>
      <c r="C45" s="100" t="s">
        <v>403</v>
      </c>
      <c r="D45" s="101">
        <f t="shared" ref="D45:D76" si="13">IF(B45&lt;=$F$39,1,0)</f>
        <v>0</v>
      </c>
      <c r="E45" s="101">
        <f>'入力シート（2事業場以降）'!$V$27</f>
        <v>0</v>
      </c>
      <c r="F45" s="123">
        <f>'入力シート（2事業場以降）'!G30</f>
        <v>0</v>
      </c>
      <c r="G45" s="123">
        <f>'入力シート（2事業場以降）'!I30</f>
        <v>0</v>
      </c>
      <c r="H45" s="122">
        <f>IF($D45=1,IF($E45=1,H44,IF(AND(0&lt;F45,0&lt;G45,$G45&lt;$F45),$G45,$F45)),0)</f>
        <v>0</v>
      </c>
      <c r="I45" s="134">
        <f t="shared" ref="I45:I93" si="14">IF(H45/3&gt;150000,150000,ROUNDDOWN(H45/3,-3))</f>
        <v>0</v>
      </c>
      <c r="J45" s="135">
        <f>SUM(L100:L102)</f>
        <v>0</v>
      </c>
      <c r="K45" s="132">
        <f t="shared" ref="K45:K93" si="15">IF(H45&lt;J45,H45,J45)</f>
        <v>0</v>
      </c>
      <c r="L45" s="136">
        <f t="shared" ref="L45:L93" si="16">IF(K45/3&gt;150000,150000,ROUNDDOWN(K45/3,-3))</f>
        <v>0</v>
      </c>
      <c r="N45" s="147" t="str">
        <f ca="1">IF(OR(O45="OK",O45=""),O45,"NG")</f>
        <v/>
      </c>
      <c r="O45" t="str">
        <f ca="1">IF(D45=1,IF(P45=0,IF(Q45&lt;&gt;0,OFFSET(R45,0,Q45),$M$1),R45),"")</f>
        <v/>
      </c>
      <c r="P45">
        <f>IF(D45=1,IF(H45&lt;&gt;0,0,1),0)</f>
        <v>0</v>
      </c>
      <c r="Q45">
        <f t="shared" ref="Q45:Q93" si="17">IF(AND(0&lt;H45,I45=0),1,0)</f>
        <v>0</v>
      </c>
      <c r="R45" t="str">
        <f t="shared" ref="R45:R93" si="18">$F$43&amp;"を入力してください。"</f>
        <v>交付決定時の補助対象経費を入力してください。</v>
      </c>
      <c r="S45" t="s">
        <v>456</v>
      </c>
    </row>
    <row r="46" spans="2:19" x14ac:dyDescent="0.15">
      <c r="B46" s="100">
        <v>3</v>
      </c>
      <c r="C46" s="100" t="s">
        <v>403</v>
      </c>
      <c r="D46" s="101">
        <f t="shared" si="13"/>
        <v>0</v>
      </c>
      <c r="E46" s="101">
        <f>'入力シート（2事業場以降）'!$V$27</f>
        <v>0</v>
      </c>
      <c r="F46" s="123">
        <f>'入力シート（2事業場以降）'!G33</f>
        <v>0</v>
      </c>
      <c r="G46" s="123">
        <f>'入力シート（2事業場以降）'!I33</f>
        <v>0</v>
      </c>
      <c r="H46" s="122">
        <f t="shared" ref="H46:H93" si="19">IF($D46=1,IF($E46=1,H45,IF(AND(0&lt;F46,0&lt;G46,$G46&lt;$F46),$G46,$F46)),0)</f>
        <v>0</v>
      </c>
      <c r="I46" s="134">
        <f t="shared" si="14"/>
        <v>0</v>
      </c>
      <c r="J46" s="135">
        <f>SUM(L103:L105)</f>
        <v>0</v>
      </c>
      <c r="K46" s="132">
        <f t="shared" si="15"/>
        <v>0</v>
      </c>
      <c r="L46" s="136">
        <f t="shared" si="16"/>
        <v>0</v>
      </c>
      <c r="N46" s="147" t="str">
        <f t="shared" ref="N46:N93" ca="1" si="20">IF(OR(O46="OK",O46=""),O46,"NG")</f>
        <v/>
      </c>
      <c r="O46" t="str">
        <f t="shared" ref="O46:O93" ca="1" si="21">IF(D46=1,IF(P46=0,IF(Q46&lt;&gt;0,OFFSET(R46,0,Q46),$M$1),R46),"")</f>
        <v/>
      </c>
      <c r="P46">
        <f t="shared" ref="P46:P93" si="22">IF(D46=1,IF(H46&lt;&gt;0,0,1),0)</f>
        <v>0</v>
      </c>
      <c r="Q46">
        <f t="shared" si="17"/>
        <v>0</v>
      </c>
      <c r="R46" t="str">
        <f t="shared" si="18"/>
        <v>交付決定時の補助対象経費を入力してください。</v>
      </c>
      <c r="S46" t="s">
        <v>456</v>
      </c>
    </row>
    <row r="47" spans="2:19" x14ac:dyDescent="0.15">
      <c r="B47" s="100">
        <v>4</v>
      </c>
      <c r="C47" s="100" t="s">
        <v>403</v>
      </c>
      <c r="D47" s="101">
        <f t="shared" si="13"/>
        <v>0</v>
      </c>
      <c r="E47" s="101">
        <f>'入力シート（2事業場以降）'!$V$27</f>
        <v>0</v>
      </c>
      <c r="F47" s="123">
        <f>'入力シート（2事業場以降）'!G36</f>
        <v>0</v>
      </c>
      <c r="G47" s="123">
        <f>'入力シート（2事業場以降）'!I36</f>
        <v>0</v>
      </c>
      <c r="H47" s="122">
        <f t="shared" si="19"/>
        <v>0</v>
      </c>
      <c r="I47" s="134">
        <f t="shared" si="14"/>
        <v>0</v>
      </c>
      <c r="J47" s="135">
        <f>SUM(L106:L108)</f>
        <v>0</v>
      </c>
      <c r="K47" s="132">
        <f t="shared" si="15"/>
        <v>0</v>
      </c>
      <c r="L47" s="136">
        <f t="shared" si="16"/>
        <v>0</v>
      </c>
      <c r="N47" s="147" t="str">
        <f t="shared" ca="1" si="20"/>
        <v/>
      </c>
      <c r="O47" t="str">
        <f t="shared" ca="1" si="21"/>
        <v/>
      </c>
      <c r="P47">
        <f t="shared" si="22"/>
        <v>0</v>
      </c>
      <c r="Q47">
        <f t="shared" si="17"/>
        <v>0</v>
      </c>
      <c r="R47" t="str">
        <f t="shared" si="18"/>
        <v>交付決定時の補助対象経費を入力してください。</v>
      </c>
      <c r="S47" t="s">
        <v>456</v>
      </c>
    </row>
    <row r="48" spans="2:19" x14ac:dyDescent="0.15">
      <c r="B48" s="100">
        <v>5</v>
      </c>
      <c r="C48" s="100" t="s">
        <v>403</v>
      </c>
      <c r="D48" s="101">
        <f t="shared" si="13"/>
        <v>0</v>
      </c>
      <c r="E48" s="101">
        <f>'入力シート（2事業場以降）'!$V$27</f>
        <v>0</v>
      </c>
      <c r="F48" s="123">
        <f>'入力シート（2事業場以降）'!G39</f>
        <v>0</v>
      </c>
      <c r="G48" s="123">
        <f>'入力シート（2事業場以降）'!I39</f>
        <v>0</v>
      </c>
      <c r="H48" s="122">
        <f t="shared" si="19"/>
        <v>0</v>
      </c>
      <c r="I48" s="134">
        <f t="shared" si="14"/>
        <v>0</v>
      </c>
      <c r="J48" s="135">
        <f>SUM(L109:L111)</f>
        <v>0</v>
      </c>
      <c r="K48" s="132">
        <f t="shared" si="15"/>
        <v>0</v>
      </c>
      <c r="L48" s="136">
        <f t="shared" si="16"/>
        <v>0</v>
      </c>
      <c r="N48" s="147" t="str">
        <f t="shared" ca="1" si="20"/>
        <v/>
      </c>
      <c r="O48" t="str">
        <f t="shared" ca="1" si="21"/>
        <v/>
      </c>
      <c r="P48">
        <f t="shared" si="22"/>
        <v>0</v>
      </c>
      <c r="Q48">
        <f t="shared" si="17"/>
        <v>0</v>
      </c>
      <c r="R48" t="str">
        <f t="shared" si="18"/>
        <v>交付決定時の補助対象経費を入力してください。</v>
      </c>
      <c r="S48" t="s">
        <v>456</v>
      </c>
    </row>
    <row r="49" spans="2:19" x14ac:dyDescent="0.15">
      <c r="B49" s="100">
        <v>6</v>
      </c>
      <c r="C49" s="100" t="s">
        <v>403</v>
      </c>
      <c r="D49" s="101">
        <f t="shared" si="13"/>
        <v>0</v>
      </c>
      <c r="E49" s="101">
        <f>'入力シート（2事業場以降）'!$V$27</f>
        <v>0</v>
      </c>
      <c r="F49" s="123">
        <f>'入力シート（2事業場以降）'!G42</f>
        <v>0</v>
      </c>
      <c r="G49" s="123">
        <f>'入力シート（2事業場以降）'!I42</f>
        <v>0</v>
      </c>
      <c r="H49" s="122">
        <f t="shared" si="19"/>
        <v>0</v>
      </c>
      <c r="I49" s="134">
        <f t="shared" si="14"/>
        <v>0</v>
      </c>
      <c r="J49" s="135">
        <f>SUM(L112:L114)</f>
        <v>0</v>
      </c>
      <c r="K49" s="132">
        <f t="shared" si="15"/>
        <v>0</v>
      </c>
      <c r="L49" s="136">
        <f t="shared" si="16"/>
        <v>0</v>
      </c>
      <c r="N49" s="147" t="str">
        <f t="shared" ca="1" si="20"/>
        <v/>
      </c>
      <c r="O49" t="str">
        <f t="shared" ca="1" si="21"/>
        <v/>
      </c>
      <c r="P49">
        <f t="shared" si="22"/>
        <v>0</v>
      </c>
      <c r="Q49">
        <f t="shared" si="17"/>
        <v>0</v>
      </c>
      <c r="R49" t="str">
        <f t="shared" si="18"/>
        <v>交付決定時の補助対象経費を入力してください。</v>
      </c>
      <c r="S49" t="s">
        <v>456</v>
      </c>
    </row>
    <row r="50" spans="2:19" x14ac:dyDescent="0.15">
      <c r="B50" s="100">
        <v>7</v>
      </c>
      <c r="C50" s="100" t="s">
        <v>403</v>
      </c>
      <c r="D50" s="101">
        <f t="shared" si="13"/>
        <v>0</v>
      </c>
      <c r="E50" s="101">
        <f>'入力シート（2事業場以降）'!$V$27</f>
        <v>0</v>
      </c>
      <c r="F50" s="123">
        <f>'入力シート（2事業場以降）'!G45</f>
        <v>0</v>
      </c>
      <c r="G50" s="123">
        <f>'入力シート（2事業場以降）'!I45</f>
        <v>0</v>
      </c>
      <c r="H50" s="122">
        <f t="shared" si="19"/>
        <v>0</v>
      </c>
      <c r="I50" s="134">
        <f t="shared" si="14"/>
        <v>0</v>
      </c>
      <c r="J50" s="135">
        <f>SUM(L115:L117)</f>
        <v>0</v>
      </c>
      <c r="K50" s="132">
        <f t="shared" si="15"/>
        <v>0</v>
      </c>
      <c r="L50" s="136">
        <f t="shared" si="16"/>
        <v>0</v>
      </c>
      <c r="N50" s="147" t="str">
        <f t="shared" ca="1" si="20"/>
        <v/>
      </c>
      <c r="O50" t="str">
        <f t="shared" ca="1" si="21"/>
        <v/>
      </c>
      <c r="P50">
        <f t="shared" si="22"/>
        <v>0</v>
      </c>
      <c r="Q50">
        <f t="shared" si="17"/>
        <v>0</v>
      </c>
      <c r="R50" t="str">
        <f t="shared" si="18"/>
        <v>交付決定時の補助対象経費を入力してください。</v>
      </c>
      <c r="S50" t="s">
        <v>456</v>
      </c>
    </row>
    <row r="51" spans="2:19" x14ac:dyDescent="0.15">
      <c r="B51" s="100">
        <v>8</v>
      </c>
      <c r="C51" s="100" t="s">
        <v>403</v>
      </c>
      <c r="D51" s="101">
        <f t="shared" si="13"/>
        <v>0</v>
      </c>
      <c r="E51" s="101">
        <f>'入力シート（2事業場以降）'!$V$27</f>
        <v>0</v>
      </c>
      <c r="F51" s="123">
        <f>'入力シート（2事業場以降）'!G48</f>
        <v>0</v>
      </c>
      <c r="G51" s="123">
        <f>'入力シート（2事業場以降）'!I48</f>
        <v>0</v>
      </c>
      <c r="H51" s="122">
        <f t="shared" si="19"/>
        <v>0</v>
      </c>
      <c r="I51" s="134">
        <f t="shared" si="14"/>
        <v>0</v>
      </c>
      <c r="J51" s="135">
        <f>SUM(L118:L120)</f>
        <v>0</v>
      </c>
      <c r="K51" s="132">
        <f t="shared" si="15"/>
        <v>0</v>
      </c>
      <c r="L51" s="136">
        <f t="shared" si="16"/>
        <v>0</v>
      </c>
      <c r="N51" s="147" t="str">
        <f t="shared" ca="1" si="20"/>
        <v/>
      </c>
      <c r="O51" t="str">
        <f t="shared" ca="1" si="21"/>
        <v/>
      </c>
      <c r="P51">
        <f t="shared" si="22"/>
        <v>0</v>
      </c>
      <c r="Q51">
        <f t="shared" si="17"/>
        <v>0</v>
      </c>
      <c r="R51" t="str">
        <f t="shared" si="18"/>
        <v>交付決定時の補助対象経費を入力してください。</v>
      </c>
      <c r="S51" t="s">
        <v>456</v>
      </c>
    </row>
    <row r="52" spans="2:19" x14ac:dyDescent="0.15">
      <c r="B52" s="100">
        <v>9</v>
      </c>
      <c r="C52" s="100" t="s">
        <v>403</v>
      </c>
      <c r="D52" s="101">
        <f t="shared" si="13"/>
        <v>0</v>
      </c>
      <c r="E52" s="101">
        <f>'入力シート（2事業場以降）'!$V$27</f>
        <v>0</v>
      </c>
      <c r="F52" s="123">
        <f>'入力シート（2事業場以降）'!G51</f>
        <v>0</v>
      </c>
      <c r="G52" s="123">
        <f>'入力シート（2事業場以降）'!I51</f>
        <v>0</v>
      </c>
      <c r="H52" s="122">
        <f t="shared" si="19"/>
        <v>0</v>
      </c>
      <c r="I52" s="134">
        <f t="shared" si="14"/>
        <v>0</v>
      </c>
      <c r="J52" s="135">
        <f>SUM(L121:L123)</f>
        <v>0</v>
      </c>
      <c r="K52" s="132">
        <f t="shared" si="15"/>
        <v>0</v>
      </c>
      <c r="L52" s="136">
        <f t="shared" si="16"/>
        <v>0</v>
      </c>
      <c r="N52" s="147" t="str">
        <f t="shared" ca="1" si="20"/>
        <v/>
      </c>
      <c r="O52" t="str">
        <f t="shared" ca="1" si="21"/>
        <v/>
      </c>
      <c r="P52">
        <f t="shared" si="22"/>
        <v>0</v>
      </c>
      <c r="Q52">
        <f t="shared" si="17"/>
        <v>0</v>
      </c>
      <c r="R52" t="str">
        <f t="shared" si="18"/>
        <v>交付決定時の補助対象経費を入力してください。</v>
      </c>
      <c r="S52" t="s">
        <v>456</v>
      </c>
    </row>
    <row r="53" spans="2:19" x14ac:dyDescent="0.15">
      <c r="B53" s="100">
        <v>10</v>
      </c>
      <c r="C53" s="100" t="s">
        <v>403</v>
      </c>
      <c r="D53" s="101">
        <f t="shared" si="13"/>
        <v>0</v>
      </c>
      <c r="E53" s="101">
        <f>'入力シート（2事業場以降）'!$V$27</f>
        <v>0</v>
      </c>
      <c r="F53" s="123">
        <f>'入力シート（2事業場以降）'!G54</f>
        <v>0</v>
      </c>
      <c r="G53" s="123">
        <f>'入力シート（2事業場以降）'!I54</f>
        <v>0</v>
      </c>
      <c r="H53" s="122">
        <f t="shared" si="19"/>
        <v>0</v>
      </c>
      <c r="I53" s="134">
        <f t="shared" si="14"/>
        <v>0</v>
      </c>
      <c r="J53" s="135">
        <f>SUM(L124:L126)</f>
        <v>0</v>
      </c>
      <c r="K53" s="132">
        <f t="shared" si="15"/>
        <v>0</v>
      </c>
      <c r="L53" s="136">
        <f t="shared" si="16"/>
        <v>0</v>
      </c>
      <c r="N53" s="147" t="str">
        <f t="shared" ca="1" si="20"/>
        <v/>
      </c>
      <c r="O53" t="str">
        <f t="shared" ca="1" si="21"/>
        <v/>
      </c>
      <c r="P53">
        <f t="shared" si="22"/>
        <v>0</v>
      </c>
      <c r="Q53">
        <f t="shared" si="17"/>
        <v>0</v>
      </c>
      <c r="R53" t="str">
        <f t="shared" si="18"/>
        <v>交付決定時の補助対象経費を入力してください。</v>
      </c>
      <c r="S53" t="s">
        <v>456</v>
      </c>
    </row>
    <row r="54" spans="2:19" x14ac:dyDescent="0.15">
      <c r="B54" s="100">
        <v>11</v>
      </c>
      <c r="C54" s="100" t="s">
        <v>403</v>
      </c>
      <c r="D54" s="101">
        <f t="shared" si="13"/>
        <v>0</v>
      </c>
      <c r="E54" s="101">
        <f>'入力シート（2事業場以降）'!$V$27</f>
        <v>0</v>
      </c>
      <c r="F54" s="123">
        <f>'入力シート（2事業場以降）'!G57</f>
        <v>0</v>
      </c>
      <c r="G54" s="123">
        <f>'入力シート（2事業場以降）'!I57</f>
        <v>0</v>
      </c>
      <c r="H54" s="122">
        <f t="shared" si="19"/>
        <v>0</v>
      </c>
      <c r="I54" s="134">
        <f t="shared" si="14"/>
        <v>0</v>
      </c>
      <c r="J54" s="135">
        <f>SUM(L127:L129)</f>
        <v>0</v>
      </c>
      <c r="K54" s="132">
        <f t="shared" si="15"/>
        <v>0</v>
      </c>
      <c r="L54" s="136">
        <f t="shared" si="16"/>
        <v>0</v>
      </c>
      <c r="N54" s="147" t="str">
        <f t="shared" ca="1" si="20"/>
        <v/>
      </c>
      <c r="O54" t="str">
        <f t="shared" ca="1" si="21"/>
        <v/>
      </c>
      <c r="P54">
        <f t="shared" si="22"/>
        <v>0</v>
      </c>
      <c r="Q54">
        <f t="shared" si="17"/>
        <v>0</v>
      </c>
      <c r="R54" t="str">
        <f t="shared" si="18"/>
        <v>交付決定時の補助対象経費を入力してください。</v>
      </c>
      <c r="S54" t="s">
        <v>456</v>
      </c>
    </row>
    <row r="55" spans="2:19" x14ac:dyDescent="0.15">
      <c r="B55" s="100">
        <v>12</v>
      </c>
      <c r="C55" s="100" t="s">
        <v>403</v>
      </c>
      <c r="D55" s="101">
        <f t="shared" si="13"/>
        <v>0</v>
      </c>
      <c r="E55" s="101">
        <f>'入力シート（2事業場以降）'!$V$27</f>
        <v>0</v>
      </c>
      <c r="F55" s="123">
        <f>'入力シート（2事業場以降）'!G60</f>
        <v>0</v>
      </c>
      <c r="G55" s="123">
        <f>'入力シート（2事業場以降）'!I60</f>
        <v>0</v>
      </c>
      <c r="H55" s="122">
        <f t="shared" si="19"/>
        <v>0</v>
      </c>
      <c r="I55" s="134">
        <f t="shared" si="14"/>
        <v>0</v>
      </c>
      <c r="J55" s="135">
        <f>SUM(L130:L132)</f>
        <v>0</v>
      </c>
      <c r="K55" s="132">
        <f t="shared" si="15"/>
        <v>0</v>
      </c>
      <c r="L55" s="136">
        <f t="shared" si="16"/>
        <v>0</v>
      </c>
      <c r="N55" s="147" t="str">
        <f t="shared" ca="1" si="20"/>
        <v/>
      </c>
      <c r="O55" t="str">
        <f t="shared" ca="1" si="21"/>
        <v/>
      </c>
      <c r="P55">
        <f t="shared" si="22"/>
        <v>0</v>
      </c>
      <c r="Q55">
        <f t="shared" si="17"/>
        <v>0</v>
      </c>
      <c r="R55" t="str">
        <f t="shared" si="18"/>
        <v>交付決定時の補助対象経費を入力してください。</v>
      </c>
      <c r="S55" t="s">
        <v>456</v>
      </c>
    </row>
    <row r="56" spans="2:19" x14ac:dyDescent="0.15">
      <c r="B56" s="100">
        <v>13</v>
      </c>
      <c r="C56" s="100" t="s">
        <v>403</v>
      </c>
      <c r="D56" s="101">
        <f t="shared" si="13"/>
        <v>0</v>
      </c>
      <c r="E56" s="101">
        <f>'入力シート（2事業場以降）'!$V$27</f>
        <v>0</v>
      </c>
      <c r="F56" s="123">
        <f>'入力シート（2事業場以降）'!G63</f>
        <v>0</v>
      </c>
      <c r="G56" s="123">
        <f>'入力シート（2事業場以降）'!I63</f>
        <v>0</v>
      </c>
      <c r="H56" s="122">
        <f t="shared" si="19"/>
        <v>0</v>
      </c>
      <c r="I56" s="134">
        <f t="shared" si="14"/>
        <v>0</v>
      </c>
      <c r="J56" s="135">
        <f>SUM(L133:L135)</f>
        <v>0</v>
      </c>
      <c r="K56" s="132">
        <f t="shared" si="15"/>
        <v>0</v>
      </c>
      <c r="L56" s="136">
        <f t="shared" si="16"/>
        <v>0</v>
      </c>
      <c r="N56" s="147" t="str">
        <f t="shared" ca="1" si="20"/>
        <v/>
      </c>
      <c r="O56" t="str">
        <f t="shared" ca="1" si="21"/>
        <v/>
      </c>
      <c r="P56">
        <f t="shared" si="22"/>
        <v>0</v>
      </c>
      <c r="Q56">
        <f t="shared" si="17"/>
        <v>0</v>
      </c>
      <c r="R56" t="str">
        <f t="shared" si="18"/>
        <v>交付決定時の補助対象経費を入力してください。</v>
      </c>
      <c r="S56" t="s">
        <v>456</v>
      </c>
    </row>
    <row r="57" spans="2:19" x14ac:dyDescent="0.15">
      <c r="B57" s="100">
        <v>14</v>
      </c>
      <c r="C57" s="100" t="s">
        <v>403</v>
      </c>
      <c r="D57" s="101">
        <f t="shared" si="13"/>
        <v>0</v>
      </c>
      <c r="E57" s="101">
        <f>'入力シート（2事業場以降）'!$V$27</f>
        <v>0</v>
      </c>
      <c r="F57" s="123">
        <f>'入力シート（2事業場以降）'!G66</f>
        <v>0</v>
      </c>
      <c r="G57" s="123">
        <f>'入力シート（2事業場以降）'!I66</f>
        <v>0</v>
      </c>
      <c r="H57" s="122">
        <f t="shared" si="19"/>
        <v>0</v>
      </c>
      <c r="I57" s="134">
        <f t="shared" si="14"/>
        <v>0</v>
      </c>
      <c r="J57" s="135">
        <f>SUM(L136:L138)</f>
        <v>0</v>
      </c>
      <c r="K57" s="132">
        <f t="shared" si="15"/>
        <v>0</v>
      </c>
      <c r="L57" s="136">
        <f t="shared" si="16"/>
        <v>0</v>
      </c>
      <c r="N57" s="147" t="str">
        <f t="shared" ca="1" si="20"/>
        <v/>
      </c>
      <c r="O57" t="str">
        <f t="shared" ca="1" si="21"/>
        <v/>
      </c>
      <c r="P57">
        <f t="shared" si="22"/>
        <v>0</v>
      </c>
      <c r="Q57">
        <f t="shared" si="17"/>
        <v>0</v>
      </c>
      <c r="R57" t="str">
        <f t="shared" si="18"/>
        <v>交付決定時の補助対象経費を入力してください。</v>
      </c>
      <c r="S57" t="s">
        <v>456</v>
      </c>
    </row>
    <row r="58" spans="2:19" x14ac:dyDescent="0.15">
      <c r="B58" s="100">
        <v>15</v>
      </c>
      <c r="C58" s="100" t="s">
        <v>403</v>
      </c>
      <c r="D58" s="101">
        <f t="shared" si="13"/>
        <v>0</v>
      </c>
      <c r="E58" s="101">
        <f>'入力シート（2事業場以降）'!$V$27</f>
        <v>0</v>
      </c>
      <c r="F58" s="123">
        <f>'入力シート（2事業場以降）'!G69</f>
        <v>0</v>
      </c>
      <c r="G58" s="123">
        <f>'入力シート（2事業場以降）'!I69</f>
        <v>0</v>
      </c>
      <c r="H58" s="122">
        <f t="shared" si="19"/>
        <v>0</v>
      </c>
      <c r="I58" s="134">
        <f t="shared" si="14"/>
        <v>0</v>
      </c>
      <c r="J58" s="135">
        <f>SUM(L139:L141)</f>
        <v>0</v>
      </c>
      <c r="K58" s="132">
        <f t="shared" si="15"/>
        <v>0</v>
      </c>
      <c r="L58" s="136">
        <f t="shared" si="16"/>
        <v>0</v>
      </c>
      <c r="N58" s="147" t="str">
        <f t="shared" ca="1" si="20"/>
        <v/>
      </c>
      <c r="O58" t="str">
        <f t="shared" ca="1" si="21"/>
        <v/>
      </c>
      <c r="P58">
        <f t="shared" si="22"/>
        <v>0</v>
      </c>
      <c r="Q58">
        <f t="shared" si="17"/>
        <v>0</v>
      </c>
      <c r="R58" t="str">
        <f t="shared" si="18"/>
        <v>交付決定時の補助対象経費を入力してください。</v>
      </c>
      <c r="S58" t="s">
        <v>456</v>
      </c>
    </row>
    <row r="59" spans="2:19" x14ac:dyDescent="0.15">
      <c r="B59" s="100">
        <v>16</v>
      </c>
      <c r="C59" s="100" t="s">
        <v>403</v>
      </c>
      <c r="D59" s="101">
        <f t="shared" si="13"/>
        <v>0</v>
      </c>
      <c r="E59" s="101">
        <f>'入力シート（2事業場以降）'!$V$27</f>
        <v>0</v>
      </c>
      <c r="F59" s="123">
        <f>'入力シート（2事業場以降）'!G72</f>
        <v>0</v>
      </c>
      <c r="G59" s="123">
        <f>'入力シート（2事業場以降）'!I72</f>
        <v>0</v>
      </c>
      <c r="H59" s="122">
        <f t="shared" si="19"/>
        <v>0</v>
      </c>
      <c r="I59" s="134">
        <f t="shared" si="14"/>
        <v>0</v>
      </c>
      <c r="J59" s="135">
        <f>SUM(L142:L144)</f>
        <v>0</v>
      </c>
      <c r="K59" s="132">
        <f t="shared" si="15"/>
        <v>0</v>
      </c>
      <c r="L59" s="136">
        <f t="shared" si="16"/>
        <v>0</v>
      </c>
      <c r="N59" s="147" t="str">
        <f t="shared" ca="1" si="20"/>
        <v/>
      </c>
      <c r="O59" t="str">
        <f t="shared" ca="1" si="21"/>
        <v/>
      </c>
      <c r="P59">
        <f t="shared" si="22"/>
        <v>0</v>
      </c>
      <c r="Q59">
        <f t="shared" si="17"/>
        <v>0</v>
      </c>
      <c r="R59" t="str">
        <f t="shared" si="18"/>
        <v>交付決定時の補助対象経費を入力してください。</v>
      </c>
      <c r="S59" t="s">
        <v>456</v>
      </c>
    </row>
    <row r="60" spans="2:19" x14ac:dyDescent="0.15">
      <c r="B60" s="100">
        <v>17</v>
      </c>
      <c r="C60" s="100" t="s">
        <v>403</v>
      </c>
      <c r="D60" s="101">
        <f t="shared" si="13"/>
        <v>0</v>
      </c>
      <c r="E60" s="101">
        <f>'入力シート（2事業場以降）'!$V$27</f>
        <v>0</v>
      </c>
      <c r="F60" s="123">
        <f>'入力シート（2事業場以降）'!G75</f>
        <v>0</v>
      </c>
      <c r="G60" s="123">
        <f>'入力シート（2事業場以降）'!I75</f>
        <v>0</v>
      </c>
      <c r="H60" s="122">
        <f t="shared" si="19"/>
        <v>0</v>
      </c>
      <c r="I60" s="134">
        <f t="shared" si="14"/>
        <v>0</v>
      </c>
      <c r="J60" s="135">
        <f>SUM(L145:L147)</f>
        <v>0</v>
      </c>
      <c r="K60" s="132">
        <f t="shared" si="15"/>
        <v>0</v>
      </c>
      <c r="L60" s="136">
        <f t="shared" si="16"/>
        <v>0</v>
      </c>
      <c r="N60" s="147" t="str">
        <f t="shared" ca="1" si="20"/>
        <v/>
      </c>
      <c r="O60" t="str">
        <f t="shared" ca="1" si="21"/>
        <v/>
      </c>
      <c r="P60">
        <f t="shared" si="22"/>
        <v>0</v>
      </c>
      <c r="Q60">
        <f t="shared" si="17"/>
        <v>0</v>
      </c>
      <c r="R60" t="str">
        <f t="shared" si="18"/>
        <v>交付決定時の補助対象経費を入力してください。</v>
      </c>
      <c r="S60" t="s">
        <v>456</v>
      </c>
    </row>
    <row r="61" spans="2:19" x14ac:dyDescent="0.15">
      <c r="B61" s="100">
        <v>18</v>
      </c>
      <c r="C61" s="100" t="s">
        <v>403</v>
      </c>
      <c r="D61" s="101">
        <f t="shared" si="13"/>
        <v>0</v>
      </c>
      <c r="E61" s="101">
        <f>'入力シート（2事業場以降）'!$V$27</f>
        <v>0</v>
      </c>
      <c r="F61" s="123">
        <f>'入力シート（2事業場以降）'!G78</f>
        <v>0</v>
      </c>
      <c r="G61" s="123">
        <f>'入力シート（2事業場以降）'!I78</f>
        <v>0</v>
      </c>
      <c r="H61" s="122">
        <f t="shared" si="19"/>
        <v>0</v>
      </c>
      <c r="I61" s="134">
        <f t="shared" si="14"/>
        <v>0</v>
      </c>
      <c r="J61" s="135">
        <f>SUM(L148:L150)</f>
        <v>0</v>
      </c>
      <c r="K61" s="132">
        <f t="shared" si="15"/>
        <v>0</v>
      </c>
      <c r="L61" s="136">
        <f t="shared" si="16"/>
        <v>0</v>
      </c>
      <c r="N61" s="147" t="str">
        <f t="shared" ca="1" si="20"/>
        <v/>
      </c>
      <c r="O61" t="str">
        <f t="shared" ca="1" si="21"/>
        <v/>
      </c>
      <c r="P61">
        <f t="shared" si="22"/>
        <v>0</v>
      </c>
      <c r="Q61">
        <f t="shared" si="17"/>
        <v>0</v>
      </c>
      <c r="R61" t="str">
        <f t="shared" si="18"/>
        <v>交付決定時の補助対象経費を入力してください。</v>
      </c>
      <c r="S61" t="s">
        <v>456</v>
      </c>
    </row>
    <row r="62" spans="2:19" x14ac:dyDescent="0.15">
      <c r="B62" s="100">
        <v>19</v>
      </c>
      <c r="C62" s="100" t="s">
        <v>403</v>
      </c>
      <c r="D62" s="101">
        <f t="shared" si="13"/>
        <v>0</v>
      </c>
      <c r="E62" s="101">
        <f>'入力シート（2事業場以降）'!$V$27</f>
        <v>0</v>
      </c>
      <c r="F62" s="123">
        <f>'入力シート（2事業場以降）'!G81</f>
        <v>0</v>
      </c>
      <c r="G62" s="123">
        <f>'入力シート（2事業場以降）'!I81</f>
        <v>0</v>
      </c>
      <c r="H62" s="122">
        <f t="shared" si="19"/>
        <v>0</v>
      </c>
      <c r="I62" s="134">
        <f t="shared" si="14"/>
        <v>0</v>
      </c>
      <c r="J62" s="135">
        <f>SUM(L151:L153)</f>
        <v>0</v>
      </c>
      <c r="K62" s="132">
        <f t="shared" si="15"/>
        <v>0</v>
      </c>
      <c r="L62" s="136">
        <f t="shared" si="16"/>
        <v>0</v>
      </c>
      <c r="N62" s="147" t="str">
        <f t="shared" ca="1" si="20"/>
        <v/>
      </c>
      <c r="O62" t="str">
        <f t="shared" ca="1" si="21"/>
        <v/>
      </c>
      <c r="P62">
        <f t="shared" si="22"/>
        <v>0</v>
      </c>
      <c r="Q62">
        <f t="shared" si="17"/>
        <v>0</v>
      </c>
      <c r="R62" t="str">
        <f t="shared" si="18"/>
        <v>交付決定時の補助対象経費を入力してください。</v>
      </c>
      <c r="S62" t="s">
        <v>456</v>
      </c>
    </row>
    <row r="63" spans="2:19" x14ac:dyDescent="0.15">
      <c r="B63" s="100">
        <v>20</v>
      </c>
      <c r="C63" s="100" t="s">
        <v>403</v>
      </c>
      <c r="D63" s="101">
        <f t="shared" si="13"/>
        <v>0</v>
      </c>
      <c r="E63" s="101">
        <f>'入力シート（2事業場以降）'!$V$27</f>
        <v>0</v>
      </c>
      <c r="F63" s="123">
        <f>'入力シート（2事業場以降）'!G84</f>
        <v>0</v>
      </c>
      <c r="G63" s="123">
        <f>'入力シート（2事業場以降）'!I84</f>
        <v>0</v>
      </c>
      <c r="H63" s="122">
        <f t="shared" si="19"/>
        <v>0</v>
      </c>
      <c r="I63" s="134">
        <f t="shared" si="14"/>
        <v>0</v>
      </c>
      <c r="J63" s="135">
        <f>SUM(L154:L156)</f>
        <v>0</v>
      </c>
      <c r="K63" s="132">
        <f t="shared" si="15"/>
        <v>0</v>
      </c>
      <c r="L63" s="136">
        <f t="shared" si="16"/>
        <v>0</v>
      </c>
      <c r="N63" s="147" t="str">
        <f t="shared" ca="1" si="20"/>
        <v/>
      </c>
      <c r="O63" t="str">
        <f t="shared" ca="1" si="21"/>
        <v/>
      </c>
      <c r="P63">
        <f t="shared" si="22"/>
        <v>0</v>
      </c>
      <c r="Q63">
        <f t="shared" si="17"/>
        <v>0</v>
      </c>
      <c r="R63" t="str">
        <f t="shared" si="18"/>
        <v>交付決定時の補助対象経費を入力してください。</v>
      </c>
      <c r="S63" t="s">
        <v>456</v>
      </c>
    </row>
    <row r="64" spans="2:19" x14ac:dyDescent="0.15">
      <c r="B64" s="100">
        <v>21</v>
      </c>
      <c r="C64" s="100" t="s">
        <v>403</v>
      </c>
      <c r="D64" s="101">
        <f t="shared" si="13"/>
        <v>0</v>
      </c>
      <c r="E64" s="101">
        <f>'入力シート（2事業場以降）'!$V$27</f>
        <v>0</v>
      </c>
      <c r="F64" s="123">
        <f>'入力シート（2事業場以降）'!G87</f>
        <v>0</v>
      </c>
      <c r="G64" s="123">
        <f>'入力シート（2事業場以降）'!I87</f>
        <v>0</v>
      </c>
      <c r="H64" s="122">
        <f t="shared" si="19"/>
        <v>0</v>
      </c>
      <c r="I64" s="134">
        <f t="shared" si="14"/>
        <v>0</v>
      </c>
      <c r="J64" s="135">
        <f>SUM(L157:L159)</f>
        <v>0</v>
      </c>
      <c r="K64" s="132">
        <f t="shared" si="15"/>
        <v>0</v>
      </c>
      <c r="L64" s="136">
        <f t="shared" si="16"/>
        <v>0</v>
      </c>
      <c r="N64" s="147" t="str">
        <f t="shared" ca="1" si="20"/>
        <v/>
      </c>
      <c r="O64" t="str">
        <f t="shared" ca="1" si="21"/>
        <v/>
      </c>
      <c r="P64">
        <f t="shared" si="22"/>
        <v>0</v>
      </c>
      <c r="Q64">
        <f t="shared" si="17"/>
        <v>0</v>
      </c>
      <c r="R64" t="str">
        <f t="shared" si="18"/>
        <v>交付決定時の補助対象経費を入力してください。</v>
      </c>
      <c r="S64" t="s">
        <v>456</v>
      </c>
    </row>
    <row r="65" spans="2:19" x14ac:dyDescent="0.15">
      <c r="B65" s="100">
        <v>22</v>
      </c>
      <c r="C65" s="100" t="s">
        <v>403</v>
      </c>
      <c r="D65" s="101">
        <f t="shared" si="13"/>
        <v>0</v>
      </c>
      <c r="E65" s="101">
        <f>'入力シート（2事業場以降）'!$V$27</f>
        <v>0</v>
      </c>
      <c r="F65" s="123">
        <f>'入力シート（2事業場以降）'!G90</f>
        <v>0</v>
      </c>
      <c r="G65" s="123">
        <f>'入力シート（2事業場以降）'!I90</f>
        <v>0</v>
      </c>
      <c r="H65" s="122">
        <f t="shared" si="19"/>
        <v>0</v>
      </c>
      <c r="I65" s="134">
        <f t="shared" si="14"/>
        <v>0</v>
      </c>
      <c r="J65" s="135">
        <f>SUM(L160:L162)</f>
        <v>0</v>
      </c>
      <c r="K65" s="132">
        <f t="shared" si="15"/>
        <v>0</v>
      </c>
      <c r="L65" s="136">
        <f t="shared" si="16"/>
        <v>0</v>
      </c>
      <c r="N65" s="147" t="str">
        <f t="shared" ca="1" si="20"/>
        <v/>
      </c>
      <c r="O65" t="str">
        <f t="shared" ca="1" si="21"/>
        <v/>
      </c>
      <c r="P65">
        <f t="shared" si="22"/>
        <v>0</v>
      </c>
      <c r="Q65">
        <f t="shared" si="17"/>
        <v>0</v>
      </c>
      <c r="R65" t="str">
        <f t="shared" si="18"/>
        <v>交付決定時の補助対象経費を入力してください。</v>
      </c>
      <c r="S65" t="s">
        <v>456</v>
      </c>
    </row>
    <row r="66" spans="2:19" x14ac:dyDescent="0.15">
      <c r="B66" s="100">
        <v>23</v>
      </c>
      <c r="C66" s="100" t="s">
        <v>403</v>
      </c>
      <c r="D66" s="101">
        <f t="shared" si="13"/>
        <v>0</v>
      </c>
      <c r="E66" s="101">
        <f>'入力シート（2事業場以降）'!$V$27</f>
        <v>0</v>
      </c>
      <c r="F66" s="123">
        <f>'入力シート（2事業場以降）'!G93</f>
        <v>0</v>
      </c>
      <c r="G66" s="123">
        <f>'入力シート（2事業場以降）'!I93</f>
        <v>0</v>
      </c>
      <c r="H66" s="122">
        <f t="shared" si="19"/>
        <v>0</v>
      </c>
      <c r="I66" s="134">
        <f t="shared" si="14"/>
        <v>0</v>
      </c>
      <c r="J66" s="135">
        <f>SUM(L163:L165)</f>
        <v>0</v>
      </c>
      <c r="K66" s="132">
        <f t="shared" si="15"/>
        <v>0</v>
      </c>
      <c r="L66" s="136">
        <f t="shared" si="16"/>
        <v>0</v>
      </c>
      <c r="N66" s="147" t="str">
        <f t="shared" ca="1" si="20"/>
        <v/>
      </c>
      <c r="O66" t="str">
        <f t="shared" ca="1" si="21"/>
        <v/>
      </c>
      <c r="P66">
        <f t="shared" si="22"/>
        <v>0</v>
      </c>
      <c r="Q66">
        <f t="shared" si="17"/>
        <v>0</v>
      </c>
      <c r="R66" t="str">
        <f t="shared" si="18"/>
        <v>交付決定時の補助対象経費を入力してください。</v>
      </c>
      <c r="S66" t="s">
        <v>456</v>
      </c>
    </row>
    <row r="67" spans="2:19" x14ac:dyDescent="0.15">
      <c r="B67" s="100">
        <v>24</v>
      </c>
      <c r="C67" s="100" t="s">
        <v>403</v>
      </c>
      <c r="D67" s="101">
        <f t="shared" si="13"/>
        <v>0</v>
      </c>
      <c r="E67" s="101">
        <f>'入力シート（2事業場以降）'!$V$27</f>
        <v>0</v>
      </c>
      <c r="F67" s="123">
        <f>'入力シート（2事業場以降）'!G96</f>
        <v>0</v>
      </c>
      <c r="G67" s="123">
        <f>'入力シート（2事業場以降）'!I96</f>
        <v>0</v>
      </c>
      <c r="H67" s="122">
        <f t="shared" si="19"/>
        <v>0</v>
      </c>
      <c r="I67" s="134">
        <f t="shared" si="14"/>
        <v>0</v>
      </c>
      <c r="J67" s="135">
        <f>SUM(L166:L168)</f>
        <v>0</v>
      </c>
      <c r="K67" s="132">
        <f t="shared" si="15"/>
        <v>0</v>
      </c>
      <c r="L67" s="136">
        <f t="shared" si="16"/>
        <v>0</v>
      </c>
      <c r="N67" s="147" t="str">
        <f t="shared" ca="1" si="20"/>
        <v/>
      </c>
      <c r="O67" t="str">
        <f t="shared" ca="1" si="21"/>
        <v/>
      </c>
      <c r="P67">
        <f t="shared" si="22"/>
        <v>0</v>
      </c>
      <c r="Q67">
        <f t="shared" si="17"/>
        <v>0</v>
      </c>
      <c r="R67" t="str">
        <f t="shared" si="18"/>
        <v>交付決定時の補助対象経費を入力してください。</v>
      </c>
      <c r="S67" t="s">
        <v>456</v>
      </c>
    </row>
    <row r="68" spans="2:19" x14ac:dyDescent="0.15">
      <c r="B68" s="100">
        <v>25</v>
      </c>
      <c r="C68" s="100" t="s">
        <v>403</v>
      </c>
      <c r="D68" s="101">
        <f t="shared" si="13"/>
        <v>0</v>
      </c>
      <c r="E68" s="101">
        <f>'入力シート（2事業場以降）'!$V$27</f>
        <v>0</v>
      </c>
      <c r="F68" s="123">
        <f>'入力シート（2事業場以降）'!G99</f>
        <v>0</v>
      </c>
      <c r="G68" s="123">
        <f>'入力シート（2事業場以降）'!I99</f>
        <v>0</v>
      </c>
      <c r="H68" s="122">
        <f t="shared" si="19"/>
        <v>0</v>
      </c>
      <c r="I68" s="134">
        <f t="shared" si="14"/>
        <v>0</v>
      </c>
      <c r="J68" s="135">
        <f>SUM(L169:L171)</f>
        <v>0</v>
      </c>
      <c r="K68" s="132">
        <f t="shared" si="15"/>
        <v>0</v>
      </c>
      <c r="L68" s="136">
        <f t="shared" si="16"/>
        <v>0</v>
      </c>
      <c r="N68" s="147" t="str">
        <f t="shared" ca="1" si="20"/>
        <v/>
      </c>
      <c r="O68" t="str">
        <f t="shared" ca="1" si="21"/>
        <v/>
      </c>
      <c r="P68">
        <f t="shared" si="22"/>
        <v>0</v>
      </c>
      <c r="Q68">
        <f t="shared" si="17"/>
        <v>0</v>
      </c>
      <c r="R68" t="str">
        <f t="shared" si="18"/>
        <v>交付決定時の補助対象経費を入力してください。</v>
      </c>
      <c r="S68" t="s">
        <v>456</v>
      </c>
    </row>
    <row r="69" spans="2:19" x14ac:dyDescent="0.15">
      <c r="B69" s="100">
        <v>26</v>
      </c>
      <c r="C69" s="100" t="s">
        <v>403</v>
      </c>
      <c r="D69" s="101">
        <f t="shared" si="13"/>
        <v>0</v>
      </c>
      <c r="E69" s="101">
        <f>'入力シート（2事業場以降）'!$V$27</f>
        <v>0</v>
      </c>
      <c r="F69" s="123">
        <f>'入力シート（2事業場以降）'!G102</f>
        <v>0</v>
      </c>
      <c r="G69" s="123">
        <f>'入力シート（2事業場以降）'!I102</f>
        <v>0</v>
      </c>
      <c r="H69" s="122">
        <f t="shared" si="19"/>
        <v>0</v>
      </c>
      <c r="I69" s="134">
        <f t="shared" si="14"/>
        <v>0</v>
      </c>
      <c r="J69" s="135">
        <f>SUM(L172:L174)</f>
        <v>0</v>
      </c>
      <c r="K69" s="132">
        <f t="shared" si="15"/>
        <v>0</v>
      </c>
      <c r="L69" s="136">
        <f t="shared" si="16"/>
        <v>0</v>
      </c>
      <c r="N69" s="147" t="str">
        <f t="shared" ca="1" si="20"/>
        <v/>
      </c>
      <c r="O69" t="str">
        <f t="shared" ca="1" si="21"/>
        <v/>
      </c>
      <c r="P69">
        <f t="shared" si="22"/>
        <v>0</v>
      </c>
      <c r="Q69">
        <f t="shared" si="17"/>
        <v>0</v>
      </c>
      <c r="R69" t="str">
        <f t="shared" si="18"/>
        <v>交付決定時の補助対象経費を入力してください。</v>
      </c>
      <c r="S69" t="s">
        <v>456</v>
      </c>
    </row>
    <row r="70" spans="2:19" x14ac:dyDescent="0.15">
      <c r="B70" s="100">
        <v>27</v>
      </c>
      <c r="C70" s="100" t="s">
        <v>403</v>
      </c>
      <c r="D70" s="101">
        <f t="shared" si="13"/>
        <v>0</v>
      </c>
      <c r="E70" s="101">
        <f>'入力シート（2事業場以降）'!$V$27</f>
        <v>0</v>
      </c>
      <c r="F70" s="123">
        <f>'入力シート（2事業場以降）'!G105</f>
        <v>0</v>
      </c>
      <c r="G70" s="123">
        <f>'入力シート（2事業場以降）'!I105</f>
        <v>0</v>
      </c>
      <c r="H70" s="122">
        <f t="shared" si="19"/>
        <v>0</v>
      </c>
      <c r="I70" s="134">
        <f t="shared" si="14"/>
        <v>0</v>
      </c>
      <c r="J70" s="135">
        <f>SUM(L175:L177)</f>
        <v>0</v>
      </c>
      <c r="K70" s="132">
        <f t="shared" si="15"/>
        <v>0</v>
      </c>
      <c r="L70" s="136">
        <f t="shared" si="16"/>
        <v>0</v>
      </c>
      <c r="N70" s="147" t="str">
        <f t="shared" ca="1" si="20"/>
        <v/>
      </c>
      <c r="O70" t="str">
        <f t="shared" ca="1" si="21"/>
        <v/>
      </c>
      <c r="P70">
        <f t="shared" si="22"/>
        <v>0</v>
      </c>
      <c r="Q70">
        <f t="shared" si="17"/>
        <v>0</v>
      </c>
      <c r="R70" t="str">
        <f t="shared" si="18"/>
        <v>交付決定時の補助対象経費を入力してください。</v>
      </c>
      <c r="S70" t="s">
        <v>456</v>
      </c>
    </row>
    <row r="71" spans="2:19" x14ac:dyDescent="0.15">
      <c r="B71" s="100">
        <v>28</v>
      </c>
      <c r="C71" s="100" t="s">
        <v>403</v>
      </c>
      <c r="D71" s="101">
        <f t="shared" si="13"/>
        <v>0</v>
      </c>
      <c r="E71" s="101">
        <f>'入力シート（2事業場以降）'!$V$27</f>
        <v>0</v>
      </c>
      <c r="F71" s="123">
        <f>'入力シート（2事業場以降）'!G108</f>
        <v>0</v>
      </c>
      <c r="G71" s="123">
        <f>'入力シート（2事業場以降）'!I108</f>
        <v>0</v>
      </c>
      <c r="H71" s="122">
        <f t="shared" si="19"/>
        <v>0</v>
      </c>
      <c r="I71" s="134">
        <f t="shared" si="14"/>
        <v>0</v>
      </c>
      <c r="J71" s="135">
        <f>SUM(L178:L180)</f>
        <v>0</v>
      </c>
      <c r="K71" s="132">
        <f t="shared" si="15"/>
        <v>0</v>
      </c>
      <c r="L71" s="136">
        <f t="shared" si="16"/>
        <v>0</v>
      </c>
      <c r="N71" s="147" t="str">
        <f t="shared" ca="1" si="20"/>
        <v/>
      </c>
      <c r="O71" t="str">
        <f t="shared" ca="1" si="21"/>
        <v/>
      </c>
      <c r="P71">
        <f t="shared" si="22"/>
        <v>0</v>
      </c>
      <c r="Q71">
        <f t="shared" si="17"/>
        <v>0</v>
      </c>
      <c r="R71" t="str">
        <f t="shared" si="18"/>
        <v>交付決定時の補助対象経費を入力してください。</v>
      </c>
      <c r="S71" t="s">
        <v>456</v>
      </c>
    </row>
    <row r="72" spans="2:19" x14ac:dyDescent="0.15">
      <c r="B72" s="100">
        <v>29</v>
      </c>
      <c r="C72" s="100" t="s">
        <v>403</v>
      </c>
      <c r="D72" s="101">
        <f t="shared" si="13"/>
        <v>0</v>
      </c>
      <c r="E72" s="101">
        <f>'入力シート（2事業場以降）'!$V$27</f>
        <v>0</v>
      </c>
      <c r="F72" s="123">
        <f>'入力シート（2事業場以降）'!G111</f>
        <v>0</v>
      </c>
      <c r="G72" s="123">
        <f>'入力シート（2事業場以降）'!I111</f>
        <v>0</v>
      </c>
      <c r="H72" s="122">
        <f t="shared" si="19"/>
        <v>0</v>
      </c>
      <c r="I72" s="134">
        <f t="shared" si="14"/>
        <v>0</v>
      </c>
      <c r="J72" s="135">
        <f>SUM(L181:L183)</f>
        <v>0</v>
      </c>
      <c r="K72" s="132">
        <f t="shared" si="15"/>
        <v>0</v>
      </c>
      <c r="L72" s="136">
        <f t="shared" si="16"/>
        <v>0</v>
      </c>
      <c r="N72" s="147" t="str">
        <f t="shared" ca="1" si="20"/>
        <v/>
      </c>
      <c r="O72" t="str">
        <f t="shared" ca="1" si="21"/>
        <v/>
      </c>
      <c r="P72">
        <f t="shared" si="22"/>
        <v>0</v>
      </c>
      <c r="Q72">
        <f t="shared" si="17"/>
        <v>0</v>
      </c>
      <c r="R72" t="str">
        <f t="shared" si="18"/>
        <v>交付決定時の補助対象経費を入力してください。</v>
      </c>
      <c r="S72" t="s">
        <v>456</v>
      </c>
    </row>
    <row r="73" spans="2:19" x14ac:dyDescent="0.15">
      <c r="B73" s="100">
        <v>30</v>
      </c>
      <c r="C73" s="100" t="s">
        <v>403</v>
      </c>
      <c r="D73" s="101">
        <f t="shared" si="13"/>
        <v>0</v>
      </c>
      <c r="E73" s="101">
        <f>'入力シート（2事業場以降）'!$V$27</f>
        <v>0</v>
      </c>
      <c r="F73" s="123">
        <f>'入力シート（2事業場以降）'!G114</f>
        <v>0</v>
      </c>
      <c r="G73" s="123">
        <f>'入力シート（2事業場以降）'!I114</f>
        <v>0</v>
      </c>
      <c r="H73" s="122">
        <f t="shared" si="19"/>
        <v>0</v>
      </c>
      <c r="I73" s="134">
        <f t="shared" si="14"/>
        <v>0</v>
      </c>
      <c r="J73" s="135">
        <f>SUM(L184:L186)</f>
        <v>0</v>
      </c>
      <c r="K73" s="132">
        <f t="shared" si="15"/>
        <v>0</v>
      </c>
      <c r="L73" s="136">
        <f t="shared" si="16"/>
        <v>0</v>
      </c>
      <c r="N73" s="147" t="str">
        <f t="shared" ca="1" si="20"/>
        <v/>
      </c>
      <c r="O73" t="str">
        <f t="shared" ca="1" si="21"/>
        <v/>
      </c>
      <c r="P73">
        <f t="shared" si="22"/>
        <v>0</v>
      </c>
      <c r="Q73">
        <f t="shared" si="17"/>
        <v>0</v>
      </c>
      <c r="R73" t="str">
        <f t="shared" si="18"/>
        <v>交付決定時の補助対象経費を入力してください。</v>
      </c>
      <c r="S73" t="s">
        <v>456</v>
      </c>
    </row>
    <row r="74" spans="2:19" x14ac:dyDescent="0.15">
      <c r="B74" s="100">
        <v>31</v>
      </c>
      <c r="C74" s="100" t="s">
        <v>403</v>
      </c>
      <c r="D74" s="101">
        <f t="shared" si="13"/>
        <v>0</v>
      </c>
      <c r="E74" s="101">
        <f>'入力シート（2事業場以降）'!$V$27</f>
        <v>0</v>
      </c>
      <c r="F74" s="123">
        <f>'入力シート（2事業場以降）'!G117</f>
        <v>0</v>
      </c>
      <c r="G74" s="123">
        <f>'入力シート（2事業場以降）'!I117</f>
        <v>0</v>
      </c>
      <c r="H74" s="122">
        <f t="shared" si="19"/>
        <v>0</v>
      </c>
      <c r="I74" s="134">
        <f t="shared" si="14"/>
        <v>0</v>
      </c>
      <c r="J74" s="135">
        <f>SUM(L187:L189)</f>
        <v>0</v>
      </c>
      <c r="K74" s="132">
        <f t="shared" si="15"/>
        <v>0</v>
      </c>
      <c r="L74" s="136">
        <f t="shared" si="16"/>
        <v>0</v>
      </c>
      <c r="N74" s="147" t="str">
        <f t="shared" ca="1" si="20"/>
        <v/>
      </c>
      <c r="O74" t="str">
        <f t="shared" ca="1" si="21"/>
        <v/>
      </c>
      <c r="P74">
        <f t="shared" si="22"/>
        <v>0</v>
      </c>
      <c r="Q74">
        <f t="shared" si="17"/>
        <v>0</v>
      </c>
      <c r="R74" t="str">
        <f t="shared" si="18"/>
        <v>交付決定時の補助対象経費を入力してください。</v>
      </c>
      <c r="S74" t="s">
        <v>456</v>
      </c>
    </row>
    <row r="75" spans="2:19" x14ac:dyDescent="0.15">
      <c r="B75" s="100">
        <v>32</v>
      </c>
      <c r="C75" s="100" t="s">
        <v>403</v>
      </c>
      <c r="D75" s="101">
        <f t="shared" si="13"/>
        <v>0</v>
      </c>
      <c r="E75" s="101">
        <f>'入力シート（2事業場以降）'!$V$27</f>
        <v>0</v>
      </c>
      <c r="F75" s="123">
        <f>'入力シート（2事業場以降）'!G120</f>
        <v>0</v>
      </c>
      <c r="G75" s="123">
        <f>'入力シート（2事業場以降）'!I120</f>
        <v>0</v>
      </c>
      <c r="H75" s="122">
        <f t="shared" si="19"/>
        <v>0</v>
      </c>
      <c r="I75" s="134">
        <f t="shared" si="14"/>
        <v>0</v>
      </c>
      <c r="J75" s="135">
        <f>SUM(L190:L192)</f>
        <v>0</v>
      </c>
      <c r="K75" s="132">
        <f t="shared" si="15"/>
        <v>0</v>
      </c>
      <c r="L75" s="136">
        <f t="shared" si="16"/>
        <v>0</v>
      </c>
      <c r="N75" s="147" t="str">
        <f t="shared" ca="1" si="20"/>
        <v/>
      </c>
      <c r="O75" t="str">
        <f t="shared" ca="1" si="21"/>
        <v/>
      </c>
      <c r="P75">
        <f t="shared" si="22"/>
        <v>0</v>
      </c>
      <c r="Q75">
        <f t="shared" si="17"/>
        <v>0</v>
      </c>
      <c r="R75" t="str">
        <f t="shared" si="18"/>
        <v>交付決定時の補助対象経費を入力してください。</v>
      </c>
      <c r="S75" t="s">
        <v>456</v>
      </c>
    </row>
    <row r="76" spans="2:19" x14ac:dyDescent="0.15">
      <c r="B76" s="100">
        <v>33</v>
      </c>
      <c r="C76" s="100" t="s">
        <v>403</v>
      </c>
      <c r="D76" s="101">
        <f t="shared" si="13"/>
        <v>0</v>
      </c>
      <c r="E76" s="101">
        <f>'入力シート（2事業場以降）'!$V$27</f>
        <v>0</v>
      </c>
      <c r="F76" s="123">
        <f>'入力シート（2事業場以降）'!G123</f>
        <v>0</v>
      </c>
      <c r="G76" s="123">
        <f>'入力シート（2事業場以降）'!I123</f>
        <v>0</v>
      </c>
      <c r="H76" s="122">
        <f t="shared" si="19"/>
        <v>0</v>
      </c>
      <c r="I76" s="134">
        <f t="shared" si="14"/>
        <v>0</v>
      </c>
      <c r="J76" s="135">
        <f>SUM(L193:L195)</f>
        <v>0</v>
      </c>
      <c r="K76" s="132">
        <f t="shared" si="15"/>
        <v>0</v>
      </c>
      <c r="L76" s="136">
        <f t="shared" si="16"/>
        <v>0</v>
      </c>
      <c r="N76" s="147" t="str">
        <f t="shared" ca="1" si="20"/>
        <v/>
      </c>
      <c r="O76" t="str">
        <f t="shared" ca="1" si="21"/>
        <v/>
      </c>
      <c r="P76">
        <f t="shared" si="22"/>
        <v>0</v>
      </c>
      <c r="Q76">
        <f t="shared" si="17"/>
        <v>0</v>
      </c>
      <c r="R76" t="str">
        <f t="shared" si="18"/>
        <v>交付決定時の補助対象経費を入力してください。</v>
      </c>
      <c r="S76" t="s">
        <v>456</v>
      </c>
    </row>
    <row r="77" spans="2:19" x14ac:dyDescent="0.15">
      <c r="B77" s="100">
        <v>34</v>
      </c>
      <c r="C77" s="100" t="s">
        <v>403</v>
      </c>
      <c r="D77" s="101">
        <f t="shared" ref="D77:D93" si="23">IF(B77&lt;=$F$39,1,0)</f>
        <v>0</v>
      </c>
      <c r="E77" s="101">
        <f>'入力シート（2事業場以降）'!$V$27</f>
        <v>0</v>
      </c>
      <c r="F77" s="123">
        <f>'入力シート（2事業場以降）'!G126</f>
        <v>0</v>
      </c>
      <c r="G77" s="123">
        <f>'入力シート（2事業場以降）'!I126</f>
        <v>0</v>
      </c>
      <c r="H77" s="122">
        <f t="shared" si="19"/>
        <v>0</v>
      </c>
      <c r="I77" s="134">
        <f t="shared" si="14"/>
        <v>0</v>
      </c>
      <c r="J77" s="135">
        <f>SUM(L196:L198)</f>
        <v>0</v>
      </c>
      <c r="K77" s="132">
        <f t="shared" si="15"/>
        <v>0</v>
      </c>
      <c r="L77" s="136">
        <f t="shared" si="16"/>
        <v>0</v>
      </c>
      <c r="N77" s="147" t="str">
        <f t="shared" ca="1" si="20"/>
        <v/>
      </c>
      <c r="O77" t="str">
        <f t="shared" ca="1" si="21"/>
        <v/>
      </c>
      <c r="P77">
        <f t="shared" si="22"/>
        <v>0</v>
      </c>
      <c r="Q77">
        <f t="shared" si="17"/>
        <v>0</v>
      </c>
      <c r="R77" t="str">
        <f t="shared" si="18"/>
        <v>交付決定時の補助対象経費を入力してください。</v>
      </c>
      <c r="S77" t="s">
        <v>456</v>
      </c>
    </row>
    <row r="78" spans="2:19" x14ac:dyDescent="0.15">
      <c r="B78" s="100">
        <v>35</v>
      </c>
      <c r="C78" s="100" t="s">
        <v>403</v>
      </c>
      <c r="D78" s="101">
        <f t="shared" si="23"/>
        <v>0</v>
      </c>
      <c r="E78" s="101">
        <f>'入力シート（2事業場以降）'!$V$27</f>
        <v>0</v>
      </c>
      <c r="F78" s="123">
        <f>'入力シート（2事業場以降）'!G129</f>
        <v>0</v>
      </c>
      <c r="G78" s="123">
        <f>'入力シート（2事業場以降）'!I129</f>
        <v>0</v>
      </c>
      <c r="H78" s="122">
        <f t="shared" si="19"/>
        <v>0</v>
      </c>
      <c r="I78" s="134">
        <f t="shared" si="14"/>
        <v>0</v>
      </c>
      <c r="J78" s="135">
        <f>SUM(L199:L201)</f>
        <v>0</v>
      </c>
      <c r="K78" s="132">
        <f t="shared" si="15"/>
        <v>0</v>
      </c>
      <c r="L78" s="136">
        <f t="shared" si="16"/>
        <v>0</v>
      </c>
      <c r="N78" s="147" t="str">
        <f t="shared" ca="1" si="20"/>
        <v/>
      </c>
      <c r="O78" t="str">
        <f t="shared" ca="1" si="21"/>
        <v/>
      </c>
      <c r="P78">
        <f t="shared" si="22"/>
        <v>0</v>
      </c>
      <c r="Q78">
        <f t="shared" si="17"/>
        <v>0</v>
      </c>
      <c r="R78" t="str">
        <f t="shared" si="18"/>
        <v>交付決定時の補助対象経費を入力してください。</v>
      </c>
      <c r="S78" t="s">
        <v>456</v>
      </c>
    </row>
    <row r="79" spans="2:19" x14ac:dyDescent="0.15">
      <c r="B79" s="100">
        <v>36</v>
      </c>
      <c r="C79" s="100" t="s">
        <v>403</v>
      </c>
      <c r="D79" s="101">
        <f t="shared" si="23"/>
        <v>0</v>
      </c>
      <c r="E79" s="101">
        <f>'入力シート（2事業場以降）'!$V$27</f>
        <v>0</v>
      </c>
      <c r="F79" s="123">
        <f>'入力シート（2事業場以降）'!G132</f>
        <v>0</v>
      </c>
      <c r="G79" s="123">
        <f>'入力シート（2事業場以降）'!I132</f>
        <v>0</v>
      </c>
      <c r="H79" s="122">
        <f t="shared" si="19"/>
        <v>0</v>
      </c>
      <c r="I79" s="134">
        <f t="shared" si="14"/>
        <v>0</v>
      </c>
      <c r="J79" s="135">
        <f>SUM(L202:L204)</f>
        <v>0</v>
      </c>
      <c r="K79" s="132">
        <f t="shared" si="15"/>
        <v>0</v>
      </c>
      <c r="L79" s="136">
        <f t="shared" si="16"/>
        <v>0</v>
      </c>
      <c r="N79" s="147" t="str">
        <f t="shared" ca="1" si="20"/>
        <v/>
      </c>
      <c r="O79" t="str">
        <f t="shared" ca="1" si="21"/>
        <v/>
      </c>
      <c r="P79">
        <f t="shared" si="22"/>
        <v>0</v>
      </c>
      <c r="Q79">
        <f t="shared" si="17"/>
        <v>0</v>
      </c>
      <c r="R79" t="str">
        <f t="shared" si="18"/>
        <v>交付決定時の補助対象経費を入力してください。</v>
      </c>
      <c r="S79" t="s">
        <v>456</v>
      </c>
    </row>
    <row r="80" spans="2:19" x14ac:dyDescent="0.15">
      <c r="B80" s="100">
        <v>37</v>
      </c>
      <c r="C80" s="100" t="s">
        <v>403</v>
      </c>
      <c r="D80" s="101">
        <f t="shared" si="23"/>
        <v>0</v>
      </c>
      <c r="E80" s="101">
        <f>'入力シート（2事業場以降）'!$V$27</f>
        <v>0</v>
      </c>
      <c r="F80" s="123">
        <f>'入力シート（2事業場以降）'!G135</f>
        <v>0</v>
      </c>
      <c r="G80" s="123">
        <f>'入力シート（2事業場以降）'!I135</f>
        <v>0</v>
      </c>
      <c r="H80" s="122">
        <f t="shared" si="19"/>
        <v>0</v>
      </c>
      <c r="I80" s="134">
        <f t="shared" si="14"/>
        <v>0</v>
      </c>
      <c r="J80" s="135">
        <f>SUM(L205:L207)</f>
        <v>0</v>
      </c>
      <c r="K80" s="132">
        <f t="shared" si="15"/>
        <v>0</v>
      </c>
      <c r="L80" s="136">
        <f t="shared" si="16"/>
        <v>0</v>
      </c>
      <c r="N80" s="147" t="str">
        <f t="shared" ca="1" si="20"/>
        <v/>
      </c>
      <c r="O80" t="str">
        <f t="shared" ca="1" si="21"/>
        <v/>
      </c>
      <c r="P80">
        <f t="shared" si="22"/>
        <v>0</v>
      </c>
      <c r="Q80">
        <f t="shared" si="17"/>
        <v>0</v>
      </c>
      <c r="R80" t="str">
        <f t="shared" si="18"/>
        <v>交付決定時の補助対象経費を入力してください。</v>
      </c>
      <c r="S80" t="s">
        <v>456</v>
      </c>
    </row>
    <row r="81" spans="2:22" x14ac:dyDescent="0.15">
      <c r="B81" s="100">
        <v>38</v>
      </c>
      <c r="C81" s="100" t="s">
        <v>403</v>
      </c>
      <c r="D81" s="101">
        <f t="shared" si="23"/>
        <v>0</v>
      </c>
      <c r="E81" s="101">
        <f>'入力シート（2事業場以降）'!$V$27</f>
        <v>0</v>
      </c>
      <c r="F81" s="123">
        <f>'入力シート（2事業場以降）'!G138</f>
        <v>0</v>
      </c>
      <c r="G81" s="123">
        <f>'入力シート（2事業場以降）'!I138</f>
        <v>0</v>
      </c>
      <c r="H81" s="122">
        <f t="shared" si="19"/>
        <v>0</v>
      </c>
      <c r="I81" s="134">
        <f t="shared" si="14"/>
        <v>0</v>
      </c>
      <c r="J81" s="135">
        <f>SUM(L208:L210)</f>
        <v>0</v>
      </c>
      <c r="K81" s="132">
        <f t="shared" si="15"/>
        <v>0</v>
      </c>
      <c r="L81" s="136">
        <f t="shared" si="16"/>
        <v>0</v>
      </c>
      <c r="N81" s="147" t="str">
        <f t="shared" ca="1" si="20"/>
        <v/>
      </c>
      <c r="O81" t="str">
        <f t="shared" ca="1" si="21"/>
        <v/>
      </c>
      <c r="P81">
        <f t="shared" si="22"/>
        <v>0</v>
      </c>
      <c r="Q81">
        <f t="shared" si="17"/>
        <v>0</v>
      </c>
      <c r="R81" t="str">
        <f t="shared" si="18"/>
        <v>交付決定時の補助対象経費を入力してください。</v>
      </c>
      <c r="S81" t="s">
        <v>456</v>
      </c>
    </row>
    <row r="82" spans="2:22" x14ac:dyDescent="0.15">
      <c r="B82" s="100">
        <v>39</v>
      </c>
      <c r="C82" s="100" t="s">
        <v>403</v>
      </c>
      <c r="D82" s="101">
        <f t="shared" si="23"/>
        <v>0</v>
      </c>
      <c r="E82" s="101">
        <f>'入力シート（2事業場以降）'!$V$27</f>
        <v>0</v>
      </c>
      <c r="F82" s="123">
        <f>'入力シート（2事業場以降）'!G141</f>
        <v>0</v>
      </c>
      <c r="G82" s="123">
        <f>'入力シート（2事業場以降）'!I141</f>
        <v>0</v>
      </c>
      <c r="H82" s="122">
        <f t="shared" si="19"/>
        <v>0</v>
      </c>
      <c r="I82" s="134">
        <f t="shared" si="14"/>
        <v>0</v>
      </c>
      <c r="J82" s="135">
        <f>SUM(L211:L213)</f>
        <v>0</v>
      </c>
      <c r="K82" s="132">
        <f t="shared" si="15"/>
        <v>0</v>
      </c>
      <c r="L82" s="136">
        <f t="shared" si="16"/>
        <v>0</v>
      </c>
      <c r="N82" s="147" t="str">
        <f t="shared" ca="1" si="20"/>
        <v/>
      </c>
      <c r="O82" t="str">
        <f t="shared" ca="1" si="21"/>
        <v/>
      </c>
      <c r="P82">
        <f t="shared" si="22"/>
        <v>0</v>
      </c>
      <c r="Q82">
        <f t="shared" si="17"/>
        <v>0</v>
      </c>
      <c r="R82" t="str">
        <f t="shared" si="18"/>
        <v>交付決定時の補助対象経費を入力してください。</v>
      </c>
      <c r="S82" t="s">
        <v>456</v>
      </c>
    </row>
    <row r="83" spans="2:22" x14ac:dyDescent="0.15">
      <c r="B83" s="100">
        <v>40</v>
      </c>
      <c r="C83" s="100" t="s">
        <v>403</v>
      </c>
      <c r="D83" s="101">
        <f t="shared" si="23"/>
        <v>0</v>
      </c>
      <c r="E83" s="101">
        <f>'入力シート（2事業場以降）'!$V$27</f>
        <v>0</v>
      </c>
      <c r="F83" s="123">
        <f>'入力シート（2事業場以降）'!G144</f>
        <v>0</v>
      </c>
      <c r="G83" s="123">
        <f>'入力シート（2事業場以降）'!I144</f>
        <v>0</v>
      </c>
      <c r="H83" s="122">
        <f t="shared" si="19"/>
        <v>0</v>
      </c>
      <c r="I83" s="134">
        <f t="shared" si="14"/>
        <v>0</v>
      </c>
      <c r="J83" s="135">
        <f>SUM(L214:L216)</f>
        <v>0</v>
      </c>
      <c r="K83" s="132">
        <f t="shared" si="15"/>
        <v>0</v>
      </c>
      <c r="L83" s="136">
        <f t="shared" si="16"/>
        <v>0</v>
      </c>
      <c r="N83" s="147" t="str">
        <f t="shared" ca="1" si="20"/>
        <v/>
      </c>
      <c r="O83" t="str">
        <f t="shared" ca="1" si="21"/>
        <v/>
      </c>
      <c r="P83">
        <f t="shared" si="22"/>
        <v>0</v>
      </c>
      <c r="Q83">
        <f t="shared" si="17"/>
        <v>0</v>
      </c>
      <c r="R83" t="str">
        <f t="shared" si="18"/>
        <v>交付決定時の補助対象経費を入力してください。</v>
      </c>
      <c r="S83" t="s">
        <v>456</v>
      </c>
    </row>
    <row r="84" spans="2:22" x14ac:dyDescent="0.15">
      <c r="B84" s="100">
        <v>41</v>
      </c>
      <c r="C84" s="100" t="s">
        <v>403</v>
      </c>
      <c r="D84" s="101">
        <f t="shared" si="23"/>
        <v>0</v>
      </c>
      <c r="E84" s="101">
        <f>'入力シート（2事業場以降）'!$V$27</f>
        <v>0</v>
      </c>
      <c r="F84" s="123">
        <f>'入力シート（2事業場以降）'!G147</f>
        <v>0</v>
      </c>
      <c r="G84" s="123">
        <f>'入力シート（2事業場以降）'!I147</f>
        <v>0</v>
      </c>
      <c r="H84" s="122">
        <f t="shared" si="19"/>
        <v>0</v>
      </c>
      <c r="I84" s="134">
        <f t="shared" si="14"/>
        <v>0</v>
      </c>
      <c r="J84" s="135">
        <f>SUM(L217:L219)</f>
        <v>0</v>
      </c>
      <c r="K84" s="132">
        <f t="shared" si="15"/>
        <v>0</v>
      </c>
      <c r="L84" s="136">
        <f t="shared" si="16"/>
        <v>0</v>
      </c>
      <c r="N84" s="147" t="str">
        <f t="shared" ca="1" si="20"/>
        <v/>
      </c>
      <c r="O84" t="str">
        <f t="shared" ca="1" si="21"/>
        <v/>
      </c>
      <c r="P84">
        <f t="shared" si="22"/>
        <v>0</v>
      </c>
      <c r="Q84">
        <f t="shared" si="17"/>
        <v>0</v>
      </c>
      <c r="R84" t="str">
        <f t="shared" si="18"/>
        <v>交付決定時の補助対象経費を入力してください。</v>
      </c>
      <c r="S84" t="s">
        <v>456</v>
      </c>
    </row>
    <row r="85" spans="2:22" x14ac:dyDescent="0.15">
      <c r="B85" s="100">
        <v>42</v>
      </c>
      <c r="C85" s="100" t="s">
        <v>403</v>
      </c>
      <c r="D85" s="101">
        <f t="shared" si="23"/>
        <v>0</v>
      </c>
      <c r="E85" s="101">
        <f>'入力シート（2事業場以降）'!$V$27</f>
        <v>0</v>
      </c>
      <c r="F85" s="123">
        <f>'入力シート（2事業場以降）'!G150</f>
        <v>0</v>
      </c>
      <c r="G85" s="123">
        <f>'入力シート（2事業場以降）'!I150</f>
        <v>0</v>
      </c>
      <c r="H85" s="122">
        <f t="shared" si="19"/>
        <v>0</v>
      </c>
      <c r="I85" s="134">
        <f t="shared" si="14"/>
        <v>0</v>
      </c>
      <c r="J85" s="135">
        <f>SUM(L220:L222)</f>
        <v>0</v>
      </c>
      <c r="K85" s="132">
        <f t="shared" si="15"/>
        <v>0</v>
      </c>
      <c r="L85" s="136">
        <f t="shared" si="16"/>
        <v>0</v>
      </c>
      <c r="N85" s="147" t="str">
        <f t="shared" ca="1" si="20"/>
        <v/>
      </c>
      <c r="O85" t="str">
        <f t="shared" ca="1" si="21"/>
        <v/>
      </c>
      <c r="P85">
        <f t="shared" si="22"/>
        <v>0</v>
      </c>
      <c r="Q85">
        <f t="shared" si="17"/>
        <v>0</v>
      </c>
      <c r="R85" t="str">
        <f t="shared" si="18"/>
        <v>交付決定時の補助対象経費を入力してください。</v>
      </c>
      <c r="S85" t="s">
        <v>456</v>
      </c>
    </row>
    <row r="86" spans="2:22" x14ac:dyDescent="0.15">
      <c r="B86" s="100">
        <v>43</v>
      </c>
      <c r="C86" s="100" t="s">
        <v>403</v>
      </c>
      <c r="D86" s="101">
        <f t="shared" si="23"/>
        <v>0</v>
      </c>
      <c r="E86" s="101">
        <f>'入力シート（2事業場以降）'!$V$27</f>
        <v>0</v>
      </c>
      <c r="F86" s="123">
        <f>'入力シート（2事業場以降）'!G153</f>
        <v>0</v>
      </c>
      <c r="G86" s="123">
        <f>'入力シート（2事業場以降）'!I153</f>
        <v>0</v>
      </c>
      <c r="H86" s="122">
        <f t="shared" si="19"/>
        <v>0</v>
      </c>
      <c r="I86" s="134">
        <f t="shared" si="14"/>
        <v>0</v>
      </c>
      <c r="J86" s="135">
        <f>SUM(L223:L225)</f>
        <v>0</v>
      </c>
      <c r="K86" s="132">
        <f t="shared" si="15"/>
        <v>0</v>
      </c>
      <c r="L86" s="136">
        <f t="shared" si="16"/>
        <v>0</v>
      </c>
      <c r="N86" s="147" t="str">
        <f t="shared" ca="1" si="20"/>
        <v/>
      </c>
      <c r="O86" t="str">
        <f t="shared" ca="1" si="21"/>
        <v/>
      </c>
      <c r="P86">
        <f t="shared" si="22"/>
        <v>0</v>
      </c>
      <c r="Q86">
        <f t="shared" si="17"/>
        <v>0</v>
      </c>
      <c r="R86" t="str">
        <f t="shared" si="18"/>
        <v>交付決定時の補助対象経費を入力してください。</v>
      </c>
      <c r="S86" t="s">
        <v>456</v>
      </c>
    </row>
    <row r="87" spans="2:22" x14ac:dyDescent="0.15">
      <c r="B87" s="100">
        <v>44</v>
      </c>
      <c r="C87" s="100" t="s">
        <v>403</v>
      </c>
      <c r="D87" s="101">
        <f t="shared" si="23"/>
        <v>0</v>
      </c>
      <c r="E87" s="101">
        <f>'入力シート（2事業場以降）'!$V$27</f>
        <v>0</v>
      </c>
      <c r="F87" s="123">
        <f>'入力シート（2事業場以降）'!G156</f>
        <v>0</v>
      </c>
      <c r="G87" s="123">
        <f>'入力シート（2事業場以降）'!I156</f>
        <v>0</v>
      </c>
      <c r="H87" s="122">
        <f t="shared" si="19"/>
        <v>0</v>
      </c>
      <c r="I87" s="134">
        <f t="shared" si="14"/>
        <v>0</v>
      </c>
      <c r="J87" s="135">
        <f>SUM(L226:L228)</f>
        <v>0</v>
      </c>
      <c r="K87" s="132">
        <f t="shared" si="15"/>
        <v>0</v>
      </c>
      <c r="L87" s="136">
        <f t="shared" si="16"/>
        <v>0</v>
      </c>
      <c r="N87" s="147" t="str">
        <f t="shared" ca="1" si="20"/>
        <v/>
      </c>
      <c r="O87" t="str">
        <f t="shared" ca="1" si="21"/>
        <v/>
      </c>
      <c r="P87">
        <f t="shared" si="22"/>
        <v>0</v>
      </c>
      <c r="Q87">
        <f t="shared" si="17"/>
        <v>0</v>
      </c>
      <c r="R87" t="str">
        <f t="shared" si="18"/>
        <v>交付決定時の補助対象経費を入力してください。</v>
      </c>
      <c r="S87" t="s">
        <v>456</v>
      </c>
    </row>
    <row r="88" spans="2:22" x14ac:dyDescent="0.15">
      <c r="B88" s="100">
        <v>45</v>
      </c>
      <c r="C88" s="100" t="s">
        <v>403</v>
      </c>
      <c r="D88" s="101">
        <f t="shared" si="23"/>
        <v>0</v>
      </c>
      <c r="E88" s="101">
        <f>'入力シート（2事業場以降）'!$V$27</f>
        <v>0</v>
      </c>
      <c r="F88" s="123">
        <f>'入力シート（2事業場以降）'!G159</f>
        <v>0</v>
      </c>
      <c r="G88" s="123">
        <f>'入力シート（2事業場以降）'!I159</f>
        <v>0</v>
      </c>
      <c r="H88" s="122">
        <f t="shared" si="19"/>
        <v>0</v>
      </c>
      <c r="I88" s="134">
        <f t="shared" si="14"/>
        <v>0</v>
      </c>
      <c r="J88" s="135">
        <f>SUM(L229:L231)</f>
        <v>0</v>
      </c>
      <c r="K88" s="132">
        <f t="shared" si="15"/>
        <v>0</v>
      </c>
      <c r="L88" s="136">
        <f t="shared" si="16"/>
        <v>0</v>
      </c>
      <c r="N88" s="147" t="str">
        <f t="shared" ca="1" si="20"/>
        <v/>
      </c>
      <c r="O88" t="str">
        <f t="shared" ca="1" si="21"/>
        <v/>
      </c>
      <c r="P88">
        <f t="shared" si="22"/>
        <v>0</v>
      </c>
      <c r="Q88">
        <f t="shared" si="17"/>
        <v>0</v>
      </c>
      <c r="R88" t="str">
        <f t="shared" si="18"/>
        <v>交付決定時の補助対象経費を入力してください。</v>
      </c>
      <c r="S88" t="s">
        <v>456</v>
      </c>
    </row>
    <row r="89" spans="2:22" x14ac:dyDescent="0.15">
      <c r="B89" s="100">
        <v>46</v>
      </c>
      <c r="C89" s="100" t="s">
        <v>403</v>
      </c>
      <c r="D89" s="101">
        <f t="shared" si="23"/>
        <v>0</v>
      </c>
      <c r="E89" s="101">
        <f>'入力シート（2事業場以降）'!$V$27</f>
        <v>0</v>
      </c>
      <c r="F89" s="123">
        <f>'入力シート（2事業場以降）'!G162</f>
        <v>0</v>
      </c>
      <c r="G89" s="123">
        <f>'入力シート（2事業場以降）'!I162</f>
        <v>0</v>
      </c>
      <c r="H89" s="122">
        <f t="shared" si="19"/>
        <v>0</v>
      </c>
      <c r="I89" s="134">
        <f t="shared" si="14"/>
        <v>0</v>
      </c>
      <c r="J89" s="135">
        <f>SUM(L232:L234)</f>
        <v>0</v>
      </c>
      <c r="K89" s="132">
        <f t="shared" si="15"/>
        <v>0</v>
      </c>
      <c r="L89" s="136">
        <f t="shared" si="16"/>
        <v>0</v>
      </c>
      <c r="N89" s="147" t="str">
        <f t="shared" ca="1" si="20"/>
        <v/>
      </c>
      <c r="O89" t="str">
        <f t="shared" ca="1" si="21"/>
        <v/>
      </c>
      <c r="P89">
        <f t="shared" si="22"/>
        <v>0</v>
      </c>
      <c r="Q89">
        <f t="shared" si="17"/>
        <v>0</v>
      </c>
      <c r="R89" t="str">
        <f t="shared" si="18"/>
        <v>交付決定時の補助対象経費を入力してください。</v>
      </c>
      <c r="S89" t="s">
        <v>456</v>
      </c>
    </row>
    <row r="90" spans="2:22" x14ac:dyDescent="0.15">
      <c r="B90" s="100">
        <v>47</v>
      </c>
      <c r="C90" s="100" t="s">
        <v>403</v>
      </c>
      <c r="D90" s="101">
        <f t="shared" si="23"/>
        <v>0</v>
      </c>
      <c r="E90" s="101">
        <f>'入力シート（2事業場以降）'!$V$27</f>
        <v>0</v>
      </c>
      <c r="F90" s="123">
        <f>'入力シート（2事業場以降）'!G165</f>
        <v>0</v>
      </c>
      <c r="G90" s="123">
        <f>'入力シート（2事業場以降）'!I165</f>
        <v>0</v>
      </c>
      <c r="H90" s="122">
        <f t="shared" si="19"/>
        <v>0</v>
      </c>
      <c r="I90" s="134">
        <f t="shared" si="14"/>
        <v>0</v>
      </c>
      <c r="J90" s="135">
        <f>SUM(L235:L237)</f>
        <v>0</v>
      </c>
      <c r="K90" s="132">
        <f t="shared" si="15"/>
        <v>0</v>
      </c>
      <c r="L90" s="136">
        <f t="shared" si="16"/>
        <v>0</v>
      </c>
      <c r="N90" s="147" t="str">
        <f t="shared" ca="1" si="20"/>
        <v/>
      </c>
      <c r="O90" t="str">
        <f t="shared" ca="1" si="21"/>
        <v/>
      </c>
      <c r="P90">
        <f t="shared" si="22"/>
        <v>0</v>
      </c>
      <c r="Q90">
        <f t="shared" si="17"/>
        <v>0</v>
      </c>
      <c r="R90" t="str">
        <f t="shared" si="18"/>
        <v>交付決定時の補助対象経費を入力してください。</v>
      </c>
      <c r="S90" t="s">
        <v>456</v>
      </c>
    </row>
    <row r="91" spans="2:22" x14ac:dyDescent="0.15">
      <c r="B91" s="100">
        <v>48</v>
      </c>
      <c r="C91" s="100" t="s">
        <v>403</v>
      </c>
      <c r="D91" s="101">
        <f t="shared" si="23"/>
        <v>0</v>
      </c>
      <c r="E91" s="101">
        <f>'入力シート（2事業場以降）'!$V$27</f>
        <v>0</v>
      </c>
      <c r="F91" s="123">
        <f>'入力シート（2事業場以降）'!G168</f>
        <v>0</v>
      </c>
      <c r="G91" s="123">
        <f>'入力シート（2事業場以降）'!I168</f>
        <v>0</v>
      </c>
      <c r="H91" s="122">
        <f t="shared" si="19"/>
        <v>0</v>
      </c>
      <c r="I91" s="134">
        <f t="shared" si="14"/>
        <v>0</v>
      </c>
      <c r="J91" s="135">
        <f>SUM(L238:L240)</f>
        <v>0</v>
      </c>
      <c r="K91" s="132">
        <f t="shared" si="15"/>
        <v>0</v>
      </c>
      <c r="L91" s="136">
        <f t="shared" si="16"/>
        <v>0</v>
      </c>
      <c r="N91" s="147" t="str">
        <f t="shared" ca="1" si="20"/>
        <v/>
      </c>
      <c r="O91" t="str">
        <f t="shared" ca="1" si="21"/>
        <v/>
      </c>
      <c r="P91">
        <f t="shared" si="22"/>
        <v>0</v>
      </c>
      <c r="Q91">
        <f t="shared" si="17"/>
        <v>0</v>
      </c>
      <c r="R91" t="str">
        <f t="shared" si="18"/>
        <v>交付決定時の補助対象経費を入力してください。</v>
      </c>
      <c r="S91" t="s">
        <v>456</v>
      </c>
    </row>
    <row r="92" spans="2:22" x14ac:dyDescent="0.15">
      <c r="B92" s="100">
        <v>49</v>
      </c>
      <c r="C92" s="100" t="s">
        <v>403</v>
      </c>
      <c r="D92" s="101">
        <f t="shared" si="23"/>
        <v>0</v>
      </c>
      <c r="E92" s="101">
        <f>'入力シート（2事業場以降）'!$V$27</f>
        <v>0</v>
      </c>
      <c r="F92" s="123">
        <f>'入力シート（2事業場以降）'!G171</f>
        <v>0</v>
      </c>
      <c r="G92" s="123">
        <f>'入力シート（2事業場以降）'!I171</f>
        <v>0</v>
      </c>
      <c r="H92" s="122">
        <f t="shared" si="19"/>
        <v>0</v>
      </c>
      <c r="I92" s="134">
        <f t="shared" si="14"/>
        <v>0</v>
      </c>
      <c r="J92" s="135">
        <f>SUM(L241:L243)</f>
        <v>0</v>
      </c>
      <c r="K92" s="132">
        <f t="shared" si="15"/>
        <v>0</v>
      </c>
      <c r="L92" s="136">
        <f t="shared" si="16"/>
        <v>0</v>
      </c>
      <c r="N92" s="147" t="str">
        <f t="shared" ca="1" si="20"/>
        <v/>
      </c>
      <c r="O92" t="str">
        <f t="shared" ca="1" si="21"/>
        <v/>
      </c>
      <c r="P92">
        <f t="shared" si="22"/>
        <v>0</v>
      </c>
      <c r="Q92">
        <f t="shared" si="17"/>
        <v>0</v>
      </c>
      <c r="R92" t="str">
        <f t="shared" si="18"/>
        <v>交付決定時の補助対象経費を入力してください。</v>
      </c>
      <c r="S92" t="s">
        <v>456</v>
      </c>
    </row>
    <row r="93" spans="2:22" x14ac:dyDescent="0.15">
      <c r="B93" s="100">
        <v>50</v>
      </c>
      <c r="C93" s="100" t="s">
        <v>403</v>
      </c>
      <c r="D93" s="101">
        <f t="shared" si="23"/>
        <v>0</v>
      </c>
      <c r="E93" s="101">
        <f>'入力シート（2事業場以降）'!$V$27</f>
        <v>0</v>
      </c>
      <c r="F93" s="123">
        <f>'入力シート（2事業場以降）'!G174</f>
        <v>0</v>
      </c>
      <c r="G93" s="123">
        <f>'入力シート（2事業場以降）'!I174</f>
        <v>0</v>
      </c>
      <c r="H93" s="122">
        <f t="shared" si="19"/>
        <v>0</v>
      </c>
      <c r="I93" s="134">
        <f t="shared" si="14"/>
        <v>0</v>
      </c>
      <c r="J93" s="135">
        <f>SUM(L244:L246)</f>
        <v>0</v>
      </c>
      <c r="K93" s="132">
        <f t="shared" si="15"/>
        <v>0</v>
      </c>
      <c r="L93" s="136">
        <f t="shared" si="16"/>
        <v>0</v>
      </c>
      <c r="N93" s="147" t="str">
        <f t="shared" ca="1" si="20"/>
        <v/>
      </c>
      <c r="O93" t="str">
        <f t="shared" ca="1" si="21"/>
        <v/>
      </c>
      <c r="P93">
        <f t="shared" si="22"/>
        <v>0</v>
      </c>
      <c r="Q93">
        <f t="shared" si="17"/>
        <v>0</v>
      </c>
      <c r="R93" t="str">
        <f t="shared" si="18"/>
        <v>交付決定時の補助対象経費を入力してください。</v>
      </c>
      <c r="S93" t="s">
        <v>456</v>
      </c>
    </row>
    <row r="95" spans="2:22" x14ac:dyDescent="0.15">
      <c r="B95" s="104" t="s">
        <v>407</v>
      </c>
      <c r="C95" s="124"/>
      <c r="D95" s="34" t="s">
        <v>399</v>
      </c>
      <c r="E95" s="104" t="s">
        <v>232</v>
      </c>
      <c r="F95" s="124"/>
      <c r="G95" s="99" t="s">
        <v>233</v>
      </c>
      <c r="H95" s="126" t="s">
        <v>395</v>
      </c>
      <c r="I95" s="127"/>
      <c r="J95" s="126" t="s">
        <v>401</v>
      </c>
      <c r="K95" s="128"/>
      <c r="L95" s="127"/>
      <c r="M95" s="34"/>
    </row>
    <row r="96" spans="2:22" ht="27" x14ac:dyDescent="0.15">
      <c r="B96" s="34" t="s">
        <v>397</v>
      </c>
      <c r="C96" s="34" t="s">
        <v>398</v>
      </c>
      <c r="D96" s="34" t="s">
        <v>394</v>
      </c>
      <c r="E96" s="104"/>
      <c r="F96" s="124"/>
      <c r="G96" s="167" t="s">
        <v>460</v>
      </c>
      <c r="H96" s="34" t="s">
        <v>231</v>
      </c>
      <c r="I96" s="34" t="s">
        <v>234</v>
      </c>
      <c r="J96" s="34" t="s">
        <v>231</v>
      </c>
      <c r="K96" s="34" t="s">
        <v>234</v>
      </c>
      <c r="L96" s="34" t="s">
        <v>400</v>
      </c>
      <c r="M96" s="34" t="s">
        <v>459</v>
      </c>
      <c r="R96" t="s">
        <v>435</v>
      </c>
      <c r="S96" t="s">
        <v>436</v>
      </c>
      <c r="T96" t="s">
        <v>437</v>
      </c>
      <c r="U96" t="s">
        <v>438</v>
      </c>
      <c r="V96" t="s">
        <v>439</v>
      </c>
    </row>
    <row r="97" spans="2:23" x14ac:dyDescent="0.15">
      <c r="B97" s="34">
        <v>1</v>
      </c>
      <c r="C97" s="34">
        <v>1</v>
      </c>
      <c r="D97" s="129">
        <v>1</v>
      </c>
      <c r="E97" s="129">
        <f>入力シート!U120</f>
        <v>0</v>
      </c>
      <c r="F97" s="131" t="str">
        <f>IF($E97=1,"振込",IF($E97=2,"現金",IF($E97=3,"小切手・手形","")))</f>
        <v/>
      </c>
      <c r="G97" s="129">
        <f>IF(E97=1,入力シート!V120,0)</f>
        <v>0</v>
      </c>
      <c r="H97" s="130">
        <f>入力シート!F120</f>
        <v>0</v>
      </c>
      <c r="I97" s="130">
        <f>入力シート!P120</f>
        <v>0</v>
      </c>
      <c r="J97" s="132">
        <f>IF($D97=1,H97,0)</f>
        <v>0</v>
      </c>
      <c r="K97" s="132">
        <f>IF(AND(D97=1,E97=1,G97=2),I97,0)</f>
        <v>0</v>
      </c>
      <c r="L97" s="132">
        <f>J97-K97</f>
        <v>0</v>
      </c>
      <c r="M97">
        <f>IF(C97=1,SUM(L97:L99),M96)</f>
        <v>0</v>
      </c>
      <c r="N97" s="147" t="str">
        <f t="shared" ref="N97" ca="1" si="24">IF(O97="OK",O97,"NG")</f>
        <v>NG</v>
      </c>
      <c r="O97" t="str">
        <f ca="1">IF(P97&lt;&gt;0,OFFSET(Q97,0,P97),IF(Q97&lt;&gt;0,OFFSET(U97,0,Q97),$M$1))&amp;""</f>
        <v>購入金額を入力してください。</v>
      </c>
      <c r="P97">
        <f>IF(J97=0,1,IF(E97=0,2,IF(AND(E97=1,G97=0),3,IF(AND(E97=1,G97=2,I97=0),4,0))))</f>
        <v>1</v>
      </c>
      <c r="Q97">
        <f>IF(AND(E97=1,G97=2,H97&lt;=I97),1,IF(M97&lt;3000,2,0))</f>
        <v>2</v>
      </c>
      <c r="R97" t="str">
        <f>$J$96&amp;"を入力してください。"</f>
        <v>購入金額を入力してください。</v>
      </c>
      <c r="S97" t="str">
        <f>$E$95&amp;"を選択してください。"</f>
        <v>支払方法を選択してください。</v>
      </c>
      <c r="T97" t="s">
        <v>434</v>
      </c>
      <c r="U97" t="str">
        <f>$I$96&amp;"を入力してください。"</f>
        <v>振込手数料を入力してください。</v>
      </c>
      <c r="V97" t="s">
        <v>440</v>
      </c>
      <c r="W97" t="s">
        <v>456</v>
      </c>
    </row>
    <row r="98" spans="2:23" x14ac:dyDescent="0.15">
      <c r="B98" s="34">
        <v>1</v>
      </c>
      <c r="C98" s="34">
        <v>2</v>
      </c>
      <c r="D98" s="129">
        <v>1</v>
      </c>
      <c r="E98" s="129">
        <f>入力シート!U122</f>
        <v>0</v>
      </c>
      <c r="F98" s="131" t="str">
        <f t="shared" ref="F98:F99" si="25">IF($E98=1,"振込",IF($E98=2,"現金",IF($E98=3,"小切手・手形","")))</f>
        <v/>
      </c>
      <c r="G98" s="129">
        <f>IF(E98=1,入力シート!V122,0)</f>
        <v>0</v>
      </c>
      <c r="H98" s="130">
        <f>入力シート!F122</f>
        <v>0</v>
      </c>
      <c r="I98" s="130">
        <f>入力シート!P122</f>
        <v>0</v>
      </c>
      <c r="J98" s="132">
        <f t="shared" ref="J98:J161" si="26">IF($D98=1,H98,0)</f>
        <v>0</v>
      </c>
      <c r="K98" s="132">
        <f t="shared" ref="K98:K161" si="27">IF(AND(D98=1,E98=1,G98=2),I98,0)</f>
        <v>0</v>
      </c>
      <c r="L98" s="132">
        <f t="shared" ref="L98:L99" si="28">J98-K98</f>
        <v>0</v>
      </c>
      <c r="M98">
        <f t="shared" ref="M98:M161" si="29">IF(C98=1,SUM(L98:L100),M97)</f>
        <v>0</v>
      </c>
      <c r="N98" s="147" t="str">
        <f ca="1">IF(OR(O98="OK",O98=""),O98,"NG")</f>
        <v/>
      </c>
      <c r="O98" t="str">
        <f ca="1">IF(D98=1,IF(P98&lt;&gt;0,OFFSET(Q98,0,P98),IF(Q98&lt;&gt;0,OFFSET(U98,0,Q98),$M$1)),"")&amp;""</f>
        <v/>
      </c>
      <c r="P98">
        <f t="shared" ref="P98:P161" si="30">IF(J98=0,1,IF(E98=0,2,IF(AND(E98=1,G98=0),3,IF(AND(E98=1,G98=2,I98=0),4,0))))</f>
        <v>1</v>
      </c>
      <c r="Q98">
        <f t="shared" ref="Q98:Q161" si="31">IF(AND(E98=1,G98=2,H98&lt;=I98),1,IF(M98&lt;3000,2,0))</f>
        <v>2</v>
      </c>
      <c r="R98" s="96"/>
      <c r="S98" t="str">
        <f t="shared" ref="S98:S161" si="32">$E$95&amp;"を選択してください。"</f>
        <v>支払方法を選択してください。</v>
      </c>
      <c r="T98" t="s">
        <v>434</v>
      </c>
      <c r="U98" t="str">
        <f t="shared" ref="U98:U161" si="33">$I$96&amp;"を入力してください。"</f>
        <v>振込手数料を入力してください。</v>
      </c>
      <c r="V98" t="s">
        <v>440</v>
      </c>
      <c r="W98" t="s">
        <v>456</v>
      </c>
    </row>
    <row r="99" spans="2:23" x14ac:dyDescent="0.15">
      <c r="B99" s="34">
        <v>1</v>
      </c>
      <c r="C99" s="34">
        <v>3</v>
      </c>
      <c r="D99" s="129">
        <v>1</v>
      </c>
      <c r="E99" s="129">
        <f>入力シート!U124</f>
        <v>0</v>
      </c>
      <c r="F99" s="131" t="str">
        <f t="shared" si="25"/>
        <v/>
      </c>
      <c r="G99" s="129">
        <f>IF(E99=1,入力シート!V124,0)</f>
        <v>0</v>
      </c>
      <c r="H99" s="130">
        <f>入力シート!F124</f>
        <v>0</v>
      </c>
      <c r="I99" s="130">
        <f>入力シート!P124</f>
        <v>0</v>
      </c>
      <c r="J99" s="132">
        <f t="shared" si="26"/>
        <v>0</v>
      </c>
      <c r="K99" s="132">
        <f t="shared" si="27"/>
        <v>0</v>
      </c>
      <c r="L99" s="132">
        <f t="shared" si="28"/>
        <v>0</v>
      </c>
      <c r="M99">
        <f t="shared" si="29"/>
        <v>0</v>
      </c>
      <c r="N99" s="147" t="str">
        <f t="shared" ref="N99" ca="1" si="34">IF(OR(O99="OK",O99=""),O99,"NG")</f>
        <v/>
      </c>
      <c r="O99" t="str">
        <f t="shared" ref="O99:O162" ca="1" si="35">IF(D99=1,IF(P99&lt;&gt;0,OFFSET(Q99,0,P99),IF(Q99&lt;&gt;0,OFFSET(U99,0,Q99),$M$1)),"")&amp;""</f>
        <v/>
      </c>
      <c r="P99">
        <f t="shared" si="30"/>
        <v>1</v>
      </c>
      <c r="Q99">
        <f t="shared" si="31"/>
        <v>2</v>
      </c>
      <c r="R99" s="96"/>
      <c r="S99" t="str">
        <f t="shared" si="32"/>
        <v>支払方法を選択してください。</v>
      </c>
      <c r="T99" t="s">
        <v>434</v>
      </c>
      <c r="U99" t="str">
        <f t="shared" si="33"/>
        <v>振込手数料を入力してください。</v>
      </c>
      <c r="V99" t="s">
        <v>440</v>
      </c>
      <c r="W99" t="s">
        <v>456</v>
      </c>
    </row>
    <row r="100" spans="2:23" x14ac:dyDescent="0.15">
      <c r="B100" s="34">
        <v>2</v>
      </c>
      <c r="C100" s="34">
        <v>1</v>
      </c>
      <c r="D100" s="129">
        <f>IF(B100&lt;=$F$39,1,0)</f>
        <v>0</v>
      </c>
      <c r="E100" s="129">
        <f>'入力シート（2事業場以降）'!V200</f>
        <v>0</v>
      </c>
      <c r="F100" s="131" t="str">
        <f t="shared" ref="F100:F131" si="36">IF(D100=1,IF($E100=1,"振込",IF($E100=2,"現金",IF($E100=3,"小切手・手形",""))),"")</f>
        <v/>
      </c>
      <c r="G100" s="129">
        <f>IF(E100=1,'入力シート（2事業場以降）'!W200,0)</f>
        <v>0</v>
      </c>
      <c r="H100" s="130">
        <f>'入力シート（2事業場以降）'!G200</f>
        <v>0</v>
      </c>
      <c r="I100" s="130">
        <f>'入力シート（2事業場以降）'!Q200</f>
        <v>0</v>
      </c>
      <c r="J100" s="132">
        <f t="shared" si="26"/>
        <v>0</v>
      </c>
      <c r="K100" s="132">
        <f t="shared" si="27"/>
        <v>0</v>
      </c>
      <c r="L100" s="132">
        <f t="shared" ref="L100:L163" si="37">J100-K100</f>
        <v>0</v>
      </c>
      <c r="M100">
        <f t="shared" si="29"/>
        <v>0</v>
      </c>
      <c r="N100" s="147" t="str">
        <f>IF(D100=1,IF(OR(O100="OK",O100=""),O100,"NG"),"")</f>
        <v/>
      </c>
      <c r="O100" t="str">
        <f t="shared" ca="1" si="35"/>
        <v/>
      </c>
      <c r="P100">
        <f t="shared" si="30"/>
        <v>1</v>
      </c>
      <c r="Q100">
        <f t="shared" si="31"/>
        <v>2</v>
      </c>
      <c r="R100" t="str">
        <f>$J$96&amp;"を入力してください。"</f>
        <v>購入金額を入力してください。</v>
      </c>
      <c r="S100" t="str">
        <f t="shared" si="32"/>
        <v>支払方法を選択してください。</v>
      </c>
      <c r="T100" t="s">
        <v>434</v>
      </c>
      <c r="U100" t="str">
        <f t="shared" si="33"/>
        <v>振込手数料を入力してください。</v>
      </c>
      <c r="V100" t="s">
        <v>440</v>
      </c>
      <c r="W100" t="s">
        <v>456</v>
      </c>
    </row>
    <row r="101" spans="2:23" x14ac:dyDescent="0.15">
      <c r="B101" s="34">
        <v>2</v>
      </c>
      <c r="C101" s="34">
        <v>2</v>
      </c>
      <c r="D101" s="129">
        <f t="shared" ref="D101:D164" si="38">IF(B101&lt;=$F$39,1,0)</f>
        <v>0</v>
      </c>
      <c r="E101" s="129">
        <f>'入力シート（2事業場以降）'!V202</f>
        <v>0</v>
      </c>
      <c r="F101" s="131" t="str">
        <f t="shared" si="36"/>
        <v/>
      </c>
      <c r="G101" s="129">
        <f>IF(E101=1,'入力シート（2事業場以降）'!W202,0)</f>
        <v>0</v>
      </c>
      <c r="H101" s="130">
        <f>'入力シート（2事業場以降）'!G202</f>
        <v>0</v>
      </c>
      <c r="I101" s="130">
        <f>'入力シート（2事業場以降）'!Q202</f>
        <v>0</v>
      </c>
      <c r="J101" s="132">
        <f t="shared" si="26"/>
        <v>0</v>
      </c>
      <c r="K101" s="132">
        <f t="shared" si="27"/>
        <v>0</v>
      </c>
      <c r="L101" s="132">
        <f t="shared" si="37"/>
        <v>0</v>
      </c>
      <c r="M101">
        <f t="shared" si="29"/>
        <v>0</v>
      </c>
      <c r="N101" s="147" t="str">
        <f t="shared" ref="N101:N164" si="39">IF(D101=1,IF(OR(O101="OK",O101=""),O101,"NG"),"")</f>
        <v/>
      </c>
      <c r="O101" t="str">
        <f t="shared" ca="1" si="35"/>
        <v/>
      </c>
      <c r="P101">
        <f t="shared" si="30"/>
        <v>1</v>
      </c>
      <c r="Q101">
        <f t="shared" si="31"/>
        <v>2</v>
      </c>
      <c r="R101" s="96"/>
      <c r="S101" t="str">
        <f t="shared" si="32"/>
        <v>支払方法を選択してください。</v>
      </c>
      <c r="T101" t="s">
        <v>434</v>
      </c>
      <c r="U101" t="str">
        <f t="shared" si="33"/>
        <v>振込手数料を入力してください。</v>
      </c>
      <c r="V101" t="s">
        <v>440</v>
      </c>
      <c r="W101" t="s">
        <v>456</v>
      </c>
    </row>
    <row r="102" spans="2:23" x14ac:dyDescent="0.15">
      <c r="B102" s="34">
        <v>2</v>
      </c>
      <c r="C102" s="34">
        <v>3</v>
      </c>
      <c r="D102" s="129">
        <f t="shared" si="38"/>
        <v>0</v>
      </c>
      <c r="E102" s="129">
        <f>'入力シート（2事業場以降）'!V204</f>
        <v>0</v>
      </c>
      <c r="F102" s="131" t="str">
        <f t="shared" si="36"/>
        <v/>
      </c>
      <c r="G102" s="129">
        <f>IF(E102=1,'入力シート（2事業場以降）'!W204,0)</f>
        <v>0</v>
      </c>
      <c r="H102" s="130">
        <f>'入力シート（2事業場以降）'!G204</f>
        <v>0</v>
      </c>
      <c r="I102" s="130">
        <f>'入力シート（2事業場以降）'!Q204</f>
        <v>0</v>
      </c>
      <c r="J102" s="132">
        <f t="shared" si="26"/>
        <v>0</v>
      </c>
      <c r="K102" s="132">
        <f t="shared" si="27"/>
        <v>0</v>
      </c>
      <c r="L102" s="132">
        <f t="shared" si="37"/>
        <v>0</v>
      </c>
      <c r="M102">
        <f t="shared" si="29"/>
        <v>0</v>
      </c>
      <c r="N102" s="147" t="str">
        <f t="shared" si="39"/>
        <v/>
      </c>
      <c r="O102" t="str">
        <f t="shared" ca="1" si="35"/>
        <v/>
      </c>
      <c r="P102">
        <f t="shared" si="30"/>
        <v>1</v>
      </c>
      <c r="Q102">
        <f t="shared" si="31"/>
        <v>2</v>
      </c>
      <c r="R102" s="96"/>
      <c r="S102" t="str">
        <f t="shared" si="32"/>
        <v>支払方法を選択してください。</v>
      </c>
      <c r="T102" t="s">
        <v>434</v>
      </c>
      <c r="U102" t="str">
        <f t="shared" si="33"/>
        <v>振込手数料を入力してください。</v>
      </c>
      <c r="V102" t="s">
        <v>440</v>
      </c>
      <c r="W102" t="s">
        <v>456</v>
      </c>
    </row>
    <row r="103" spans="2:23" x14ac:dyDescent="0.15">
      <c r="B103" s="34">
        <v>3</v>
      </c>
      <c r="C103" s="34">
        <v>1</v>
      </c>
      <c r="D103" s="129">
        <f t="shared" si="38"/>
        <v>0</v>
      </c>
      <c r="E103" s="129">
        <f>'入力シート（2事業場以降）'!V207</f>
        <v>0</v>
      </c>
      <c r="F103" s="131" t="str">
        <f t="shared" si="36"/>
        <v/>
      </c>
      <c r="G103" s="129">
        <f>IF(E103=1,'入力シート（2事業場以降）'!W207,0)</f>
        <v>0</v>
      </c>
      <c r="H103" s="130">
        <f>'入力シート（2事業場以降）'!G207</f>
        <v>0</v>
      </c>
      <c r="I103" s="130">
        <f>'入力シート（2事業場以降）'!Q207</f>
        <v>0</v>
      </c>
      <c r="J103" s="132">
        <f t="shared" si="26"/>
        <v>0</v>
      </c>
      <c r="K103" s="132">
        <f t="shared" si="27"/>
        <v>0</v>
      </c>
      <c r="L103" s="132">
        <f t="shared" si="37"/>
        <v>0</v>
      </c>
      <c r="M103">
        <f t="shared" si="29"/>
        <v>0</v>
      </c>
      <c r="N103" s="147" t="str">
        <f t="shared" si="39"/>
        <v/>
      </c>
      <c r="O103" t="str">
        <f t="shared" ca="1" si="35"/>
        <v/>
      </c>
      <c r="P103">
        <f t="shared" si="30"/>
        <v>1</v>
      </c>
      <c r="Q103">
        <f t="shared" si="31"/>
        <v>2</v>
      </c>
      <c r="R103" t="str">
        <f t="shared" ref="R103" si="40">$J$96&amp;"を入力してください。"</f>
        <v>購入金額を入力してください。</v>
      </c>
      <c r="S103" t="str">
        <f t="shared" si="32"/>
        <v>支払方法を選択してください。</v>
      </c>
      <c r="T103" t="s">
        <v>434</v>
      </c>
      <c r="U103" t="str">
        <f t="shared" si="33"/>
        <v>振込手数料を入力してください。</v>
      </c>
      <c r="V103" t="s">
        <v>440</v>
      </c>
      <c r="W103" t="s">
        <v>456</v>
      </c>
    </row>
    <row r="104" spans="2:23" x14ac:dyDescent="0.15">
      <c r="B104" s="34">
        <v>3</v>
      </c>
      <c r="C104" s="34">
        <v>2</v>
      </c>
      <c r="D104" s="129">
        <f t="shared" si="38"/>
        <v>0</v>
      </c>
      <c r="E104" s="129">
        <f>'入力シート（2事業場以降）'!V209</f>
        <v>0</v>
      </c>
      <c r="F104" s="131" t="str">
        <f t="shared" si="36"/>
        <v/>
      </c>
      <c r="G104" s="129">
        <f>IF(E104=1,'入力シート（2事業場以降）'!W209,0)</f>
        <v>0</v>
      </c>
      <c r="H104" s="130">
        <f>'入力シート（2事業場以降）'!G209</f>
        <v>0</v>
      </c>
      <c r="I104" s="130">
        <f>'入力シート（2事業場以降）'!Q209</f>
        <v>0</v>
      </c>
      <c r="J104" s="132">
        <f t="shared" si="26"/>
        <v>0</v>
      </c>
      <c r="K104" s="132">
        <f t="shared" si="27"/>
        <v>0</v>
      </c>
      <c r="L104" s="132">
        <f t="shared" si="37"/>
        <v>0</v>
      </c>
      <c r="M104">
        <f t="shared" si="29"/>
        <v>0</v>
      </c>
      <c r="N104" s="147" t="str">
        <f t="shared" si="39"/>
        <v/>
      </c>
      <c r="O104" t="str">
        <f t="shared" ca="1" si="35"/>
        <v/>
      </c>
      <c r="P104">
        <f t="shared" si="30"/>
        <v>1</v>
      </c>
      <c r="Q104">
        <f t="shared" si="31"/>
        <v>2</v>
      </c>
      <c r="R104" s="96"/>
      <c r="S104" t="str">
        <f t="shared" si="32"/>
        <v>支払方法を選択してください。</v>
      </c>
      <c r="T104" t="s">
        <v>434</v>
      </c>
      <c r="U104" t="str">
        <f t="shared" si="33"/>
        <v>振込手数料を入力してください。</v>
      </c>
      <c r="V104" t="s">
        <v>440</v>
      </c>
      <c r="W104" t="s">
        <v>456</v>
      </c>
    </row>
    <row r="105" spans="2:23" x14ac:dyDescent="0.15">
      <c r="B105" s="34">
        <v>3</v>
      </c>
      <c r="C105" s="34">
        <v>3</v>
      </c>
      <c r="D105" s="129">
        <f t="shared" si="38"/>
        <v>0</v>
      </c>
      <c r="E105" s="129">
        <f>'入力シート（2事業場以降）'!V211</f>
        <v>0</v>
      </c>
      <c r="F105" s="131" t="str">
        <f t="shared" si="36"/>
        <v/>
      </c>
      <c r="G105" s="129">
        <f>IF(E105=1,'入力シート（2事業場以降）'!W211,0)</f>
        <v>0</v>
      </c>
      <c r="H105" s="130">
        <f>'入力シート（2事業場以降）'!G211</f>
        <v>0</v>
      </c>
      <c r="I105" s="130">
        <f>'入力シート（2事業場以降）'!Q211</f>
        <v>0</v>
      </c>
      <c r="J105" s="132">
        <f t="shared" si="26"/>
        <v>0</v>
      </c>
      <c r="K105" s="132">
        <f t="shared" si="27"/>
        <v>0</v>
      </c>
      <c r="L105" s="132">
        <f t="shared" si="37"/>
        <v>0</v>
      </c>
      <c r="M105">
        <f t="shared" si="29"/>
        <v>0</v>
      </c>
      <c r="N105" s="147" t="str">
        <f t="shared" si="39"/>
        <v/>
      </c>
      <c r="O105" t="str">
        <f t="shared" ca="1" si="35"/>
        <v/>
      </c>
      <c r="P105">
        <f t="shared" si="30"/>
        <v>1</v>
      </c>
      <c r="Q105">
        <f t="shared" si="31"/>
        <v>2</v>
      </c>
      <c r="R105" s="96"/>
      <c r="S105" t="str">
        <f t="shared" si="32"/>
        <v>支払方法を選択してください。</v>
      </c>
      <c r="T105" t="s">
        <v>434</v>
      </c>
      <c r="U105" t="str">
        <f t="shared" si="33"/>
        <v>振込手数料を入力してください。</v>
      </c>
      <c r="V105" t="s">
        <v>440</v>
      </c>
      <c r="W105" t="s">
        <v>456</v>
      </c>
    </row>
    <row r="106" spans="2:23" x14ac:dyDescent="0.15">
      <c r="B106" s="34">
        <v>4</v>
      </c>
      <c r="C106" s="34">
        <v>1</v>
      </c>
      <c r="D106" s="129">
        <f t="shared" si="38"/>
        <v>0</v>
      </c>
      <c r="E106" s="129">
        <f>'入力シート（2事業場以降）'!V214</f>
        <v>0</v>
      </c>
      <c r="F106" s="131" t="str">
        <f t="shared" si="36"/>
        <v/>
      </c>
      <c r="G106" s="129">
        <f>IF(E106=1,'入力シート（2事業場以降）'!W214,0)</f>
        <v>0</v>
      </c>
      <c r="H106" s="130">
        <f>'入力シート（2事業場以降）'!G214</f>
        <v>0</v>
      </c>
      <c r="I106" s="130">
        <f>'入力シート（2事業場以降）'!Q214</f>
        <v>0</v>
      </c>
      <c r="J106" s="132">
        <f t="shared" si="26"/>
        <v>0</v>
      </c>
      <c r="K106" s="132">
        <f t="shared" si="27"/>
        <v>0</v>
      </c>
      <c r="L106" s="132">
        <f t="shared" si="37"/>
        <v>0</v>
      </c>
      <c r="M106">
        <f t="shared" si="29"/>
        <v>0</v>
      </c>
      <c r="N106" s="147" t="str">
        <f t="shared" si="39"/>
        <v/>
      </c>
      <c r="O106" t="str">
        <f t="shared" ca="1" si="35"/>
        <v/>
      </c>
      <c r="P106">
        <f t="shared" si="30"/>
        <v>1</v>
      </c>
      <c r="Q106">
        <f t="shared" si="31"/>
        <v>2</v>
      </c>
      <c r="R106" t="str">
        <f t="shared" ref="R106" si="41">$J$96&amp;"を入力してください。"</f>
        <v>購入金額を入力してください。</v>
      </c>
      <c r="S106" t="str">
        <f t="shared" si="32"/>
        <v>支払方法を選択してください。</v>
      </c>
      <c r="T106" t="s">
        <v>434</v>
      </c>
      <c r="U106" t="str">
        <f t="shared" si="33"/>
        <v>振込手数料を入力してください。</v>
      </c>
      <c r="V106" t="s">
        <v>440</v>
      </c>
      <c r="W106" t="s">
        <v>456</v>
      </c>
    </row>
    <row r="107" spans="2:23" x14ac:dyDescent="0.15">
      <c r="B107" s="34">
        <v>4</v>
      </c>
      <c r="C107" s="34">
        <v>2</v>
      </c>
      <c r="D107" s="129">
        <f t="shared" si="38"/>
        <v>0</v>
      </c>
      <c r="E107" s="129">
        <f>'入力シート（2事業場以降）'!V216</f>
        <v>0</v>
      </c>
      <c r="F107" s="131" t="str">
        <f t="shared" si="36"/>
        <v/>
      </c>
      <c r="G107" s="129">
        <f>IF(E107=1,'入力シート（2事業場以降）'!W216,0)</f>
        <v>0</v>
      </c>
      <c r="H107" s="130">
        <f>'入力シート（2事業場以降）'!G216</f>
        <v>0</v>
      </c>
      <c r="I107" s="130">
        <f>'入力シート（2事業場以降）'!Q216</f>
        <v>0</v>
      </c>
      <c r="J107" s="132">
        <f t="shared" si="26"/>
        <v>0</v>
      </c>
      <c r="K107" s="132">
        <f t="shared" si="27"/>
        <v>0</v>
      </c>
      <c r="L107" s="132">
        <f t="shared" si="37"/>
        <v>0</v>
      </c>
      <c r="M107">
        <f t="shared" si="29"/>
        <v>0</v>
      </c>
      <c r="N107" s="147" t="str">
        <f t="shared" si="39"/>
        <v/>
      </c>
      <c r="O107" t="str">
        <f t="shared" ca="1" si="35"/>
        <v/>
      </c>
      <c r="P107">
        <f t="shared" si="30"/>
        <v>1</v>
      </c>
      <c r="Q107">
        <f t="shared" si="31"/>
        <v>2</v>
      </c>
      <c r="R107" s="96"/>
      <c r="S107" t="str">
        <f t="shared" si="32"/>
        <v>支払方法を選択してください。</v>
      </c>
      <c r="T107" t="s">
        <v>434</v>
      </c>
      <c r="U107" t="str">
        <f t="shared" si="33"/>
        <v>振込手数料を入力してください。</v>
      </c>
      <c r="V107" t="s">
        <v>440</v>
      </c>
      <c r="W107" t="s">
        <v>456</v>
      </c>
    </row>
    <row r="108" spans="2:23" x14ac:dyDescent="0.15">
      <c r="B108" s="34">
        <v>4</v>
      </c>
      <c r="C108" s="34">
        <v>3</v>
      </c>
      <c r="D108" s="129">
        <f t="shared" si="38"/>
        <v>0</v>
      </c>
      <c r="E108" s="129">
        <f>'入力シート（2事業場以降）'!V218</f>
        <v>0</v>
      </c>
      <c r="F108" s="131" t="str">
        <f t="shared" si="36"/>
        <v/>
      </c>
      <c r="G108" s="129">
        <f>IF(E108=1,'入力シート（2事業場以降）'!W218,0)</f>
        <v>0</v>
      </c>
      <c r="H108" s="130">
        <f>'入力シート（2事業場以降）'!G218</f>
        <v>0</v>
      </c>
      <c r="I108" s="130">
        <f>'入力シート（2事業場以降）'!Q218</f>
        <v>0</v>
      </c>
      <c r="J108" s="132">
        <f t="shared" si="26"/>
        <v>0</v>
      </c>
      <c r="K108" s="132">
        <f t="shared" si="27"/>
        <v>0</v>
      </c>
      <c r="L108" s="132">
        <f t="shared" si="37"/>
        <v>0</v>
      </c>
      <c r="M108">
        <f t="shared" si="29"/>
        <v>0</v>
      </c>
      <c r="N108" s="147" t="str">
        <f t="shared" si="39"/>
        <v/>
      </c>
      <c r="O108" t="str">
        <f t="shared" ca="1" si="35"/>
        <v/>
      </c>
      <c r="P108">
        <f t="shared" si="30"/>
        <v>1</v>
      </c>
      <c r="Q108">
        <f t="shared" si="31"/>
        <v>2</v>
      </c>
      <c r="R108" s="96"/>
      <c r="S108" t="str">
        <f t="shared" si="32"/>
        <v>支払方法を選択してください。</v>
      </c>
      <c r="T108" t="s">
        <v>434</v>
      </c>
      <c r="U108" t="str">
        <f t="shared" si="33"/>
        <v>振込手数料を入力してください。</v>
      </c>
      <c r="V108" t="s">
        <v>440</v>
      </c>
      <c r="W108" t="s">
        <v>456</v>
      </c>
    </row>
    <row r="109" spans="2:23" x14ac:dyDescent="0.15">
      <c r="B109" s="34">
        <v>5</v>
      </c>
      <c r="C109" s="34">
        <v>1</v>
      </c>
      <c r="D109" s="129">
        <f t="shared" si="38"/>
        <v>0</v>
      </c>
      <c r="E109" s="129">
        <f>'入力シート（2事業場以降）'!V221</f>
        <v>0</v>
      </c>
      <c r="F109" s="131" t="str">
        <f t="shared" si="36"/>
        <v/>
      </c>
      <c r="G109" s="129">
        <f>IF(E109=1,'入力シート（2事業場以降）'!W221,0)</f>
        <v>0</v>
      </c>
      <c r="H109" s="130">
        <f>'入力シート（2事業場以降）'!G221</f>
        <v>0</v>
      </c>
      <c r="I109" s="130">
        <f>'入力シート（2事業場以降）'!Q221</f>
        <v>0</v>
      </c>
      <c r="J109" s="132">
        <f t="shared" si="26"/>
        <v>0</v>
      </c>
      <c r="K109" s="132">
        <f t="shared" si="27"/>
        <v>0</v>
      </c>
      <c r="L109" s="132">
        <f t="shared" si="37"/>
        <v>0</v>
      </c>
      <c r="M109">
        <f t="shared" si="29"/>
        <v>0</v>
      </c>
      <c r="N109" s="147" t="str">
        <f t="shared" si="39"/>
        <v/>
      </c>
      <c r="O109" t="str">
        <f t="shared" ca="1" si="35"/>
        <v/>
      </c>
      <c r="P109">
        <f t="shared" si="30"/>
        <v>1</v>
      </c>
      <c r="Q109">
        <f t="shared" si="31"/>
        <v>2</v>
      </c>
      <c r="R109" t="str">
        <f t="shared" ref="R109" si="42">$J$96&amp;"を入力してください。"</f>
        <v>購入金額を入力してください。</v>
      </c>
      <c r="S109" t="str">
        <f t="shared" si="32"/>
        <v>支払方法を選択してください。</v>
      </c>
      <c r="T109" t="s">
        <v>434</v>
      </c>
      <c r="U109" t="str">
        <f t="shared" si="33"/>
        <v>振込手数料を入力してください。</v>
      </c>
      <c r="V109" t="s">
        <v>440</v>
      </c>
      <c r="W109" t="s">
        <v>456</v>
      </c>
    </row>
    <row r="110" spans="2:23" x14ac:dyDescent="0.15">
      <c r="B110" s="34">
        <v>5</v>
      </c>
      <c r="C110" s="34">
        <v>2</v>
      </c>
      <c r="D110" s="129">
        <f t="shared" si="38"/>
        <v>0</v>
      </c>
      <c r="E110" s="129">
        <f>'入力シート（2事業場以降）'!V223</f>
        <v>0</v>
      </c>
      <c r="F110" s="131" t="str">
        <f t="shared" si="36"/>
        <v/>
      </c>
      <c r="G110" s="129">
        <f>IF(E110=1,'入力シート（2事業場以降）'!W223,0)</f>
        <v>0</v>
      </c>
      <c r="H110" s="130">
        <f>'入力シート（2事業場以降）'!G223</f>
        <v>0</v>
      </c>
      <c r="I110" s="130">
        <f>'入力シート（2事業場以降）'!Q223</f>
        <v>0</v>
      </c>
      <c r="J110" s="132">
        <f t="shared" si="26"/>
        <v>0</v>
      </c>
      <c r="K110" s="132">
        <f t="shared" si="27"/>
        <v>0</v>
      </c>
      <c r="L110" s="132">
        <f t="shared" si="37"/>
        <v>0</v>
      </c>
      <c r="M110">
        <f t="shared" si="29"/>
        <v>0</v>
      </c>
      <c r="N110" s="147" t="str">
        <f t="shared" si="39"/>
        <v/>
      </c>
      <c r="O110" t="str">
        <f t="shared" ca="1" si="35"/>
        <v/>
      </c>
      <c r="P110">
        <f t="shared" si="30"/>
        <v>1</v>
      </c>
      <c r="Q110">
        <f t="shared" si="31"/>
        <v>2</v>
      </c>
      <c r="R110" s="96"/>
      <c r="S110" t="str">
        <f t="shared" si="32"/>
        <v>支払方法を選択してください。</v>
      </c>
      <c r="T110" t="s">
        <v>434</v>
      </c>
      <c r="U110" t="str">
        <f t="shared" si="33"/>
        <v>振込手数料を入力してください。</v>
      </c>
      <c r="V110" t="s">
        <v>440</v>
      </c>
      <c r="W110" t="s">
        <v>456</v>
      </c>
    </row>
    <row r="111" spans="2:23" x14ac:dyDescent="0.15">
      <c r="B111" s="34">
        <v>5</v>
      </c>
      <c r="C111" s="34">
        <v>3</v>
      </c>
      <c r="D111" s="129">
        <f t="shared" si="38"/>
        <v>0</v>
      </c>
      <c r="E111" s="129">
        <f>'入力シート（2事業場以降）'!V225</f>
        <v>0</v>
      </c>
      <c r="F111" s="131" t="str">
        <f t="shared" si="36"/>
        <v/>
      </c>
      <c r="G111" s="129">
        <f>IF(E111=1,'入力シート（2事業場以降）'!W225,0)</f>
        <v>0</v>
      </c>
      <c r="H111" s="130">
        <f>'入力シート（2事業場以降）'!G225</f>
        <v>0</v>
      </c>
      <c r="I111" s="130">
        <f>'入力シート（2事業場以降）'!Q225</f>
        <v>0</v>
      </c>
      <c r="J111" s="132">
        <f t="shared" si="26"/>
        <v>0</v>
      </c>
      <c r="K111" s="132">
        <f t="shared" si="27"/>
        <v>0</v>
      </c>
      <c r="L111" s="132">
        <f t="shared" si="37"/>
        <v>0</v>
      </c>
      <c r="M111">
        <f t="shared" si="29"/>
        <v>0</v>
      </c>
      <c r="N111" s="147" t="str">
        <f t="shared" si="39"/>
        <v/>
      </c>
      <c r="O111" t="str">
        <f t="shared" ca="1" si="35"/>
        <v/>
      </c>
      <c r="P111">
        <f t="shared" si="30"/>
        <v>1</v>
      </c>
      <c r="Q111">
        <f t="shared" si="31"/>
        <v>2</v>
      </c>
      <c r="R111" s="96"/>
      <c r="S111" t="str">
        <f t="shared" si="32"/>
        <v>支払方法を選択してください。</v>
      </c>
      <c r="T111" t="s">
        <v>434</v>
      </c>
      <c r="U111" t="str">
        <f t="shared" si="33"/>
        <v>振込手数料を入力してください。</v>
      </c>
      <c r="V111" t="s">
        <v>440</v>
      </c>
      <c r="W111" t="s">
        <v>456</v>
      </c>
    </row>
    <row r="112" spans="2:23" x14ac:dyDescent="0.15">
      <c r="B112" s="34">
        <v>6</v>
      </c>
      <c r="C112" s="34">
        <v>1</v>
      </c>
      <c r="D112" s="129">
        <f t="shared" si="38"/>
        <v>0</v>
      </c>
      <c r="E112" s="129">
        <f>'入力シート（2事業場以降）'!V228</f>
        <v>0</v>
      </c>
      <c r="F112" s="131" t="str">
        <f t="shared" si="36"/>
        <v/>
      </c>
      <c r="G112" s="129">
        <f>IF(E112=1,'入力シート（2事業場以降）'!W228,0)</f>
        <v>0</v>
      </c>
      <c r="H112" s="130">
        <f>'入力シート（2事業場以降）'!G228</f>
        <v>0</v>
      </c>
      <c r="I112" s="130">
        <f>'入力シート（2事業場以降）'!Q228</f>
        <v>0</v>
      </c>
      <c r="J112" s="132">
        <f t="shared" si="26"/>
        <v>0</v>
      </c>
      <c r="K112" s="132">
        <f t="shared" si="27"/>
        <v>0</v>
      </c>
      <c r="L112" s="132">
        <f t="shared" si="37"/>
        <v>0</v>
      </c>
      <c r="M112">
        <f t="shared" si="29"/>
        <v>0</v>
      </c>
      <c r="N112" s="147" t="str">
        <f t="shared" si="39"/>
        <v/>
      </c>
      <c r="O112" t="str">
        <f t="shared" ca="1" si="35"/>
        <v/>
      </c>
      <c r="P112">
        <f t="shared" si="30"/>
        <v>1</v>
      </c>
      <c r="Q112">
        <f t="shared" si="31"/>
        <v>2</v>
      </c>
      <c r="R112" t="str">
        <f t="shared" ref="R112" si="43">$J$96&amp;"を入力してください。"</f>
        <v>購入金額を入力してください。</v>
      </c>
      <c r="S112" t="str">
        <f t="shared" si="32"/>
        <v>支払方法を選択してください。</v>
      </c>
      <c r="T112" t="s">
        <v>434</v>
      </c>
      <c r="U112" t="str">
        <f t="shared" si="33"/>
        <v>振込手数料を入力してください。</v>
      </c>
      <c r="V112" t="s">
        <v>440</v>
      </c>
      <c r="W112" t="s">
        <v>456</v>
      </c>
    </row>
    <row r="113" spans="2:23" x14ac:dyDescent="0.15">
      <c r="B113" s="34">
        <v>6</v>
      </c>
      <c r="C113" s="34">
        <v>2</v>
      </c>
      <c r="D113" s="129">
        <f t="shared" si="38"/>
        <v>0</v>
      </c>
      <c r="E113" s="129">
        <f>'入力シート（2事業場以降）'!V230</f>
        <v>0</v>
      </c>
      <c r="F113" s="131" t="str">
        <f t="shared" si="36"/>
        <v/>
      </c>
      <c r="G113" s="129">
        <f>IF(E113=1,'入力シート（2事業場以降）'!W230,0)</f>
        <v>0</v>
      </c>
      <c r="H113" s="130">
        <f>'入力シート（2事業場以降）'!G230</f>
        <v>0</v>
      </c>
      <c r="I113" s="130">
        <f>'入力シート（2事業場以降）'!Q230</f>
        <v>0</v>
      </c>
      <c r="J113" s="132">
        <f t="shared" si="26"/>
        <v>0</v>
      </c>
      <c r="K113" s="132">
        <f t="shared" si="27"/>
        <v>0</v>
      </c>
      <c r="L113" s="132">
        <f t="shared" si="37"/>
        <v>0</v>
      </c>
      <c r="M113">
        <f t="shared" si="29"/>
        <v>0</v>
      </c>
      <c r="N113" s="147" t="str">
        <f t="shared" si="39"/>
        <v/>
      </c>
      <c r="O113" t="str">
        <f t="shared" ca="1" si="35"/>
        <v/>
      </c>
      <c r="P113">
        <f t="shared" si="30"/>
        <v>1</v>
      </c>
      <c r="Q113">
        <f t="shared" si="31"/>
        <v>2</v>
      </c>
      <c r="R113" s="96"/>
      <c r="S113" t="str">
        <f t="shared" si="32"/>
        <v>支払方法を選択してください。</v>
      </c>
      <c r="T113" t="s">
        <v>434</v>
      </c>
      <c r="U113" t="str">
        <f t="shared" si="33"/>
        <v>振込手数料を入力してください。</v>
      </c>
      <c r="V113" t="s">
        <v>440</v>
      </c>
      <c r="W113" t="s">
        <v>456</v>
      </c>
    </row>
    <row r="114" spans="2:23" x14ac:dyDescent="0.15">
      <c r="B114" s="34">
        <v>6</v>
      </c>
      <c r="C114" s="34">
        <v>3</v>
      </c>
      <c r="D114" s="129">
        <f t="shared" si="38"/>
        <v>0</v>
      </c>
      <c r="E114" s="129">
        <f>'入力シート（2事業場以降）'!V232</f>
        <v>0</v>
      </c>
      <c r="F114" s="131" t="str">
        <f t="shared" si="36"/>
        <v/>
      </c>
      <c r="G114" s="129">
        <f>IF(E114=1,'入力シート（2事業場以降）'!W232,0)</f>
        <v>0</v>
      </c>
      <c r="H114" s="130">
        <f>'入力シート（2事業場以降）'!G232</f>
        <v>0</v>
      </c>
      <c r="I114" s="130">
        <f>'入力シート（2事業場以降）'!Q232</f>
        <v>0</v>
      </c>
      <c r="J114" s="132">
        <f t="shared" si="26"/>
        <v>0</v>
      </c>
      <c r="K114" s="132">
        <f t="shared" si="27"/>
        <v>0</v>
      </c>
      <c r="L114" s="132">
        <f t="shared" si="37"/>
        <v>0</v>
      </c>
      <c r="M114">
        <f t="shared" si="29"/>
        <v>0</v>
      </c>
      <c r="N114" s="147" t="str">
        <f t="shared" si="39"/>
        <v/>
      </c>
      <c r="O114" t="str">
        <f t="shared" ca="1" si="35"/>
        <v/>
      </c>
      <c r="P114">
        <f t="shared" si="30"/>
        <v>1</v>
      </c>
      <c r="Q114">
        <f t="shared" si="31"/>
        <v>2</v>
      </c>
      <c r="R114" s="96"/>
      <c r="S114" t="str">
        <f t="shared" si="32"/>
        <v>支払方法を選択してください。</v>
      </c>
      <c r="T114" t="s">
        <v>434</v>
      </c>
      <c r="U114" t="str">
        <f t="shared" si="33"/>
        <v>振込手数料を入力してください。</v>
      </c>
      <c r="V114" t="s">
        <v>440</v>
      </c>
      <c r="W114" t="s">
        <v>456</v>
      </c>
    </row>
    <row r="115" spans="2:23" x14ac:dyDescent="0.15">
      <c r="B115" s="34">
        <v>7</v>
      </c>
      <c r="C115" s="34">
        <v>1</v>
      </c>
      <c r="D115" s="129">
        <f t="shared" si="38"/>
        <v>0</v>
      </c>
      <c r="E115" s="129">
        <f>'入力シート（2事業場以降）'!V235</f>
        <v>0</v>
      </c>
      <c r="F115" s="131" t="str">
        <f t="shared" si="36"/>
        <v/>
      </c>
      <c r="G115" s="129">
        <f>IF(E115=1,'入力シート（2事業場以降）'!W235,0)</f>
        <v>0</v>
      </c>
      <c r="H115" s="130">
        <f>'入力シート（2事業場以降）'!G235</f>
        <v>0</v>
      </c>
      <c r="I115" s="130">
        <f>'入力シート（2事業場以降）'!Q235</f>
        <v>0</v>
      </c>
      <c r="J115" s="132">
        <f t="shared" si="26"/>
        <v>0</v>
      </c>
      <c r="K115" s="132">
        <f t="shared" si="27"/>
        <v>0</v>
      </c>
      <c r="L115" s="132">
        <f t="shared" si="37"/>
        <v>0</v>
      </c>
      <c r="M115">
        <f t="shared" si="29"/>
        <v>0</v>
      </c>
      <c r="N115" s="147" t="str">
        <f t="shared" si="39"/>
        <v/>
      </c>
      <c r="O115" t="str">
        <f t="shared" ca="1" si="35"/>
        <v/>
      </c>
      <c r="P115">
        <f t="shared" si="30"/>
        <v>1</v>
      </c>
      <c r="Q115">
        <f t="shared" si="31"/>
        <v>2</v>
      </c>
      <c r="R115" t="str">
        <f t="shared" ref="R115" si="44">$J$96&amp;"を入力してください。"</f>
        <v>購入金額を入力してください。</v>
      </c>
      <c r="S115" t="str">
        <f t="shared" si="32"/>
        <v>支払方法を選択してください。</v>
      </c>
      <c r="T115" t="s">
        <v>434</v>
      </c>
      <c r="U115" t="str">
        <f t="shared" si="33"/>
        <v>振込手数料を入力してください。</v>
      </c>
      <c r="V115" t="s">
        <v>440</v>
      </c>
      <c r="W115" t="s">
        <v>456</v>
      </c>
    </row>
    <row r="116" spans="2:23" x14ac:dyDescent="0.15">
      <c r="B116" s="34">
        <v>7</v>
      </c>
      <c r="C116" s="34">
        <v>2</v>
      </c>
      <c r="D116" s="129">
        <f t="shared" si="38"/>
        <v>0</v>
      </c>
      <c r="E116" s="129">
        <f>'入力シート（2事業場以降）'!V237</f>
        <v>0</v>
      </c>
      <c r="F116" s="131" t="str">
        <f t="shared" si="36"/>
        <v/>
      </c>
      <c r="G116" s="129">
        <f>IF(E116=1,'入力シート（2事業場以降）'!W237,0)</f>
        <v>0</v>
      </c>
      <c r="H116" s="130">
        <f>'入力シート（2事業場以降）'!G237</f>
        <v>0</v>
      </c>
      <c r="I116" s="130">
        <f>'入力シート（2事業場以降）'!Q237</f>
        <v>0</v>
      </c>
      <c r="J116" s="132">
        <f t="shared" si="26"/>
        <v>0</v>
      </c>
      <c r="K116" s="132">
        <f t="shared" si="27"/>
        <v>0</v>
      </c>
      <c r="L116" s="132">
        <f t="shared" si="37"/>
        <v>0</v>
      </c>
      <c r="M116">
        <f t="shared" si="29"/>
        <v>0</v>
      </c>
      <c r="N116" s="147" t="str">
        <f t="shared" si="39"/>
        <v/>
      </c>
      <c r="O116" t="str">
        <f t="shared" ca="1" si="35"/>
        <v/>
      </c>
      <c r="P116">
        <f t="shared" si="30"/>
        <v>1</v>
      </c>
      <c r="Q116">
        <f t="shared" si="31"/>
        <v>2</v>
      </c>
      <c r="R116" s="96"/>
      <c r="S116" t="str">
        <f t="shared" si="32"/>
        <v>支払方法を選択してください。</v>
      </c>
      <c r="T116" t="s">
        <v>434</v>
      </c>
      <c r="U116" t="str">
        <f t="shared" si="33"/>
        <v>振込手数料を入力してください。</v>
      </c>
      <c r="V116" t="s">
        <v>440</v>
      </c>
      <c r="W116" t="s">
        <v>456</v>
      </c>
    </row>
    <row r="117" spans="2:23" x14ac:dyDescent="0.15">
      <c r="B117" s="34">
        <v>7</v>
      </c>
      <c r="C117" s="34">
        <v>3</v>
      </c>
      <c r="D117" s="129">
        <f t="shared" si="38"/>
        <v>0</v>
      </c>
      <c r="E117" s="129">
        <f>'入力シート（2事業場以降）'!V239</f>
        <v>0</v>
      </c>
      <c r="F117" s="131" t="str">
        <f t="shared" si="36"/>
        <v/>
      </c>
      <c r="G117" s="129">
        <f>IF(E117=1,'入力シート（2事業場以降）'!W239,0)</f>
        <v>0</v>
      </c>
      <c r="H117" s="130">
        <f>'入力シート（2事業場以降）'!G239</f>
        <v>0</v>
      </c>
      <c r="I117" s="130">
        <f>'入力シート（2事業場以降）'!Q239</f>
        <v>0</v>
      </c>
      <c r="J117" s="132">
        <f t="shared" si="26"/>
        <v>0</v>
      </c>
      <c r="K117" s="132">
        <f t="shared" si="27"/>
        <v>0</v>
      </c>
      <c r="L117" s="132">
        <f t="shared" si="37"/>
        <v>0</v>
      </c>
      <c r="M117">
        <f t="shared" si="29"/>
        <v>0</v>
      </c>
      <c r="N117" s="147" t="str">
        <f t="shared" si="39"/>
        <v/>
      </c>
      <c r="O117" t="str">
        <f t="shared" ca="1" si="35"/>
        <v/>
      </c>
      <c r="P117">
        <f t="shared" si="30"/>
        <v>1</v>
      </c>
      <c r="Q117">
        <f t="shared" si="31"/>
        <v>2</v>
      </c>
      <c r="R117" s="96"/>
      <c r="S117" t="str">
        <f t="shared" si="32"/>
        <v>支払方法を選択してください。</v>
      </c>
      <c r="T117" t="s">
        <v>434</v>
      </c>
      <c r="U117" t="str">
        <f t="shared" si="33"/>
        <v>振込手数料を入力してください。</v>
      </c>
      <c r="V117" t="s">
        <v>440</v>
      </c>
      <c r="W117" t="s">
        <v>456</v>
      </c>
    </row>
    <row r="118" spans="2:23" x14ac:dyDescent="0.15">
      <c r="B118" s="34">
        <v>8</v>
      </c>
      <c r="C118" s="34">
        <v>1</v>
      </c>
      <c r="D118" s="129">
        <f t="shared" si="38"/>
        <v>0</v>
      </c>
      <c r="E118" s="129">
        <f>'入力シート（2事業場以降）'!V242</f>
        <v>0</v>
      </c>
      <c r="F118" s="131" t="str">
        <f t="shared" si="36"/>
        <v/>
      </c>
      <c r="G118" s="129">
        <f>IF(E118=1,'入力シート（2事業場以降）'!W242,0)</f>
        <v>0</v>
      </c>
      <c r="H118" s="130">
        <f>'入力シート（2事業場以降）'!G242</f>
        <v>0</v>
      </c>
      <c r="I118" s="130">
        <f>'入力シート（2事業場以降）'!Q242</f>
        <v>0</v>
      </c>
      <c r="J118" s="132">
        <f t="shared" si="26"/>
        <v>0</v>
      </c>
      <c r="K118" s="132">
        <f t="shared" si="27"/>
        <v>0</v>
      </c>
      <c r="L118" s="132">
        <f t="shared" si="37"/>
        <v>0</v>
      </c>
      <c r="M118">
        <f t="shared" si="29"/>
        <v>0</v>
      </c>
      <c r="N118" s="147" t="str">
        <f t="shared" si="39"/>
        <v/>
      </c>
      <c r="O118" t="str">
        <f t="shared" ca="1" si="35"/>
        <v/>
      </c>
      <c r="P118">
        <f t="shared" si="30"/>
        <v>1</v>
      </c>
      <c r="Q118">
        <f t="shared" si="31"/>
        <v>2</v>
      </c>
      <c r="R118" t="str">
        <f t="shared" ref="R118" si="45">$J$96&amp;"を入力してください。"</f>
        <v>購入金額を入力してください。</v>
      </c>
      <c r="S118" t="str">
        <f t="shared" si="32"/>
        <v>支払方法を選択してください。</v>
      </c>
      <c r="T118" t="s">
        <v>434</v>
      </c>
      <c r="U118" t="str">
        <f t="shared" si="33"/>
        <v>振込手数料を入力してください。</v>
      </c>
      <c r="V118" t="s">
        <v>440</v>
      </c>
      <c r="W118" t="s">
        <v>456</v>
      </c>
    </row>
    <row r="119" spans="2:23" x14ac:dyDescent="0.15">
      <c r="B119" s="34">
        <v>8</v>
      </c>
      <c r="C119" s="34">
        <v>2</v>
      </c>
      <c r="D119" s="129">
        <f t="shared" si="38"/>
        <v>0</v>
      </c>
      <c r="E119" s="129">
        <f>'入力シート（2事業場以降）'!V244</f>
        <v>0</v>
      </c>
      <c r="F119" s="131" t="str">
        <f t="shared" si="36"/>
        <v/>
      </c>
      <c r="G119" s="129">
        <f>IF(E119=1,'入力シート（2事業場以降）'!W244,0)</f>
        <v>0</v>
      </c>
      <c r="H119" s="130">
        <f>'入力シート（2事業場以降）'!G244</f>
        <v>0</v>
      </c>
      <c r="I119" s="130">
        <f>'入力シート（2事業場以降）'!Q244</f>
        <v>0</v>
      </c>
      <c r="J119" s="132">
        <f t="shared" si="26"/>
        <v>0</v>
      </c>
      <c r="K119" s="132">
        <f t="shared" si="27"/>
        <v>0</v>
      </c>
      <c r="L119" s="132">
        <f t="shared" si="37"/>
        <v>0</v>
      </c>
      <c r="M119">
        <f t="shared" si="29"/>
        <v>0</v>
      </c>
      <c r="N119" s="147" t="str">
        <f t="shared" si="39"/>
        <v/>
      </c>
      <c r="O119" t="str">
        <f t="shared" ca="1" si="35"/>
        <v/>
      </c>
      <c r="P119">
        <f t="shared" si="30"/>
        <v>1</v>
      </c>
      <c r="Q119">
        <f t="shared" si="31"/>
        <v>2</v>
      </c>
      <c r="R119" s="96"/>
      <c r="S119" t="str">
        <f t="shared" si="32"/>
        <v>支払方法を選択してください。</v>
      </c>
      <c r="T119" t="s">
        <v>434</v>
      </c>
      <c r="U119" t="str">
        <f t="shared" si="33"/>
        <v>振込手数料を入力してください。</v>
      </c>
      <c r="V119" t="s">
        <v>440</v>
      </c>
      <c r="W119" t="s">
        <v>456</v>
      </c>
    </row>
    <row r="120" spans="2:23" x14ac:dyDescent="0.15">
      <c r="B120" s="34">
        <v>8</v>
      </c>
      <c r="C120" s="34">
        <v>3</v>
      </c>
      <c r="D120" s="129">
        <f t="shared" si="38"/>
        <v>0</v>
      </c>
      <c r="E120" s="129">
        <f>'入力シート（2事業場以降）'!V246</f>
        <v>0</v>
      </c>
      <c r="F120" s="131" t="str">
        <f t="shared" si="36"/>
        <v/>
      </c>
      <c r="G120" s="129">
        <f>IF(E120=1,'入力シート（2事業場以降）'!W246,0)</f>
        <v>0</v>
      </c>
      <c r="H120" s="130">
        <f>'入力シート（2事業場以降）'!G246</f>
        <v>0</v>
      </c>
      <c r="I120" s="130">
        <f>'入力シート（2事業場以降）'!Q246</f>
        <v>0</v>
      </c>
      <c r="J120" s="132">
        <f t="shared" si="26"/>
        <v>0</v>
      </c>
      <c r="K120" s="132">
        <f t="shared" si="27"/>
        <v>0</v>
      </c>
      <c r="L120" s="132">
        <f t="shared" si="37"/>
        <v>0</v>
      </c>
      <c r="M120">
        <f t="shared" si="29"/>
        <v>0</v>
      </c>
      <c r="N120" s="147" t="str">
        <f t="shared" si="39"/>
        <v/>
      </c>
      <c r="O120" t="str">
        <f t="shared" ca="1" si="35"/>
        <v/>
      </c>
      <c r="P120">
        <f t="shared" si="30"/>
        <v>1</v>
      </c>
      <c r="Q120">
        <f t="shared" si="31"/>
        <v>2</v>
      </c>
      <c r="R120" s="96"/>
      <c r="S120" t="str">
        <f t="shared" si="32"/>
        <v>支払方法を選択してください。</v>
      </c>
      <c r="T120" t="s">
        <v>434</v>
      </c>
      <c r="U120" t="str">
        <f t="shared" si="33"/>
        <v>振込手数料を入力してください。</v>
      </c>
      <c r="V120" t="s">
        <v>440</v>
      </c>
      <c r="W120" t="s">
        <v>456</v>
      </c>
    </row>
    <row r="121" spans="2:23" x14ac:dyDescent="0.15">
      <c r="B121" s="34">
        <v>9</v>
      </c>
      <c r="C121" s="34">
        <v>1</v>
      </c>
      <c r="D121" s="129">
        <f t="shared" si="38"/>
        <v>0</v>
      </c>
      <c r="E121" s="129">
        <f>'入力シート（2事業場以降）'!V249</f>
        <v>0</v>
      </c>
      <c r="F121" s="131" t="str">
        <f t="shared" si="36"/>
        <v/>
      </c>
      <c r="G121" s="129">
        <f>IF(E121=1,'入力シート（2事業場以降）'!W249,0)</f>
        <v>0</v>
      </c>
      <c r="H121" s="130">
        <f>'入力シート（2事業場以降）'!G249</f>
        <v>0</v>
      </c>
      <c r="I121" s="130">
        <f>'入力シート（2事業場以降）'!Q249</f>
        <v>0</v>
      </c>
      <c r="J121" s="132">
        <f t="shared" si="26"/>
        <v>0</v>
      </c>
      <c r="K121" s="132">
        <f t="shared" si="27"/>
        <v>0</v>
      </c>
      <c r="L121" s="132">
        <f t="shared" si="37"/>
        <v>0</v>
      </c>
      <c r="M121">
        <f t="shared" si="29"/>
        <v>0</v>
      </c>
      <c r="N121" s="147" t="str">
        <f t="shared" si="39"/>
        <v/>
      </c>
      <c r="O121" t="str">
        <f t="shared" ca="1" si="35"/>
        <v/>
      </c>
      <c r="P121">
        <f t="shared" si="30"/>
        <v>1</v>
      </c>
      <c r="Q121">
        <f t="shared" si="31"/>
        <v>2</v>
      </c>
      <c r="R121" t="str">
        <f t="shared" ref="R121" si="46">$J$96&amp;"を入力してください。"</f>
        <v>購入金額を入力してください。</v>
      </c>
      <c r="S121" t="str">
        <f t="shared" si="32"/>
        <v>支払方法を選択してください。</v>
      </c>
      <c r="T121" t="s">
        <v>434</v>
      </c>
      <c r="U121" t="str">
        <f t="shared" si="33"/>
        <v>振込手数料を入力してください。</v>
      </c>
      <c r="V121" t="s">
        <v>440</v>
      </c>
      <c r="W121" t="s">
        <v>456</v>
      </c>
    </row>
    <row r="122" spans="2:23" x14ac:dyDescent="0.15">
      <c r="B122" s="34">
        <v>9</v>
      </c>
      <c r="C122" s="34">
        <v>2</v>
      </c>
      <c r="D122" s="129">
        <f t="shared" si="38"/>
        <v>0</v>
      </c>
      <c r="E122" s="129">
        <f>'入力シート（2事業場以降）'!V251</f>
        <v>0</v>
      </c>
      <c r="F122" s="131" t="str">
        <f t="shared" si="36"/>
        <v/>
      </c>
      <c r="G122" s="129">
        <f>IF(E122=1,'入力シート（2事業場以降）'!W251,0)</f>
        <v>0</v>
      </c>
      <c r="H122" s="130">
        <f>'入力シート（2事業場以降）'!G251</f>
        <v>0</v>
      </c>
      <c r="I122" s="130">
        <f>'入力シート（2事業場以降）'!Q251</f>
        <v>0</v>
      </c>
      <c r="J122" s="132">
        <f t="shared" si="26"/>
        <v>0</v>
      </c>
      <c r="K122" s="132">
        <f t="shared" si="27"/>
        <v>0</v>
      </c>
      <c r="L122" s="132">
        <f t="shared" si="37"/>
        <v>0</v>
      </c>
      <c r="M122">
        <f t="shared" si="29"/>
        <v>0</v>
      </c>
      <c r="N122" s="147" t="str">
        <f t="shared" si="39"/>
        <v/>
      </c>
      <c r="O122" t="str">
        <f t="shared" ca="1" si="35"/>
        <v/>
      </c>
      <c r="P122">
        <f t="shared" si="30"/>
        <v>1</v>
      </c>
      <c r="Q122">
        <f t="shared" si="31"/>
        <v>2</v>
      </c>
      <c r="R122" s="96"/>
      <c r="S122" t="str">
        <f t="shared" si="32"/>
        <v>支払方法を選択してください。</v>
      </c>
      <c r="T122" t="s">
        <v>434</v>
      </c>
      <c r="U122" t="str">
        <f t="shared" si="33"/>
        <v>振込手数料を入力してください。</v>
      </c>
      <c r="V122" t="s">
        <v>440</v>
      </c>
      <c r="W122" t="s">
        <v>456</v>
      </c>
    </row>
    <row r="123" spans="2:23" x14ac:dyDescent="0.15">
      <c r="B123" s="34">
        <v>9</v>
      </c>
      <c r="C123" s="34">
        <v>3</v>
      </c>
      <c r="D123" s="129">
        <f t="shared" si="38"/>
        <v>0</v>
      </c>
      <c r="E123" s="129">
        <f>'入力シート（2事業場以降）'!V253</f>
        <v>0</v>
      </c>
      <c r="F123" s="131" t="str">
        <f t="shared" si="36"/>
        <v/>
      </c>
      <c r="G123" s="129">
        <f>IF(E123=1,'入力シート（2事業場以降）'!W253,0)</f>
        <v>0</v>
      </c>
      <c r="H123" s="130">
        <f>'入力シート（2事業場以降）'!G253</f>
        <v>0</v>
      </c>
      <c r="I123" s="130">
        <f>'入力シート（2事業場以降）'!Q253</f>
        <v>0</v>
      </c>
      <c r="J123" s="132">
        <f t="shared" si="26"/>
        <v>0</v>
      </c>
      <c r="K123" s="132">
        <f t="shared" si="27"/>
        <v>0</v>
      </c>
      <c r="L123" s="132">
        <f t="shared" si="37"/>
        <v>0</v>
      </c>
      <c r="M123">
        <f t="shared" si="29"/>
        <v>0</v>
      </c>
      <c r="N123" s="147" t="str">
        <f t="shared" si="39"/>
        <v/>
      </c>
      <c r="O123" t="str">
        <f t="shared" ca="1" si="35"/>
        <v/>
      </c>
      <c r="P123">
        <f t="shared" si="30"/>
        <v>1</v>
      </c>
      <c r="Q123">
        <f t="shared" si="31"/>
        <v>2</v>
      </c>
      <c r="R123" s="96"/>
      <c r="S123" t="str">
        <f t="shared" si="32"/>
        <v>支払方法を選択してください。</v>
      </c>
      <c r="T123" t="s">
        <v>434</v>
      </c>
      <c r="U123" t="str">
        <f t="shared" si="33"/>
        <v>振込手数料を入力してください。</v>
      </c>
      <c r="V123" t="s">
        <v>440</v>
      </c>
      <c r="W123" t="s">
        <v>456</v>
      </c>
    </row>
    <row r="124" spans="2:23" x14ac:dyDescent="0.15">
      <c r="B124" s="34">
        <v>10</v>
      </c>
      <c r="C124" s="34">
        <v>1</v>
      </c>
      <c r="D124" s="129">
        <f t="shared" si="38"/>
        <v>0</v>
      </c>
      <c r="E124" s="129">
        <f>'入力シート（2事業場以降）'!V256</f>
        <v>0</v>
      </c>
      <c r="F124" s="131" t="str">
        <f t="shared" si="36"/>
        <v/>
      </c>
      <c r="G124" s="129">
        <f>IF(E124=1,'入力シート（2事業場以降）'!W256,0)</f>
        <v>0</v>
      </c>
      <c r="H124" s="130">
        <f>'入力シート（2事業場以降）'!G256</f>
        <v>0</v>
      </c>
      <c r="I124" s="130">
        <f>'入力シート（2事業場以降）'!Q256</f>
        <v>0</v>
      </c>
      <c r="J124" s="132">
        <f t="shared" si="26"/>
        <v>0</v>
      </c>
      <c r="K124" s="132">
        <f t="shared" si="27"/>
        <v>0</v>
      </c>
      <c r="L124" s="132">
        <f t="shared" si="37"/>
        <v>0</v>
      </c>
      <c r="M124">
        <f t="shared" si="29"/>
        <v>0</v>
      </c>
      <c r="N124" s="147" t="str">
        <f t="shared" si="39"/>
        <v/>
      </c>
      <c r="O124" t="str">
        <f t="shared" ca="1" si="35"/>
        <v/>
      </c>
      <c r="P124">
        <f t="shared" si="30"/>
        <v>1</v>
      </c>
      <c r="Q124">
        <f t="shared" si="31"/>
        <v>2</v>
      </c>
      <c r="R124" t="str">
        <f t="shared" ref="R124" si="47">$J$96&amp;"を入力してください。"</f>
        <v>購入金額を入力してください。</v>
      </c>
      <c r="S124" t="str">
        <f t="shared" si="32"/>
        <v>支払方法を選択してください。</v>
      </c>
      <c r="T124" t="s">
        <v>434</v>
      </c>
      <c r="U124" t="str">
        <f t="shared" si="33"/>
        <v>振込手数料を入力してください。</v>
      </c>
      <c r="V124" t="s">
        <v>440</v>
      </c>
      <c r="W124" t="s">
        <v>456</v>
      </c>
    </row>
    <row r="125" spans="2:23" x14ac:dyDescent="0.15">
      <c r="B125" s="34">
        <v>10</v>
      </c>
      <c r="C125" s="34">
        <v>2</v>
      </c>
      <c r="D125" s="129">
        <f t="shared" si="38"/>
        <v>0</v>
      </c>
      <c r="E125" s="129">
        <f>'入力シート（2事業場以降）'!V258</f>
        <v>0</v>
      </c>
      <c r="F125" s="131" t="str">
        <f t="shared" si="36"/>
        <v/>
      </c>
      <c r="G125" s="129">
        <f>IF(E125=1,'入力シート（2事業場以降）'!W258,0)</f>
        <v>0</v>
      </c>
      <c r="H125" s="130">
        <f>'入力シート（2事業場以降）'!G258</f>
        <v>0</v>
      </c>
      <c r="I125" s="130">
        <f>'入力シート（2事業場以降）'!Q258</f>
        <v>0</v>
      </c>
      <c r="J125" s="132">
        <f t="shared" si="26"/>
        <v>0</v>
      </c>
      <c r="K125" s="132">
        <f t="shared" si="27"/>
        <v>0</v>
      </c>
      <c r="L125" s="132">
        <f t="shared" si="37"/>
        <v>0</v>
      </c>
      <c r="M125">
        <f t="shared" si="29"/>
        <v>0</v>
      </c>
      <c r="N125" s="147" t="str">
        <f t="shared" si="39"/>
        <v/>
      </c>
      <c r="O125" t="str">
        <f t="shared" ca="1" si="35"/>
        <v/>
      </c>
      <c r="P125">
        <f t="shared" si="30"/>
        <v>1</v>
      </c>
      <c r="Q125">
        <f t="shared" si="31"/>
        <v>2</v>
      </c>
      <c r="R125" s="96"/>
      <c r="S125" t="str">
        <f t="shared" si="32"/>
        <v>支払方法を選択してください。</v>
      </c>
      <c r="T125" t="s">
        <v>434</v>
      </c>
      <c r="U125" t="str">
        <f t="shared" si="33"/>
        <v>振込手数料を入力してください。</v>
      </c>
      <c r="V125" t="s">
        <v>440</v>
      </c>
      <c r="W125" t="s">
        <v>456</v>
      </c>
    </row>
    <row r="126" spans="2:23" x14ac:dyDescent="0.15">
      <c r="B126" s="34">
        <v>10</v>
      </c>
      <c r="C126" s="34">
        <v>3</v>
      </c>
      <c r="D126" s="129">
        <f t="shared" si="38"/>
        <v>0</v>
      </c>
      <c r="E126" s="129">
        <f>'入力シート（2事業場以降）'!V260</f>
        <v>0</v>
      </c>
      <c r="F126" s="131" t="str">
        <f t="shared" si="36"/>
        <v/>
      </c>
      <c r="G126" s="129">
        <f>IF(E126=1,'入力シート（2事業場以降）'!W260,0)</f>
        <v>0</v>
      </c>
      <c r="H126" s="130">
        <f>'入力シート（2事業場以降）'!G260</f>
        <v>0</v>
      </c>
      <c r="I126" s="130">
        <f>'入力シート（2事業場以降）'!Q260</f>
        <v>0</v>
      </c>
      <c r="J126" s="132">
        <f t="shared" si="26"/>
        <v>0</v>
      </c>
      <c r="K126" s="132">
        <f t="shared" si="27"/>
        <v>0</v>
      </c>
      <c r="L126" s="132">
        <f t="shared" si="37"/>
        <v>0</v>
      </c>
      <c r="M126">
        <f t="shared" si="29"/>
        <v>0</v>
      </c>
      <c r="N126" s="147" t="str">
        <f t="shared" si="39"/>
        <v/>
      </c>
      <c r="O126" t="str">
        <f t="shared" ca="1" si="35"/>
        <v/>
      </c>
      <c r="P126">
        <f t="shared" si="30"/>
        <v>1</v>
      </c>
      <c r="Q126">
        <f t="shared" si="31"/>
        <v>2</v>
      </c>
      <c r="R126" s="96"/>
      <c r="S126" t="str">
        <f t="shared" si="32"/>
        <v>支払方法を選択してください。</v>
      </c>
      <c r="T126" t="s">
        <v>434</v>
      </c>
      <c r="U126" t="str">
        <f t="shared" si="33"/>
        <v>振込手数料を入力してください。</v>
      </c>
      <c r="V126" t="s">
        <v>440</v>
      </c>
      <c r="W126" t="s">
        <v>456</v>
      </c>
    </row>
    <row r="127" spans="2:23" x14ac:dyDescent="0.15">
      <c r="B127" s="34">
        <v>11</v>
      </c>
      <c r="C127" s="34">
        <v>1</v>
      </c>
      <c r="D127" s="129">
        <f t="shared" si="38"/>
        <v>0</v>
      </c>
      <c r="E127" s="129">
        <f>'入力シート（2事業場以降）'!V263</f>
        <v>0</v>
      </c>
      <c r="F127" s="131" t="str">
        <f t="shared" si="36"/>
        <v/>
      </c>
      <c r="G127" s="129">
        <f>IF(E127=1,'入力シート（2事業場以降）'!W263,0)</f>
        <v>0</v>
      </c>
      <c r="H127" s="130">
        <f>'入力シート（2事業場以降）'!G263</f>
        <v>0</v>
      </c>
      <c r="I127" s="130">
        <f>'入力シート（2事業場以降）'!Q263</f>
        <v>0</v>
      </c>
      <c r="J127" s="132">
        <f t="shared" si="26"/>
        <v>0</v>
      </c>
      <c r="K127" s="132">
        <f t="shared" si="27"/>
        <v>0</v>
      </c>
      <c r="L127" s="132">
        <f t="shared" si="37"/>
        <v>0</v>
      </c>
      <c r="M127">
        <f t="shared" si="29"/>
        <v>0</v>
      </c>
      <c r="N127" s="147" t="str">
        <f t="shared" si="39"/>
        <v/>
      </c>
      <c r="O127" t="str">
        <f t="shared" ca="1" si="35"/>
        <v/>
      </c>
      <c r="P127">
        <f t="shared" si="30"/>
        <v>1</v>
      </c>
      <c r="Q127">
        <f t="shared" si="31"/>
        <v>2</v>
      </c>
      <c r="R127" t="str">
        <f t="shared" ref="R127" si="48">$J$96&amp;"を入力してください。"</f>
        <v>購入金額を入力してください。</v>
      </c>
      <c r="S127" t="str">
        <f t="shared" si="32"/>
        <v>支払方法を選択してください。</v>
      </c>
      <c r="T127" t="s">
        <v>434</v>
      </c>
      <c r="U127" t="str">
        <f t="shared" si="33"/>
        <v>振込手数料を入力してください。</v>
      </c>
      <c r="V127" t="s">
        <v>440</v>
      </c>
      <c r="W127" t="s">
        <v>456</v>
      </c>
    </row>
    <row r="128" spans="2:23" x14ac:dyDescent="0.15">
      <c r="B128" s="34">
        <v>11</v>
      </c>
      <c r="C128" s="34">
        <v>2</v>
      </c>
      <c r="D128" s="129">
        <f t="shared" si="38"/>
        <v>0</v>
      </c>
      <c r="E128" s="129">
        <f>'入力シート（2事業場以降）'!V265</f>
        <v>0</v>
      </c>
      <c r="F128" s="131" t="str">
        <f t="shared" si="36"/>
        <v/>
      </c>
      <c r="G128" s="129">
        <f>IF(E128=1,'入力シート（2事業場以降）'!W265,0)</f>
        <v>0</v>
      </c>
      <c r="H128" s="130">
        <f>'入力シート（2事業場以降）'!G265</f>
        <v>0</v>
      </c>
      <c r="I128" s="130">
        <f>'入力シート（2事業場以降）'!Q265</f>
        <v>0</v>
      </c>
      <c r="J128" s="132">
        <f t="shared" si="26"/>
        <v>0</v>
      </c>
      <c r="K128" s="132">
        <f t="shared" si="27"/>
        <v>0</v>
      </c>
      <c r="L128" s="132">
        <f t="shared" si="37"/>
        <v>0</v>
      </c>
      <c r="M128">
        <f t="shared" si="29"/>
        <v>0</v>
      </c>
      <c r="N128" s="147" t="str">
        <f t="shared" si="39"/>
        <v/>
      </c>
      <c r="O128" t="str">
        <f t="shared" ca="1" si="35"/>
        <v/>
      </c>
      <c r="P128">
        <f t="shared" si="30"/>
        <v>1</v>
      </c>
      <c r="Q128">
        <f t="shared" si="31"/>
        <v>2</v>
      </c>
      <c r="R128" s="96"/>
      <c r="S128" t="str">
        <f t="shared" si="32"/>
        <v>支払方法を選択してください。</v>
      </c>
      <c r="T128" t="s">
        <v>434</v>
      </c>
      <c r="U128" t="str">
        <f t="shared" si="33"/>
        <v>振込手数料を入力してください。</v>
      </c>
      <c r="V128" t="s">
        <v>440</v>
      </c>
      <c r="W128" t="s">
        <v>456</v>
      </c>
    </row>
    <row r="129" spans="2:23" x14ac:dyDescent="0.15">
      <c r="B129" s="34">
        <v>11</v>
      </c>
      <c r="C129" s="34">
        <v>3</v>
      </c>
      <c r="D129" s="129">
        <f t="shared" si="38"/>
        <v>0</v>
      </c>
      <c r="E129" s="129">
        <f>'入力シート（2事業場以降）'!V267</f>
        <v>0</v>
      </c>
      <c r="F129" s="131" t="str">
        <f t="shared" si="36"/>
        <v/>
      </c>
      <c r="G129" s="129">
        <f>IF(E129=1,'入力シート（2事業場以降）'!W267,0)</f>
        <v>0</v>
      </c>
      <c r="H129" s="130">
        <f>'入力シート（2事業場以降）'!G267</f>
        <v>0</v>
      </c>
      <c r="I129" s="130">
        <f>'入力シート（2事業場以降）'!Q267</f>
        <v>0</v>
      </c>
      <c r="J129" s="132">
        <f t="shared" si="26"/>
        <v>0</v>
      </c>
      <c r="K129" s="132">
        <f t="shared" si="27"/>
        <v>0</v>
      </c>
      <c r="L129" s="132">
        <f t="shared" si="37"/>
        <v>0</v>
      </c>
      <c r="M129">
        <f t="shared" si="29"/>
        <v>0</v>
      </c>
      <c r="N129" s="147" t="str">
        <f t="shared" si="39"/>
        <v/>
      </c>
      <c r="O129" t="str">
        <f t="shared" ca="1" si="35"/>
        <v/>
      </c>
      <c r="P129">
        <f t="shared" si="30"/>
        <v>1</v>
      </c>
      <c r="Q129">
        <f t="shared" si="31"/>
        <v>2</v>
      </c>
      <c r="R129" s="96"/>
      <c r="S129" t="str">
        <f t="shared" si="32"/>
        <v>支払方法を選択してください。</v>
      </c>
      <c r="T129" t="s">
        <v>434</v>
      </c>
      <c r="U129" t="str">
        <f t="shared" si="33"/>
        <v>振込手数料を入力してください。</v>
      </c>
      <c r="V129" t="s">
        <v>440</v>
      </c>
      <c r="W129" t="s">
        <v>456</v>
      </c>
    </row>
    <row r="130" spans="2:23" x14ac:dyDescent="0.15">
      <c r="B130" s="34">
        <v>12</v>
      </c>
      <c r="C130" s="34">
        <v>1</v>
      </c>
      <c r="D130" s="129">
        <f t="shared" si="38"/>
        <v>0</v>
      </c>
      <c r="E130" s="129">
        <f>'入力シート（2事業場以降）'!V270</f>
        <v>0</v>
      </c>
      <c r="F130" s="131" t="str">
        <f t="shared" si="36"/>
        <v/>
      </c>
      <c r="G130" s="129">
        <f>IF(E130=1,'入力シート（2事業場以降）'!W270,0)</f>
        <v>0</v>
      </c>
      <c r="H130" s="130">
        <f>'入力シート（2事業場以降）'!G270</f>
        <v>0</v>
      </c>
      <c r="I130" s="130">
        <f>'入力シート（2事業場以降）'!Q270</f>
        <v>0</v>
      </c>
      <c r="J130" s="132">
        <f t="shared" si="26"/>
        <v>0</v>
      </c>
      <c r="K130" s="132">
        <f t="shared" si="27"/>
        <v>0</v>
      </c>
      <c r="L130" s="132">
        <f t="shared" si="37"/>
        <v>0</v>
      </c>
      <c r="M130">
        <f t="shared" si="29"/>
        <v>0</v>
      </c>
      <c r="N130" s="147" t="str">
        <f t="shared" si="39"/>
        <v/>
      </c>
      <c r="O130" t="str">
        <f t="shared" ca="1" si="35"/>
        <v/>
      </c>
      <c r="P130">
        <f t="shared" si="30"/>
        <v>1</v>
      </c>
      <c r="Q130">
        <f t="shared" si="31"/>
        <v>2</v>
      </c>
      <c r="R130" t="str">
        <f t="shared" ref="R130" si="49">$J$96&amp;"を入力してください。"</f>
        <v>購入金額を入力してください。</v>
      </c>
      <c r="S130" t="str">
        <f t="shared" si="32"/>
        <v>支払方法を選択してください。</v>
      </c>
      <c r="T130" t="s">
        <v>434</v>
      </c>
      <c r="U130" t="str">
        <f t="shared" si="33"/>
        <v>振込手数料を入力してください。</v>
      </c>
      <c r="V130" t="s">
        <v>440</v>
      </c>
      <c r="W130" t="s">
        <v>456</v>
      </c>
    </row>
    <row r="131" spans="2:23" x14ac:dyDescent="0.15">
      <c r="B131" s="34">
        <v>12</v>
      </c>
      <c r="C131" s="34">
        <v>2</v>
      </c>
      <c r="D131" s="129">
        <f t="shared" si="38"/>
        <v>0</v>
      </c>
      <c r="E131" s="129">
        <f>'入力シート（2事業場以降）'!V272</f>
        <v>0</v>
      </c>
      <c r="F131" s="131" t="str">
        <f t="shared" si="36"/>
        <v/>
      </c>
      <c r="G131" s="129">
        <f>IF(E131=1,'入力シート（2事業場以降）'!W272,0)</f>
        <v>0</v>
      </c>
      <c r="H131" s="130">
        <f>'入力シート（2事業場以降）'!G272</f>
        <v>0</v>
      </c>
      <c r="I131" s="130">
        <f>'入力シート（2事業場以降）'!Q272</f>
        <v>0</v>
      </c>
      <c r="J131" s="132">
        <f t="shared" si="26"/>
        <v>0</v>
      </c>
      <c r="K131" s="132">
        <f t="shared" si="27"/>
        <v>0</v>
      </c>
      <c r="L131" s="132">
        <f t="shared" si="37"/>
        <v>0</v>
      </c>
      <c r="M131">
        <f t="shared" si="29"/>
        <v>0</v>
      </c>
      <c r="N131" s="147" t="str">
        <f t="shared" si="39"/>
        <v/>
      </c>
      <c r="O131" t="str">
        <f t="shared" ca="1" si="35"/>
        <v/>
      </c>
      <c r="P131">
        <f t="shared" si="30"/>
        <v>1</v>
      </c>
      <c r="Q131">
        <f t="shared" si="31"/>
        <v>2</v>
      </c>
      <c r="R131" s="96"/>
      <c r="S131" t="str">
        <f t="shared" si="32"/>
        <v>支払方法を選択してください。</v>
      </c>
      <c r="T131" t="s">
        <v>434</v>
      </c>
      <c r="U131" t="str">
        <f t="shared" si="33"/>
        <v>振込手数料を入力してください。</v>
      </c>
      <c r="V131" t="s">
        <v>440</v>
      </c>
      <c r="W131" t="s">
        <v>456</v>
      </c>
    </row>
    <row r="132" spans="2:23" x14ac:dyDescent="0.15">
      <c r="B132" s="34">
        <v>12</v>
      </c>
      <c r="C132" s="34">
        <v>3</v>
      </c>
      <c r="D132" s="129">
        <f t="shared" si="38"/>
        <v>0</v>
      </c>
      <c r="E132" s="129">
        <f>'入力シート（2事業場以降）'!V274</f>
        <v>0</v>
      </c>
      <c r="F132" s="131" t="str">
        <f t="shared" ref="F132:F163" si="50">IF(D132=1,IF($E132=1,"振込",IF($E132=2,"現金",IF($E132=3,"小切手・手形",""))),"")</f>
        <v/>
      </c>
      <c r="G132" s="129">
        <f>IF(E132=1,'入力シート（2事業場以降）'!W274,0)</f>
        <v>0</v>
      </c>
      <c r="H132" s="130">
        <f>'入力シート（2事業場以降）'!G274</f>
        <v>0</v>
      </c>
      <c r="I132" s="130">
        <f>'入力シート（2事業場以降）'!Q274</f>
        <v>0</v>
      </c>
      <c r="J132" s="132">
        <f t="shared" si="26"/>
        <v>0</v>
      </c>
      <c r="K132" s="132">
        <f t="shared" si="27"/>
        <v>0</v>
      </c>
      <c r="L132" s="132">
        <f t="shared" si="37"/>
        <v>0</v>
      </c>
      <c r="M132">
        <f t="shared" si="29"/>
        <v>0</v>
      </c>
      <c r="N132" s="147" t="str">
        <f t="shared" si="39"/>
        <v/>
      </c>
      <c r="O132" t="str">
        <f t="shared" ca="1" si="35"/>
        <v/>
      </c>
      <c r="P132">
        <f t="shared" si="30"/>
        <v>1</v>
      </c>
      <c r="Q132">
        <f t="shared" si="31"/>
        <v>2</v>
      </c>
      <c r="R132" s="96"/>
      <c r="S132" t="str">
        <f t="shared" si="32"/>
        <v>支払方法を選択してください。</v>
      </c>
      <c r="T132" t="s">
        <v>434</v>
      </c>
      <c r="U132" t="str">
        <f t="shared" si="33"/>
        <v>振込手数料を入力してください。</v>
      </c>
      <c r="V132" t="s">
        <v>440</v>
      </c>
      <c r="W132" t="s">
        <v>456</v>
      </c>
    </row>
    <row r="133" spans="2:23" x14ac:dyDescent="0.15">
      <c r="B133" s="34">
        <v>13</v>
      </c>
      <c r="C133" s="34">
        <v>1</v>
      </c>
      <c r="D133" s="129">
        <f t="shared" si="38"/>
        <v>0</v>
      </c>
      <c r="E133" s="129">
        <f>'入力シート（2事業場以降）'!V277</f>
        <v>0</v>
      </c>
      <c r="F133" s="131" t="str">
        <f t="shared" si="50"/>
        <v/>
      </c>
      <c r="G133" s="129">
        <f>IF(E133=1,'入力シート（2事業場以降）'!W277,0)</f>
        <v>0</v>
      </c>
      <c r="H133" s="130">
        <f>'入力シート（2事業場以降）'!G277</f>
        <v>0</v>
      </c>
      <c r="I133" s="130">
        <f>'入力シート（2事業場以降）'!Q277</f>
        <v>0</v>
      </c>
      <c r="J133" s="132">
        <f t="shared" si="26"/>
        <v>0</v>
      </c>
      <c r="K133" s="132">
        <f t="shared" si="27"/>
        <v>0</v>
      </c>
      <c r="L133" s="132">
        <f t="shared" si="37"/>
        <v>0</v>
      </c>
      <c r="M133">
        <f t="shared" si="29"/>
        <v>0</v>
      </c>
      <c r="N133" s="147" t="str">
        <f t="shared" si="39"/>
        <v/>
      </c>
      <c r="O133" t="str">
        <f t="shared" ca="1" si="35"/>
        <v/>
      </c>
      <c r="P133">
        <f t="shared" si="30"/>
        <v>1</v>
      </c>
      <c r="Q133">
        <f t="shared" si="31"/>
        <v>2</v>
      </c>
      <c r="R133" t="str">
        <f t="shared" ref="R133" si="51">$J$96&amp;"を入力してください。"</f>
        <v>購入金額を入力してください。</v>
      </c>
      <c r="S133" t="str">
        <f t="shared" si="32"/>
        <v>支払方法を選択してください。</v>
      </c>
      <c r="T133" t="s">
        <v>434</v>
      </c>
      <c r="U133" t="str">
        <f t="shared" si="33"/>
        <v>振込手数料を入力してください。</v>
      </c>
      <c r="V133" t="s">
        <v>440</v>
      </c>
      <c r="W133" t="s">
        <v>456</v>
      </c>
    </row>
    <row r="134" spans="2:23" x14ac:dyDescent="0.15">
      <c r="B134" s="34">
        <v>13</v>
      </c>
      <c r="C134" s="34">
        <v>2</v>
      </c>
      <c r="D134" s="129">
        <f t="shared" si="38"/>
        <v>0</v>
      </c>
      <c r="E134" s="129">
        <f>'入力シート（2事業場以降）'!V279</f>
        <v>0</v>
      </c>
      <c r="F134" s="131" t="str">
        <f t="shared" si="50"/>
        <v/>
      </c>
      <c r="G134" s="129">
        <f>IF(E134=1,'入力シート（2事業場以降）'!W279,0)</f>
        <v>0</v>
      </c>
      <c r="H134" s="130">
        <f>'入力シート（2事業場以降）'!G279</f>
        <v>0</v>
      </c>
      <c r="I134" s="130">
        <f>'入力シート（2事業場以降）'!Q279</f>
        <v>0</v>
      </c>
      <c r="J134" s="132">
        <f t="shared" si="26"/>
        <v>0</v>
      </c>
      <c r="K134" s="132">
        <f t="shared" si="27"/>
        <v>0</v>
      </c>
      <c r="L134" s="132">
        <f t="shared" si="37"/>
        <v>0</v>
      </c>
      <c r="M134">
        <f t="shared" si="29"/>
        <v>0</v>
      </c>
      <c r="N134" s="147" t="str">
        <f t="shared" si="39"/>
        <v/>
      </c>
      <c r="O134" t="str">
        <f t="shared" ca="1" si="35"/>
        <v/>
      </c>
      <c r="P134">
        <f t="shared" si="30"/>
        <v>1</v>
      </c>
      <c r="Q134">
        <f t="shared" si="31"/>
        <v>2</v>
      </c>
      <c r="R134" s="96"/>
      <c r="S134" t="str">
        <f t="shared" si="32"/>
        <v>支払方法を選択してください。</v>
      </c>
      <c r="T134" t="s">
        <v>434</v>
      </c>
      <c r="U134" t="str">
        <f t="shared" si="33"/>
        <v>振込手数料を入力してください。</v>
      </c>
      <c r="V134" t="s">
        <v>440</v>
      </c>
      <c r="W134" t="s">
        <v>456</v>
      </c>
    </row>
    <row r="135" spans="2:23" x14ac:dyDescent="0.15">
      <c r="B135" s="34">
        <v>13</v>
      </c>
      <c r="C135" s="34">
        <v>3</v>
      </c>
      <c r="D135" s="129">
        <f t="shared" si="38"/>
        <v>0</v>
      </c>
      <c r="E135" s="129">
        <f>'入力シート（2事業場以降）'!V281</f>
        <v>0</v>
      </c>
      <c r="F135" s="131" t="str">
        <f t="shared" si="50"/>
        <v/>
      </c>
      <c r="G135" s="129">
        <f>IF(E135=1,'入力シート（2事業場以降）'!W281,0)</f>
        <v>0</v>
      </c>
      <c r="H135" s="130">
        <f>'入力シート（2事業場以降）'!G281</f>
        <v>0</v>
      </c>
      <c r="I135" s="130">
        <f>'入力シート（2事業場以降）'!Q281</f>
        <v>0</v>
      </c>
      <c r="J135" s="132">
        <f t="shared" si="26"/>
        <v>0</v>
      </c>
      <c r="K135" s="132">
        <f t="shared" si="27"/>
        <v>0</v>
      </c>
      <c r="L135" s="132">
        <f t="shared" si="37"/>
        <v>0</v>
      </c>
      <c r="M135">
        <f t="shared" si="29"/>
        <v>0</v>
      </c>
      <c r="N135" s="147" t="str">
        <f t="shared" si="39"/>
        <v/>
      </c>
      <c r="O135" t="str">
        <f t="shared" ca="1" si="35"/>
        <v/>
      </c>
      <c r="P135">
        <f t="shared" si="30"/>
        <v>1</v>
      </c>
      <c r="Q135">
        <f t="shared" si="31"/>
        <v>2</v>
      </c>
      <c r="R135" s="96"/>
      <c r="S135" t="str">
        <f t="shared" si="32"/>
        <v>支払方法を選択してください。</v>
      </c>
      <c r="T135" t="s">
        <v>434</v>
      </c>
      <c r="U135" t="str">
        <f t="shared" si="33"/>
        <v>振込手数料を入力してください。</v>
      </c>
      <c r="V135" t="s">
        <v>440</v>
      </c>
      <c r="W135" t="s">
        <v>456</v>
      </c>
    </row>
    <row r="136" spans="2:23" x14ac:dyDescent="0.15">
      <c r="B136" s="34">
        <v>14</v>
      </c>
      <c r="C136" s="34">
        <v>1</v>
      </c>
      <c r="D136" s="129">
        <f t="shared" si="38"/>
        <v>0</v>
      </c>
      <c r="E136" s="129">
        <f>'入力シート（2事業場以降）'!V284</f>
        <v>0</v>
      </c>
      <c r="F136" s="131" t="str">
        <f t="shared" si="50"/>
        <v/>
      </c>
      <c r="G136" s="129">
        <f>IF(E136=1,'入力シート（2事業場以降）'!W284,0)</f>
        <v>0</v>
      </c>
      <c r="H136" s="130">
        <f>'入力シート（2事業場以降）'!G284</f>
        <v>0</v>
      </c>
      <c r="I136" s="130">
        <f>'入力シート（2事業場以降）'!Q284</f>
        <v>0</v>
      </c>
      <c r="J136" s="132">
        <f t="shared" si="26"/>
        <v>0</v>
      </c>
      <c r="K136" s="132">
        <f t="shared" si="27"/>
        <v>0</v>
      </c>
      <c r="L136" s="132">
        <f t="shared" si="37"/>
        <v>0</v>
      </c>
      <c r="M136">
        <f t="shared" si="29"/>
        <v>0</v>
      </c>
      <c r="N136" s="147" t="str">
        <f t="shared" si="39"/>
        <v/>
      </c>
      <c r="O136" t="str">
        <f t="shared" ca="1" si="35"/>
        <v/>
      </c>
      <c r="P136">
        <f t="shared" si="30"/>
        <v>1</v>
      </c>
      <c r="Q136">
        <f t="shared" si="31"/>
        <v>2</v>
      </c>
      <c r="R136" t="str">
        <f t="shared" ref="R136" si="52">$J$96&amp;"を入力してください。"</f>
        <v>購入金額を入力してください。</v>
      </c>
      <c r="S136" t="str">
        <f t="shared" si="32"/>
        <v>支払方法を選択してください。</v>
      </c>
      <c r="T136" t="s">
        <v>434</v>
      </c>
      <c r="U136" t="str">
        <f t="shared" si="33"/>
        <v>振込手数料を入力してください。</v>
      </c>
      <c r="V136" t="s">
        <v>440</v>
      </c>
      <c r="W136" t="s">
        <v>456</v>
      </c>
    </row>
    <row r="137" spans="2:23" x14ac:dyDescent="0.15">
      <c r="B137" s="34">
        <v>14</v>
      </c>
      <c r="C137" s="34">
        <v>2</v>
      </c>
      <c r="D137" s="129">
        <f t="shared" si="38"/>
        <v>0</v>
      </c>
      <c r="E137" s="129">
        <f>'入力シート（2事業場以降）'!V286</f>
        <v>0</v>
      </c>
      <c r="F137" s="131" t="str">
        <f t="shared" si="50"/>
        <v/>
      </c>
      <c r="G137" s="129">
        <f>IF(E137=1,'入力シート（2事業場以降）'!W286,0)</f>
        <v>0</v>
      </c>
      <c r="H137" s="130">
        <f>'入力シート（2事業場以降）'!G286</f>
        <v>0</v>
      </c>
      <c r="I137" s="130">
        <f>'入力シート（2事業場以降）'!Q286</f>
        <v>0</v>
      </c>
      <c r="J137" s="132">
        <f t="shared" si="26"/>
        <v>0</v>
      </c>
      <c r="K137" s="132">
        <f t="shared" si="27"/>
        <v>0</v>
      </c>
      <c r="L137" s="132">
        <f t="shared" si="37"/>
        <v>0</v>
      </c>
      <c r="M137">
        <f t="shared" si="29"/>
        <v>0</v>
      </c>
      <c r="N137" s="147" t="str">
        <f t="shared" si="39"/>
        <v/>
      </c>
      <c r="O137" t="str">
        <f t="shared" ca="1" si="35"/>
        <v/>
      </c>
      <c r="P137">
        <f t="shared" si="30"/>
        <v>1</v>
      </c>
      <c r="Q137">
        <f t="shared" si="31"/>
        <v>2</v>
      </c>
      <c r="R137" s="96"/>
      <c r="S137" t="str">
        <f t="shared" si="32"/>
        <v>支払方法を選択してください。</v>
      </c>
      <c r="T137" t="s">
        <v>434</v>
      </c>
      <c r="U137" t="str">
        <f t="shared" si="33"/>
        <v>振込手数料を入力してください。</v>
      </c>
      <c r="V137" t="s">
        <v>440</v>
      </c>
      <c r="W137" t="s">
        <v>456</v>
      </c>
    </row>
    <row r="138" spans="2:23" x14ac:dyDescent="0.15">
      <c r="B138" s="34">
        <v>14</v>
      </c>
      <c r="C138" s="34">
        <v>3</v>
      </c>
      <c r="D138" s="129">
        <f t="shared" si="38"/>
        <v>0</v>
      </c>
      <c r="E138" s="129">
        <f>'入力シート（2事業場以降）'!V288</f>
        <v>0</v>
      </c>
      <c r="F138" s="131" t="str">
        <f t="shared" si="50"/>
        <v/>
      </c>
      <c r="G138" s="129">
        <f>IF(E138=1,'入力シート（2事業場以降）'!W288,0)</f>
        <v>0</v>
      </c>
      <c r="H138" s="130">
        <f>'入力シート（2事業場以降）'!G288</f>
        <v>0</v>
      </c>
      <c r="I138" s="130">
        <f>'入力シート（2事業場以降）'!Q288</f>
        <v>0</v>
      </c>
      <c r="J138" s="132">
        <f t="shared" si="26"/>
        <v>0</v>
      </c>
      <c r="K138" s="132">
        <f t="shared" si="27"/>
        <v>0</v>
      </c>
      <c r="L138" s="132">
        <f t="shared" si="37"/>
        <v>0</v>
      </c>
      <c r="M138">
        <f t="shared" si="29"/>
        <v>0</v>
      </c>
      <c r="N138" s="147" t="str">
        <f t="shared" si="39"/>
        <v/>
      </c>
      <c r="O138" t="str">
        <f t="shared" ca="1" si="35"/>
        <v/>
      </c>
      <c r="P138">
        <f t="shared" si="30"/>
        <v>1</v>
      </c>
      <c r="Q138">
        <f t="shared" si="31"/>
        <v>2</v>
      </c>
      <c r="R138" s="96"/>
      <c r="S138" t="str">
        <f t="shared" si="32"/>
        <v>支払方法を選択してください。</v>
      </c>
      <c r="T138" t="s">
        <v>434</v>
      </c>
      <c r="U138" t="str">
        <f t="shared" si="33"/>
        <v>振込手数料を入力してください。</v>
      </c>
      <c r="V138" t="s">
        <v>440</v>
      </c>
      <c r="W138" t="s">
        <v>456</v>
      </c>
    </row>
    <row r="139" spans="2:23" x14ac:dyDescent="0.15">
      <c r="B139" s="34">
        <v>15</v>
      </c>
      <c r="C139" s="34">
        <v>1</v>
      </c>
      <c r="D139" s="129">
        <f t="shared" si="38"/>
        <v>0</v>
      </c>
      <c r="E139" s="129">
        <f>'入力シート（2事業場以降）'!V291</f>
        <v>0</v>
      </c>
      <c r="F139" s="131" t="str">
        <f t="shared" si="50"/>
        <v/>
      </c>
      <c r="G139" s="129">
        <f>IF(E139=1,'入力シート（2事業場以降）'!W291,0)</f>
        <v>0</v>
      </c>
      <c r="H139" s="130">
        <f>'入力シート（2事業場以降）'!G291</f>
        <v>0</v>
      </c>
      <c r="I139" s="130">
        <f>'入力シート（2事業場以降）'!Q291</f>
        <v>0</v>
      </c>
      <c r="J139" s="132">
        <f t="shared" si="26"/>
        <v>0</v>
      </c>
      <c r="K139" s="132">
        <f t="shared" si="27"/>
        <v>0</v>
      </c>
      <c r="L139" s="132">
        <f t="shared" si="37"/>
        <v>0</v>
      </c>
      <c r="M139">
        <f t="shared" si="29"/>
        <v>0</v>
      </c>
      <c r="N139" s="147" t="str">
        <f t="shared" si="39"/>
        <v/>
      </c>
      <c r="O139" t="str">
        <f t="shared" ca="1" si="35"/>
        <v/>
      </c>
      <c r="P139">
        <f t="shared" si="30"/>
        <v>1</v>
      </c>
      <c r="Q139">
        <f t="shared" si="31"/>
        <v>2</v>
      </c>
      <c r="R139" t="str">
        <f t="shared" ref="R139" si="53">$J$96&amp;"を入力してください。"</f>
        <v>購入金額を入力してください。</v>
      </c>
      <c r="S139" t="str">
        <f t="shared" si="32"/>
        <v>支払方法を選択してください。</v>
      </c>
      <c r="T139" t="s">
        <v>434</v>
      </c>
      <c r="U139" t="str">
        <f t="shared" si="33"/>
        <v>振込手数料を入力してください。</v>
      </c>
      <c r="V139" t="s">
        <v>440</v>
      </c>
      <c r="W139" t="s">
        <v>456</v>
      </c>
    </row>
    <row r="140" spans="2:23" x14ac:dyDescent="0.15">
      <c r="B140" s="34">
        <v>15</v>
      </c>
      <c r="C140" s="34">
        <v>2</v>
      </c>
      <c r="D140" s="129">
        <f t="shared" si="38"/>
        <v>0</v>
      </c>
      <c r="E140" s="129">
        <f>'入力シート（2事業場以降）'!V293</f>
        <v>0</v>
      </c>
      <c r="F140" s="131" t="str">
        <f t="shared" si="50"/>
        <v/>
      </c>
      <c r="G140" s="129">
        <f>IF(E140=1,'入力シート（2事業場以降）'!W293,0)</f>
        <v>0</v>
      </c>
      <c r="H140" s="130">
        <f>'入力シート（2事業場以降）'!G293</f>
        <v>0</v>
      </c>
      <c r="I140" s="130">
        <f>'入力シート（2事業場以降）'!Q293</f>
        <v>0</v>
      </c>
      <c r="J140" s="132">
        <f t="shared" si="26"/>
        <v>0</v>
      </c>
      <c r="K140" s="132">
        <f t="shared" si="27"/>
        <v>0</v>
      </c>
      <c r="L140" s="132">
        <f t="shared" si="37"/>
        <v>0</v>
      </c>
      <c r="M140">
        <f t="shared" si="29"/>
        <v>0</v>
      </c>
      <c r="N140" s="147" t="str">
        <f t="shared" si="39"/>
        <v/>
      </c>
      <c r="O140" t="str">
        <f t="shared" ca="1" si="35"/>
        <v/>
      </c>
      <c r="P140">
        <f t="shared" si="30"/>
        <v>1</v>
      </c>
      <c r="Q140">
        <f t="shared" si="31"/>
        <v>2</v>
      </c>
      <c r="R140" s="96"/>
      <c r="S140" t="str">
        <f t="shared" si="32"/>
        <v>支払方法を選択してください。</v>
      </c>
      <c r="T140" t="s">
        <v>434</v>
      </c>
      <c r="U140" t="str">
        <f t="shared" si="33"/>
        <v>振込手数料を入力してください。</v>
      </c>
      <c r="V140" t="s">
        <v>440</v>
      </c>
      <c r="W140" t="s">
        <v>456</v>
      </c>
    </row>
    <row r="141" spans="2:23" x14ac:dyDescent="0.15">
      <c r="B141" s="34">
        <v>15</v>
      </c>
      <c r="C141" s="34">
        <v>3</v>
      </c>
      <c r="D141" s="129">
        <f t="shared" si="38"/>
        <v>0</v>
      </c>
      <c r="E141" s="129">
        <f>'入力シート（2事業場以降）'!V295</f>
        <v>0</v>
      </c>
      <c r="F141" s="131" t="str">
        <f t="shared" si="50"/>
        <v/>
      </c>
      <c r="G141" s="129">
        <f>IF(E141=1,'入力シート（2事業場以降）'!W295,0)</f>
        <v>0</v>
      </c>
      <c r="H141" s="130">
        <f>'入力シート（2事業場以降）'!G295</f>
        <v>0</v>
      </c>
      <c r="I141" s="130">
        <f>'入力シート（2事業場以降）'!Q295</f>
        <v>0</v>
      </c>
      <c r="J141" s="132">
        <f t="shared" si="26"/>
        <v>0</v>
      </c>
      <c r="K141" s="132">
        <f t="shared" si="27"/>
        <v>0</v>
      </c>
      <c r="L141" s="132">
        <f t="shared" si="37"/>
        <v>0</v>
      </c>
      <c r="M141">
        <f t="shared" si="29"/>
        <v>0</v>
      </c>
      <c r="N141" s="147" t="str">
        <f t="shared" si="39"/>
        <v/>
      </c>
      <c r="O141" t="str">
        <f t="shared" ca="1" si="35"/>
        <v/>
      </c>
      <c r="P141">
        <f t="shared" si="30"/>
        <v>1</v>
      </c>
      <c r="Q141">
        <f t="shared" si="31"/>
        <v>2</v>
      </c>
      <c r="R141" s="96"/>
      <c r="S141" t="str">
        <f t="shared" si="32"/>
        <v>支払方法を選択してください。</v>
      </c>
      <c r="T141" t="s">
        <v>434</v>
      </c>
      <c r="U141" t="str">
        <f t="shared" si="33"/>
        <v>振込手数料を入力してください。</v>
      </c>
      <c r="V141" t="s">
        <v>440</v>
      </c>
      <c r="W141" t="s">
        <v>456</v>
      </c>
    </row>
    <row r="142" spans="2:23" x14ac:dyDescent="0.15">
      <c r="B142" s="34">
        <v>16</v>
      </c>
      <c r="C142" s="34">
        <v>1</v>
      </c>
      <c r="D142" s="129">
        <f t="shared" si="38"/>
        <v>0</v>
      </c>
      <c r="E142" s="129">
        <f>'入力シート（2事業場以降）'!V298</f>
        <v>0</v>
      </c>
      <c r="F142" s="131" t="str">
        <f t="shared" si="50"/>
        <v/>
      </c>
      <c r="G142" s="129">
        <f>IF(E142=1,'入力シート（2事業場以降）'!W298,0)</f>
        <v>0</v>
      </c>
      <c r="H142" s="130">
        <f>'入力シート（2事業場以降）'!G298</f>
        <v>0</v>
      </c>
      <c r="I142" s="130">
        <f>'入力シート（2事業場以降）'!Q298</f>
        <v>0</v>
      </c>
      <c r="J142" s="132">
        <f t="shared" si="26"/>
        <v>0</v>
      </c>
      <c r="K142" s="132">
        <f t="shared" si="27"/>
        <v>0</v>
      </c>
      <c r="L142" s="132">
        <f t="shared" si="37"/>
        <v>0</v>
      </c>
      <c r="M142">
        <f t="shared" si="29"/>
        <v>0</v>
      </c>
      <c r="N142" s="147" t="str">
        <f t="shared" si="39"/>
        <v/>
      </c>
      <c r="O142" t="str">
        <f t="shared" ca="1" si="35"/>
        <v/>
      </c>
      <c r="P142">
        <f t="shared" si="30"/>
        <v>1</v>
      </c>
      <c r="Q142">
        <f t="shared" si="31"/>
        <v>2</v>
      </c>
      <c r="R142" t="str">
        <f t="shared" ref="R142" si="54">$J$96&amp;"を入力してください。"</f>
        <v>購入金額を入力してください。</v>
      </c>
      <c r="S142" t="str">
        <f t="shared" si="32"/>
        <v>支払方法を選択してください。</v>
      </c>
      <c r="T142" t="s">
        <v>434</v>
      </c>
      <c r="U142" t="str">
        <f t="shared" si="33"/>
        <v>振込手数料を入力してください。</v>
      </c>
      <c r="V142" t="s">
        <v>440</v>
      </c>
      <c r="W142" t="s">
        <v>456</v>
      </c>
    </row>
    <row r="143" spans="2:23" x14ac:dyDescent="0.15">
      <c r="B143" s="34">
        <v>16</v>
      </c>
      <c r="C143" s="34">
        <v>2</v>
      </c>
      <c r="D143" s="129">
        <f t="shared" si="38"/>
        <v>0</v>
      </c>
      <c r="E143" s="129">
        <f>'入力シート（2事業場以降）'!V300</f>
        <v>0</v>
      </c>
      <c r="F143" s="131" t="str">
        <f t="shared" si="50"/>
        <v/>
      </c>
      <c r="G143" s="129">
        <f>IF(E143=1,'入力シート（2事業場以降）'!W300,0)</f>
        <v>0</v>
      </c>
      <c r="H143" s="130">
        <f>'入力シート（2事業場以降）'!G300</f>
        <v>0</v>
      </c>
      <c r="I143" s="130">
        <f>'入力シート（2事業場以降）'!Q300</f>
        <v>0</v>
      </c>
      <c r="J143" s="132">
        <f t="shared" si="26"/>
        <v>0</v>
      </c>
      <c r="K143" s="132">
        <f t="shared" si="27"/>
        <v>0</v>
      </c>
      <c r="L143" s="132">
        <f t="shared" si="37"/>
        <v>0</v>
      </c>
      <c r="M143">
        <f t="shared" si="29"/>
        <v>0</v>
      </c>
      <c r="N143" s="147" t="str">
        <f t="shared" si="39"/>
        <v/>
      </c>
      <c r="O143" t="str">
        <f t="shared" ca="1" si="35"/>
        <v/>
      </c>
      <c r="P143">
        <f t="shared" si="30"/>
        <v>1</v>
      </c>
      <c r="Q143">
        <f t="shared" si="31"/>
        <v>2</v>
      </c>
      <c r="R143" s="96"/>
      <c r="S143" t="str">
        <f t="shared" si="32"/>
        <v>支払方法を選択してください。</v>
      </c>
      <c r="T143" t="s">
        <v>434</v>
      </c>
      <c r="U143" t="str">
        <f t="shared" si="33"/>
        <v>振込手数料を入力してください。</v>
      </c>
      <c r="V143" t="s">
        <v>440</v>
      </c>
      <c r="W143" t="s">
        <v>456</v>
      </c>
    </row>
    <row r="144" spans="2:23" x14ac:dyDescent="0.15">
      <c r="B144" s="34">
        <v>16</v>
      </c>
      <c r="C144" s="34">
        <v>3</v>
      </c>
      <c r="D144" s="129">
        <f t="shared" si="38"/>
        <v>0</v>
      </c>
      <c r="E144" s="129">
        <f>'入力シート（2事業場以降）'!V302</f>
        <v>0</v>
      </c>
      <c r="F144" s="131" t="str">
        <f t="shared" si="50"/>
        <v/>
      </c>
      <c r="G144" s="129">
        <f>IF(E144=1,'入力シート（2事業場以降）'!W302,0)</f>
        <v>0</v>
      </c>
      <c r="H144" s="130">
        <f>'入力シート（2事業場以降）'!G302</f>
        <v>0</v>
      </c>
      <c r="I144" s="130">
        <f>'入力シート（2事業場以降）'!Q302</f>
        <v>0</v>
      </c>
      <c r="J144" s="132">
        <f t="shared" si="26"/>
        <v>0</v>
      </c>
      <c r="K144" s="132">
        <f t="shared" si="27"/>
        <v>0</v>
      </c>
      <c r="L144" s="132">
        <f t="shared" si="37"/>
        <v>0</v>
      </c>
      <c r="M144">
        <f t="shared" si="29"/>
        <v>0</v>
      </c>
      <c r="N144" s="147" t="str">
        <f t="shared" si="39"/>
        <v/>
      </c>
      <c r="O144" t="str">
        <f t="shared" ca="1" si="35"/>
        <v/>
      </c>
      <c r="P144">
        <f t="shared" si="30"/>
        <v>1</v>
      </c>
      <c r="Q144">
        <f t="shared" si="31"/>
        <v>2</v>
      </c>
      <c r="R144" s="96"/>
      <c r="S144" t="str">
        <f t="shared" si="32"/>
        <v>支払方法を選択してください。</v>
      </c>
      <c r="T144" t="s">
        <v>434</v>
      </c>
      <c r="U144" t="str">
        <f t="shared" si="33"/>
        <v>振込手数料を入力してください。</v>
      </c>
      <c r="V144" t="s">
        <v>440</v>
      </c>
      <c r="W144" t="s">
        <v>456</v>
      </c>
    </row>
    <row r="145" spans="2:23" x14ac:dyDescent="0.15">
      <c r="B145" s="34">
        <v>17</v>
      </c>
      <c r="C145" s="34">
        <v>1</v>
      </c>
      <c r="D145" s="129">
        <f t="shared" si="38"/>
        <v>0</v>
      </c>
      <c r="E145" s="129">
        <f>'入力シート（2事業場以降）'!V305</f>
        <v>0</v>
      </c>
      <c r="F145" s="131" t="str">
        <f t="shared" si="50"/>
        <v/>
      </c>
      <c r="G145" s="129">
        <f>IF(E145=1,'入力シート（2事業場以降）'!W305,0)</f>
        <v>0</v>
      </c>
      <c r="H145" s="130">
        <f>'入力シート（2事業場以降）'!G305</f>
        <v>0</v>
      </c>
      <c r="I145" s="130">
        <f>'入力シート（2事業場以降）'!Q305</f>
        <v>0</v>
      </c>
      <c r="J145" s="132">
        <f t="shared" si="26"/>
        <v>0</v>
      </c>
      <c r="K145" s="132">
        <f t="shared" si="27"/>
        <v>0</v>
      </c>
      <c r="L145" s="132">
        <f t="shared" si="37"/>
        <v>0</v>
      </c>
      <c r="M145">
        <f t="shared" si="29"/>
        <v>0</v>
      </c>
      <c r="N145" s="147" t="str">
        <f t="shared" si="39"/>
        <v/>
      </c>
      <c r="O145" t="str">
        <f t="shared" ca="1" si="35"/>
        <v/>
      </c>
      <c r="P145">
        <f t="shared" si="30"/>
        <v>1</v>
      </c>
      <c r="Q145">
        <f t="shared" si="31"/>
        <v>2</v>
      </c>
      <c r="R145" t="str">
        <f t="shared" ref="R145" si="55">$J$96&amp;"を入力してください。"</f>
        <v>購入金額を入力してください。</v>
      </c>
      <c r="S145" t="str">
        <f t="shared" si="32"/>
        <v>支払方法を選択してください。</v>
      </c>
      <c r="T145" t="s">
        <v>434</v>
      </c>
      <c r="U145" t="str">
        <f t="shared" si="33"/>
        <v>振込手数料を入力してください。</v>
      </c>
      <c r="V145" t="s">
        <v>440</v>
      </c>
      <c r="W145" t="s">
        <v>456</v>
      </c>
    </row>
    <row r="146" spans="2:23" x14ac:dyDescent="0.15">
      <c r="B146" s="34">
        <v>17</v>
      </c>
      <c r="C146" s="34">
        <v>2</v>
      </c>
      <c r="D146" s="129">
        <f t="shared" si="38"/>
        <v>0</v>
      </c>
      <c r="E146" s="129">
        <f>'入力シート（2事業場以降）'!V307</f>
        <v>0</v>
      </c>
      <c r="F146" s="131" t="str">
        <f t="shared" si="50"/>
        <v/>
      </c>
      <c r="G146" s="129">
        <f>IF(E146=1,'入力シート（2事業場以降）'!W307,0)</f>
        <v>0</v>
      </c>
      <c r="H146" s="130">
        <f>'入力シート（2事業場以降）'!G307</f>
        <v>0</v>
      </c>
      <c r="I146" s="130">
        <f>'入力シート（2事業場以降）'!Q307</f>
        <v>0</v>
      </c>
      <c r="J146" s="132">
        <f t="shared" si="26"/>
        <v>0</v>
      </c>
      <c r="K146" s="132">
        <f t="shared" si="27"/>
        <v>0</v>
      </c>
      <c r="L146" s="132">
        <f t="shared" si="37"/>
        <v>0</v>
      </c>
      <c r="M146">
        <f t="shared" si="29"/>
        <v>0</v>
      </c>
      <c r="N146" s="147" t="str">
        <f t="shared" si="39"/>
        <v/>
      </c>
      <c r="O146" t="str">
        <f t="shared" ca="1" si="35"/>
        <v/>
      </c>
      <c r="P146">
        <f t="shared" si="30"/>
        <v>1</v>
      </c>
      <c r="Q146">
        <f t="shared" si="31"/>
        <v>2</v>
      </c>
      <c r="R146" s="96"/>
      <c r="S146" t="str">
        <f t="shared" si="32"/>
        <v>支払方法を選択してください。</v>
      </c>
      <c r="T146" t="s">
        <v>434</v>
      </c>
      <c r="U146" t="str">
        <f t="shared" si="33"/>
        <v>振込手数料を入力してください。</v>
      </c>
      <c r="V146" t="s">
        <v>440</v>
      </c>
      <c r="W146" t="s">
        <v>456</v>
      </c>
    </row>
    <row r="147" spans="2:23" x14ac:dyDescent="0.15">
      <c r="B147" s="34">
        <v>17</v>
      </c>
      <c r="C147" s="34">
        <v>3</v>
      </c>
      <c r="D147" s="129">
        <f t="shared" si="38"/>
        <v>0</v>
      </c>
      <c r="E147" s="129">
        <f>'入力シート（2事業場以降）'!V309</f>
        <v>0</v>
      </c>
      <c r="F147" s="131" t="str">
        <f t="shared" si="50"/>
        <v/>
      </c>
      <c r="G147" s="129">
        <f>IF(E147=1,'入力シート（2事業場以降）'!W309,0)</f>
        <v>0</v>
      </c>
      <c r="H147" s="130">
        <f>'入力シート（2事業場以降）'!G309</f>
        <v>0</v>
      </c>
      <c r="I147" s="130">
        <f>'入力シート（2事業場以降）'!Q309</f>
        <v>0</v>
      </c>
      <c r="J147" s="132">
        <f t="shared" si="26"/>
        <v>0</v>
      </c>
      <c r="K147" s="132">
        <f t="shared" si="27"/>
        <v>0</v>
      </c>
      <c r="L147" s="132">
        <f t="shared" si="37"/>
        <v>0</v>
      </c>
      <c r="M147">
        <f t="shared" si="29"/>
        <v>0</v>
      </c>
      <c r="N147" s="147" t="str">
        <f t="shared" si="39"/>
        <v/>
      </c>
      <c r="O147" t="str">
        <f t="shared" ca="1" si="35"/>
        <v/>
      </c>
      <c r="P147">
        <f t="shared" si="30"/>
        <v>1</v>
      </c>
      <c r="Q147">
        <f t="shared" si="31"/>
        <v>2</v>
      </c>
      <c r="R147" s="96"/>
      <c r="S147" t="str">
        <f t="shared" si="32"/>
        <v>支払方法を選択してください。</v>
      </c>
      <c r="T147" t="s">
        <v>434</v>
      </c>
      <c r="U147" t="str">
        <f t="shared" si="33"/>
        <v>振込手数料を入力してください。</v>
      </c>
      <c r="V147" t="s">
        <v>440</v>
      </c>
      <c r="W147" t="s">
        <v>456</v>
      </c>
    </row>
    <row r="148" spans="2:23" x14ac:dyDescent="0.15">
      <c r="B148" s="34">
        <v>18</v>
      </c>
      <c r="C148" s="34">
        <v>1</v>
      </c>
      <c r="D148" s="129">
        <f t="shared" si="38"/>
        <v>0</v>
      </c>
      <c r="E148" s="129">
        <f>'入力シート（2事業場以降）'!V312</f>
        <v>0</v>
      </c>
      <c r="F148" s="131" t="str">
        <f t="shared" si="50"/>
        <v/>
      </c>
      <c r="G148" s="129">
        <f>IF(E148=1,'入力シート（2事業場以降）'!W312,0)</f>
        <v>0</v>
      </c>
      <c r="H148" s="130">
        <f>'入力シート（2事業場以降）'!G312</f>
        <v>0</v>
      </c>
      <c r="I148" s="130">
        <f>'入力シート（2事業場以降）'!Q312</f>
        <v>0</v>
      </c>
      <c r="J148" s="132">
        <f t="shared" si="26"/>
        <v>0</v>
      </c>
      <c r="K148" s="132">
        <f t="shared" si="27"/>
        <v>0</v>
      </c>
      <c r="L148" s="132">
        <f t="shared" si="37"/>
        <v>0</v>
      </c>
      <c r="M148">
        <f t="shared" si="29"/>
        <v>0</v>
      </c>
      <c r="N148" s="147" t="str">
        <f t="shared" si="39"/>
        <v/>
      </c>
      <c r="O148" t="str">
        <f t="shared" ca="1" si="35"/>
        <v/>
      </c>
      <c r="P148">
        <f t="shared" si="30"/>
        <v>1</v>
      </c>
      <c r="Q148">
        <f t="shared" si="31"/>
        <v>2</v>
      </c>
      <c r="R148" t="str">
        <f t="shared" ref="R148" si="56">$J$96&amp;"を入力してください。"</f>
        <v>購入金額を入力してください。</v>
      </c>
      <c r="S148" t="str">
        <f t="shared" si="32"/>
        <v>支払方法を選択してください。</v>
      </c>
      <c r="T148" t="s">
        <v>434</v>
      </c>
      <c r="U148" t="str">
        <f t="shared" si="33"/>
        <v>振込手数料を入力してください。</v>
      </c>
      <c r="V148" t="s">
        <v>440</v>
      </c>
      <c r="W148" t="s">
        <v>456</v>
      </c>
    </row>
    <row r="149" spans="2:23" x14ac:dyDescent="0.15">
      <c r="B149" s="34">
        <v>18</v>
      </c>
      <c r="C149" s="34">
        <v>2</v>
      </c>
      <c r="D149" s="129">
        <f t="shared" si="38"/>
        <v>0</v>
      </c>
      <c r="E149" s="129">
        <f>'入力シート（2事業場以降）'!V314</f>
        <v>0</v>
      </c>
      <c r="F149" s="131" t="str">
        <f t="shared" si="50"/>
        <v/>
      </c>
      <c r="G149" s="129">
        <f>IF(E149=1,'入力シート（2事業場以降）'!W314,0)</f>
        <v>0</v>
      </c>
      <c r="H149" s="130">
        <f>'入力シート（2事業場以降）'!G314</f>
        <v>0</v>
      </c>
      <c r="I149" s="130">
        <f>'入力シート（2事業場以降）'!Q314</f>
        <v>0</v>
      </c>
      <c r="J149" s="132">
        <f t="shared" si="26"/>
        <v>0</v>
      </c>
      <c r="K149" s="132">
        <f t="shared" si="27"/>
        <v>0</v>
      </c>
      <c r="L149" s="132">
        <f t="shared" si="37"/>
        <v>0</v>
      </c>
      <c r="M149">
        <f t="shared" si="29"/>
        <v>0</v>
      </c>
      <c r="N149" s="147" t="str">
        <f t="shared" si="39"/>
        <v/>
      </c>
      <c r="O149" t="str">
        <f t="shared" ca="1" si="35"/>
        <v/>
      </c>
      <c r="P149">
        <f t="shared" si="30"/>
        <v>1</v>
      </c>
      <c r="Q149">
        <f t="shared" si="31"/>
        <v>2</v>
      </c>
      <c r="R149" s="96"/>
      <c r="S149" t="str">
        <f t="shared" si="32"/>
        <v>支払方法を選択してください。</v>
      </c>
      <c r="T149" t="s">
        <v>434</v>
      </c>
      <c r="U149" t="str">
        <f t="shared" si="33"/>
        <v>振込手数料を入力してください。</v>
      </c>
      <c r="V149" t="s">
        <v>440</v>
      </c>
      <c r="W149" t="s">
        <v>456</v>
      </c>
    </row>
    <row r="150" spans="2:23" x14ac:dyDescent="0.15">
      <c r="B150" s="34">
        <v>18</v>
      </c>
      <c r="C150" s="34">
        <v>3</v>
      </c>
      <c r="D150" s="129">
        <f t="shared" si="38"/>
        <v>0</v>
      </c>
      <c r="E150" s="129">
        <f>'入力シート（2事業場以降）'!V316</f>
        <v>0</v>
      </c>
      <c r="F150" s="131" t="str">
        <f t="shared" si="50"/>
        <v/>
      </c>
      <c r="G150" s="129">
        <f>IF(E150=1,'入力シート（2事業場以降）'!W316,0)</f>
        <v>0</v>
      </c>
      <c r="H150" s="130">
        <f>'入力シート（2事業場以降）'!G316</f>
        <v>0</v>
      </c>
      <c r="I150" s="130">
        <f>'入力シート（2事業場以降）'!Q316</f>
        <v>0</v>
      </c>
      <c r="J150" s="132">
        <f t="shared" si="26"/>
        <v>0</v>
      </c>
      <c r="K150" s="132">
        <f t="shared" si="27"/>
        <v>0</v>
      </c>
      <c r="L150" s="132">
        <f t="shared" si="37"/>
        <v>0</v>
      </c>
      <c r="M150">
        <f t="shared" si="29"/>
        <v>0</v>
      </c>
      <c r="N150" s="147" t="str">
        <f t="shared" si="39"/>
        <v/>
      </c>
      <c r="O150" t="str">
        <f t="shared" ca="1" si="35"/>
        <v/>
      </c>
      <c r="P150">
        <f t="shared" si="30"/>
        <v>1</v>
      </c>
      <c r="Q150">
        <f t="shared" si="31"/>
        <v>2</v>
      </c>
      <c r="R150" s="96"/>
      <c r="S150" t="str">
        <f t="shared" si="32"/>
        <v>支払方法を選択してください。</v>
      </c>
      <c r="T150" t="s">
        <v>434</v>
      </c>
      <c r="U150" t="str">
        <f t="shared" si="33"/>
        <v>振込手数料を入力してください。</v>
      </c>
      <c r="V150" t="s">
        <v>440</v>
      </c>
      <c r="W150" t="s">
        <v>456</v>
      </c>
    </row>
    <row r="151" spans="2:23" x14ac:dyDescent="0.15">
      <c r="B151" s="34">
        <v>19</v>
      </c>
      <c r="C151" s="34">
        <v>1</v>
      </c>
      <c r="D151" s="129">
        <f t="shared" si="38"/>
        <v>0</v>
      </c>
      <c r="E151" s="129">
        <f>'入力シート（2事業場以降）'!V319</f>
        <v>0</v>
      </c>
      <c r="F151" s="131" t="str">
        <f t="shared" si="50"/>
        <v/>
      </c>
      <c r="G151" s="129">
        <f>IF(E151=1,'入力シート（2事業場以降）'!W319,0)</f>
        <v>0</v>
      </c>
      <c r="H151" s="130">
        <f>'入力シート（2事業場以降）'!G319</f>
        <v>0</v>
      </c>
      <c r="I151" s="130">
        <f>'入力シート（2事業場以降）'!Q319</f>
        <v>0</v>
      </c>
      <c r="J151" s="132">
        <f t="shared" si="26"/>
        <v>0</v>
      </c>
      <c r="K151" s="132">
        <f t="shared" si="27"/>
        <v>0</v>
      </c>
      <c r="L151" s="132">
        <f t="shared" si="37"/>
        <v>0</v>
      </c>
      <c r="M151">
        <f t="shared" si="29"/>
        <v>0</v>
      </c>
      <c r="N151" s="147" t="str">
        <f t="shared" si="39"/>
        <v/>
      </c>
      <c r="O151" t="str">
        <f t="shared" ca="1" si="35"/>
        <v/>
      </c>
      <c r="P151">
        <f t="shared" si="30"/>
        <v>1</v>
      </c>
      <c r="Q151">
        <f t="shared" si="31"/>
        <v>2</v>
      </c>
      <c r="R151" t="str">
        <f t="shared" ref="R151" si="57">$J$96&amp;"を入力してください。"</f>
        <v>購入金額を入力してください。</v>
      </c>
      <c r="S151" t="str">
        <f t="shared" si="32"/>
        <v>支払方法を選択してください。</v>
      </c>
      <c r="T151" t="s">
        <v>434</v>
      </c>
      <c r="U151" t="str">
        <f t="shared" si="33"/>
        <v>振込手数料を入力してください。</v>
      </c>
      <c r="V151" t="s">
        <v>440</v>
      </c>
      <c r="W151" t="s">
        <v>456</v>
      </c>
    </row>
    <row r="152" spans="2:23" x14ac:dyDescent="0.15">
      <c r="B152" s="34">
        <v>19</v>
      </c>
      <c r="C152" s="34">
        <v>2</v>
      </c>
      <c r="D152" s="129">
        <f t="shared" si="38"/>
        <v>0</v>
      </c>
      <c r="E152" s="129">
        <f>'入力シート（2事業場以降）'!V321</f>
        <v>0</v>
      </c>
      <c r="F152" s="131" t="str">
        <f t="shared" si="50"/>
        <v/>
      </c>
      <c r="G152" s="129">
        <f>IF(E152=1,'入力シート（2事業場以降）'!W321,0)</f>
        <v>0</v>
      </c>
      <c r="H152" s="130">
        <f>'入力シート（2事業場以降）'!G321</f>
        <v>0</v>
      </c>
      <c r="I152" s="130">
        <f>'入力シート（2事業場以降）'!Q321</f>
        <v>0</v>
      </c>
      <c r="J152" s="132">
        <f t="shared" si="26"/>
        <v>0</v>
      </c>
      <c r="K152" s="132">
        <f t="shared" si="27"/>
        <v>0</v>
      </c>
      <c r="L152" s="132">
        <f t="shared" si="37"/>
        <v>0</v>
      </c>
      <c r="M152">
        <f t="shared" si="29"/>
        <v>0</v>
      </c>
      <c r="N152" s="147" t="str">
        <f t="shared" si="39"/>
        <v/>
      </c>
      <c r="O152" t="str">
        <f t="shared" ca="1" si="35"/>
        <v/>
      </c>
      <c r="P152">
        <f t="shared" si="30"/>
        <v>1</v>
      </c>
      <c r="Q152">
        <f t="shared" si="31"/>
        <v>2</v>
      </c>
      <c r="R152" s="96"/>
      <c r="S152" t="str">
        <f t="shared" si="32"/>
        <v>支払方法を選択してください。</v>
      </c>
      <c r="T152" t="s">
        <v>434</v>
      </c>
      <c r="U152" t="str">
        <f t="shared" si="33"/>
        <v>振込手数料を入力してください。</v>
      </c>
      <c r="V152" t="s">
        <v>440</v>
      </c>
      <c r="W152" t="s">
        <v>456</v>
      </c>
    </row>
    <row r="153" spans="2:23" x14ac:dyDescent="0.15">
      <c r="B153" s="34">
        <v>19</v>
      </c>
      <c r="C153" s="34">
        <v>3</v>
      </c>
      <c r="D153" s="129">
        <f t="shared" si="38"/>
        <v>0</v>
      </c>
      <c r="E153" s="129">
        <f>'入力シート（2事業場以降）'!V323</f>
        <v>0</v>
      </c>
      <c r="F153" s="131" t="str">
        <f t="shared" si="50"/>
        <v/>
      </c>
      <c r="G153" s="129">
        <f>IF(E153=1,'入力シート（2事業場以降）'!W323,0)</f>
        <v>0</v>
      </c>
      <c r="H153" s="130">
        <f>'入力シート（2事業場以降）'!G323</f>
        <v>0</v>
      </c>
      <c r="I153" s="130">
        <f>'入力シート（2事業場以降）'!Q323</f>
        <v>0</v>
      </c>
      <c r="J153" s="132">
        <f t="shared" si="26"/>
        <v>0</v>
      </c>
      <c r="K153" s="132">
        <f t="shared" si="27"/>
        <v>0</v>
      </c>
      <c r="L153" s="132">
        <f t="shared" si="37"/>
        <v>0</v>
      </c>
      <c r="M153">
        <f t="shared" si="29"/>
        <v>0</v>
      </c>
      <c r="N153" s="147" t="str">
        <f t="shared" si="39"/>
        <v/>
      </c>
      <c r="O153" t="str">
        <f t="shared" ca="1" si="35"/>
        <v/>
      </c>
      <c r="P153">
        <f t="shared" si="30"/>
        <v>1</v>
      </c>
      <c r="Q153">
        <f t="shared" si="31"/>
        <v>2</v>
      </c>
      <c r="R153" s="96"/>
      <c r="S153" t="str">
        <f t="shared" si="32"/>
        <v>支払方法を選択してください。</v>
      </c>
      <c r="T153" t="s">
        <v>434</v>
      </c>
      <c r="U153" t="str">
        <f t="shared" si="33"/>
        <v>振込手数料を入力してください。</v>
      </c>
      <c r="V153" t="s">
        <v>440</v>
      </c>
      <c r="W153" t="s">
        <v>456</v>
      </c>
    </row>
    <row r="154" spans="2:23" x14ac:dyDescent="0.15">
      <c r="B154" s="34">
        <v>20</v>
      </c>
      <c r="C154" s="34">
        <v>1</v>
      </c>
      <c r="D154" s="129">
        <f t="shared" si="38"/>
        <v>0</v>
      </c>
      <c r="E154" s="129">
        <f>'入力シート（2事業場以降）'!V326</f>
        <v>0</v>
      </c>
      <c r="F154" s="131" t="str">
        <f t="shared" si="50"/>
        <v/>
      </c>
      <c r="G154" s="129">
        <f>IF(E154=1,'入力シート（2事業場以降）'!W326,0)</f>
        <v>0</v>
      </c>
      <c r="H154" s="130">
        <f>'入力シート（2事業場以降）'!G326</f>
        <v>0</v>
      </c>
      <c r="I154" s="130">
        <f>'入力シート（2事業場以降）'!Q326</f>
        <v>0</v>
      </c>
      <c r="J154" s="132">
        <f t="shared" si="26"/>
        <v>0</v>
      </c>
      <c r="K154" s="132">
        <f t="shared" si="27"/>
        <v>0</v>
      </c>
      <c r="L154" s="132">
        <f t="shared" si="37"/>
        <v>0</v>
      </c>
      <c r="M154">
        <f t="shared" si="29"/>
        <v>0</v>
      </c>
      <c r="N154" s="147" t="str">
        <f t="shared" si="39"/>
        <v/>
      </c>
      <c r="O154" t="str">
        <f t="shared" ca="1" si="35"/>
        <v/>
      </c>
      <c r="P154">
        <f t="shared" si="30"/>
        <v>1</v>
      </c>
      <c r="Q154">
        <f t="shared" si="31"/>
        <v>2</v>
      </c>
      <c r="R154" t="str">
        <f t="shared" ref="R154" si="58">$J$96&amp;"を入力してください。"</f>
        <v>購入金額を入力してください。</v>
      </c>
      <c r="S154" t="str">
        <f t="shared" si="32"/>
        <v>支払方法を選択してください。</v>
      </c>
      <c r="T154" t="s">
        <v>434</v>
      </c>
      <c r="U154" t="str">
        <f t="shared" si="33"/>
        <v>振込手数料を入力してください。</v>
      </c>
      <c r="V154" t="s">
        <v>440</v>
      </c>
      <c r="W154" t="s">
        <v>456</v>
      </c>
    </row>
    <row r="155" spans="2:23" x14ac:dyDescent="0.15">
      <c r="B155" s="34">
        <v>20</v>
      </c>
      <c r="C155" s="34">
        <v>2</v>
      </c>
      <c r="D155" s="129">
        <f t="shared" si="38"/>
        <v>0</v>
      </c>
      <c r="E155" s="129">
        <f>'入力シート（2事業場以降）'!V328</f>
        <v>0</v>
      </c>
      <c r="F155" s="131" t="str">
        <f t="shared" si="50"/>
        <v/>
      </c>
      <c r="G155" s="129">
        <f>IF(E155=1,'入力シート（2事業場以降）'!W328,0)</f>
        <v>0</v>
      </c>
      <c r="H155" s="130">
        <f>'入力シート（2事業場以降）'!G328</f>
        <v>0</v>
      </c>
      <c r="I155" s="130">
        <f>'入力シート（2事業場以降）'!Q328</f>
        <v>0</v>
      </c>
      <c r="J155" s="132">
        <f t="shared" si="26"/>
        <v>0</v>
      </c>
      <c r="K155" s="132">
        <f t="shared" si="27"/>
        <v>0</v>
      </c>
      <c r="L155" s="132">
        <f t="shared" si="37"/>
        <v>0</v>
      </c>
      <c r="M155">
        <f t="shared" si="29"/>
        <v>0</v>
      </c>
      <c r="N155" s="147" t="str">
        <f t="shared" si="39"/>
        <v/>
      </c>
      <c r="O155" t="str">
        <f t="shared" ca="1" si="35"/>
        <v/>
      </c>
      <c r="P155">
        <f t="shared" si="30"/>
        <v>1</v>
      </c>
      <c r="Q155">
        <f t="shared" si="31"/>
        <v>2</v>
      </c>
      <c r="R155" s="96"/>
      <c r="S155" t="str">
        <f t="shared" si="32"/>
        <v>支払方法を選択してください。</v>
      </c>
      <c r="T155" t="s">
        <v>434</v>
      </c>
      <c r="U155" t="str">
        <f t="shared" si="33"/>
        <v>振込手数料を入力してください。</v>
      </c>
      <c r="V155" t="s">
        <v>440</v>
      </c>
      <c r="W155" t="s">
        <v>456</v>
      </c>
    </row>
    <row r="156" spans="2:23" x14ac:dyDescent="0.15">
      <c r="B156" s="34">
        <v>20</v>
      </c>
      <c r="C156" s="34">
        <v>3</v>
      </c>
      <c r="D156" s="129">
        <f t="shared" si="38"/>
        <v>0</v>
      </c>
      <c r="E156" s="129">
        <f>'入力シート（2事業場以降）'!V330</f>
        <v>0</v>
      </c>
      <c r="F156" s="131" t="str">
        <f t="shared" si="50"/>
        <v/>
      </c>
      <c r="G156" s="129">
        <f>IF(E156=1,'入力シート（2事業場以降）'!W330,0)</f>
        <v>0</v>
      </c>
      <c r="H156" s="130">
        <f>'入力シート（2事業場以降）'!G330</f>
        <v>0</v>
      </c>
      <c r="I156" s="130">
        <f>'入力シート（2事業場以降）'!Q330</f>
        <v>0</v>
      </c>
      <c r="J156" s="132">
        <f t="shared" si="26"/>
        <v>0</v>
      </c>
      <c r="K156" s="132">
        <f t="shared" si="27"/>
        <v>0</v>
      </c>
      <c r="L156" s="132">
        <f t="shared" si="37"/>
        <v>0</v>
      </c>
      <c r="M156">
        <f t="shared" si="29"/>
        <v>0</v>
      </c>
      <c r="N156" s="147" t="str">
        <f t="shared" si="39"/>
        <v/>
      </c>
      <c r="O156" t="str">
        <f t="shared" ca="1" si="35"/>
        <v/>
      </c>
      <c r="P156">
        <f t="shared" si="30"/>
        <v>1</v>
      </c>
      <c r="Q156">
        <f t="shared" si="31"/>
        <v>2</v>
      </c>
      <c r="R156" s="96"/>
      <c r="S156" t="str">
        <f t="shared" si="32"/>
        <v>支払方法を選択してください。</v>
      </c>
      <c r="T156" t="s">
        <v>434</v>
      </c>
      <c r="U156" t="str">
        <f t="shared" si="33"/>
        <v>振込手数料を入力してください。</v>
      </c>
      <c r="V156" t="s">
        <v>440</v>
      </c>
      <c r="W156" t="s">
        <v>456</v>
      </c>
    </row>
    <row r="157" spans="2:23" x14ac:dyDescent="0.15">
      <c r="B157" s="34">
        <v>21</v>
      </c>
      <c r="C157" s="34">
        <v>1</v>
      </c>
      <c r="D157" s="129">
        <f t="shared" si="38"/>
        <v>0</v>
      </c>
      <c r="E157" s="129">
        <f>'入力シート（2事業場以降）'!V333</f>
        <v>0</v>
      </c>
      <c r="F157" s="131" t="str">
        <f t="shared" si="50"/>
        <v/>
      </c>
      <c r="G157" s="129">
        <f>IF(E157=1,'入力シート（2事業場以降）'!W333,0)</f>
        <v>0</v>
      </c>
      <c r="H157" s="130">
        <f>'入力シート（2事業場以降）'!G333</f>
        <v>0</v>
      </c>
      <c r="I157" s="130">
        <f>'入力シート（2事業場以降）'!Q333</f>
        <v>0</v>
      </c>
      <c r="J157" s="132">
        <f t="shared" si="26"/>
        <v>0</v>
      </c>
      <c r="K157" s="132">
        <f t="shared" si="27"/>
        <v>0</v>
      </c>
      <c r="L157" s="132">
        <f t="shared" si="37"/>
        <v>0</v>
      </c>
      <c r="M157">
        <f t="shared" si="29"/>
        <v>0</v>
      </c>
      <c r="N157" s="147" t="str">
        <f t="shared" si="39"/>
        <v/>
      </c>
      <c r="O157" t="str">
        <f t="shared" ca="1" si="35"/>
        <v/>
      </c>
      <c r="P157">
        <f t="shared" si="30"/>
        <v>1</v>
      </c>
      <c r="Q157">
        <f t="shared" si="31"/>
        <v>2</v>
      </c>
      <c r="R157" t="str">
        <f t="shared" ref="R157" si="59">$J$96&amp;"を入力してください。"</f>
        <v>購入金額を入力してください。</v>
      </c>
      <c r="S157" t="str">
        <f t="shared" si="32"/>
        <v>支払方法を選択してください。</v>
      </c>
      <c r="T157" t="s">
        <v>434</v>
      </c>
      <c r="U157" t="str">
        <f t="shared" si="33"/>
        <v>振込手数料を入力してください。</v>
      </c>
      <c r="V157" t="s">
        <v>440</v>
      </c>
      <c r="W157" t="s">
        <v>456</v>
      </c>
    </row>
    <row r="158" spans="2:23" x14ac:dyDescent="0.15">
      <c r="B158" s="34">
        <v>21</v>
      </c>
      <c r="C158" s="34">
        <v>2</v>
      </c>
      <c r="D158" s="129">
        <f t="shared" si="38"/>
        <v>0</v>
      </c>
      <c r="E158" s="129">
        <f>'入力シート（2事業場以降）'!V335</f>
        <v>0</v>
      </c>
      <c r="F158" s="131" t="str">
        <f t="shared" si="50"/>
        <v/>
      </c>
      <c r="G158" s="129">
        <f>IF(E158=1,'入力シート（2事業場以降）'!W335,0)</f>
        <v>0</v>
      </c>
      <c r="H158" s="130">
        <f>'入力シート（2事業場以降）'!G335</f>
        <v>0</v>
      </c>
      <c r="I158" s="130">
        <f>'入力シート（2事業場以降）'!Q335</f>
        <v>0</v>
      </c>
      <c r="J158" s="132">
        <f t="shared" si="26"/>
        <v>0</v>
      </c>
      <c r="K158" s="132">
        <f t="shared" si="27"/>
        <v>0</v>
      </c>
      <c r="L158" s="132">
        <f t="shared" si="37"/>
        <v>0</v>
      </c>
      <c r="M158">
        <f t="shared" si="29"/>
        <v>0</v>
      </c>
      <c r="N158" s="147" t="str">
        <f t="shared" si="39"/>
        <v/>
      </c>
      <c r="O158" t="str">
        <f t="shared" ca="1" si="35"/>
        <v/>
      </c>
      <c r="P158">
        <f t="shared" si="30"/>
        <v>1</v>
      </c>
      <c r="Q158">
        <f t="shared" si="31"/>
        <v>2</v>
      </c>
      <c r="R158" s="96"/>
      <c r="S158" t="str">
        <f t="shared" si="32"/>
        <v>支払方法を選択してください。</v>
      </c>
      <c r="T158" t="s">
        <v>434</v>
      </c>
      <c r="U158" t="str">
        <f t="shared" si="33"/>
        <v>振込手数料を入力してください。</v>
      </c>
      <c r="V158" t="s">
        <v>440</v>
      </c>
      <c r="W158" t="s">
        <v>456</v>
      </c>
    </row>
    <row r="159" spans="2:23" x14ac:dyDescent="0.15">
      <c r="B159" s="34">
        <v>21</v>
      </c>
      <c r="C159" s="34">
        <v>3</v>
      </c>
      <c r="D159" s="129">
        <f t="shared" si="38"/>
        <v>0</v>
      </c>
      <c r="E159" s="129">
        <f>'入力シート（2事業場以降）'!V337</f>
        <v>0</v>
      </c>
      <c r="F159" s="131" t="str">
        <f t="shared" si="50"/>
        <v/>
      </c>
      <c r="G159" s="129">
        <f>IF(E159=1,'入力シート（2事業場以降）'!W337,0)</f>
        <v>0</v>
      </c>
      <c r="H159" s="130">
        <f>'入力シート（2事業場以降）'!G337</f>
        <v>0</v>
      </c>
      <c r="I159" s="130">
        <f>'入力シート（2事業場以降）'!Q337</f>
        <v>0</v>
      </c>
      <c r="J159" s="132">
        <f t="shared" si="26"/>
        <v>0</v>
      </c>
      <c r="K159" s="132">
        <f t="shared" si="27"/>
        <v>0</v>
      </c>
      <c r="L159" s="132">
        <f t="shared" si="37"/>
        <v>0</v>
      </c>
      <c r="M159">
        <f t="shared" si="29"/>
        <v>0</v>
      </c>
      <c r="N159" s="147" t="str">
        <f t="shared" si="39"/>
        <v/>
      </c>
      <c r="O159" t="str">
        <f t="shared" ca="1" si="35"/>
        <v/>
      </c>
      <c r="P159">
        <f t="shared" si="30"/>
        <v>1</v>
      </c>
      <c r="Q159">
        <f t="shared" si="31"/>
        <v>2</v>
      </c>
      <c r="R159" s="96"/>
      <c r="S159" t="str">
        <f t="shared" si="32"/>
        <v>支払方法を選択してください。</v>
      </c>
      <c r="T159" t="s">
        <v>434</v>
      </c>
      <c r="U159" t="str">
        <f t="shared" si="33"/>
        <v>振込手数料を入力してください。</v>
      </c>
      <c r="V159" t="s">
        <v>440</v>
      </c>
      <c r="W159" t="s">
        <v>456</v>
      </c>
    </row>
    <row r="160" spans="2:23" x14ac:dyDescent="0.15">
      <c r="B160" s="34">
        <v>22</v>
      </c>
      <c r="C160" s="34">
        <v>1</v>
      </c>
      <c r="D160" s="129">
        <f t="shared" si="38"/>
        <v>0</v>
      </c>
      <c r="E160" s="129">
        <f>'入力シート（2事業場以降）'!V340</f>
        <v>0</v>
      </c>
      <c r="F160" s="131" t="str">
        <f t="shared" si="50"/>
        <v/>
      </c>
      <c r="G160" s="129">
        <f>IF(E160=1,'入力シート（2事業場以降）'!W340,0)</f>
        <v>0</v>
      </c>
      <c r="H160" s="130">
        <f>'入力シート（2事業場以降）'!G340</f>
        <v>0</v>
      </c>
      <c r="I160" s="130">
        <f>'入力シート（2事業場以降）'!Q340</f>
        <v>0</v>
      </c>
      <c r="J160" s="132">
        <f t="shared" si="26"/>
        <v>0</v>
      </c>
      <c r="K160" s="132">
        <f t="shared" si="27"/>
        <v>0</v>
      </c>
      <c r="L160" s="132">
        <f t="shared" si="37"/>
        <v>0</v>
      </c>
      <c r="M160">
        <f t="shared" si="29"/>
        <v>0</v>
      </c>
      <c r="N160" s="147" t="str">
        <f t="shared" si="39"/>
        <v/>
      </c>
      <c r="O160" t="str">
        <f t="shared" ca="1" si="35"/>
        <v/>
      </c>
      <c r="P160">
        <f t="shared" si="30"/>
        <v>1</v>
      </c>
      <c r="Q160">
        <f t="shared" si="31"/>
        <v>2</v>
      </c>
      <c r="R160" t="str">
        <f t="shared" ref="R160" si="60">$J$96&amp;"を入力してください。"</f>
        <v>購入金額を入力してください。</v>
      </c>
      <c r="S160" t="str">
        <f t="shared" si="32"/>
        <v>支払方法を選択してください。</v>
      </c>
      <c r="T160" t="s">
        <v>434</v>
      </c>
      <c r="U160" t="str">
        <f t="shared" si="33"/>
        <v>振込手数料を入力してください。</v>
      </c>
      <c r="V160" t="s">
        <v>440</v>
      </c>
      <c r="W160" t="s">
        <v>456</v>
      </c>
    </row>
    <row r="161" spans="2:23" x14ac:dyDescent="0.15">
      <c r="B161" s="34">
        <v>22</v>
      </c>
      <c r="C161" s="34">
        <v>2</v>
      </c>
      <c r="D161" s="129">
        <f t="shared" si="38"/>
        <v>0</v>
      </c>
      <c r="E161" s="129">
        <f>'入力シート（2事業場以降）'!V342</f>
        <v>0</v>
      </c>
      <c r="F161" s="131" t="str">
        <f t="shared" si="50"/>
        <v/>
      </c>
      <c r="G161" s="129">
        <f>IF(E161=1,'入力シート（2事業場以降）'!W342,0)</f>
        <v>0</v>
      </c>
      <c r="H161" s="130">
        <f>'入力シート（2事業場以降）'!G342</f>
        <v>0</v>
      </c>
      <c r="I161" s="130">
        <f>'入力シート（2事業場以降）'!Q342</f>
        <v>0</v>
      </c>
      <c r="J161" s="132">
        <f t="shared" si="26"/>
        <v>0</v>
      </c>
      <c r="K161" s="132">
        <f t="shared" si="27"/>
        <v>0</v>
      </c>
      <c r="L161" s="132">
        <f t="shared" si="37"/>
        <v>0</v>
      </c>
      <c r="M161">
        <f t="shared" si="29"/>
        <v>0</v>
      </c>
      <c r="N161" s="147" t="str">
        <f t="shared" si="39"/>
        <v/>
      </c>
      <c r="O161" t="str">
        <f t="shared" ca="1" si="35"/>
        <v/>
      </c>
      <c r="P161">
        <f t="shared" si="30"/>
        <v>1</v>
      </c>
      <c r="Q161">
        <f t="shared" si="31"/>
        <v>2</v>
      </c>
      <c r="R161" s="96"/>
      <c r="S161" t="str">
        <f t="shared" si="32"/>
        <v>支払方法を選択してください。</v>
      </c>
      <c r="T161" t="s">
        <v>434</v>
      </c>
      <c r="U161" t="str">
        <f t="shared" si="33"/>
        <v>振込手数料を入力してください。</v>
      </c>
      <c r="V161" t="s">
        <v>440</v>
      </c>
      <c r="W161" t="s">
        <v>456</v>
      </c>
    </row>
    <row r="162" spans="2:23" x14ac:dyDescent="0.15">
      <c r="B162" s="34">
        <v>22</v>
      </c>
      <c r="C162" s="34">
        <v>3</v>
      </c>
      <c r="D162" s="129">
        <f t="shared" si="38"/>
        <v>0</v>
      </c>
      <c r="E162" s="129">
        <f>'入力シート（2事業場以降）'!V344</f>
        <v>0</v>
      </c>
      <c r="F162" s="131" t="str">
        <f t="shared" si="50"/>
        <v/>
      </c>
      <c r="G162" s="129">
        <f>IF(E162=1,'入力シート（2事業場以降）'!W344,0)</f>
        <v>0</v>
      </c>
      <c r="H162" s="130">
        <f>'入力シート（2事業場以降）'!G344</f>
        <v>0</v>
      </c>
      <c r="I162" s="130">
        <f>'入力シート（2事業場以降）'!Q344</f>
        <v>0</v>
      </c>
      <c r="J162" s="132">
        <f t="shared" ref="J162:J225" si="61">IF($D162=1,H162,0)</f>
        <v>0</v>
      </c>
      <c r="K162" s="132">
        <f t="shared" ref="K162:K225" si="62">IF(AND(D162=1,E162=1,G162=2),I162,0)</f>
        <v>0</v>
      </c>
      <c r="L162" s="132">
        <f t="shared" si="37"/>
        <v>0</v>
      </c>
      <c r="M162">
        <f t="shared" ref="M162:M225" si="63">IF(C162=1,SUM(L162:L164),M161)</f>
        <v>0</v>
      </c>
      <c r="N162" s="147" t="str">
        <f t="shared" si="39"/>
        <v/>
      </c>
      <c r="O162" t="str">
        <f t="shared" ca="1" si="35"/>
        <v/>
      </c>
      <c r="P162">
        <f t="shared" ref="P162:P225" si="64">IF(J162=0,1,IF(E162=0,2,IF(AND(E162=1,G162=0),3,IF(AND(E162=1,G162=2,I162=0),4,0))))</f>
        <v>1</v>
      </c>
      <c r="Q162">
        <f t="shared" ref="Q162:Q225" si="65">IF(AND(E162=1,G162=2,H162&lt;=I162),1,IF(M162&lt;3000,2,0))</f>
        <v>2</v>
      </c>
      <c r="R162" s="96"/>
      <c r="S162" t="str">
        <f t="shared" ref="S162:S225" si="66">$E$95&amp;"を選択してください。"</f>
        <v>支払方法を選択してください。</v>
      </c>
      <c r="T162" t="s">
        <v>434</v>
      </c>
      <c r="U162" t="str">
        <f t="shared" ref="U162:U225" si="67">$I$96&amp;"を入力してください。"</f>
        <v>振込手数料を入力してください。</v>
      </c>
      <c r="V162" t="s">
        <v>440</v>
      </c>
      <c r="W162" t="s">
        <v>456</v>
      </c>
    </row>
    <row r="163" spans="2:23" x14ac:dyDescent="0.15">
      <c r="B163" s="34">
        <v>23</v>
      </c>
      <c r="C163" s="34">
        <v>1</v>
      </c>
      <c r="D163" s="129">
        <f t="shared" si="38"/>
        <v>0</v>
      </c>
      <c r="E163" s="129">
        <f>'入力シート（2事業場以降）'!V347</f>
        <v>0</v>
      </c>
      <c r="F163" s="131" t="str">
        <f t="shared" si="50"/>
        <v/>
      </c>
      <c r="G163" s="129">
        <f>IF(E163=1,'入力シート（2事業場以降）'!W347,0)</f>
        <v>0</v>
      </c>
      <c r="H163" s="130">
        <f>'入力シート（2事業場以降）'!G347</f>
        <v>0</v>
      </c>
      <c r="I163" s="130">
        <f>'入力シート（2事業場以降）'!Q347</f>
        <v>0</v>
      </c>
      <c r="J163" s="132">
        <f t="shared" si="61"/>
        <v>0</v>
      </c>
      <c r="K163" s="132">
        <f t="shared" si="62"/>
        <v>0</v>
      </c>
      <c r="L163" s="132">
        <f t="shared" si="37"/>
        <v>0</v>
      </c>
      <c r="M163">
        <f t="shared" si="63"/>
        <v>0</v>
      </c>
      <c r="N163" s="147" t="str">
        <f t="shared" si="39"/>
        <v/>
      </c>
      <c r="O163" t="str">
        <f t="shared" ref="O163:O226" ca="1" si="68">IF(D163=1,IF(P163&lt;&gt;0,OFFSET(Q163,0,P163),IF(Q163&lt;&gt;0,OFFSET(U163,0,Q163),$M$1)),"")&amp;""</f>
        <v/>
      </c>
      <c r="P163">
        <f t="shared" si="64"/>
        <v>1</v>
      </c>
      <c r="Q163">
        <f t="shared" si="65"/>
        <v>2</v>
      </c>
      <c r="R163" t="str">
        <f t="shared" ref="R163" si="69">$J$96&amp;"を入力してください。"</f>
        <v>購入金額を入力してください。</v>
      </c>
      <c r="S163" t="str">
        <f t="shared" si="66"/>
        <v>支払方法を選択してください。</v>
      </c>
      <c r="T163" t="s">
        <v>434</v>
      </c>
      <c r="U163" t="str">
        <f t="shared" si="67"/>
        <v>振込手数料を入力してください。</v>
      </c>
      <c r="V163" t="s">
        <v>440</v>
      </c>
      <c r="W163" t="s">
        <v>456</v>
      </c>
    </row>
    <row r="164" spans="2:23" x14ac:dyDescent="0.15">
      <c r="B164" s="34">
        <v>23</v>
      </c>
      <c r="C164" s="34">
        <v>2</v>
      </c>
      <c r="D164" s="129">
        <f t="shared" si="38"/>
        <v>0</v>
      </c>
      <c r="E164" s="129">
        <f>'入力シート（2事業場以降）'!V349</f>
        <v>0</v>
      </c>
      <c r="F164" s="131" t="str">
        <f t="shared" ref="F164:F195" si="70">IF(D164=1,IF($E164=1,"振込",IF($E164=2,"現金",IF($E164=3,"小切手・手形",""))),"")</f>
        <v/>
      </c>
      <c r="G164" s="129">
        <f>IF(E164=1,'入力シート（2事業場以降）'!W349,0)</f>
        <v>0</v>
      </c>
      <c r="H164" s="130">
        <f>'入力シート（2事業場以降）'!G349</f>
        <v>0</v>
      </c>
      <c r="I164" s="130">
        <f>'入力シート（2事業場以降）'!Q349</f>
        <v>0</v>
      </c>
      <c r="J164" s="132">
        <f t="shared" si="61"/>
        <v>0</v>
      </c>
      <c r="K164" s="132">
        <f t="shared" si="62"/>
        <v>0</v>
      </c>
      <c r="L164" s="132">
        <f t="shared" ref="L164:L227" si="71">J164-K164</f>
        <v>0</v>
      </c>
      <c r="M164">
        <f t="shared" si="63"/>
        <v>0</v>
      </c>
      <c r="N164" s="147" t="str">
        <f t="shared" si="39"/>
        <v/>
      </c>
      <c r="O164" t="str">
        <f t="shared" ca="1" si="68"/>
        <v/>
      </c>
      <c r="P164">
        <f t="shared" si="64"/>
        <v>1</v>
      </c>
      <c r="Q164">
        <f t="shared" si="65"/>
        <v>2</v>
      </c>
      <c r="R164" s="96"/>
      <c r="S164" t="str">
        <f t="shared" si="66"/>
        <v>支払方法を選択してください。</v>
      </c>
      <c r="T164" t="s">
        <v>434</v>
      </c>
      <c r="U164" t="str">
        <f t="shared" si="67"/>
        <v>振込手数料を入力してください。</v>
      </c>
      <c r="V164" t="s">
        <v>440</v>
      </c>
      <c r="W164" t="s">
        <v>456</v>
      </c>
    </row>
    <row r="165" spans="2:23" x14ac:dyDescent="0.15">
      <c r="B165" s="34">
        <v>23</v>
      </c>
      <c r="C165" s="34">
        <v>3</v>
      </c>
      <c r="D165" s="129">
        <f t="shared" ref="D165:D228" si="72">IF(B165&lt;=$F$39,1,0)</f>
        <v>0</v>
      </c>
      <c r="E165" s="129">
        <f>'入力シート（2事業場以降）'!V351</f>
        <v>0</v>
      </c>
      <c r="F165" s="131" t="str">
        <f t="shared" si="70"/>
        <v/>
      </c>
      <c r="G165" s="129">
        <f>IF(E165=1,'入力シート（2事業場以降）'!W351,0)</f>
        <v>0</v>
      </c>
      <c r="H165" s="130">
        <f>'入力シート（2事業場以降）'!G351</f>
        <v>0</v>
      </c>
      <c r="I165" s="130">
        <f>'入力シート（2事業場以降）'!Q351</f>
        <v>0</v>
      </c>
      <c r="J165" s="132">
        <f t="shared" si="61"/>
        <v>0</v>
      </c>
      <c r="K165" s="132">
        <f t="shared" si="62"/>
        <v>0</v>
      </c>
      <c r="L165" s="132">
        <f t="shared" si="71"/>
        <v>0</v>
      </c>
      <c r="M165">
        <f t="shared" si="63"/>
        <v>0</v>
      </c>
      <c r="N165" s="147" t="str">
        <f t="shared" ref="N165:N228" si="73">IF(D165=1,IF(OR(O165="OK",O165=""),O165,"NG"),"")</f>
        <v/>
      </c>
      <c r="O165" t="str">
        <f t="shared" ca="1" si="68"/>
        <v/>
      </c>
      <c r="P165">
        <f t="shared" si="64"/>
        <v>1</v>
      </c>
      <c r="Q165">
        <f t="shared" si="65"/>
        <v>2</v>
      </c>
      <c r="R165" s="96"/>
      <c r="S165" t="str">
        <f t="shared" si="66"/>
        <v>支払方法を選択してください。</v>
      </c>
      <c r="T165" t="s">
        <v>434</v>
      </c>
      <c r="U165" t="str">
        <f t="shared" si="67"/>
        <v>振込手数料を入力してください。</v>
      </c>
      <c r="V165" t="s">
        <v>440</v>
      </c>
      <c r="W165" t="s">
        <v>456</v>
      </c>
    </row>
    <row r="166" spans="2:23" x14ac:dyDescent="0.15">
      <c r="B166" s="34">
        <v>24</v>
      </c>
      <c r="C166" s="34">
        <v>1</v>
      </c>
      <c r="D166" s="129">
        <f t="shared" si="72"/>
        <v>0</v>
      </c>
      <c r="E166" s="129">
        <f>'入力シート（2事業場以降）'!V354</f>
        <v>0</v>
      </c>
      <c r="F166" s="131" t="str">
        <f t="shared" si="70"/>
        <v/>
      </c>
      <c r="G166" s="129">
        <f>IF(E166=1,'入力シート（2事業場以降）'!W354,0)</f>
        <v>0</v>
      </c>
      <c r="H166" s="130">
        <f>'入力シート（2事業場以降）'!G354</f>
        <v>0</v>
      </c>
      <c r="I166" s="130">
        <f>'入力シート（2事業場以降）'!Q354</f>
        <v>0</v>
      </c>
      <c r="J166" s="132">
        <f t="shared" si="61"/>
        <v>0</v>
      </c>
      <c r="K166" s="132">
        <f t="shared" si="62"/>
        <v>0</v>
      </c>
      <c r="L166" s="132">
        <f t="shared" si="71"/>
        <v>0</v>
      </c>
      <c r="M166">
        <f t="shared" si="63"/>
        <v>0</v>
      </c>
      <c r="N166" s="147" t="str">
        <f t="shared" si="73"/>
        <v/>
      </c>
      <c r="O166" t="str">
        <f t="shared" ca="1" si="68"/>
        <v/>
      </c>
      <c r="P166">
        <f t="shared" si="64"/>
        <v>1</v>
      </c>
      <c r="Q166">
        <f t="shared" si="65"/>
        <v>2</v>
      </c>
      <c r="R166" t="str">
        <f t="shared" ref="R166" si="74">$J$96&amp;"を入力してください。"</f>
        <v>購入金額を入力してください。</v>
      </c>
      <c r="S166" t="str">
        <f t="shared" si="66"/>
        <v>支払方法を選択してください。</v>
      </c>
      <c r="T166" t="s">
        <v>434</v>
      </c>
      <c r="U166" t="str">
        <f t="shared" si="67"/>
        <v>振込手数料を入力してください。</v>
      </c>
      <c r="V166" t="s">
        <v>440</v>
      </c>
      <c r="W166" t="s">
        <v>456</v>
      </c>
    </row>
    <row r="167" spans="2:23" x14ac:dyDescent="0.15">
      <c r="B167" s="34">
        <v>24</v>
      </c>
      <c r="C167" s="34">
        <v>2</v>
      </c>
      <c r="D167" s="129">
        <f t="shared" si="72"/>
        <v>0</v>
      </c>
      <c r="E167" s="129">
        <f>'入力シート（2事業場以降）'!V356</f>
        <v>0</v>
      </c>
      <c r="F167" s="131" t="str">
        <f t="shared" si="70"/>
        <v/>
      </c>
      <c r="G167" s="129">
        <f>IF(E167=1,'入力シート（2事業場以降）'!W356,0)</f>
        <v>0</v>
      </c>
      <c r="H167" s="130">
        <f>'入力シート（2事業場以降）'!G356</f>
        <v>0</v>
      </c>
      <c r="I167" s="130">
        <f>'入力シート（2事業場以降）'!Q356</f>
        <v>0</v>
      </c>
      <c r="J167" s="132">
        <f t="shared" si="61"/>
        <v>0</v>
      </c>
      <c r="K167" s="132">
        <f t="shared" si="62"/>
        <v>0</v>
      </c>
      <c r="L167" s="132">
        <f t="shared" si="71"/>
        <v>0</v>
      </c>
      <c r="M167">
        <f t="shared" si="63"/>
        <v>0</v>
      </c>
      <c r="N167" s="147" t="str">
        <f t="shared" si="73"/>
        <v/>
      </c>
      <c r="O167" t="str">
        <f t="shared" ca="1" si="68"/>
        <v/>
      </c>
      <c r="P167">
        <f t="shared" si="64"/>
        <v>1</v>
      </c>
      <c r="Q167">
        <f t="shared" si="65"/>
        <v>2</v>
      </c>
      <c r="R167" s="96"/>
      <c r="S167" t="str">
        <f t="shared" si="66"/>
        <v>支払方法を選択してください。</v>
      </c>
      <c r="T167" t="s">
        <v>434</v>
      </c>
      <c r="U167" t="str">
        <f t="shared" si="67"/>
        <v>振込手数料を入力してください。</v>
      </c>
      <c r="V167" t="s">
        <v>440</v>
      </c>
      <c r="W167" t="s">
        <v>456</v>
      </c>
    </row>
    <row r="168" spans="2:23" x14ac:dyDescent="0.15">
      <c r="B168" s="34">
        <v>24</v>
      </c>
      <c r="C168" s="34">
        <v>3</v>
      </c>
      <c r="D168" s="129">
        <f t="shared" si="72"/>
        <v>0</v>
      </c>
      <c r="E168" s="129">
        <f>'入力シート（2事業場以降）'!V358</f>
        <v>0</v>
      </c>
      <c r="F168" s="131" t="str">
        <f t="shared" si="70"/>
        <v/>
      </c>
      <c r="G168" s="129">
        <f>IF(E168=1,'入力シート（2事業場以降）'!W358,0)</f>
        <v>0</v>
      </c>
      <c r="H168" s="130">
        <f>'入力シート（2事業場以降）'!G358</f>
        <v>0</v>
      </c>
      <c r="I168" s="130">
        <f>'入力シート（2事業場以降）'!Q358</f>
        <v>0</v>
      </c>
      <c r="J168" s="132">
        <f t="shared" si="61"/>
        <v>0</v>
      </c>
      <c r="K168" s="132">
        <f t="shared" si="62"/>
        <v>0</v>
      </c>
      <c r="L168" s="132">
        <f t="shared" si="71"/>
        <v>0</v>
      </c>
      <c r="M168">
        <f t="shared" si="63"/>
        <v>0</v>
      </c>
      <c r="N168" s="147" t="str">
        <f t="shared" si="73"/>
        <v/>
      </c>
      <c r="O168" t="str">
        <f t="shared" ca="1" si="68"/>
        <v/>
      </c>
      <c r="P168">
        <f t="shared" si="64"/>
        <v>1</v>
      </c>
      <c r="Q168">
        <f t="shared" si="65"/>
        <v>2</v>
      </c>
      <c r="R168" s="96"/>
      <c r="S168" t="str">
        <f t="shared" si="66"/>
        <v>支払方法を選択してください。</v>
      </c>
      <c r="T168" t="s">
        <v>434</v>
      </c>
      <c r="U168" t="str">
        <f t="shared" si="67"/>
        <v>振込手数料を入力してください。</v>
      </c>
      <c r="V168" t="s">
        <v>440</v>
      </c>
      <c r="W168" t="s">
        <v>456</v>
      </c>
    </row>
    <row r="169" spans="2:23" x14ac:dyDescent="0.15">
      <c r="B169" s="34">
        <v>25</v>
      </c>
      <c r="C169" s="34">
        <v>1</v>
      </c>
      <c r="D169" s="129">
        <f t="shared" si="72"/>
        <v>0</v>
      </c>
      <c r="E169" s="129">
        <f>'入力シート（2事業場以降）'!V361</f>
        <v>0</v>
      </c>
      <c r="F169" s="131" t="str">
        <f t="shared" si="70"/>
        <v/>
      </c>
      <c r="G169" s="129">
        <f>IF(E169=1,'入力シート（2事業場以降）'!W361,0)</f>
        <v>0</v>
      </c>
      <c r="H169" s="130">
        <f>'入力シート（2事業場以降）'!G361</f>
        <v>0</v>
      </c>
      <c r="I169" s="130">
        <f>'入力シート（2事業場以降）'!Q361</f>
        <v>0</v>
      </c>
      <c r="J169" s="132">
        <f t="shared" si="61"/>
        <v>0</v>
      </c>
      <c r="K169" s="132">
        <f t="shared" si="62"/>
        <v>0</v>
      </c>
      <c r="L169" s="132">
        <f t="shared" si="71"/>
        <v>0</v>
      </c>
      <c r="M169">
        <f t="shared" si="63"/>
        <v>0</v>
      </c>
      <c r="N169" s="147" t="str">
        <f t="shared" si="73"/>
        <v/>
      </c>
      <c r="O169" t="str">
        <f t="shared" ca="1" si="68"/>
        <v/>
      </c>
      <c r="P169">
        <f t="shared" si="64"/>
        <v>1</v>
      </c>
      <c r="Q169">
        <f t="shared" si="65"/>
        <v>2</v>
      </c>
      <c r="R169" t="str">
        <f t="shared" ref="R169" si="75">$J$96&amp;"を入力してください。"</f>
        <v>購入金額を入力してください。</v>
      </c>
      <c r="S169" t="str">
        <f t="shared" si="66"/>
        <v>支払方法を選択してください。</v>
      </c>
      <c r="T169" t="s">
        <v>434</v>
      </c>
      <c r="U169" t="str">
        <f t="shared" si="67"/>
        <v>振込手数料を入力してください。</v>
      </c>
      <c r="V169" t="s">
        <v>440</v>
      </c>
      <c r="W169" t="s">
        <v>456</v>
      </c>
    </row>
    <row r="170" spans="2:23" x14ac:dyDescent="0.15">
      <c r="B170" s="34">
        <v>25</v>
      </c>
      <c r="C170" s="34">
        <v>2</v>
      </c>
      <c r="D170" s="129">
        <f t="shared" si="72"/>
        <v>0</v>
      </c>
      <c r="E170" s="129">
        <f>'入力シート（2事業場以降）'!V363</f>
        <v>0</v>
      </c>
      <c r="F170" s="131" t="str">
        <f t="shared" si="70"/>
        <v/>
      </c>
      <c r="G170" s="129">
        <f>IF(E170=1,'入力シート（2事業場以降）'!W363,0)</f>
        <v>0</v>
      </c>
      <c r="H170" s="130">
        <f>'入力シート（2事業場以降）'!G363</f>
        <v>0</v>
      </c>
      <c r="I170" s="130">
        <f>'入力シート（2事業場以降）'!Q363</f>
        <v>0</v>
      </c>
      <c r="J170" s="132">
        <f t="shared" si="61"/>
        <v>0</v>
      </c>
      <c r="K170" s="132">
        <f t="shared" si="62"/>
        <v>0</v>
      </c>
      <c r="L170" s="132">
        <f t="shared" si="71"/>
        <v>0</v>
      </c>
      <c r="M170">
        <f t="shared" si="63"/>
        <v>0</v>
      </c>
      <c r="N170" s="147" t="str">
        <f t="shared" si="73"/>
        <v/>
      </c>
      <c r="O170" t="str">
        <f t="shared" ca="1" si="68"/>
        <v/>
      </c>
      <c r="P170">
        <f t="shared" si="64"/>
        <v>1</v>
      </c>
      <c r="Q170">
        <f t="shared" si="65"/>
        <v>2</v>
      </c>
      <c r="R170" s="96"/>
      <c r="S170" t="str">
        <f t="shared" si="66"/>
        <v>支払方法を選択してください。</v>
      </c>
      <c r="T170" t="s">
        <v>434</v>
      </c>
      <c r="U170" t="str">
        <f t="shared" si="67"/>
        <v>振込手数料を入力してください。</v>
      </c>
      <c r="V170" t="s">
        <v>440</v>
      </c>
      <c r="W170" t="s">
        <v>456</v>
      </c>
    </row>
    <row r="171" spans="2:23" x14ac:dyDescent="0.15">
      <c r="B171" s="34">
        <v>25</v>
      </c>
      <c r="C171" s="34">
        <v>3</v>
      </c>
      <c r="D171" s="129">
        <f t="shared" si="72"/>
        <v>0</v>
      </c>
      <c r="E171" s="129">
        <f>'入力シート（2事業場以降）'!V365</f>
        <v>0</v>
      </c>
      <c r="F171" s="131" t="str">
        <f t="shared" si="70"/>
        <v/>
      </c>
      <c r="G171" s="129">
        <f>IF(E171=1,'入力シート（2事業場以降）'!W365,0)</f>
        <v>0</v>
      </c>
      <c r="H171" s="130">
        <f>'入力シート（2事業場以降）'!G365</f>
        <v>0</v>
      </c>
      <c r="I171" s="130">
        <f>'入力シート（2事業場以降）'!Q365</f>
        <v>0</v>
      </c>
      <c r="J171" s="132">
        <f t="shared" si="61"/>
        <v>0</v>
      </c>
      <c r="K171" s="132">
        <f t="shared" si="62"/>
        <v>0</v>
      </c>
      <c r="L171" s="132">
        <f t="shared" si="71"/>
        <v>0</v>
      </c>
      <c r="M171">
        <f t="shared" si="63"/>
        <v>0</v>
      </c>
      <c r="N171" s="147" t="str">
        <f t="shared" si="73"/>
        <v/>
      </c>
      <c r="O171" t="str">
        <f t="shared" ca="1" si="68"/>
        <v/>
      </c>
      <c r="P171">
        <f t="shared" si="64"/>
        <v>1</v>
      </c>
      <c r="Q171">
        <f t="shared" si="65"/>
        <v>2</v>
      </c>
      <c r="R171" s="96"/>
      <c r="S171" t="str">
        <f t="shared" si="66"/>
        <v>支払方法を選択してください。</v>
      </c>
      <c r="T171" t="s">
        <v>434</v>
      </c>
      <c r="U171" t="str">
        <f t="shared" si="67"/>
        <v>振込手数料を入力してください。</v>
      </c>
      <c r="V171" t="s">
        <v>440</v>
      </c>
      <c r="W171" t="s">
        <v>456</v>
      </c>
    </row>
    <row r="172" spans="2:23" x14ac:dyDescent="0.15">
      <c r="B172" s="34">
        <v>26</v>
      </c>
      <c r="C172" s="34">
        <v>1</v>
      </c>
      <c r="D172" s="129">
        <f t="shared" si="72"/>
        <v>0</v>
      </c>
      <c r="E172" s="129">
        <f>'入力シート（2事業場以降）'!V368</f>
        <v>0</v>
      </c>
      <c r="F172" s="131" t="str">
        <f t="shared" si="70"/>
        <v/>
      </c>
      <c r="G172" s="129">
        <f>IF(E172=1,'入力シート（2事業場以降）'!W368,0)</f>
        <v>0</v>
      </c>
      <c r="H172" s="130">
        <f>'入力シート（2事業場以降）'!G368</f>
        <v>0</v>
      </c>
      <c r="I172" s="130">
        <f>'入力シート（2事業場以降）'!Q368</f>
        <v>0</v>
      </c>
      <c r="J172" s="132">
        <f t="shared" si="61"/>
        <v>0</v>
      </c>
      <c r="K172" s="132">
        <f t="shared" si="62"/>
        <v>0</v>
      </c>
      <c r="L172" s="132">
        <f t="shared" si="71"/>
        <v>0</v>
      </c>
      <c r="M172">
        <f t="shared" si="63"/>
        <v>0</v>
      </c>
      <c r="N172" s="147" t="str">
        <f t="shared" si="73"/>
        <v/>
      </c>
      <c r="O172" t="str">
        <f t="shared" ca="1" si="68"/>
        <v/>
      </c>
      <c r="P172">
        <f t="shared" si="64"/>
        <v>1</v>
      </c>
      <c r="Q172">
        <f t="shared" si="65"/>
        <v>2</v>
      </c>
      <c r="R172" t="str">
        <f t="shared" ref="R172" si="76">$J$96&amp;"を入力してください。"</f>
        <v>購入金額を入力してください。</v>
      </c>
      <c r="S172" t="str">
        <f t="shared" si="66"/>
        <v>支払方法を選択してください。</v>
      </c>
      <c r="T172" t="s">
        <v>434</v>
      </c>
      <c r="U172" t="str">
        <f t="shared" si="67"/>
        <v>振込手数料を入力してください。</v>
      </c>
      <c r="V172" t="s">
        <v>440</v>
      </c>
      <c r="W172" t="s">
        <v>456</v>
      </c>
    </row>
    <row r="173" spans="2:23" x14ac:dyDescent="0.15">
      <c r="B173" s="34">
        <v>26</v>
      </c>
      <c r="C173" s="34">
        <v>2</v>
      </c>
      <c r="D173" s="129">
        <f t="shared" si="72"/>
        <v>0</v>
      </c>
      <c r="E173" s="129">
        <f>'入力シート（2事業場以降）'!V370</f>
        <v>0</v>
      </c>
      <c r="F173" s="131" t="str">
        <f t="shared" si="70"/>
        <v/>
      </c>
      <c r="G173" s="129">
        <f>IF(E173=1,'入力シート（2事業場以降）'!W370,0)</f>
        <v>0</v>
      </c>
      <c r="H173" s="130">
        <f>'入力シート（2事業場以降）'!G370</f>
        <v>0</v>
      </c>
      <c r="I173" s="130">
        <f>'入力シート（2事業場以降）'!Q370</f>
        <v>0</v>
      </c>
      <c r="J173" s="132">
        <f t="shared" si="61"/>
        <v>0</v>
      </c>
      <c r="K173" s="132">
        <f t="shared" si="62"/>
        <v>0</v>
      </c>
      <c r="L173" s="132">
        <f t="shared" si="71"/>
        <v>0</v>
      </c>
      <c r="M173">
        <f t="shared" si="63"/>
        <v>0</v>
      </c>
      <c r="N173" s="147" t="str">
        <f t="shared" si="73"/>
        <v/>
      </c>
      <c r="O173" t="str">
        <f t="shared" ca="1" si="68"/>
        <v/>
      </c>
      <c r="P173">
        <f t="shared" si="64"/>
        <v>1</v>
      </c>
      <c r="Q173">
        <f t="shared" si="65"/>
        <v>2</v>
      </c>
      <c r="R173" s="96"/>
      <c r="S173" t="str">
        <f t="shared" si="66"/>
        <v>支払方法を選択してください。</v>
      </c>
      <c r="T173" t="s">
        <v>434</v>
      </c>
      <c r="U173" t="str">
        <f t="shared" si="67"/>
        <v>振込手数料を入力してください。</v>
      </c>
      <c r="V173" t="s">
        <v>440</v>
      </c>
      <c r="W173" t="s">
        <v>456</v>
      </c>
    </row>
    <row r="174" spans="2:23" x14ac:dyDescent="0.15">
      <c r="B174" s="34">
        <v>26</v>
      </c>
      <c r="C174" s="34">
        <v>3</v>
      </c>
      <c r="D174" s="129">
        <f t="shared" si="72"/>
        <v>0</v>
      </c>
      <c r="E174" s="129">
        <f>'入力シート（2事業場以降）'!V372</f>
        <v>0</v>
      </c>
      <c r="F174" s="131" t="str">
        <f t="shared" si="70"/>
        <v/>
      </c>
      <c r="G174" s="129">
        <f>IF(E174=1,'入力シート（2事業場以降）'!W372,0)</f>
        <v>0</v>
      </c>
      <c r="H174" s="130">
        <f>'入力シート（2事業場以降）'!G372</f>
        <v>0</v>
      </c>
      <c r="I174" s="130">
        <f>'入力シート（2事業場以降）'!Q372</f>
        <v>0</v>
      </c>
      <c r="J174" s="132">
        <f t="shared" si="61"/>
        <v>0</v>
      </c>
      <c r="K174" s="132">
        <f t="shared" si="62"/>
        <v>0</v>
      </c>
      <c r="L174" s="132">
        <f t="shared" si="71"/>
        <v>0</v>
      </c>
      <c r="M174">
        <f t="shared" si="63"/>
        <v>0</v>
      </c>
      <c r="N174" s="147" t="str">
        <f t="shared" si="73"/>
        <v/>
      </c>
      <c r="O174" t="str">
        <f t="shared" ca="1" si="68"/>
        <v/>
      </c>
      <c r="P174">
        <f t="shared" si="64"/>
        <v>1</v>
      </c>
      <c r="Q174">
        <f t="shared" si="65"/>
        <v>2</v>
      </c>
      <c r="R174" s="96"/>
      <c r="S174" t="str">
        <f t="shared" si="66"/>
        <v>支払方法を選択してください。</v>
      </c>
      <c r="T174" t="s">
        <v>434</v>
      </c>
      <c r="U174" t="str">
        <f t="shared" si="67"/>
        <v>振込手数料を入力してください。</v>
      </c>
      <c r="V174" t="s">
        <v>440</v>
      </c>
      <c r="W174" t="s">
        <v>456</v>
      </c>
    </row>
    <row r="175" spans="2:23" x14ac:dyDescent="0.15">
      <c r="B175" s="34">
        <v>27</v>
      </c>
      <c r="C175" s="34">
        <v>1</v>
      </c>
      <c r="D175" s="129">
        <f t="shared" si="72"/>
        <v>0</v>
      </c>
      <c r="E175" s="129">
        <f>'入力シート（2事業場以降）'!V375</f>
        <v>0</v>
      </c>
      <c r="F175" s="131" t="str">
        <f t="shared" si="70"/>
        <v/>
      </c>
      <c r="G175" s="129">
        <f>IF(E175=1,'入力シート（2事業場以降）'!W375,0)</f>
        <v>0</v>
      </c>
      <c r="H175" s="130">
        <f>'入力シート（2事業場以降）'!G375</f>
        <v>0</v>
      </c>
      <c r="I175" s="130">
        <f>'入力シート（2事業場以降）'!Q375</f>
        <v>0</v>
      </c>
      <c r="J175" s="132">
        <f t="shared" si="61"/>
        <v>0</v>
      </c>
      <c r="K175" s="132">
        <f t="shared" si="62"/>
        <v>0</v>
      </c>
      <c r="L175" s="132">
        <f t="shared" si="71"/>
        <v>0</v>
      </c>
      <c r="M175">
        <f t="shared" si="63"/>
        <v>0</v>
      </c>
      <c r="N175" s="147" t="str">
        <f t="shared" si="73"/>
        <v/>
      </c>
      <c r="O175" t="str">
        <f t="shared" ca="1" si="68"/>
        <v/>
      </c>
      <c r="P175">
        <f t="shared" si="64"/>
        <v>1</v>
      </c>
      <c r="Q175">
        <f t="shared" si="65"/>
        <v>2</v>
      </c>
      <c r="R175" t="str">
        <f t="shared" ref="R175" si="77">$J$96&amp;"を入力してください。"</f>
        <v>購入金額を入力してください。</v>
      </c>
      <c r="S175" t="str">
        <f t="shared" si="66"/>
        <v>支払方法を選択してください。</v>
      </c>
      <c r="T175" t="s">
        <v>434</v>
      </c>
      <c r="U175" t="str">
        <f t="shared" si="67"/>
        <v>振込手数料を入力してください。</v>
      </c>
      <c r="V175" t="s">
        <v>440</v>
      </c>
      <c r="W175" t="s">
        <v>456</v>
      </c>
    </row>
    <row r="176" spans="2:23" x14ac:dyDescent="0.15">
      <c r="B176" s="34">
        <v>27</v>
      </c>
      <c r="C176" s="34">
        <v>2</v>
      </c>
      <c r="D176" s="129">
        <f t="shared" si="72"/>
        <v>0</v>
      </c>
      <c r="E176" s="129">
        <f>'入力シート（2事業場以降）'!V377</f>
        <v>0</v>
      </c>
      <c r="F176" s="131" t="str">
        <f t="shared" si="70"/>
        <v/>
      </c>
      <c r="G176" s="129">
        <f>IF(E176=1,'入力シート（2事業場以降）'!W377,0)</f>
        <v>0</v>
      </c>
      <c r="H176" s="130">
        <f>'入力シート（2事業場以降）'!G377</f>
        <v>0</v>
      </c>
      <c r="I176" s="130">
        <f>'入力シート（2事業場以降）'!Q377</f>
        <v>0</v>
      </c>
      <c r="J176" s="132">
        <f t="shared" si="61"/>
        <v>0</v>
      </c>
      <c r="K176" s="132">
        <f t="shared" si="62"/>
        <v>0</v>
      </c>
      <c r="L176" s="132">
        <f t="shared" si="71"/>
        <v>0</v>
      </c>
      <c r="M176">
        <f t="shared" si="63"/>
        <v>0</v>
      </c>
      <c r="N176" s="147" t="str">
        <f t="shared" si="73"/>
        <v/>
      </c>
      <c r="O176" t="str">
        <f t="shared" ca="1" si="68"/>
        <v/>
      </c>
      <c r="P176">
        <f t="shared" si="64"/>
        <v>1</v>
      </c>
      <c r="Q176">
        <f t="shared" si="65"/>
        <v>2</v>
      </c>
      <c r="R176" s="96"/>
      <c r="S176" t="str">
        <f t="shared" si="66"/>
        <v>支払方法を選択してください。</v>
      </c>
      <c r="T176" t="s">
        <v>434</v>
      </c>
      <c r="U176" t="str">
        <f t="shared" si="67"/>
        <v>振込手数料を入力してください。</v>
      </c>
      <c r="V176" t="s">
        <v>440</v>
      </c>
      <c r="W176" t="s">
        <v>456</v>
      </c>
    </row>
    <row r="177" spans="2:23" x14ac:dyDescent="0.15">
      <c r="B177" s="34">
        <v>27</v>
      </c>
      <c r="C177" s="34">
        <v>3</v>
      </c>
      <c r="D177" s="129">
        <f t="shared" si="72"/>
        <v>0</v>
      </c>
      <c r="E177" s="129">
        <f>'入力シート（2事業場以降）'!V379</f>
        <v>0</v>
      </c>
      <c r="F177" s="131" t="str">
        <f t="shared" si="70"/>
        <v/>
      </c>
      <c r="G177" s="129">
        <f>IF(E177=1,'入力シート（2事業場以降）'!W379,0)</f>
        <v>0</v>
      </c>
      <c r="H177" s="130">
        <f>'入力シート（2事業場以降）'!G379</f>
        <v>0</v>
      </c>
      <c r="I177" s="130">
        <f>'入力シート（2事業場以降）'!Q379</f>
        <v>0</v>
      </c>
      <c r="J177" s="132">
        <f t="shared" si="61"/>
        <v>0</v>
      </c>
      <c r="K177" s="132">
        <f t="shared" si="62"/>
        <v>0</v>
      </c>
      <c r="L177" s="132">
        <f t="shared" si="71"/>
        <v>0</v>
      </c>
      <c r="M177">
        <f t="shared" si="63"/>
        <v>0</v>
      </c>
      <c r="N177" s="147" t="str">
        <f t="shared" si="73"/>
        <v/>
      </c>
      <c r="O177" t="str">
        <f t="shared" ca="1" si="68"/>
        <v/>
      </c>
      <c r="P177">
        <f t="shared" si="64"/>
        <v>1</v>
      </c>
      <c r="Q177">
        <f t="shared" si="65"/>
        <v>2</v>
      </c>
      <c r="R177" s="96"/>
      <c r="S177" t="str">
        <f t="shared" si="66"/>
        <v>支払方法を選択してください。</v>
      </c>
      <c r="T177" t="s">
        <v>434</v>
      </c>
      <c r="U177" t="str">
        <f t="shared" si="67"/>
        <v>振込手数料を入力してください。</v>
      </c>
      <c r="V177" t="s">
        <v>440</v>
      </c>
      <c r="W177" t="s">
        <v>456</v>
      </c>
    </row>
    <row r="178" spans="2:23" x14ac:dyDescent="0.15">
      <c r="B178" s="34">
        <v>28</v>
      </c>
      <c r="C178" s="34">
        <v>1</v>
      </c>
      <c r="D178" s="129">
        <f t="shared" si="72"/>
        <v>0</v>
      </c>
      <c r="E178" s="129">
        <f>'入力シート（2事業場以降）'!V382</f>
        <v>0</v>
      </c>
      <c r="F178" s="131" t="str">
        <f t="shared" si="70"/>
        <v/>
      </c>
      <c r="G178" s="129">
        <f>IF(E178=1,'入力シート（2事業場以降）'!W382,0)</f>
        <v>0</v>
      </c>
      <c r="H178" s="130">
        <f>'入力シート（2事業場以降）'!G382</f>
        <v>0</v>
      </c>
      <c r="I178" s="130">
        <f>'入力シート（2事業場以降）'!Q382</f>
        <v>0</v>
      </c>
      <c r="J178" s="132">
        <f t="shared" si="61"/>
        <v>0</v>
      </c>
      <c r="K178" s="132">
        <f t="shared" si="62"/>
        <v>0</v>
      </c>
      <c r="L178" s="132">
        <f t="shared" si="71"/>
        <v>0</v>
      </c>
      <c r="M178">
        <f t="shared" si="63"/>
        <v>0</v>
      </c>
      <c r="N178" s="147" t="str">
        <f t="shared" si="73"/>
        <v/>
      </c>
      <c r="O178" t="str">
        <f t="shared" ca="1" si="68"/>
        <v/>
      </c>
      <c r="P178">
        <f t="shared" si="64"/>
        <v>1</v>
      </c>
      <c r="Q178">
        <f t="shared" si="65"/>
        <v>2</v>
      </c>
      <c r="R178" t="str">
        <f t="shared" ref="R178" si="78">$J$96&amp;"を入力してください。"</f>
        <v>購入金額を入力してください。</v>
      </c>
      <c r="S178" t="str">
        <f t="shared" si="66"/>
        <v>支払方法を選択してください。</v>
      </c>
      <c r="T178" t="s">
        <v>434</v>
      </c>
      <c r="U178" t="str">
        <f t="shared" si="67"/>
        <v>振込手数料を入力してください。</v>
      </c>
      <c r="V178" t="s">
        <v>440</v>
      </c>
      <c r="W178" t="s">
        <v>456</v>
      </c>
    </row>
    <row r="179" spans="2:23" x14ac:dyDescent="0.15">
      <c r="B179" s="34">
        <v>28</v>
      </c>
      <c r="C179" s="34">
        <v>2</v>
      </c>
      <c r="D179" s="129">
        <f t="shared" si="72"/>
        <v>0</v>
      </c>
      <c r="E179" s="129">
        <f>'入力シート（2事業場以降）'!V384</f>
        <v>0</v>
      </c>
      <c r="F179" s="131" t="str">
        <f t="shared" si="70"/>
        <v/>
      </c>
      <c r="G179" s="129">
        <f>IF(E179=1,'入力シート（2事業場以降）'!W384,0)</f>
        <v>0</v>
      </c>
      <c r="H179" s="130">
        <f>'入力シート（2事業場以降）'!G384</f>
        <v>0</v>
      </c>
      <c r="I179" s="130">
        <f>'入力シート（2事業場以降）'!Q384</f>
        <v>0</v>
      </c>
      <c r="J179" s="132">
        <f t="shared" si="61"/>
        <v>0</v>
      </c>
      <c r="K179" s="132">
        <f t="shared" si="62"/>
        <v>0</v>
      </c>
      <c r="L179" s="132">
        <f t="shared" si="71"/>
        <v>0</v>
      </c>
      <c r="M179">
        <f t="shared" si="63"/>
        <v>0</v>
      </c>
      <c r="N179" s="147" t="str">
        <f t="shared" si="73"/>
        <v/>
      </c>
      <c r="O179" t="str">
        <f t="shared" ca="1" si="68"/>
        <v/>
      </c>
      <c r="P179">
        <f t="shared" si="64"/>
        <v>1</v>
      </c>
      <c r="Q179">
        <f t="shared" si="65"/>
        <v>2</v>
      </c>
      <c r="R179" s="96"/>
      <c r="S179" t="str">
        <f t="shared" si="66"/>
        <v>支払方法を選択してください。</v>
      </c>
      <c r="T179" t="s">
        <v>434</v>
      </c>
      <c r="U179" t="str">
        <f t="shared" si="67"/>
        <v>振込手数料を入力してください。</v>
      </c>
      <c r="V179" t="s">
        <v>440</v>
      </c>
      <c r="W179" t="s">
        <v>456</v>
      </c>
    </row>
    <row r="180" spans="2:23" x14ac:dyDescent="0.15">
      <c r="B180" s="34">
        <v>28</v>
      </c>
      <c r="C180" s="34">
        <v>3</v>
      </c>
      <c r="D180" s="129">
        <f t="shared" si="72"/>
        <v>0</v>
      </c>
      <c r="E180" s="129">
        <f>'入力シート（2事業場以降）'!V386</f>
        <v>0</v>
      </c>
      <c r="F180" s="131" t="str">
        <f t="shared" si="70"/>
        <v/>
      </c>
      <c r="G180" s="129">
        <f>IF(E180=1,'入力シート（2事業場以降）'!W386,0)</f>
        <v>0</v>
      </c>
      <c r="H180" s="130">
        <f>'入力シート（2事業場以降）'!G386</f>
        <v>0</v>
      </c>
      <c r="I180" s="130">
        <f>'入力シート（2事業場以降）'!Q386</f>
        <v>0</v>
      </c>
      <c r="J180" s="132">
        <f t="shared" si="61"/>
        <v>0</v>
      </c>
      <c r="K180" s="132">
        <f t="shared" si="62"/>
        <v>0</v>
      </c>
      <c r="L180" s="132">
        <f t="shared" si="71"/>
        <v>0</v>
      </c>
      <c r="M180">
        <f t="shared" si="63"/>
        <v>0</v>
      </c>
      <c r="N180" s="147" t="str">
        <f t="shared" si="73"/>
        <v/>
      </c>
      <c r="O180" t="str">
        <f t="shared" ca="1" si="68"/>
        <v/>
      </c>
      <c r="P180">
        <f t="shared" si="64"/>
        <v>1</v>
      </c>
      <c r="Q180">
        <f t="shared" si="65"/>
        <v>2</v>
      </c>
      <c r="R180" s="96"/>
      <c r="S180" t="str">
        <f t="shared" si="66"/>
        <v>支払方法を選択してください。</v>
      </c>
      <c r="T180" t="s">
        <v>434</v>
      </c>
      <c r="U180" t="str">
        <f t="shared" si="67"/>
        <v>振込手数料を入力してください。</v>
      </c>
      <c r="V180" t="s">
        <v>440</v>
      </c>
      <c r="W180" t="s">
        <v>456</v>
      </c>
    </row>
    <row r="181" spans="2:23" x14ac:dyDescent="0.15">
      <c r="B181" s="34">
        <v>29</v>
      </c>
      <c r="C181" s="34">
        <v>1</v>
      </c>
      <c r="D181" s="129">
        <f t="shared" si="72"/>
        <v>0</v>
      </c>
      <c r="E181" s="129">
        <f>'入力シート（2事業場以降）'!V389</f>
        <v>0</v>
      </c>
      <c r="F181" s="131" t="str">
        <f t="shared" si="70"/>
        <v/>
      </c>
      <c r="G181" s="129">
        <f>IF(E181=1,'入力シート（2事業場以降）'!W389,0)</f>
        <v>0</v>
      </c>
      <c r="H181" s="130">
        <f>'入力シート（2事業場以降）'!G389</f>
        <v>0</v>
      </c>
      <c r="I181" s="130">
        <f>'入力シート（2事業場以降）'!Q389</f>
        <v>0</v>
      </c>
      <c r="J181" s="132">
        <f t="shared" si="61"/>
        <v>0</v>
      </c>
      <c r="K181" s="132">
        <f t="shared" si="62"/>
        <v>0</v>
      </c>
      <c r="L181" s="132">
        <f t="shared" si="71"/>
        <v>0</v>
      </c>
      <c r="M181">
        <f t="shared" si="63"/>
        <v>0</v>
      </c>
      <c r="N181" s="147" t="str">
        <f t="shared" si="73"/>
        <v/>
      </c>
      <c r="O181" t="str">
        <f t="shared" ca="1" si="68"/>
        <v/>
      </c>
      <c r="P181">
        <f t="shared" si="64"/>
        <v>1</v>
      </c>
      <c r="Q181">
        <f t="shared" si="65"/>
        <v>2</v>
      </c>
      <c r="R181" t="str">
        <f t="shared" ref="R181" si="79">$J$96&amp;"を入力してください。"</f>
        <v>購入金額を入力してください。</v>
      </c>
      <c r="S181" t="str">
        <f t="shared" si="66"/>
        <v>支払方法を選択してください。</v>
      </c>
      <c r="T181" t="s">
        <v>434</v>
      </c>
      <c r="U181" t="str">
        <f t="shared" si="67"/>
        <v>振込手数料を入力してください。</v>
      </c>
      <c r="V181" t="s">
        <v>440</v>
      </c>
      <c r="W181" t="s">
        <v>456</v>
      </c>
    </row>
    <row r="182" spans="2:23" x14ac:dyDescent="0.15">
      <c r="B182" s="34">
        <v>29</v>
      </c>
      <c r="C182" s="34">
        <v>2</v>
      </c>
      <c r="D182" s="129">
        <f t="shared" si="72"/>
        <v>0</v>
      </c>
      <c r="E182" s="129">
        <f>'入力シート（2事業場以降）'!V391</f>
        <v>0</v>
      </c>
      <c r="F182" s="131" t="str">
        <f t="shared" si="70"/>
        <v/>
      </c>
      <c r="G182" s="129">
        <f>IF(E182=1,'入力シート（2事業場以降）'!W391,0)</f>
        <v>0</v>
      </c>
      <c r="H182" s="130">
        <f>'入力シート（2事業場以降）'!G391</f>
        <v>0</v>
      </c>
      <c r="I182" s="130">
        <f>'入力シート（2事業場以降）'!Q391</f>
        <v>0</v>
      </c>
      <c r="J182" s="132">
        <f t="shared" si="61"/>
        <v>0</v>
      </c>
      <c r="K182" s="132">
        <f t="shared" si="62"/>
        <v>0</v>
      </c>
      <c r="L182" s="132">
        <f t="shared" si="71"/>
        <v>0</v>
      </c>
      <c r="M182">
        <f t="shared" si="63"/>
        <v>0</v>
      </c>
      <c r="N182" s="147" t="str">
        <f t="shared" si="73"/>
        <v/>
      </c>
      <c r="O182" t="str">
        <f t="shared" ca="1" si="68"/>
        <v/>
      </c>
      <c r="P182">
        <f t="shared" si="64"/>
        <v>1</v>
      </c>
      <c r="Q182">
        <f t="shared" si="65"/>
        <v>2</v>
      </c>
      <c r="R182" s="96"/>
      <c r="S182" t="str">
        <f t="shared" si="66"/>
        <v>支払方法を選択してください。</v>
      </c>
      <c r="T182" t="s">
        <v>434</v>
      </c>
      <c r="U182" t="str">
        <f t="shared" si="67"/>
        <v>振込手数料を入力してください。</v>
      </c>
      <c r="V182" t="s">
        <v>440</v>
      </c>
      <c r="W182" t="s">
        <v>456</v>
      </c>
    </row>
    <row r="183" spans="2:23" x14ac:dyDescent="0.15">
      <c r="B183" s="34">
        <v>29</v>
      </c>
      <c r="C183" s="34">
        <v>3</v>
      </c>
      <c r="D183" s="129">
        <f t="shared" si="72"/>
        <v>0</v>
      </c>
      <c r="E183" s="129">
        <f>'入力シート（2事業場以降）'!V393</f>
        <v>0</v>
      </c>
      <c r="F183" s="131" t="str">
        <f t="shared" si="70"/>
        <v/>
      </c>
      <c r="G183" s="129">
        <f>IF(E183=1,'入力シート（2事業場以降）'!W393,0)</f>
        <v>0</v>
      </c>
      <c r="H183" s="130">
        <f>'入力シート（2事業場以降）'!G393</f>
        <v>0</v>
      </c>
      <c r="I183" s="130">
        <f>'入力シート（2事業場以降）'!Q393</f>
        <v>0</v>
      </c>
      <c r="J183" s="132">
        <f t="shared" si="61"/>
        <v>0</v>
      </c>
      <c r="K183" s="132">
        <f t="shared" si="62"/>
        <v>0</v>
      </c>
      <c r="L183" s="132">
        <f t="shared" si="71"/>
        <v>0</v>
      </c>
      <c r="M183">
        <f t="shared" si="63"/>
        <v>0</v>
      </c>
      <c r="N183" s="147" t="str">
        <f t="shared" si="73"/>
        <v/>
      </c>
      <c r="O183" t="str">
        <f t="shared" ca="1" si="68"/>
        <v/>
      </c>
      <c r="P183">
        <f t="shared" si="64"/>
        <v>1</v>
      </c>
      <c r="Q183">
        <f t="shared" si="65"/>
        <v>2</v>
      </c>
      <c r="R183" s="96"/>
      <c r="S183" t="str">
        <f t="shared" si="66"/>
        <v>支払方法を選択してください。</v>
      </c>
      <c r="T183" t="s">
        <v>434</v>
      </c>
      <c r="U183" t="str">
        <f t="shared" si="67"/>
        <v>振込手数料を入力してください。</v>
      </c>
      <c r="V183" t="s">
        <v>440</v>
      </c>
      <c r="W183" t="s">
        <v>456</v>
      </c>
    </row>
    <row r="184" spans="2:23" x14ac:dyDescent="0.15">
      <c r="B184" s="34">
        <v>30</v>
      </c>
      <c r="C184" s="34">
        <v>1</v>
      </c>
      <c r="D184" s="129">
        <f t="shared" si="72"/>
        <v>0</v>
      </c>
      <c r="E184" s="129">
        <f>'入力シート（2事業場以降）'!V396</f>
        <v>0</v>
      </c>
      <c r="F184" s="131" t="str">
        <f t="shared" si="70"/>
        <v/>
      </c>
      <c r="G184" s="129">
        <f>IF(E184=1,'入力シート（2事業場以降）'!W396,0)</f>
        <v>0</v>
      </c>
      <c r="H184" s="130">
        <f>'入力シート（2事業場以降）'!G396</f>
        <v>0</v>
      </c>
      <c r="I184" s="130">
        <f>'入力シート（2事業場以降）'!Q396</f>
        <v>0</v>
      </c>
      <c r="J184" s="132">
        <f t="shared" si="61"/>
        <v>0</v>
      </c>
      <c r="K184" s="132">
        <f t="shared" si="62"/>
        <v>0</v>
      </c>
      <c r="L184" s="132">
        <f t="shared" si="71"/>
        <v>0</v>
      </c>
      <c r="M184">
        <f t="shared" si="63"/>
        <v>0</v>
      </c>
      <c r="N184" s="147" t="str">
        <f t="shared" si="73"/>
        <v/>
      </c>
      <c r="O184" t="str">
        <f t="shared" ca="1" si="68"/>
        <v/>
      </c>
      <c r="P184">
        <f t="shared" si="64"/>
        <v>1</v>
      </c>
      <c r="Q184">
        <f t="shared" si="65"/>
        <v>2</v>
      </c>
      <c r="R184" t="str">
        <f t="shared" ref="R184" si="80">$J$96&amp;"を入力してください。"</f>
        <v>購入金額を入力してください。</v>
      </c>
      <c r="S184" t="str">
        <f t="shared" si="66"/>
        <v>支払方法を選択してください。</v>
      </c>
      <c r="T184" t="s">
        <v>434</v>
      </c>
      <c r="U184" t="str">
        <f t="shared" si="67"/>
        <v>振込手数料を入力してください。</v>
      </c>
      <c r="V184" t="s">
        <v>440</v>
      </c>
      <c r="W184" t="s">
        <v>456</v>
      </c>
    </row>
    <row r="185" spans="2:23" x14ac:dyDescent="0.15">
      <c r="B185" s="34">
        <v>30</v>
      </c>
      <c r="C185" s="34">
        <v>2</v>
      </c>
      <c r="D185" s="129">
        <f t="shared" si="72"/>
        <v>0</v>
      </c>
      <c r="E185" s="129">
        <f>'入力シート（2事業場以降）'!V398</f>
        <v>0</v>
      </c>
      <c r="F185" s="131" t="str">
        <f t="shared" si="70"/>
        <v/>
      </c>
      <c r="G185" s="129">
        <f>IF(E185=1,'入力シート（2事業場以降）'!W398,0)</f>
        <v>0</v>
      </c>
      <c r="H185" s="130">
        <f>'入力シート（2事業場以降）'!G398</f>
        <v>0</v>
      </c>
      <c r="I185" s="130">
        <f>'入力シート（2事業場以降）'!Q398</f>
        <v>0</v>
      </c>
      <c r="J185" s="132">
        <f t="shared" si="61"/>
        <v>0</v>
      </c>
      <c r="K185" s="132">
        <f t="shared" si="62"/>
        <v>0</v>
      </c>
      <c r="L185" s="132">
        <f t="shared" si="71"/>
        <v>0</v>
      </c>
      <c r="M185">
        <f t="shared" si="63"/>
        <v>0</v>
      </c>
      <c r="N185" s="147" t="str">
        <f t="shared" si="73"/>
        <v/>
      </c>
      <c r="O185" t="str">
        <f t="shared" ca="1" si="68"/>
        <v/>
      </c>
      <c r="P185">
        <f t="shared" si="64"/>
        <v>1</v>
      </c>
      <c r="Q185">
        <f t="shared" si="65"/>
        <v>2</v>
      </c>
      <c r="R185" s="96"/>
      <c r="S185" t="str">
        <f t="shared" si="66"/>
        <v>支払方法を選択してください。</v>
      </c>
      <c r="T185" t="s">
        <v>434</v>
      </c>
      <c r="U185" t="str">
        <f t="shared" si="67"/>
        <v>振込手数料を入力してください。</v>
      </c>
      <c r="V185" t="s">
        <v>440</v>
      </c>
      <c r="W185" t="s">
        <v>456</v>
      </c>
    </row>
    <row r="186" spans="2:23" x14ac:dyDescent="0.15">
      <c r="B186" s="34">
        <v>30</v>
      </c>
      <c r="C186" s="34">
        <v>3</v>
      </c>
      <c r="D186" s="129">
        <f t="shared" si="72"/>
        <v>0</v>
      </c>
      <c r="E186" s="129">
        <f>'入力シート（2事業場以降）'!V400</f>
        <v>0</v>
      </c>
      <c r="F186" s="131" t="str">
        <f t="shared" si="70"/>
        <v/>
      </c>
      <c r="G186" s="129">
        <f>IF(E186=1,'入力シート（2事業場以降）'!W400,0)</f>
        <v>0</v>
      </c>
      <c r="H186" s="130">
        <f>'入力シート（2事業場以降）'!G400</f>
        <v>0</v>
      </c>
      <c r="I186" s="130">
        <f>'入力シート（2事業場以降）'!Q400</f>
        <v>0</v>
      </c>
      <c r="J186" s="132">
        <f t="shared" si="61"/>
        <v>0</v>
      </c>
      <c r="K186" s="132">
        <f t="shared" si="62"/>
        <v>0</v>
      </c>
      <c r="L186" s="132">
        <f t="shared" si="71"/>
        <v>0</v>
      </c>
      <c r="M186">
        <f t="shared" si="63"/>
        <v>0</v>
      </c>
      <c r="N186" s="147" t="str">
        <f t="shared" si="73"/>
        <v/>
      </c>
      <c r="O186" t="str">
        <f t="shared" ca="1" si="68"/>
        <v/>
      </c>
      <c r="P186">
        <f t="shared" si="64"/>
        <v>1</v>
      </c>
      <c r="Q186">
        <f t="shared" si="65"/>
        <v>2</v>
      </c>
      <c r="R186" s="96"/>
      <c r="S186" t="str">
        <f t="shared" si="66"/>
        <v>支払方法を選択してください。</v>
      </c>
      <c r="T186" t="s">
        <v>434</v>
      </c>
      <c r="U186" t="str">
        <f t="shared" si="67"/>
        <v>振込手数料を入力してください。</v>
      </c>
      <c r="V186" t="s">
        <v>440</v>
      </c>
      <c r="W186" t="s">
        <v>456</v>
      </c>
    </row>
    <row r="187" spans="2:23" x14ac:dyDescent="0.15">
      <c r="B187" s="34">
        <v>31</v>
      </c>
      <c r="C187" s="34">
        <v>1</v>
      </c>
      <c r="D187" s="129">
        <f t="shared" si="72"/>
        <v>0</v>
      </c>
      <c r="E187" s="129">
        <f>'入力シート（2事業場以降）'!V403</f>
        <v>0</v>
      </c>
      <c r="F187" s="131" t="str">
        <f t="shared" si="70"/>
        <v/>
      </c>
      <c r="G187" s="129">
        <f>IF(E187=1,'入力シート（2事業場以降）'!W403,0)</f>
        <v>0</v>
      </c>
      <c r="H187" s="130">
        <f>'入力シート（2事業場以降）'!G403</f>
        <v>0</v>
      </c>
      <c r="I187" s="130">
        <f>'入力シート（2事業場以降）'!Q403</f>
        <v>0</v>
      </c>
      <c r="J187" s="132">
        <f t="shared" si="61"/>
        <v>0</v>
      </c>
      <c r="K187" s="132">
        <f t="shared" si="62"/>
        <v>0</v>
      </c>
      <c r="L187" s="132">
        <f t="shared" si="71"/>
        <v>0</v>
      </c>
      <c r="M187">
        <f t="shared" si="63"/>
        <v>0</v>
      </c>
      <c r="N187" s="147" t="str">
        <f t="shared" si="73"/>
        <v/>
      </c>
      <c r="O187" t="str">
        <f t="shared" ca="1" si="68"/>
        <v/>
      </c>
      <c r="P187">
        <f t="shared" si="64"/>
        <v>1</v>
      </c>
      <c r="Q187">
        <f t="shared" si="65"/>
        <v>2</v>
      </c>
      <c r="R187" t="str">
        <f t="shared" ref="R187" si="81">$J$96&amp;"を入力してください。"</f>
        <v>購入金額を入力してください。</v>
      </c>
      <c r="S187" t="str">
        <f t="shared" si="66"/>
        <v>支払方法を選択してください。</v>
      </c>
      <c r="T187" t="s">
        <v>434</v>
      </c>
      <c r="U187" t="str">
        <f t="shared" si="67"/>
        <v>振込手数料を入力してください。</v>
      </c>
      <c r="V187" t="s">
        <v>440</v>
      </c>
      <c r="W187" t="s">
        <v>456</v>
      </c>
    </row>
    <row r="188" spans="2:23" x14ac:dyDescent="0.15">
      <c r="B188" s="34">
        <v>31</v>
      </c>
      <c r="C188" s="34">
        <v>2</v>
      </c>
      <c r="D188" s="129">
        <f t="shared" si="72"/>
        <v>0</v>
      </c>
      <c r="E188" s="129">
        <f>'入力シート（2事業場以降）'!V405</f>
        <v>0</v>
      </c>
      <c r="F188" s="131" t="str">
        <f t="shared" si="70"/>
        <v/>
      </c>
      <c r="G188" s="129">
        <f>IF(E188=1,'入力シート（2事業場以降）'!W405,0)</f>
        <v>0</v>
      </c>
      <c r="H188" s="130">
        <f>'入力シート（2事業場以降）'!G405</f>
        <v>0</v>
      </c>
      <c r="I188" s="130">
        <f>'入力シート（2事業場以降）'!Q405</f>
        <v>0</v>
      </c>
      <c r="J188" s="132">
        <f t="shared" si="61"/>
        <v>0</v>
      </c>
      <c r="K188" s="132">
        <f t="shared" si="62"/>
        <v>0</v>
      </c>
      <c r="L188" s="132">
        <f t="shared" si="71"/>
        <v>0</v>
      </c>
      <c r="M188">
        <f t="shared" si="63"/>
        <v>0</v>
      </c>
      <c r="N188" s="147" t="str">
        <f t="shared" si="73"/>
        <v/>
      </c>
      <c r="O188" t="str">
        <f t="shared" ca="1" si="68"/>
        <v/>
      </c>
      <c r="P188">
        <f t="shared" si="64"/>
        <v>1</v>
      </c>
      <c r="Q188">
        <f t="shared" si="65"/>
        <v>2</v>
      </c>
      <c r="R188" s="96"/>
      <c r="S188" t="str">
        <f t="shared" si="66"/>
        <v>支払方法を選択してください。</v>
      </c>
      <c r="T188" t="s">
        <v>434</v>
      </c>
      <c r="U188" t="str">
        <f t="shared" si="67"/>
        <v>振込手数料を入力してください。</v>
      </c>
      <c r="V188" t="s">
        <v>440</v>
      </c>
      <c r="W188" t="s">
        <v>456</v>
      </c>
    </row>
    <row r="189" spans="2:23" x14ac:dyDescent="0.15">
      <c r="B189" s="34">
        <v>31</v>
      </c>
      <c r="C189" s="34">
        <v>3</v>
      </c>
      <c r="D189" s="129">
        <f t="shared" si="72"/>
        <v>0</v>
      </c>
      <c r="E189" s="129">
        <f>'入力シート（2事業場以降）'!V407</f>
        <v>0</v>
      </c>
      <c r="F189" s="131" t="str">
        <f t="shared" si="70"/>
        <v/>
      </c>
      <c r="G189" s="129">
        <f>IF(E189=1,'入力シート（2事業場以降）'!W407,0)</f>
        <v>0</v>
      </c>
      <c r="H189" s="130">
        <f>'入力シート（2事業場以降）'!G407</f>
        <v>0</v>
      </c>
      <c r="I189" s="130">
        <f>'入力シート（2事業場以降）'!Q407</f>
        <v>0</v>
      </c>
      <c r="J189" s="132">
        <f t="shared" si="61"/>
        <v>0</v>
      </c>
      <c r="K189" s="132">
        <f t="shared" si="62"/>
        <v>0</v>
      </c>
      <c r="L189" s="132">
        <f t="shared" si="71"/>
        <v>0</v>
      </c>
      <c r="M189">
        <f t="shared" si="63"/>
        <v>0</v>
      </c>
      <c r="N189" s="147" t="str">
        <f t="shared" si="73"/>
        <v/>
      </c>
      <c r="O189" t="str">
        <f t="shared" ca="1" si="68"/>
        <v/>
      </c>
      <c r="P189">
        <f t="shared" si="64"/>
        <v>1</v>
      </c>
      <c r="Q189">
        <f t="shared" si="65"/>
        <v>2</v>
      </c>
      <c r="R189" s="96"/>
      <c r="S189" t="str">
        <f t="shared" si="66"/>
        <v>支払方法を選択してください。</v>
      </c>
      <c r="T189" t="s">
        <v>434</v>
      </c>
      <c r="U189" t="str">
        <f t="shared" si="67"/>
        <v>振込手数料を入力してください。</v>
      </c>
      <c r="V189" t="s">
        <v>440</v>
      </c>
      <c r="W189" t="s">
        <v>456</v>
      </c>
    </row>
    <row r="190" spans="2:23" x14ac:dyDescent="0.15">
      <c r="B190" s="34">
        <v>32</v>
      </c>
      <c r="C190" s="34">
        <v>1</v>
      </c>
      <c r="D190" s="129">
        <f t="shared" si="72"/>
        <v>0</v>
      </c>
      <c r="E190" s="129">
        <f>'入力シート（2事業場以降）'!V410</f>
        <v>0</v>
      </c>
      <c r="F190" s="131" t="str">
        <f t="shared" si="70"/>
        <v/>
      </c>
      <c r="G190" s="129">
        <f>IF(E190=1,'入力シート（2事業場以降）'!W410,0)</f>
        <v>0</v>
      </c>
      <c r="H190" s="130">
        <f>'入力シート（2事業場以降）'!G410</f>
        <v>0</v>
      </c>
      <c r="I190" s="130">
        <f>'入力シート（2事業場以降）'!Q410</f>
        <v>0</v>
      </c>
      <c r="J190" s="132">
        <f t="shared" si="61"/>
        <v>0</v>
      </c>
      <c r="K190" s="132">
        <f t="shared" si="62"/>
        <v>0</v>
      </c>
      <c r="L190" s="132">
        <f t="shared" si="71"/>
        <v>0</v>
      </c>
      <c r="M190">
        <f t="shared" si="63"/>
        <v>0</v>
      </c>
      <c r="N190" s="147" t="str">
        <f t="shared" si="73"/>
        <v/>
      </c>
      <c r="O190" t="str">
        <f t="shared" ca="1" si="68"/>
        <v/>
      </c>
      <c r="P190">
        <f t="shared" si="64"/>
        <v>1</v>
      </c>
      <c r="Q190">
        <f t="shared" si="65"/>
        <v>2</v>
      </c>
      <c r="R190" t="str">
        <f t="shared" ref="R190" si="82">$J$96&amp;"を入力してください。"</f>
        <v>購入金額を入力してください。</v>
      </c>
      <c r="S190" t="str">
        <f t="shared" si="66"/>
        <v>支払方法を選択してください。</v>
      </c>
      <c r="T190" t="s">
        <v>434</v>
      </c>
      <c r="U190" t="str">
        <f t="shared" si="67"/>
        <v>振込手数料を入力してください。</v>
      </c>
      <c r="V190" t="s">
        <v>440</v>
      </c>
      <c r="W190" t="s">
        <v>456</v>
      </c>
    </row>
    <row r="191" spans="2:23" x14ac:dyDescent="0.15">
      <c r="B191" s="34">
        <v>32</v>
      </c>
      <c r="C191" s="34">
        <v>2</v>
      </c>
      <c r="D191" s="129">
        <f t="shared" si="72"/>
        <v>0</v>
      </c>
      <c r="E191" s="129">
        <f>'入力シート（2事業場以降）'!V412</f>
        <v>0</v>
      </c>
      <c r="F191" s="131" t="str">
        <f t="shared" si="70"/>
        <v/>
      </c>
      <c r="G191" s="129">
        <f>IF(E191=1,'入力シート（2事業場以降）'!W412,0)</f>
        <v>0</v>
      </c>
      <c r="H191" s="130">
        <f>'入力シート（2事業場以降）'!G412</f>
        <v>0</v>
      </c>
      <c r="I191" s="130">
        <f>'入力シート（2事業場以降）'!Q412</f>
        <v>0</v>
      </c>
      <c r="J191" s="132">
        <f t="shared" si="61"/>
        <v>0</v>
      </c>
      <c r="K191" s="132">
        <f t="shared" si="62"/>
        <v>0</v>
      </c>
      <c r="L191" s="132">
        <f t="shared" si="71"/>
        <v>0</v>
      </c>
      <c r="M191">
        <f t="shared" si="63"/>
        <v>0</v>
      </c>
      <c r="N191" s="147" t="str">
        <f t="shared" si="73"/>
        <v/>
      </c>
      <c r="O191" t="str">
        <f t="shared" ca="1" si="68"/>
        <v/>
      </c>
      <c r="P191">
        <f t="shared" si="64"/>
        <v>1</v>
      </c>
      <c r="Q191">
        <f t="shared" si="65"/>
        <v>2</v>
      </c>
      <c r="R191" s="96"/>
      <c r="S191" t="str">
        <f t="shared" si="66"/>
        <v>支払方法を選択してください。</v>
      </c>
      <c r="T191" t="s">
        <v>434</v>
      </c>
      <c r="U191" t="str">
        <f t="shared" si="67"/>
        <v>振込手数料を入力してください。</v>
      </c>
      <c r="V191" t="s">
        <v>440</v>
      </c>
      <c r="W191" t="s">
        <v>456</v>
      </c>
    </row>
    <row r="192" spans="2:23" x14ac:dyDescent="0.15">
      <c r="B192" s="34">
        <v>32</v>
      </c>
      <c r="C192" s="34">
        <v>3</v>
      </c>
      <c r="D192" s="129">
        <f t="shared" si="72"/>
        <v>0</v>
      </c>
      <c r="E192" s="129">
        <f>'入力シート（2事業場以降）'!V414</f>
        <v>0</v>
      </c>
      <c r="F192" s="131" t="str">
        <f t="shared" si="70"/>
        <v/>
      </c>
      <c r="G192" s="129">
        <f>IF(E192=1,'入力シート（2事業場以降）'!W414,0)</f>
        <v>0</v>
      </c>
      <c r="H192" s="130">
        <f>'入力シート（2事業場以降）'!G414</f>
        <v>0</v>
      </c>
      <c r="I192" s="130">
        <f>'入力シート（2事業場以降）'!Q414</f>
        <v>0</v>
      </c>
      <c r="J192" s="132">
        <f t="shared" si="61"/>
        <v>0</v>
      </c>
      <c r="K192" s="132">
        <f t="shared" si="62"/>
        <v>0</v>
      </c>
      <c r="L192" s="132">
        <f t="shared" si="71"/>
        <v>0</v>
      </c>
      <c r="M192">
        <f t="shared" si="63"/>
        <v>0</v>
      </c>
      <c r="N192" s="147" t="str">
        <f t="shared" si="73"/>
        <v/>
      </c>
      <c r="O192" t="str">
        <f t="shared" ca="1" si="68"/>
        <v/>
      </c>
      <c r="P192">
        <f t="shared" si="64"/>
        <v>1</v>
      </c>
      <c r="Q192">
        <f t="shared" si="65"/>
        <v>2</v>
      </c>
      <c r="R192" s="96"/>
      <c r="S192" t="str">
        <f t="shared" si="66"/>
        <v>支払方法を選択してください。</v>
      </c>
      <c r="T192" t="s">
        <v>434</v>
      </c>
      <c r="U192" t="str">
        <f t="shared" si="67"/>
        <v>振込手数料を入力してください。</v>
      </c>
      <c r="V192" t="s">
        <v>440</v>
      </c>
      <c r="W192" t="s">
        <v>456</v>
      </c>
    </row>
    <row r="193" spans="2:23" x14ac:dyDescent="0.15">
      <c r="B193" s="34">
        <v>33</v>
      </c>
      <c r="C193" s="34">
        <v>1</v>
      </c>
      <c r="D193" s="129">
        <f t="shared" si="72"/>
        <v>0</v>
      </c>
      <c r="E193" s="129">
        <f>'入力シート（2事業場以降）'!V417</f>
        <v>0</v>
      </c>
      <c r="F193" s="131" t="str">
        <f t="shared" si="70"/>
        <v/>
      </c>
      <c r="G193" s="129">
        <f>IF(E193=1,'入力シート（2事業場以降）'!W417,0)</f>
        <v>0</v>
      </c>
      <c r="H193" s="130">
        <f>'入力シート（2事業場以降）'!G417</f>
        <v>0</v>
      </c>
      <c r="I193" s="130">
        <f>'入力シート（2事業場以降）'!Q417</f>
        <v>0</v>
      </c>
      <c r="J193" s="132">
        <f t="shared" si="61"/>
        <v>0</v>
      </c>
      <c r="K193" s="132">
        <f t="shared" si="62"/>
        <v>0</v>
      </c>
      <c r="L193" s="132">
        <f t="shared" si="71"/>
        <v>0</v>
      </c>
      <c r="M193">
        <f t="shared" si="63"/>
        <v>0</v>
      </c>
      <c r="N193" s="147" t="str">
        <f t="shared" si="73"/>
        <v/>
      </c>
      <c r="O193" t="str">
        <f t="shared" ca="1" si="68"/>
        <v/>
      </c>
      <c r="P193">
        <f t="shared" si="64"/>
        <v>1</v>
      </c>
      <c r="Q193">
        <f t="shared" si="65"/>
        <v>2</v>
      </c>
      <c r="R193" t="str">
        <f t="shared" ref="R193" si="83">$J$96&amp;"を入力してください。"</f>
        <v>購入金額を入力してください。</v>
      </c>
      <c r="S193" t="str">
        <f t="shared" si="66"/>
        <v>支払方法を選択してください。</v>
      </c>
      <c r="T193" t="s">
        <v>434</v>
      </c>
      <c r="U193" t="str">
        <f t="shared" si="67"/>
        <v>振込手数料を入力してください。</v>
      </c>
      <c r="V193" t="s">
        <v>440</v>
      </c>
      <c r="W193" t="s">
        <v>456</v>
      </c>
    </row>
    <row r="194" spans="2:23" x14ac:dyDescent="0.15">
      <c r="B194" s="34">
        <v>33</v>
      </c>
      <c r="C194" s="34">
        <v>2</v>
      </c>
      <c r="D194" s="129">
        <f t="shared" si="72"/>
        <v>0</v>
      </c>
      <c r="E194" s="129">
        <f>'入力シート（2事業場以降）'!V419</f>
        <v>0</v>
      </c>
      <c r="F194" s="131" t="str">
        <f t="shared" si="70"/>
        <v/>
      </c>
      <c r="G194" s="129">
        <f>IF(E194=1,'入力シート（2事業場以降）'!W419,0)</f>
        <v>0</v>
      </c>
      <c r="H194" s="130">
        <f>'入力シート（2事業場以降）'!G419</f>
        <v>0</v>
      </c>
      <c r="I194" s="130">
        <f>'入力シート（2事業場以降）'!Q419</f>
        <v>0</v>
      </c>
      <c r="J194" s="132">
        <f t="shared" si="61"/>
        <v>0</v>
      </c>
      <c r="K194" s="132">
        <f t="shared" si="62"/>
        <v>0</v>
      </c>
      <c r="L194" s="132">
        <f t="shared" si="71"/>
        <v>0</v>
      </c>
      <c r="M194">
        <f t="shared" si="63"/>
        <v>0</v>
      </c>
      <c r="N194" s="147" t="str">
        <f t="shared" si="73"/>
        <v/>
      </c>
      <c r="O194" t="str">
        <f t="shared" ca="1" si="68"/>
        <v/>
      </c>
      <c r="P194">
        <f t="shared" si="64"/>
        <v>1</v>
      </c>
      <c r="Q194">
        <f t="shared" si="65"/>
        <v>2</v>
      </c>
      <c r="R194" s="96"/>
      <c r="S194" t="str">
        <f t="shared" si="66"/>
        <v>支払方法を選択してください。</v>
      </c>
      <c r="T194" t="s">
        <v>434</v>
      </c>
      <c r="U194" t="str">
        <f t="shared" si="67"/>
        <v>振込手数料を入力してください。</v>
      </c>
      <c r="V194" t="s">
        <v>440</v>
      </c>
      <c r="W194" t="s">
        <v>456</v>
      </c>
    </row>
    <row r="195" spans="2:23" x14ac:dyDescent="0.15">
      <c r="B195" s="34">
        <v>33</v>
      </c>
      <c r="C195" s="34">
        <v>3</v>
      </c>
      <c r="D195" s="129">
        <f t="shared" si="72"/>
        <v>0</v>
      </c>
      <c r="E195" s="129">
        <f>'入力シート（2事業場以降）'!V421</f>
        <v>0</v>
      </c>
      <c r="F195" s="131" t="str">
        <f t="shared" si="70"/>
        <v/>
      </c>
      <c r="G195" s="129">
        <f>IF(E195=1,'入力シート（2事業場以降）'!W421,0)</f>
        <v>0</v>
      </c>
      <c r="H195" s="130">
        <f>'入力シート（2事業場以降）'!G421</f>
        <v>0</v>
      </c>
      <c r="I195" s="130">
        <f>'入力シート（2事業場以降）'!Q421</f>
        <v>0</v>
      </c>
      <c r="J195" s="132">
        <f t="shared" si="61"/>
        <v>0</v>
      </c>
      <c r="K195" s="132">
        <f t="shared" si="62"/>
        <v>0</v>
      </c>
      <c r="L195" s="132">
        <f t="shared" si="71"/>
        <v>0</v>
      </c>
      <c r="M195">
        <f t="shared" si="63"/>
        <v>0</v>
      </c>
      <c r="N195" s="147" t="str">
        <f t="shared" si="73"/>
        <v/>
      </c>
      <c r="O195" t="str">
        <f t="shared" ca="1" si="68"/>
        <v/>
      </c>
      <c r="P195">
        <f t="shared" si="64"/>
        <v>1</v>
      </c>
      <c r="Q195">
        <f t="shared" si="65"/>
        <v>2</v>
      </c>
      <c r="R195" s="96"/>
      <c r="S195" t="str">
        <f t="shared" si="66"/>
        <v>支払方法を選択してください。</v>
      </c>
      <c r="T195" t="s">
        <v>434</v>
      </c>
      <c r="U195" t="str">
        <f t="shared" si="67"/>
        <v>振込手数料を入力してください。</v>
      </c>
      <c r="V195" t="s">
        <v>440</v>
      </c>
      <c r="W195" t="s">
        <v>456</v>
      </c>
    </row>
    <row r="196" spans="2:23" x14ac:dyDescent="0.15">
      <c r="B196" s="34">
        <v>34</v>
      </c>
      <c r="C196" s="34">
        <v>1</v>
      </c>
      <c r="D196" s="129">
        <f t="shared" si="72"/>
        <v>0</v>
      </c>
      <c r="E196" s="129">
        <f>'入力シート（2事業場以降）'!V424</f>
        <v>0</v>
      </c>
      <c r="F196" s="131" t="str">
        <f t="shared" ref="F196:F227" si="84">IF(D196=1,IF($E196=1,"振込",IF($E196=2,"現金",IF($E196=3,"小切手・手形",""))),"")</f>
        <v/>
      </c>
      <c r="G196" s="129">
        <f>IF(E196=1,'入力シート（2事業場以降）'!W424,0)</f>
        <v>0</v>
      </c>
      <c r="H196" s="130">
        <f>'入力シート（2事業場以降）'!G424</f>
        <v>0</v>
      </c>
      <c r="I196" s="130">
        <f>'入力シート（2事業場以降）'!Q424</f>
        <v>0</v>
      </c>
      <c r="J196" s="132">
        <f t="shared" si="61"/>
        <v>0</v>
      </c>
      <c r="K196" s="132">
        <f t="shared" si="62"/>
        <v>0</v>
      </c>
      <c r="L196" s="132">
        <f t="shared" si="71"/>
        <v>0</v>
      </c>
      <c r="M196">
        <f t="shared" si="63"/>
        <v>0</v>
      </c>
      <c r="N196" s="147" t="str">
        <f t="shared" si="73"/>
        <v/>
      </c>
      <c r="O196" t="str">
        <f t="shared" ca="1" si="68"/>
        <v/>
      </c>
      <c r="P196">
        <f t="shared" si="64"/>
        <v>1</v>
      </c>
      <c r="Q196">
        <f t="shared" si="65"/>
        <v>2</v>
      </c>
      <c r="R196" t="str">
        <f t="shared" ref="R196" si="85">$J$96&amp;"を入力してください。"</f>
        <v>購入金額を入力してください。</v>
      </c>
      <c r="S196" t="str">
        <f t="shared" si="66"/>
        <v>支払方法を選択してください。</v>
      </c>
      <c r="T196" t="s">
        <v>434</v>
      </c>
      <c r="U196" t="str">
        <f t="shared" si="67"/>
        <v>振込手数料を入力してください。</v>
      </c>
      <c r="V196" t="s">
        <v>440</v>
      </c>
      <c r="W196" t="s">
        <v>456</v>
      </c>
    </row>
    <row r="197" spans="2:23" x14ac:dyDescent="0.15">
      <c r="B197" s="34">
        <v>34</v>
      </c>
      <c r="C197" s="34">
        <v>2</v>
      </c>
      <c r="D197" s="129">
        <f t="shared" si="72"/>
        <v>0</v>
      </c>
      <c r="E197" s="129">
        <f>'入力シート（2事業場以降）'!V426</f>
        <v>0</v>
      </c>
      <c r="F197" s="131" t="str">
        <f t="shared" si="84"/>
        <v/>
      </c>
      <c r="G197" s="129">
        <f>IF(E197=1,'入力シート（2事業場以降）'!W426,0)</f>
        <v>0</v>
      </c>
      <c r="H197" s="130">
        <f>'入力シート（2事業場以降）'!G426</f>
        <v>0</v>
      </c>
      <c r="I197" s="130">
        <f>'入力シート（2事業場以降）'!Q426</f>
        <v>0</v>
      </c>
      <c r="J197" s="132">
        <f t="shared" si="61"/>
        <v>0</v>
      </c>
      <c r="K197" s="132">
        <f t="shared" si="62"/>
        <v>0</v>
      </c>
      <c r="L197" s="132">
        <f t="shared" si="71"/>
        <v>0</v>
      </c>
      <c r="M197">
        <f t="shared" si="63"/>
        <v>0</v>
      </c>
      <c r="N197" s="147" t="str">
        <f t="shared" si="73"/>
        <v/>
      </c>
      <c r="O197" t="str">
        <f t="shared" ca="1" si="68"/>
        <v/>
      </c>
      <c r="P197">
        <f t="shared" si="64"/>
        <v>1</v>
      </c>
      <c r="Q197">
        <f t="shared" si="65"/>
        <v>2</v>
      </c>
      <c r="R197" s="96"/>
      <c r="S197" t="str">
        <f t="shared" si="66"/>
        <v>支払方法を選択してください。</v>
      </c>
      <c r="T197" t="s">
        <v>434</v>
      </c>
      <c r="U197" t="str">
        <f t="shared" si="67"/>
        <v>振込手数料を入力してください。</v>
      </c>
      <c r="V197" t="s">
        <v>440</v>
      </c>
      <c r="W197" t="s">
        <v>456</v>
      </c>
    </row>
    <row r="198" spans="2:23" x14ac:dyDescent="0.15">
      <c r="B198" s="34">
        <v>34</v>
      </c>
      <c r="C198" s="34">
        <v>3</v>
      </c>
      <c r="D198" s="129">
        <f t="shared" si="72"/>
        <v>0</v>
      </c>
      <c r="E198" s="129">
        <f>'入力シート（2事業場以降）'!V428</f>
        <v>0</v>
      </c>
      <c r="F198" s="131" t="str">
        <f t="shared" si="84"/>
        <v/>
      </c>
      <c r="G198" s="129">
        <f>IF(E198=1,'入力シート（2事業場以降）'!W428,0)</f>
        <v>0</v>
      </c>
      <c r="H198" s="130">
        <f>'入力シート（2事業場以降）'!G428</f>
        <v>0</v>
      </c>
      <c r="I198" s="130">
        <f>'入力シート（2事業場以降）'!Q428</f>
        <v>0</v>
      </c>
      <c r="J198" s="132">
        <f t="shared" si="61"/>
        <v>0</v>
      </c>
      <c r="K198" s="132">
        <f t="shared" si="62"/>
        <v>0</v>
      </c>
      <c r="L198" s="132">
        <f t="shared" si="71"/>
        <v>0</v>
      </c>
      <c r="M198">
        <f t="shared" si="63"/>
        <v>0</v>
      </c>
      <c r="N198" s="147" t="str">
        <f t="shared" si="73"/>
        <v/>
      </c>
      <c r="O198" t="str">
        <f t="shared" ca="1" si="68"/>
        <v/>
      </c>
      <c r="P198">
        <f t="shared" si="64"/>
        <v>1</v>
      </c>
      <c r="Q198">
        <f t="shared" si="65"/>
        <v>2</v>
      </c>
      <c r="R198" s="96"/>
      <c r="S198" t="str">
        <f t="shared" si="66"/>
        <v>支払方法を選択してください。</v>
      </c>
      <c r="T198" t="s">
        <v>434</v>
      </c>
      <c r="U198" t="str">
        <f t="shared" si="67"/>
        <v>振込手数料を入力してください。</v>
      </c>
      <c r="V198" t="s">
        <v>440</v>
      </c>
      <c r="W198" t="s">
        <v>456</v>
      </c>
    </row>
    <row r="199" spans="2:23" x14ac:dyDescent="0.15">
      <c r="B199" s="34">
        <v>35</v>
      </c>
      <c r="C199" s="34">
        <v>1</v>
      </c>
      <c r="D199" s="129">
        <f t="shared" si="72"/>
        <v>0</v>
      </c>
      <c r="E199" s="129">
        <f>'入力シート（2事業場以降）'!V431</f>
        <v>0</v>
      </c>
      <c r="F199" s="131" t="str">
        <f t="shared" si="84"/>
        <v/>
      </c>
      <c r="G199" s="129">
        <f>IF(E199=1,'入力シート（2事業場以降）'!W431,0)</f>
        <v>0</v>
      </c>
      <c r="H199" s="130">
        <f>'入力シート（2事業場以降）'!G431</f>
        <v>0</v>
      </c>
      <c r="I199" s="130">
        <f>'入力シート（2事業場以降）'!Q431</f>
        <v>0</v>
      </c>
      <c r="J199" s="132">
        <f t="shared" si="61"/>
        <v>0</v>
      </c>
      <c r="K199" s="132">
        <f t="shared" si="62"/>
        <v>0</v>
      </c>
      <c r="L199" s="132">
        <f t="shared" si="71"/>
        <v>0</v>
      </c>
      <c r="M199">
        <f t="shared" si="63"/>
        <v>0</v>
      </c>
      <c r="N199" s="147" t="str">
        <f t="shared" si="73"/>
        <v/>
      </c>
      <c r="O199" t="str">
        <f t="shared" ca="1" si="68"/>
        <v/>
      </c>
      <c r="P199">
        <f t="shared" si="64"/>
        <v>1</v>
      </c>
      <c r="Q199">
        <f t="shared" si="65"/>
        <v>2</v>
      </c>
      <c r="R199" t="str">
        <f t="shared" ref="R199" si="86">$J$96&amp;"を入力してください。"</f>
        <v>購入金額を入力してください。</v>
      </c>
      <c r="S199" t="str">
        <f t="shared" si="66"/>
        <v>支払方法を選択してください。</v>
      </c>
      <c r="T199" t="s">
        <v>434</v>
      </c>
      <c r="U199" t="str">
        <f t="shared" si="67"/>
        <v>振込手数料を入力してください。</v>
      </c>
      <c r="V199" t="s">
        <v>440</v>
      </c>
      <c r="W199" t="s">
        <v>456</v>
      </c>
    </row>
    <row r="200" spans="2:23" x14ac:dyDescent="0.15">
      <c r="B200" s="34">
        <v>35</v>
      </c>
      <c r="C200" s="34">
        <v>2</v>
      </c>
      <c r="D200" s="129">
        <f t="shared" si="72"/>
        <v>0</v>
      </c>
      <c r="E200" s="129">
        <f>'入力シート（2事業場以降）'!V433</f>
        <v>0</v>
      </c>
      <c r="F200" s="131" t="str">
        <f t="shared" si="84"/>
        <v/>
      </c>
      <c r="G200" s="129">
        <f>IF(E200=1,'入力シート（2事業場以降）'!W433,0)</f>
        <v>0</v>
      </c>
      <c r="H200" s="130">
        <f>'入力シート（2事業場以降）'!G433</f>
        <v>0</v>
      </c>
      <c r="I200" s="130">
        <f>'入力シート（2事業場以降）'!Q433</f>
        <v>0</v>
      </c>
      <c r="J200" s="132">
        <f t="shared" si="61"/>
        <v>0</v>
      </c>
      <c r="K200" s="132">
        <f t="shared" si="62"/>
        <v>0</v>
      </c>
      <c r="L200" s="132">
        <f t="shared" si="71"/>
        <v>0</v>
      </c>
      <c r="M200">
        <f t="shared" si="63"/>
        <v>0</v>
      </c>
      <c r="N200" s="147" t="str">
        <f t="shared" si="73"/>
        <v/>
      </c>
      <c r="O200" t="str">
        <f t="shared" ca="1" si="68"/>
        <v/>
      </c>
      <c r="P200">
        <f t="shared" si="64"/>
        <v>1</v>
      </c>
      <c r="Q200">
        <f t="shared" si="65"/>
        <v>2</v>
      </c>
      <c r="R200" s="96"/>
      <c r="S200" t="str">
        <f t="shared" si="66"/>
        <v>支払方法を選択してください。</v>
      </c>
      <c r="T200" t="s">
        <v>434</v>
      </c>
      <c r="U200" t="str">
        <f t="shared" si="67"/>
        <v>振込手数料を入力してください。</v>
      </c>
      <c r="V200" t="s">
        <v>440</v>
      </c>
      <c r="W200" t="s">
        <v>456</v>
      </c>
    </row>
    <row r="201" spans="2:23" x14ac:dyDescent="0.15">
      <c r="B201" s="34">
        <v>35</v>
      </c>
      <c r="C201" s="34">
        <v>3</v>
      </c>
      <c r="D201" s="129">
        <f t="shared" si="72"/>
        <v>0</v>
      </c>
      <c r="E201" s="129">
        <f>'入力シート（2事業場以降）'!V435</f>
        <v>0</v>
      </c>
      <c r="F201" s="131" t="str">
        <f t="shared" si="84"/>
        <v/>
      </c>
      <c r="G201" s="129">
        <f>IF(E201=1,'入力シート（2事業場以降）'!W435,0)</f>
        <v>0</v>
      </c>
      <c r="H201" s="130">
        <f>'入力シート（2事業場以降）'!G435</f>
        <v>0</v>
      </c>
      <c r="I201" s="130">
        <f>'入力シート（2事業場以降）'!Q435</f>
        <v>0</v>
      </c>
      <c r="J201" s="132">
        <f t="shared" si="61"/>
        <v>0</v>
      </c>
      <c r="K201" s="132">
        <f t="shared" si="62"/>
        <v>0</v>
      </c>
      <c r="L201" s="132">
        <f t="shared" si="71"/>
        <v>0</v>
      </c>
      <c r="M201">
        <f t="shared" si="63"/>
        <v>0</v>
      </c>
      <c r="N201" s="147" t="str">
        <f t="shared" si="73"/>
        <v/>
      </c>
      <c r="O201" t="str">
        <f t="shared" ca="1" si="68"/>
        <v/>
      </c>
      <c r="P201">
        <f t="shared" si="64"/>
        <v>1</v>
      </c>
      <c r="Q201">
        <f t="shared" si="65"/>
        <v>2</v>
      </c>
      <c r="R201" s="96"/>
      <c r="S201" t="str">
        <f t="shared" si="66"/>
        <v>支払方法を選択してください。</v>
      </c>
      <c r="T201" t="s">
        <v>434</v>
      </c>
      <c r="U201" t="str">
        <f t="shared" si="67"/>
        <v>振込手数料を入力してください。</v>
      </c>
      <c r="V201" t="s">
        <v>440</v>
      </c>
      <c r="W201" t="s">
        <v>456</v>
      </c>
    </row>
    <row r="202" spans="2:23" x14ac:dyDescent="0.15">
      <c r="B202" s="34">
        <v>36</v>
      </c>
      <c r="C202" s="34">
        <v>1</v>
      </c>
      <c r="D202" s="129">
        <f t="shared" si="72"/>
        <v>0</v>
      </c>
      <c r="E202" s="129">
        <f>'入力シート（2事業場以降）'!V438</f>
        <v>0</v>
      </c>
      <c r="F202" s="131" t="str">
        <f t="shared" si="84"/>
        <v/>
      </c>
      <c r="G202" s="129">
        <f>IF(E202=1,'入力シート（2事業場以降）'!W438,0)</f>
        <v>0</v>
      </c>
      <c r="H202" s="130">
        <f>'入力シート（2事業場以降）'!G438</f>
        <v>0</v>
      </c>
      <c r="I202" s="130">
        <f>'入力シート（2事業場以降）'!Q438</f>
        <v>0</v>
      </c>
      <c r="J202" s="132">
        <f t="shared" si="61"/>
        <v>0</v>
      </c>
      <c r="K202" s="132">
        <f t="shared" si="62"/>
        <v>0</v>
      </c>
      <c r="L202" s="132">
        <f t="shared" si="71"/>
        <v>0</v>
      </c>
      <c r="M202">
        <f t="shared" si="63"/>
        <v>0</v>
      </c>
      <c r="N202" s="147" t="str">
        <f t="shared" si="73"/>
        <v/>
      </c>
      <c r="O202" t="str">
        <f t="shared" ca="1" si="68"/>
        <v/>
      </c>
      <c r="P202">
        <f t="shared" si="64"/>
        <v>1</v>
      </c>
      <c r="Q202">
        <f t="shared" si="65"/>
        <v>2</v>
      </c>
      <c r="R202" t="str">
        <f t="shared" ref="R202" si="87">$J$96&amp;"を入力してください。"</f>
        <v>購入金額を入力してください。</v>
      </c>
      <c r="S202" t="str">
        <f t="shared" si="66"/>
        <v>支払方法を選択してください。</v>
      </c>
      <c r="T202" t="s">
        <v>434</v>
      </c>
      <c r="U202" t="str">
        <f t="shared" si="67"/>
        <v>振込手数料を入力してください。</v>
      </c>
      <c r="V202" t="s">
        <v>440</v>
      </c>
      <c r="W202" t="s">
        <v>456</v>
      </c>
    </row>
    <row r="203" spans="2:23" x14ac:dyDescent="0.15">
      <c r="B203" s="34">
        <v>36</v>
      </c>
      <c r="C203" s="34">
        <v>2</v>
      </c>
      <c r="D203" s="129">
        <f t="shared" si="72"/>
        <v>0</v>
      </c>
      <c r="E203" s="129">
        <f>'入力シート（2事業場以降）'!V440</f>
        <v>0</v>
      </c>
      <c r="F203" s="131" t="str">
        <f t="shared" si="84"/>
        <v/>
      </c>
      <c r="G203" s="129">
        <f>IF(E203=1,'入力シート（2事業場以降）'!W440,0)</f>
        <v>0</v>
      </c>
      <c r="H203" s="130">
        <f>'入力シート（2事業場以降）'!G440</f>
        <v>0</v>
      </c>
      <c r="I203" s="130">
        <f>'入力シート（2事業場以降）'!Q440</f>
        <v>0</v>
      </c>
      <c r="J203" s="132">
        <f t="shared" si="61"/>
        <v>0</v>
      </c>
      <c r="K203" s="132">
        <f t="shared" si="62"/>
        <v>0</v>
      </c>
      <c r="L203" s="132">
        <f t="shared" si="71"/>
        <v>0</v>
      </c>
      <c r="M203">
        <f t="shared" si="63"/>
        <v>0</v>
      </c>
      <c r="N203" s="147" t="str">
        <f t="shared" si="73"/>
        <v/>
      </c>
      <c r="O203" t="str">
        <f t="shared" ca="1" si="68"/>
        <v/>
      </c>
      <c r="P203">
        <f t="shared" si="64"/>
        <v>1</v>
      </c>
      <c r="Q203">
        <f t="shared" si="65"/>
        <v>2</v>
      </c>
      <c r="R203" s="96"/>
      <c r="S203" t="str">
        <f t="shared" si="66"/>
        <v>支払方法を選択してください。</v>
      </c>
      <c r="T203" t="s">
        <v>434</v>
      </c>
      <c r="U203" t="str">
        <f t="shared" si="67"/>
        <v>振込手数料を入力してください。</v>
      </c>
      <c r="V203" t="s">
        <v>440</v>
      </c>
      <c r="W203" t="s">
        <v>456</v>
      </c>
    </row>
    <row r="204" spans="2:23" x14ac:dyDescent="0.15">
      <c r="B204" s="34">
        <v>36</v>
      </c>
      <c r="C204" s="34">
        <v>3</v>
      </c>
      <c r="D204" s="129">
        <f t="shared" si="72"/>
        <v>0</v>
      </c>
      <c r="E204" s="129">
        <f>'入力シート（2事業場以降）'!V442</f>
        <v>0</v>
      </c>
      <c r="F204" s="131" t="str">
        <f t="shared" si="84"/>
        <v/>
      </c>
      <c r="G204" s="129">
        <f>IF(E204=1,'入力シート（2事業場以降）'!W442,0)</f>
        <v>0</v>
      </c>
      <c r="H204" s="130">
        <f>'入力シート（2事業場以降）'!G442</f>
        <v>0</v>
      </c>
      <c r="I204" s="130">
        <f>'入力シート（2事業場以降）'!Q442</f>
        <v>0</v>
      </c>
      <c r="J204" s="132">
        <f t="shared" si="61"/>
        <v>0</v>
      </c>
      <c r="K204" s="132">
        <f t="shared" si="62"/>
        <v>0</v>
      </c>
      <c r="L204" s="132">
        <f t="shared" si="71"/>
        <v>0</v>
      </c>
      <c r="M204">
        <f t="shared" si="63"/>
        <v>0</v>
      </c>
      <c r="N204" s="147" t="str">
        <f t="shared" si="73"/>
        <v/>
      </c>
      <c r="O204" t="str">
        <f t="shared" ca="1" si="68"/>
        <v/>
      </c>
      <c r="P204">
        <f t="shared" si="64"/>
        <v>1</v>
      </c>
      <c r="Q204">
        <f t="shared" si="65"/>
        <v>2</v>
      </c>
      <c r="R204" s="96"/>
      <c r="S204" t="str">
        <f t="shared" si="66"/>
        <v>支払方法を選択してください。</v>
      </c>
      <c r="T204" t="s">
        <v>434</v>
      </c>
      <c r="U204" t="str">
        <f t="shared" si="67"/>
        <v>振込手数料を入力してください。</v>
      </c>
      <c r="V204" t="s">
        <v>440</v>
      </c>
      <c r="W204" t="s">
        <v>456</v>
      </c>
    </row>
    <row r="205" spans="2:23" x14ac:dyDescent="0.15">
      <c r="B205" s="34">
        <v>37</v>
      </c>
      <c r="C205" s="34">
        <v>1</v>
      </c>
      <c r="D205" s="129">
        <f t="shared" si="72"/>
        <v>0</v>
      </c>
      <c r="E205" s="129">
        <f>'入力シート（2事業場以降）'!V445</f>
        <v>0</v>
      </c>
      <c r="F205" s="131" t="str">
        <f t="shared" si="84"/>
        <v/>
      </c>
      <c r="G205" s="129">
        <f>IF(E205=1,'入力シート（2事業場以降）'!W445,0)</f>
        <v>0</v>
      </c>
      <c r="H205" s="130">
        <f>'入力シート（2事業場以降）'!G445</f>
        <v>0</v>
      </c>
      <c r="I205" s="130">
        <f>'入力シート（2事業場以降）'!Q445</f>
        <v>0</v>
      </c>
      <c r="J205" s="132">
        <f t="shared" si="61"/>
        <v>0</v>
      </c>
      <c r="K205" s="132">
        <f t="shared" si="62"/>
        <v>0</v>
      </c>
      <c r="L205" s="132">
        <f t="shared" si="71"/>
        <v>0</v>
      </c>
      <c r="M205">
        <f t="shared" si="63"/>
        <v>0</v>
      </c>
      <c r="N205" s="147" t="str">
        <f t="shared" si="73"/>
        <v/>
      </c>
      <c r="O205" t="str">
        <f t="shared" ca="1" si="68"/>
        <v/>
      </c>
      <c r="P205">
        <f t="shared" si="64"/>
        <v>1</v>
      </c>
      <c r="Q205">
        <f t="shared" si="65"/>
        <v>2</v>
      </c>
      <c r="R205" t="str">
        <f t="shared" ref="R205" si="88">$J$96&amp;"を入力してください。"</f>
        <v>購入金額を入力してください。</v>
      </c>
      <c r="S205" t="str">
        <f t="shared" si="66"/>
        <v>支払方法を選択してください。</v>
      </c>
      <c r="T205" t="s">
        <v>434</v>
      </c>
      <c r="U205" t="str">
        <f t="shared" si="67"/>
        <v>振込手数料を入力してください。</v>
      </c>
      <c r="V205" t="s">
        <v>440</v>
      </c>
      <c r="W205" t="s">
        <v>456</v>
      </c>
    </row>
    <row r="206" spans="2:23" x14ac:dyDescent="0.15">
      <c r="B206" s="34">
        <v>37</v>
      </c>
      <c r="C206" s="34">
        <v>2</v>
      </c>
      <c r="D206" s="129">
        <f t="shared" si="72"/>
        <v>0</v>
      </c>
      <c r="E206" s="129">
        <f>'入力シート（2事業場以降）'!V447</f>
        <v>0</v>
      </c>
      <c r="F206" s="131" t="str">
        <f t="shared" si="84"/>
        <v/>
      </c>
      <c r="G206" s="129">
        <f>IF(E206=1,'入力シート（2事業場以降）'!W447,0)</f>
        <v>0</v>
      </c>
      <c r="H206" s="130">
        <f>'入力シート（2事業場以降）'!G447</f>
        <v>0</v>
      </c>
      <c r="I206" s="130">
        <f>'入力シート（2事業場以降）'!Q447</f>
        <v>0</v>
      </c>
      <c r="J206" s="132">
        <f t="shared" si="61"/>
        <v>0</v>
      </c>
      <c r="K206" s="132">
        <f t="shared" si="62"/>
        <v>0</v>
      </c>
      <c r="L206" s="132">
        <f t="shared" si="71"/>
        <v>0</v>
      </c>
      <c r="M206">
        <f t="shared" si="63"/>
        <v>0</v>
      </c>
      <c r="N206" s="147" t="str">
        <f t="shared" si="73"/>
        <v/>
      </c>
      <c r="O206" t="str">
        <f t="shared" ca="1" si="68"/>
        <v/>
      </c>
      <c r="P206">
        <f t="shared" si="64"/>
        <v>1</v>
      </c>
      <c r="Q206">
        <f t="shared" si="65"/>
        <v>2</v>
      </c>
      <c r="R206" s="96"/>
      <c r="S206" t="str">
        <f t="shared" si="66"/>
        <v>支払方法を選択してください。</v>
      </c>
      <c r="T206" t="s">
        <v>434</v>
      </c>
      <c r="U206" t="str">
        <f t="shared" si="67"/>
        <v>振込手数料を入力してください。</v>
      </c>
      <c r="V206" t="s">
        <v>440</v>
      </c>
      <c r="W206" t="s">
        <v>456</v>
      </c>
    </row>
    <row r="207" spans="2:23" x14ac:dyDescent="0.15">
      <c r="B207" s="34">
        <v>37</v>
      </c>
      <c r="C207" s="34">
        <v>3</v>
      </c>
      <c r="D207" s="129">
        <f t="shared" si="72"/>
        <v>0</v>
      </c>
      <c r="E207" s="129">
        <f>'入力シート（2事業場以降）'!V449</f>
        <v>0</v>
      </c>
      <c r="F207" s="131" t="str">
        <f t="shared" si="84"/>
        <v/>
      </c>
      <c r="G207" s="129">
        <f>IF(E207=1,'入力シート（2事業場以降）'!W449,0)</f>
        <v>0</v>
      </c>
      <c r="H207" s="130">
        <f>'入力シート（2事業場以降）'!G449</f>
        <v>0</v>
      </c>
      <c r="I207" s="130">
        <f>'入力シート（2事業場以降）'!Q449</f>
        <v>0</v>
      </c>
      <c r="J207" s="132">
        <f t="shared" si="61"/>
        <v>0</v>
      </c>
      <c r="K207" s="132">
        <f t="shared" si="62"/>
        <v>0</v>
      </c>
      <c r="L207" s="132">
        <f t="shared" si="71"/>
        <v>0</v>
      </c>
      <c r="M207">
        <f t="shared" si="63"/>
        <v>0</v>
      </c>
      <c r="N207" s="147" t="str">
        <f t="shared" si="73"/>
        <v/>
      </c>
      <c r="O207" t="str">
        <f t="shared" ca="1" si="68"/>
        <v/>
      </c>
      <c r="P207">
        <f t="shared" si="64"/>
        <v>1</v>
      </c>
      <c r="Q207">
        <f t="shared" si="65"/>
        <v>2</v>
      </c>
      <c r="R207" s="96"/>
      <c r="S207" t="str">
        <f t="shared" si="66"/>
        <v>支払方法を選択してください。</v>
      </c>
      <c r="T207" t="s">
        <v>434</v>
      </c>
      <c r="U207" t="str">
        <f t="shared" si="67"/>
        <v>振込手数料を入力してください。</v>
      </c>
      <c r="V207" t="s">
        <v>440</v>
      </c>
      <c r="W207" t="s">
        <v>456</v>
      </c>
    </row>
    <row r="208" spans="2:23" x14ac:dyDescent="0.15">
      <c r="B208" s="34">
        <v>38</v>
      </c>
      <c r="C208" s="34">
        <v>1</v>
      </c>
      <c r="D208" s="129">
        <f t="shared" si="72"/>
        <v>0</v>
      </c>
      <c r="E208" s="129">
        <f>'入力シート（2事業場以降）'!V452</f>
        <v>0</v>
      </c>
      <c r="F208" s="131" t="str">
        <f t="shared" si="84"/>
        <v/>
      </c>
      <c r="G208" s="129">
        <f>IF(E208=1,'入力シート（2事業場以降）'!W452,0)</f>
        <v>0</v>
      </c>
      <c r="H208" s="130">
        <f>'入力シート（2事業場以降）'!G452</f>
        <v>0</v>
      </c>
      <c r="I208" s="130">
        <f>'入力シート（2事業場以降）'!Q452</f>
        <v>0</v>
      </c>
      <c r="J208" s="132">
        <f t="shared" si="61"/>
        <v>0</v>
      </c>
      <c r="K208" s="132">
        <f t="shared" si="62"/>
        <v>0</v>
      </c>
      <c r="L208" s="132">
        <f t="shared" si="71"/>
        <v>0</v>
      </c>
      <c r="M208">
        <f t="shared" si="63"/>
        <v>0</v>
      </c>
      <c r="N208" s="147" t="str">
        <f t="shared" si="73"/>
        <v/>
      </c>
      <c r="O208" t="str">
        <f t="shared" ca="1" si="68"/>
        <v/>
      </c>
      <c r="P208">
        <f t="shared" si="64"/>
        <v>1</v>
      </c>
      <c r="Q208">
        <f t="shared" si="65"/>
        <v>2</v>
      </c>
      <c r="R208" t="str">
        <f t="shared" ref="R208" si="89">$J$96&amp;"を入力してください。"</f>
        <v>購入金額を入力してください。</v>
      </c>
      <c r="S208" t="str">
        <f t="shared" si="66"/>
        <v>支払方法を選択してください。</v>
      </c>
      <c r="T208" t="s">
        <v>434</v>
      </c>
      <c r="U208" t="str">
        <f t="shared" si="67"/>
        <v>振込手数料を入力してください。</v>
      </c>
      <c r="V208" t="s">
        <v>440</v>
      </c>
      <c r="W208" t="s">
        <v>456</v>
      </c>
    </row>
    <row r="209" spans="2:23" x14ac:dyDescent="0.15">
      <c r="B209" s="34">
        <v>38</v>
      </c>
      <c r="C209" s="34">
        <v>2</v>
      </c>
      <c r="D209" s="129">
        <f t="shared" si="72"/>
        <v>0</v>
      </c>
      <c r="E209" s="129">
        <f>'入力シート（2事業場以降）'!V454</f>
        <v>0</v>
      </c>
      <c r="F209" s="131" t="str">
        <f t="shared" si="84"/>
        <v/>
      </c>
      <c r="G209" s="129">
        <f>IF(E209=1,'入力シート（2事業場以降）'!W454,0)</f>
        <v>0</v>
      </c>
      <c r="H209" s="130">
        <f>'入力シート（2事業場以降）'!G454</f>
        <v>0</v>
      </c>
      <c r="I209" s="130">
        <f>'入力シート（2事業場以降）'!Q454</f>
        <v>0</v>
      </c>
      <c r="J209" s="132">
        <f t="shared" si="61"/>
        <v>0</v>
      </c>
      <c r="K209" s="132">
        <f t="shared" si="62"/>
        <v>0</v>
      </c>
      <c r="L209" s="132">
        <f t="shared" si="71"/>
        <v>0</v>
      </c>
      <c r="M209">
        <f t="shared" si="63"/>
        <v>0</v>
      </c>
      <c r="N209" s="147" t="str">
        <f t="shared" si="73"/>
        <v/>
      </c>
      <c r="O209" t="str">
        <f t="shared" ca="1" si="68"/>
        <v/>
      </c>
      <c r="P209">
        <f t="shared" si="64"/>
        <v>1</v>
      </c>
      <c r="Q209">
        <f t="shared" si="65"/>
        <v>2</v>
      </c>
      <c r="R209" s="96"/>
      <c r="S209" t="str">
        <f t="shared" si="66"/>
        <v>支払方法を選択してください。</v>
      </c>
      <c r="T209" t="s">
        <v>434</v>
      </c>
      <c r="U209" t="str">
        <f t="shared" si="67"/>
        <v>振込手数料を入力してください。</v>
      </c>
      <c r="V209" t="s">
        <v>440</v>
      </c>
      <c r="W209" t="s">
        <v>456</v>
      </c>
    </row>
    <row r="210" spans="2:23" x14ac:dyDescent="0.15">
      <c r="B210" s="34">
        <v>38</v>
      </c>
      <c r="C210" s="34">
        <v>3</v>
      </c>
      <c r="D210" s="129">
        <f t="shared" si="72"/>
        <v>0</v>
      </c>
      <c r="E210" s="129">
        <f>'入力シート（2事業場以降）'!V456</f>
        <v>0</v>
      </c>
      <c r="F210" s="131" t="str">
        <f t="shared" si="84"/>
        <v/>
      </c>
      <c r="G210" s="129">
        <f>IF(E210=1,'入力シート（2事業場以降）'!W456,0)</f>
        <v>0</v>
      </c>
      <c r="H210" s="130">
        <f>'入力シート（2事業場以降）'!G456</f>
        <v>0</v>
      </c>
      <c r="I210" s="130">
        <f>'入力シート（2事業場以降）'!Q456</f>
        <v>0</v>
      </c>
      <c r="J210" s="132">
        <f t="shared" si="61"/>
        <v>0</v>
      </c>
      <c r="K210" s="132">
        <f t="shared" si="62"/>
        <v>0</v>
      </c>
      <c r="L210" s="132">
        <f t="shared" si="71"/>
        <v>0</v>
      </c>
      <c r="M210">
        <f t="shared" si="63"/>
        <v>0</v>
      </c>
      <c r="N210" s="147" t="str">
        <f t="shared" si="73"/>
        <v/>
      </c>
      <c r="O210" t="str">
        <f t="shared" ca="1" si="68"/>
        <v/>
      </c>
      <c r="P210">
        <f t="shared" si="64"/>
        <v>1</v>
      </c>
      <c r="Q210">
        <f t="shared" si="65"/>
        <v>2</v>
      </c>
      <c r="R210" s="96"/>
      <c r="S210" t="str">
        <f t="shared" si="66"/>
        <v>支払方法を選択してください。</v>
      </c>
      <c r="T210" t="s">
        <v>434</v>
      </c>
      <c r="U210" t="str">
        <f t="shared" si="67"/>
        <v>振込手数料を入力してください。</v>
      </c>
      <c r="V210" t="s">
        <v>440</v>
      </c>
      <c r="W210" t="s">
        <v>456</v>
      </c>
    </row>
    <row r="211" spans="2:23" x14ac:dyDescent="0.15">
      <c r="B211" s="34">
        <v>39</v>
      </c>
      <c r="C211" s="34">
        <v>1</v>
      </c>
      <c r="D211" s="129">
        <f t="shared" si="72"/>
        <v>0</v>
      </c>
      <c r="E211" s="129">
        <f>'入力シート（2事業場以降）'!V459</f>
        <v>0</v>
      </c>
      <c r="F211" s="131" t="str">
        <f t="shared" si="84"/>
        <v/>
      </c>
      <c r="G211" s="129">
        <f>IF(E211=1,'入力シート（2事業場以降）'!W459,0)</f>
        <v>0</v>
      </c>
      <c r="H211" s="130">
        <f>'入力シート（2事業場以降）'!G459</f>
        <v>0</v>
      </c>
      <c r="I211" s="130">
        <f>'入力シート（2事業場以降）'!Q459</f>
        <v>0</v>
      </c>
      <c r="J211" s="132">
        <f t="shared" si="61"/>
        <v>0</v>
      </c>
      <c r="K211" s="132">
        <f t="shared" si="62"/>
        <v>0</v>
      </c>
      <c r="L211" s="132">
        <f t="shared" si="71"/>
        <v>0</v>
      </c>
      <c r="M211">
        <f t="shared" si="63"/>
        <v>0</v>
      </c>
      <c r="N211" s="147" t="str">
        <f t="shared" si="73"/>
        <v/>
      </c>
      <c r="O211" t="str">
        <f t="shared" ca="1" si="68"/>
        <v/>
      </c>
      <c r="P211">
        <f t="shared" si="64"/>
        <v>1</v>
      </c>
      <c r="Q211">
        <f t="shared" si="65"/>
        <v>2</v>
      </c>
      <c r="R211" t="str">
        <f t="shared" ref="R211" si="90">$J$96&amp;"を入力してください。"</f>
        <v>購入金額を入力してください。</v>
      </c>
      <c r="S211" t="str">
        <f t="shared" si="66"/>
        <v>支払方法を選択してください。</v>
      </c>
      <c r="T211" t="s">
        <v>434</v>
      </c>
      <c r="U211" t="str">
        <f t="shared" si="67"/>
        <v>振込手数料を入力してください。</v>
      </c>
      <c r="V211" t="s">
        <v>440</v>
      </c>
      <c r="W211" t="s">
        <v>456</v>
      </c>
    </row>
    <row r="212" spans="2:23" x14ac:dyDescent="0.15">
      <c r="B212" s="34">
        <v>39</v>
      </c>
      <c r="C212" s="34">
        <v>2</v>
      </c>
      <c r="D212" s="129">
        <f t="shared" si="72"/>
        <v>0</v>
      </c>
      <c r="E212" s="129">
        <f>'入力シート（2事業場以降）'!V461</f>
        <v>0</v>
      </c>
      <c r="F212" s="131" t="str">
        <f t="shared" si="84"/>
        <v/>
      </c>
      <c r="G212" s="129">
        <f>IF(E212=1,'入力シート（2事業場以降）'!W461,0)</f>
        <v>0</v>
      </c>
      <c r="H212" s="130">
        <f>'入力シート（2事業場以降）'!G461</f>
        <v>0</v>
      </c>
      <c r="I212" s="130">
        <f>'入力シート（2事業場以降）'!Q461</f>
        <v>0</v>
      </c>
      <c r="J212" s="132">
        <f t="shared" si="61"/>
        <v>0</v>
      </c>
      <c r="K212" s="132">
        <f t="shared" si="62"/>
        <v>0</v>
      </c>
      <c r="L212" s="132">
        <f t="shared" si="71"/>
        <v>0</v>
      </c>
      <c r="M212">
        <f t="shared" si="63"/>
        <v>0</v>
      </c>
      <c r="N212" s="147" t="str">
        <f t="shared" si="73"/>
        <v/>
      </c>
      <c r="O212" t="str">
        <f t="shared" ca="1" si="68"/>
        <v/>
      </c>
      <c r="P212">
        <f t="shared" si="64"/>
        <v>1</v>
      </c>
      <c r="Q212">
        <f t="shared" si="65"/>
        <v>2</v>
      </c>
      <c r="R212" s="96"/>
      <c r="S212" t="str">
        <f t="shared" si="66"/>
        <v>支払方法を選択してください。</v>
      </c>
      <c r="T212" t="s">
        <v>434</v>
      </c>
      <c r="U212" t="str">
        <f t="shared" si="67"/>
        <v>振込手数料を入力してください。</v>
      </c>
      <c r="V212" t="s">
        <v>440</v>
      </c>
      <c r="W212" t="s">
        <v>456</v>
      </c>
    </row>
    <row r="213" spans="2:23" x14ac:dyDescent="0.15">
      <c r="B213" s="34">
        <v>39</v>
      </c>
      <c r="C213" s="34">
        <v>3</v>
      </c>
      <c r="D213" s="129">
        <f t="shared" si="72"/>
        <v>0</v>
      </c>
      <c r="E213" s="129">
        <f>'入力シート（2事業場以降）'!V463</f>
        <v>0</v>
      </c>
      <c r="F213" s="131" t="str">
        <f t="shared" si="84"/>
        <v/>
      </c>
      <c r="G213" s="129">
        <f>IF(E213=1,'入力シート（2事業場以降）'!W463,0)</f>
        <v>0</v>
      </c>
      <c r="H213" s="130">
        <f>'入力シート（2事業場以降）'!G463</f>
        <v>0</v>
      </c>
      <c r="I213" s="130">
        <f>'入力シート（2事業場以降）'!Q463</f>
        <v>0</v>
      </c>
      <c r="J213" s="132">
        <f t="shared" si="61"/>
        <v>0</v>
      </c>
      <c r="K213" s="132">
        <f t="shared" si="62"/>
        <v>0</v>
      </c>
      <c r="L213" s="132">
        <f t="shared" si="71"/>
        <v>0</v>
      </c>
      <c r="M213">
        <f t="shared" si="63"/>
        <v>0</v>
      </c>
      <c r="N213" s="147" t="str">
        <f t="shared" si="73"/>
        <v/>
      </c>
      <c r="O213" t="str">
        <f t="shared" ca="1" si="68"/>
        <v/>
      </c>
      <c r="P213">
        <f t="shared" si="64"/>
        <v>1</v>
      </c>
      <c r="Q213">
        <f t="shared" si="65"/>
        <v>2</v>
      </c>
      <c r="R213" s="96"/>
      <c r="S213" t="str">
        <f t="shared" si="66"/>
        <v>支払方法を選択してください。</v>
      </c>
      <c r="T213" t="s">
        <v>434</v>
      </c>
      <c r="U213" t="str">
        <f t="shared" si="67"/>
        <v>振込手数料を入力してください。</v>
      </c>
      <c r="V213" t="s">
        <v>440</v>
      </c>
      <c r="W213" t="s">
        <v>456</v>
      </c>
    </row>
    <row r="214" spans="2:23" x14ac:dyDescent="0.15">
      <c r="B214" s="34">
        <v>40</v>
      </c>
      <c r="C214" s="34">
        <v>1</v>
      </c>
      <c r="D214" s="129">
        <f t="shared" si="72"/>
        <v>0</v>
      </c>
      <c r="E214" s="129">
        <f>'入力シート（2事業場以降）'!V466</f>
        <v>0</v>
      </c>
      <c r="F214" s="131" t="str">
        <f t="shared" si="84"/>
        <v/>
      </c>
      <c r="G214" s="129">
        <f>IF(E214=1,'入力シート（2事業場以降）'!W466,0)</f>
        <v>0</v>
      </c>
      <c r="H214" s="130">
        <f>'入力シート（2事業場以降）'!G466</f>
        <v>0</v>
      </c>
      <c r="I214" s="130">
        <f>'入力シート（2事業場以降）'!Q466</f>
        <v>0</v>
      </c>
      <c r="J214" s="132">
        <f t="shared" si="61"/>
        <v>0</v>
      </c>
      <c r="K214" s="132">
        <f t="shared" si="62"/>
        <v>0</v>
      </c>
      <c r="L214" s="132">
        <f t="shared" si="71"/>
        <v>0</v>
      </c>
      <c r="M214">
        <f t="shared" si="63"/>
        <v>0</v>
      </c>
      <c r="N214" s="147" t="str">
        <f t="shared" si="73"/>
        <v/>
      </c>
      <c r="O214" t="str">
        <f t="shared" ca="1" si="68"/>
        <v/>
      </c>
      <c r="P214">
        <f t="shared" si="64"/>
        <v>1</v>
      </c>
      <c r="Q214">
        <f t="shared" si="65"/>
        <v>2</v>
      </c>
      <c r="R214" t="str">
        <f t="shared" ref="R214" si="91">$J$96&amp;"を入力してください。"</f>
        <v>購入金額を入力してください。</v>
      </c>
      <c r="S214" t="str">
        <f t="shared" si="66"/>
        <v>支払方法を選択してください。</v>
      </c>
      <c r="T214" t="s">
        <v>434</v>
      </c>
      <c r="U214" t="str">
        <f t="shared" si="67"/>
        <v>振込手数料を入力してください。</v>
      </c>
      <c r="V214" t="s">
        <v>440</v>
      </c>
      <c r="W214" t="s">
        <v>456</v>
      </c>
    </row>
    <row r="215" spans="2:23" x14ac:dyDescent="0.15">
      <c r="B215" s="34">
        <v>40</v>
      </c>
      <c r="C215" s="34">
        <v>2</v>
      </c>
      <c r="D215" s="129">
        <f t="shared" si="72"/>
        <v>0</v>
      </c>
      <c r="E215" s="129">
        <f>'入力シート（2事業場以降）'!V468</f>
        <v>0</v>
      </c>
      <c r="F215" s="131" t="str">
        <f t="shared" si="84"/>
        <v/>
      </c>
      <c r="G215" s="129">
        <f>IF(E215=1,'入力シート（2事業場以降）'!W468,0)</f>
        <v>0</v>
      </c>
      <c r="H215" s="130">
        <f>'入力シート（2事業場以降）'!G468</f>
        <v>0</v>
      </c>
      <c r="I215" s="130">
        <f>'入力シート（2事業場以降）'!Q468</f>
        <v>0</v>
      </c>
      <c r="J215" s="132">
        <f t="shared" si="61"/>
        <v>0</v>
      </c>
      <c r="K215" s="132">
        <f t="shared" si="62"/>
        <v>0</v>
      </c>
      <c r="L215" s="132">
        <f t="shared" si="71"/>
        <v>0</v>
      </c>
      <c r="M215">
        <f t="shared" si="63"/>
        <v>0</v>
      </c>
      <c r="N215" s="147" t="str">
        <f t="shared" si="73"/>
        <v/>
      </c>
      <c r="O215" t="str">
        <f t="shared" ca="1" si="68"/>
        <v/>
      </c>
      <c r="P215">
        <f t="shared" si="64"/>
        <v>1</v>
      </c>
      <c r="Q215">
        <f t="shared" si="65"/>
        <v>2</v>
      </c>
      <c r="R215" s="96"/>
      <c r="S215" t="str">
        <f t="shared" si="66"/>
        <v>支払方法を選択してください。</v>
      </c>
      <c r="T215" t="s">
        <v>434</v>
      </c>
      <c r="U215" t="str">
        <f t="shared" si="67"/>
        <v>振込手数料を入力してください。</v>
      </c>
      <c r="V215" t="s">
        <v>440</v>
      </c>
      <c r="W215" t="s">
        <v>456</v>
      </c>
    </row>
    <row r="216" spans="2:23" x14ac:dyDescent="0.15">
      <c r="B216" s="34">
        <v>40</v>
      </c>
      <c r="C216" s="34">
        <v>3</v>
      </c>
      <c r="D216" s="129">
        <f t="shared" si="72"/>
        <v>0</v>
      </c>
      <c r="E216" s="129">
        <f>'入力シート（2事業場以降）'!V470</f>
        <v>0</v>
      </c>
      <c r="F216" s="131" t="str">
        <f t="shared" si="84"/>
        <v/>
      </c>
      <c r="G216" s="129">
        <f>IF(E216=1,'入力シート（2事業場以降）'!W470,0)</f>
        <v>0</v>
      </c>
      <c r="H216" s="130">
        <f>'入力シート（2事業場以降）'!G470</f>
        <v>0</v>
      </c>
      <c r="I216" s="130">
        <f>'入力シート（2事業場以降）'!Q470</f>
        <v>0</v>
      </c>
      <c r="J216" s="132">
        <f t="shared" si="61"/>
        <v>0</v>
      </c>
      <c r="K216" s="132">
        <f t="shared" si="62"/>
        <v>0</v>
      </c>
      <c r="L216" s="132">
        <f t="shared" si="71"/>
        <v>0</v>
      </c>
      <c r="M216">
        <f t="shared" si="63"/>
        <v>0</v>
      </c>
      <c r="N216" s="147" t="str">
        <f t="shared" si="73"/>
        <v/>
      </c>
      <c r="O216" t="str">
        <f t="shared" ca="1" si="68"/>
        <v/>
      </c>
      <c r="P216">
        <f t="shared" si="64"/>
        <v>1</v>
      </c>
      <c r="Q216">
        <f t="shared" si="65"/>
        <v>2</v>
      </c>
      <c r="R216" s="96"/>
      <c r="S216" t="str">
        <f t="shared" si="66"/>
        <v>支払方法を選択してください。</v>
      </c>
      <c r="T216" t="s">
        <v>434</v>
      </c>
      <c r="U216" t="str">
        <f t="shared" si="67"/>
        <v>振込手数料を入力してください。</v>
      </c>
      <c r="V216" t="s">
        <v>440</v>
      </c>
      <c r="W216" t="s">
        <v>456</v>
      </c>
    </row>
    <row r="217" spans="2:23" x14ac:dyDescent="0.15">
      <c r="B217" s="34">
        <v>41</v>
      </c>
      <c r="C217" s="34">
        <v>1</v>
      </c>
      <c r="D217" s="129">
        <f t="shared" si="72"/>
        <v>0</v>
      </c>
      <c r="E217" s="129">
        <f>'入力シート（2事業場以降）'!V473</f>
        <v>0</v>
      </c>
      <c r="F217" s="131" t="str">
        <f t="shared" si="84"/>
        <v/>
      </c>
      <c r="G217" s="129">
        <f>IF(E217=1,'入力シート（2事業場以降）'!W473,0)</f>
        <v>0</v>
      </c>
      <c r="H217" s="130">
        <f>'入力シート（2事業場以降）'!G473</f>
        <v>0</v>
      </c>
      <c r="I217" s="130">
        <f>'入力シート（2事業場以降）'!Q473</f>
        <v>0</v>
      </c>
      <c r="J217" s="132">
        <f t="shared" si="61"/>
        <v>0</v>
      </c>
      <c r="K217" s="132">
        <f t="shared" si="62"/>
        <v>0</v>
      </c>
      <c r="L217" s="132">
        <f t="shared" si="71"/>
        <v>0</v>
      </c>
      <c r="M217">
        <f t="shared" si="63"/>
        <v>0</v>
      </c>
      <c r="N217" s="147" t="str">
        <f t="shared" si="73"/>
        <v/>
      </c>
      <c r="O217" t="str">
        <f t="shared" ca="1" si="68"/>
        <v/>
      </c>
      <c r="P217">
        <f t="shared" si="64"/>
        <v>1</v>
      </c>
      <c r="Q217">
        <f t="shared" si="65"/>
        <v>2</v>
      </c>
      <c r="R217" t="str">
        <f t="shared" ref="R217" si="92">$J$96&amp;"を入力してください。"</f>
        <v>購入金額を入力してください。</v>
      </c>
      <c r="S217" t="str">
        <f t="shared" si="66"/>
        <v>支払方法を選択してください。</v>
      </c>
      <c r="T217" t="s">
        <v>434</v>
      </c>
      <c r="U217" t="str">
        <f t="shared" si="67"/>
        <v>振込手数料を入力してください。</v>
      </c>
      <c r="V217" t="s">
        <v>440</v>
      </c>
      <c r="W217" t="s">
        <v>456</v>
      </c>
    </row>
    <row r="218" spans="2:23" x14ac:dyDescent="0.15">
      <c r="B218" s="34">
        <v>41</v>
      </c>
      <c r="C218" s="34">
        <v>2</v>
      </c>
      <c r="D218" s="129">
        <f t="shared" si="72"/>
        <v>0</v>
      </c>
      <c r="E218" s="129">
        <f>'入力シート（2事業場以降）'!V475</f>
        <v>0</v>
      </c>
      <c r="F218" s="131" t="str">
        <f t="shared" si="84"/>
        <v/>
      </c>
      <c r="G218" s="129">
        <f>IF(E218=1,'入力シート（2事業場以降）'!W475,0)</f>
        <v>0</v>
      </c>
      <c r="H218" s="130">
        <f>'入力シート（2事業場以降）'!G475</f>
        <v>0</v>
      </c>
      <c r="I218" s="130">
        <f>'入力シート（2事業場以降）'!Q475</f>
        <v>0</v>
      </c>
      <c r="J218" s="132">
        <f t="shared" si="61"/>
        <v>0</v>
      </c>
      <c r="K218" s="132">
        <f t="shared" si="62"/>
        <v>0</v>
      </c>
      <c r="L218" s="132">
        <f t="shared" si="71"/>
        <v>0</v>
      </c>
      <c r="M218">
        <f t="shared" si="63"/>
        <v>0</v>
      </c>
      <c r="N218" s="147" t="str">
        <f t="shared" si="73"/>
        <v/>
      </c>
      <c r="O218" t="str">
        <f t="shared" ca="1" si="68"/>
        <v/>
      </c>
      <c r="P218">
        <f t="shared" si="64"/>
        <v>1</v>
      </c>
      <c r="Q218">
        <f t="shared" si="65"/>
        <v>2</v>
      </c>
      <c r="R218" s="96"/>
      <c r="S218" t="str">
        <f t="shared" si="66"/>
        <v>支払方法を選択してください。</v>
      </c>
      <c r="T218" t="s">
        <v>434</v>
      </c>
      <c r="U218" t="str">
        <f t="shared" si="67"/>
        <v>振込手数料を入力してください。</v>
      </c>
      <c r="V218" t="s">
        <v>440</v>
      </c>
      <c r="W218" t="s">
        <v>456</v>
      </c>
    </row>
    <row r="219" spans="2:23" x14ac:dyDescent="0.15">
      <c r="B219" s="34">
        <v>41</v>
      </c>
      <c r="C219" s="34">
        <v>3</v>
      </c>
      <c r="D219" s="129">
        <f t="shared" si="72"/>
        <v>0</v>
      </c>
      <c r="E219" s="129">
        <f>'入力シート（2事業場以降）'!V477</f>
        <v>0</v>
      </c>
      <c r="F219" s="131" t="str">
        <f t="shared" si="84"/>
        <v/>
      </c>
      <c r="G219" s="129">
        <f>IF(E219=1,'入力シート（2事業場以降）'!W477,0)</f>
        <v>0</v>
      </c>
      <c r="H219" s="130">
        <f>'入力シート（2事業場以降）'!G477</f>
        <v>0</v>
      </c>
      <c r="I219" s="130">
        <f>'入力シート（2事業場以降）'!Q477</f>
        <v>0</v>
      </c>
      <c r="J219" s="132">
        <f t="shared" si="61"/>
        <v>0</v>
      </c>
      <c r="K219" s="132">
        <f t="shared" si="62"/>
        <v>0</v>
      </c>
      <c r="L219" s="132">
        <f t="shared" si="71"/>
        <v>0</v>
      </c>
      <c r="M219">
        <f t="shared" si="63"/>
        <v>0</v>
      </c>
      <c r="N219" s="147" t="str">
        <f t="shared" si="73"/>
        <v/>
      </c>
      <c r="O219" t="str">
        <f t="shared" ca="1" si="68"/>
        <v/>
      </c>
      <c r="P219">
        <f t="shared" si="64"/>
        <v>1</v>
      </c>
      <c r="Q219">
        <f t="shared" si="65"/>
        <v>2</v>
      </c>
      <c r="R219" s="96"/>
      <c r="S219" t="str">
        <f t="shared" si="66"/>
        <v>支払方法を選択してください。</v>
      </c>
      <c r="T219" t="s">
        <v>434</v>
      </c>
      <c r="U219" t="str">
        <f t="shared" si="67"/>
        <v>振込手数料を入力してください。</v>
      </c>
      <c r="V219" t="s">
        <v>440</v>
      </c>
      <c r="W219" t="s">
        <v>456</v>
      </c>
    </row>
    <row r="220" spans="2:23" x14ac:dyDescent="0.15">
      <c r="B220" s="34">
        <v>42</v>
      </c>
      <c r="C220" s="34">
        <v>1</v>
      </c>
      <c r="D220" s="129">
        <f t="shared" si="72"/>
        <v>0</v>
      </c>
      <c r="E220" s="129">
        <f>'入力シート（2事業場以降）'!V480</f>
        <v>0</v>
      </c>
      <c r="F220" s="131" t="str">
        <f t="shared" si="84"/>
        <v/>
      </c>
      <c r="G220" s="129">
        <f>IF(E220=1,'入力シート（2事業場以降）'!W480,0)</f>
        <v>0</v>
      </c>
      <c r="H220" s="130">
        <f>'入力シート（2事業場以降）'!G480</f>
        <v>0</v>
      </c>
      <c r="I220" s="130">
        <f>'入力シート（2事業場以降）'!Q480</f>
        <v>0</v>
      </c>
      <c r="J220" s="132">
        <f t="shared" si="61"/>
        <v>0</v>
      </c>
      <c r="K220" s="132">
        <f t="shared" si="62"/>
        <v>0</v>
      </c>
      <c r="L220" s="132">
        <f t="shared" si="71"/>
        <v>0</v>
      </c>
      <c r="M220">
        <f t="shared" si="63"/>
        <v>0</v>
      </c>
      <c r="N220" s="147" t="str">
        <f t="shared" si="73"/>
        <v/>
      </c>
      <c r="O220" t="str">
        <f t="shared" ca="1" si="68"/>
        <v/>
      </c>
      <c r="P220">
        <f t="shared" si="64"/>
        <v>1</v>
      </c>
      <c r="Q220">
        <f t="shared" si="65"/>
        <v>2</v>
      </c>
      <c r="R220" t="str">
        <f t="shared" ref="R220" si="93">$J$96&amp;"を入力してください。"</f>
        <v>購入金額を入力してください。</v>
      </c>
      <c r="S220" t="str">
        <f t="shared" si="66"/>
        <v>支払方法を選択してください。</v>
      </c>
      <c r="T220" t="s">
        <v>434</v>
      </c>
      <c r="U220" t="str">
        <f t="shared" si="67"/>
        <v>振込手数料を入力してください。</v>
      </c>
      <c r="V220" t="s">
        <v>440</v>
      </c>
      <c r="W220" t="s">
        <v>456</v>
      </c>
    </row>
    <row r="221" spans="2:23" x14ac:dyDescent="0.15">
      <c r="B221" s="34">
        <v>42</v>
      </c>
      <c r="C221" s="34">
        <v>2</v>
      </c>
      <c r="D221" s="129">
        <f t="shared" si="72"/>
        <v>0</v>
      </c>
      <c r="E221" s="129">
        <f>'入力シート（2事業場以降）'!V482</f>
        <v>0</v>
      </c>
      <c r="F221" s="131" t="str">
        <f t="shared" si="84"/>
        <v/>
      </c>
      <c r="G221" s="129">
        <f>IF(E221=1,'入力シート（2事業場以降）'!W482,0)</f>
        <v>0</v>
      </c>
      <c r="H221" s="130">
        <f>'入力シート（2事業場以降）'!G482</f>
        <v>0</v>
      </c>
      <c r="I221" s="130">
        <f>'入力シート（2事業場以降）'!Q482</f>
        <v>0</v>
      </c>
      <c r="J221" s="132">
        <f t="shared" si="61"/>
        <v>0</v>
      </c>
      <c r="K221" s="132">
        <f t="shared" si="62"/>
        <v>0</v>
      </c>
      <c r="L221" s="132">
        <f t="shared" si="71"/>
        <v>0</v>
      </c>
      <c r="M221">
        <f t="shared" si="63"/>
        <v>0</v>
      </c>
      <c r="N221" s="147" t="str">
        <f t="shared" si="73"/>
        <v/>
      </c>
      <c r="O221" t="str">
        <f t="shared" ca="1" si="68"/>
        <v/>
      </c>
      <c r="P221">
        <f t="shared" si="64"/>
        <v>1</v>
      </c>
      <c r="Q221">
        <f t="shared" si="65"/>
        <v>2</v>
      </c>
      <c r="R221" s="96"/>
      <c r="S221" t="str">
        <f t="shared" si="66"/>
        <v>支払方法を選択してください。</v>
      </c>
      <c r="T221" t="s">
        <v>434</v>
      </c>
      <c r="U221" t="str">
        <f t="shared" si="67"/>
        <v>振込手数料を入力してください。</v>
      </c>
      <c r="V221" t="s">
        <v>440</v>
      </c>
      <c r="W221" t="s">
        <v>456</v>
      </c>
    </row>
    <row r="222" spans="2:23" x14ac:dyDescent="0.15">
      <c r="B222" s="34">
        <v>42</v>
      </c>
      <c r="C222" s="34">
        <v>3</v>
      </c>
      <c r="D222" s="129">
        <f t="shared" si="72"/>
        <v>0</v>
      </c>
      <c r="E222" s="129">
        <f>'入力シート（2事業場以降）'!V484</f>
        <v>0</v>
      </c>
      <c r="F222" s="131" t="str">
        <f t="shared" si="84"/>
        <v/>
      </c>
      <c r="G222" s="129">
        <f>IF(E222=1,'入力シート（2事業場以降）'!W484,0)</f>
        <v>0</v>
      </c>
      <c r="H222" s="130">
        <f>'入力シート（2事業場以降）'!G484</f>
        <v>0</v>
      </c>
      <c r="I222" s="130">
        <f>'入力シート（2事業場以降）'!Q484</f>
        <v>0</v>
      </c>
      <c r="J222" s="132">
        <f t="shared" si="61"/>
        <v>0</v>
      </c>
      <c r="K222" s="132">
        <f t="shared" si="62"/>
        <v>0</v>
      </c>
      <c r="L222" s="132">
        <f t="shared" si="71"/>
        <v>0</v>
      </c>
      <c r="M222">
        <f t="shared" si="63"/>
        <v>0</v>
      </c>
      <c r="N222" s="147" t="str">
        <f t="shared" si="73"/>
        <v/>
      </c>
      <c r="O222" t="str">
        <f t="shared" ca="1" si="68"/>
        <v/>
      </c>
      <c r="P222">
        <f t="shared" si="64"/>
        <v>1</v>
      </c>
      <c r="Q222">
        <f t="shared" si="65"/>
        <v>2</v>
      </c>
      <c r="R222" s="96"/>
      <c r="S222" t="str">
        <f t="shared" si="66"/>
        <v>支払方法を選択してください。</v>
      </c>
      <c r="T222" t="s">
        <v>434</v>
      </c>
      <c r="U222" t="str">
        <f t="shared" si="67"/>
        <v>振込手数料を入力してください。</v>
      </c>
      <c r="V222" t="s">
        <v>440</v>
      </c>
      <c r="W222" t="s">
        <v>456</v>
      </c>
    </row>
    <row r="223" spans="2:23" x14ac:dyDescent="0.15">
      <c r="B223" s="34">
        <v>43</v>
      </c>
      <c r="C223" s="34">
        <v>1</v>
      </c>
      <c r="D223" s="129">
        <f t="shared" si="72"/>
        <v>0</v>
      </c>
      <c r="E223" s="129">
        <f>'入力シート（2事業場以降）'!V487</f>
        <v>0</v>
      </c>
      <c r="F223" s="131" t="str">
        <f t="shared" si="84"/>
        <v/>
      </c>
      <c r="G223" s="129">
        <f>IF(E223=1,'入力シート（2事業場以降）'!W487,0)</f>
        <v>0</v>
      </c>
      <c r="H223" s="130">
        <f>'入力シート（2事業場以降）'!G487</f>
        <v>0</v>
      </c>
      <c r="I223" s="130">
        <f>'入力シート（2事業場以降）'!Q487</f>
        <v>0</v>
      </c>
      <c r="J223" s="132">
        <f t="shared" si="61"/>
        <v>0</v>
      </c>
      <c r="K223" s="132">
        <f t="shared" si="62"/>
        <v>0</v>
      </c>
      <c r="L223" s="132">
        <f t="shared" si="71"/>
        <v>0</v>
      </c>
      <c r="M223">
        <f t="shared" si="63"/>
        <v>0</v>
      </c>
      <c r="N223" s="147" t="str">
        <f t="shared" si="73"/>
        <v/>
      </c>
      <c r="O223" t="str">
        <f t="shared" ca="1" si="68"/>
        <v/>
      </c>
      <c r="P223">
        <f t="shared" si="64"/>
        <v>1</v>
      </c>
      <c r="Q223">
        <f t="shared" si="65"/>
        <v>2</v>
      </c>
      <c r="R223" t="str">
        <f t="shared" ref="R223" si="94">$J$96&amp;"を入力してください。"</f>
        <v>購入金額を入力してください。</v>
      </c>
      <c r="S223" t="str">
        <f t="shared" si="66"/>
        <v>支払方法を選択してください。</v>
      </c>
      <c r="T223" t="s">
        <v>434</v>
      </c>
      <c r="U223" t="str">
        <f t="shared" si="67"/>
        <v>振込手数料を入力してください。</v>
      </c>
      <c r="V223" t="s">
        <v>440</v>
      </c>
      <c r="W223" t="s">
        <v>456</v>
      </c>
    </row>
    <row r="224" spans="2:23" x14ac:dyDescent="0.15">
      <c r="B224" s="34">
        <v>43</v>
      </c>
      <c r="C224" s="34">
        <v>2</v>
      </c>
      <c r="D224" s="129">
        <f t="shared" si="72"/>
        <v>0</v>
      </c>
      <c r="E224" s="129">
        <f>'入力シート（2事業場以降）'!V489</f>
        <v>0</v>
      </c>
      <c r="F224" s="131" t="str">
        <f t="shared" si="84"/>
        <v/>
      </c>
      <c r="G224" s="129">
        <f>IF(E224=1,'入力シート（2事業場以降）'!W489,0)</f>
        <v>0</v>
      </c>
      <c r="H224" s="130">
        <f>'入力シート（2事業場以降）'!G489</f>
        <v>0</v>
      </c>
      <c r="I224" s="130">
        <f>'入力シート（2事業場以降）'!Q489</f>
        <v>0</v>
      </c>
      <c r="J224" s="132">
        <f t="shared" si="61"/>
        <v>0</v>
      </c>
      <c r="K224" s="132">
        <f t="shared" si="62"/>
        <v>0</v>
      </c>
      <c r="L224" s="132">
        <f t="shared" si="71"/>
        <v>0</v>
      </c>
      <c r="M224">
        <f t="shared" si="63"/>
        <v>0</v>
      </c>
      <c r="N224" s="147" t="str">
        <f t="shared" si="73"/>
        <v/>
      </c>
      <c r="O224" t="str">
        <f t="shared" ca="1" si="68"/>
        <v/>
      </c>
      <c r="P224">
        <f t="shared" si="64"/>
        <v>1</v>
      </c>
      <c r="Q224">
        <f t="shared" si="65"/>
        <v>2</v>
      </c>
      <c r="R224" s="96"/>
      <c r="S224" t="str">
        <f t="shared" si="66"/>
        <v>支払方法を選択してください。</v>
      </c>
      <c r="T224" t="s">
        <v>434</v>
      </c>
      <c r="U224" t="str">
        <f t="shared" si="67"/>
        <v>振込手数料を入力してください。</v>
      </c>
      <c r="V224" t="s">
        <v>440</v>
      </c>
      <c r="W224" t="s">
        <v>456</v>
      </c>
    </row>
    <row r="225" spans="2:23" x14ac:dyDescent="0.15">
      <c r="B225" s="34">
        <v>43</v>
      </c>
      <c r="C225" s="34">
        <v>3</v>
      </c>
      <c r="D225" s="129">
        <f t="shared" si="72"/>
        <v>0</v>
      </c>
      <c r="E225" s="129">
        <f>'入力シート（2事業場以降）'!V491</f>
        <v>0</v>
      </c>
      <c r="F225" s="131" t="str">
        <f t="shared" si="84"/>
        <v/>
      </c>
      <c r="G225" s="129">
        <f>IF(E225=1,'入力シート（2事業場以降）'!W491,0)</f>
        <v>0</v>
      </c>
      <c r="H225" s="130">
        <f>'入力シート（2事業場以降）'!G491</f>
        <v>0</v>
      </c>
      <c r="I225" s="130">
        <f>'入力シート（2事業場以降）'!Q491</f>
        <v>0</v>
      </c>
      <c r="J225" s="132">
        <f t="shared" si="61"/>
        <v>0</v>
      </c>
      <c r="K225" s="132">
        <f t="shared" si="62"/>
        <v>0</v>
      </c>
      <c r="L225" s="132">
        <f t="shared" si="71"/>
        <v>0</v>
      </c>
      <c r="M225">
        <f t="shared" si="63"/>
        <v>0</v>
      </c>
      <c r="N225" s="147" t="str">
        <f t="shared" si="73"/>
        <v/>
      </c>
      <c r="O225" t="str">
        <f t="shared" ca="1" si="68"/>
        <v/>
      </c>
      <c r="P225">
        <f t="shared" si="64"/>
        <v>1</v>
      </c>
      <c r="Q225">
        <f t="shared" si="65"/>
        <v>2</v>
      </c>
      <c r="R225" s="96"/>
      <c r="S225" t="str">
        <f t="shared" si="66"/>
        <v>支払方法を選択してください。</v>
      </c>
      <c r="T225" t="s">
        <v>434</v>
      </c>
      <c r="U225" t="str">
        <f t="shared" si="67"/>
        <v>振込手数料を入力してください。</v>
      </c>
      <c r="V225" t="s">
        <v>440</v>
      </c>
      <c r="W225" t="s">
        <v>456</v>
      </c>
    </row>
    <row r="226" spans="2:23" x14ac:dyDescent="0.15">
      <c r="B226" s="34">
        <v>44</v>
      </c>
      <c r="C226" s="34">
        <v>1</v>
      </c>
      <c r="D226" s="129">
        <f t="shared" si="72"/>
        <v>0</v>
      </c>
      <c r="E226" s="129">
        <f>'入力シート（2事業場以降）'!V494</f>
        <v>0</v>
      </c>
      <c r="F226" s="131" t="str">
        <f t="shared" si="84"/>
        <v/>
      </c>
      <c r="G226" s="129">
        <f>IF(E226=1,'入力シート（2事業場以降）'!W494,0)</f>
        <v>0</v>
      </c>
      <c r="H226" s="130">
        <f>'入力シート（2事業場以降）'!G494</f>
        <v>0</v>
      </c>
      <c r="I226" s="130">
        <f>'入力シート（2事業場以降）'!Q494</f>
        <v>0</v>
      </c>
      <c r="J226" s="132">
        <f t="shared" ref="J226:J246" si="95">IF($D226=1,H226,0)</f>
        <v>0</v>
      </c>
      <c r="K226" s="132">
        <f t="shared" ref="K226:K246" si="96">IF(AND(D226=1,E226=1,G226=2),I226,0)</f>
        <v>0</v>
      </c>
      <c r="L226" s="132">
        <f t="shared" si="71"/>
        <v>0</v>
      </c>
      <c r="M226">
        <f t="shared" ref="M226:M246" si="97">IF(C226=1,SUM(L226:L228),M225)</f>
        <v>0</v>
      </c>
      <c r="N226" s="147" t="str">
        <f t="shared" si="73"/>
        <v/>
      </c>
      <c r="O226" t="str">
        <f t="shared" ca="1" si="68"/>
        <v/>
      </c>
      <c r="P226">
        <f t="shared" ref="P226:P246" si="98">IF(J226=0,1,IF(E226=0,2,IF(AND(E226=1,G226=0),3,IF(AND(E226=1,G226=2,I226=0),4,0))))</f>
        <v>1</v>
      </c>
      <c r="Q226">
        <f t="shared" ref="Q226:Q246" si="99">IF(AND(E226=1,G226=2,H226&lt;=I226),1,IF(M226&lt;3000,2,0))</f>
        <v>2</v>
      </c>
      <c r="R226" t="str">
        <f t="shared" ref="R226" si="100">$J$96&amp;"を入力してください。"</f>
        <v>購入金額を入力してください。</v>
      </c>
      <c r="S226" t="str">
        <f t="shared" ref="S226:S246" si="101">$E$95&amp;"を選択してください。"</f>
        <v>支払方法を選択してください。</v>
      </c>
      <c r="T226" t="s">
        <v>434</v>
      </c>
      <c r="U226" t="str">
        <f t="shared" ref="U226:U246" si="102">$I$96&amp;"を入力してください。"</f>
        <v>振込手数料を入力してください。</v>
      </c>
      <c r="V226" t="s">
        <v>440</v>
      </c>
      <c r="W226" t="s">
        <v>456</v>
      </c>
    </row>
    <row r="227" spans="2:23" x14ac:dyDescent="0.15">
      <c r="B227" s="34">
        <v>44</v>
      </c>
      <c r="C227" s="34">
        <v>2</v>
      </c>
      <c r="D227" s="129">
        <f t="shared" si="72"/>
        <v>0</v>
      </c>
      <c r="E227" s="129">
        <f>'入力シート（2事業場以降）'!V496</f>
        <v>0</v>
      </c>
      <c r="F227" s="131" t="str">
        <f t="shared" si="84"/>
        <v/>
      </c>
      <c r="G227" s="129">
        <f>IF(E227=1,'入力シート（2事業場以降）'!W496,0)</f>
        <v>0</v>
      </c>
      <c r="H227" s="130">
        <f>'入力シート（2事業場以降）'!G496</f>
        <v>0</v>
      </c>
      <c r="I227" s="130">
        <f>'入力シート（2事業場以降）'!Q496</f>
        <v>0</v>
      </c>
      <c r="J227" s="132">
        <f t="shared" si="95"/>
        <v>0</v>
      </c>
      <c r="K227" s="132">
        <f t="shared" si="96"/>
        <v>0</v>
      </c>
      <c r="L227" s="132">
        <f t="shared" si="71"/>
        <v>0</v>
      </c>
      <c r="M227">
        <f t="shared" si="97"/>
        <v>0</v>
      </c>
      <c r="N227" s="147" t="str">
        <f t="shared" si="73"/>
        <v/>
      </c>
      <c r="O227" t="str">
        <f t="shared" ref="O227:O246" ca="1" si="103">IF(D227=1,IF(P227&lt;&gt;0,OFFSET(Q227,0,P227),IF(Q227&lt;&gt;0,OFFSET(U227,0,Q227),$M$1)),"")&amp;""</f>
        <v/>
      </c>
      <c r="P227">
        <f t="shared" si="98"/>
        <v>1</v>
      </c>
      <c r="Q227">
        <f t="shared" si="99"/>
        <v>2</v>
      </c>
      <c r="R227" s="96"/>
      <c r="S227" t="str">
        <f t="shared" si="101"/>
        <v>支払方法を選択してください。</v>
      </c>
      <c r="T227" t="s">
        <v>434</v>
      </c>
      <c r="U227" t="str">
        <f t="shared" si="102"/>
        <v>振込手数料を入力してください。</v>
      </c>
      <c r="V227" t="s">
        <v>440</v>
      </c>
      <c r="W227" t="s">
        <v>456</v>
      </c>
    </row>
    <row r="228" spans="2:23" x14ac:dyDescent="0.15">
      <c r="B228" s="34">
        <v>44</v>
      </c>
      <c r="C228" s="34">
        <v>3</v>
      </c>
      <c r="D228" s="129">
        <f t="shared" si="72"/>
        <v>0</v>
      </c>
      <c r="E228" s="129">
        <f>'入力シート（2事業場以降）'!V498</f>
        <v>0</v>
      </c>
      <c r="F228" s="131" t="str">
        <f t="shared" ref="F228:F246" si="104">IF(D228=1,IF($E228=1,"振込",IF($E228=2,"現金",IF($E228=3,"小切手・手形",""))),"")</f>
        <v/>
      </c>
      <c r="G228" s="129">
        <f>IF(E228=1,'入力シート（2事業場以降）'!W498,0)</f>
        <v>0</v>
      </c>
      <c r="H228" s="130">
        <f>'入力シート（2事業場以降）'!G498</f>
        <v>0</v>
      </c>
      <c r="I228" s="130">
        <f>'入力シート（2事業場以降）'!Q498</f>
        <v>0</v>
      </c>
      <c r="J228" s="132">
        <f t="shared" si="95"/>
        <v>0</v>
      </c>
      <c r="K228" s="132">
        <f t="shared" si="96"/>
        <v>0</v>
      </c>
      <c r="L228" s="132">
        <f t="shared" ref="L228:L246" si="105">J228-K228</f>
        <v>0</v>
      </c>
      <c r="M228">
        <f t="shared" si="97"/>
        <v>0</v>
      </c>
      <c r="N228" s="147" t="str">
        <f t="shared" si="73"/>
        <v/>
      </c>
      <c r="O228" t="str">
        <f t="shared" ca="1" si="103"/>
        <v/>
      </c>
      <c r="P228">
        <f t="shared" si="98"/>
        <v>1</v>
      </c>
      <c r="Q228">
        <f t="shared" si="99"/>
        <v>2</v>
      </c>
      <c r="R228" s="96"/>
      <c r="S228" t="str">
        <f t="shared" si="101"/>
        <v>支払方法を選択してください。</v>
      </c>
      <c r="T228" t="s">
        <v>434</v>
      </c>
      <c r="U228" t="str">
        <f t="shared" si="102"/>
        <v>振込手数料を入力してください。</v>
      </c>
      <c r="V228" t="s">
        <v>440</v>
      </c>
      <c r="W228" t="s">
        <v>456</v>
      </c>
    </row>
    <row r="229" spans="2:23" x14ac:dyDescent="0.15">
      <c r="B229" s="34">
        <v>45</v>
      </c>
      <c r="C229" s="34">
        <v>1</v>
      </c>
      <c r="D229" s="129">
        <f t="shared" ref="D229:D246" si="106">IF(B229&lt;=$F$39,1,0)</f>
        <v>0</v>
      </c>
      <c r="E229" s="129">
        <f>'入力シート（2事業場以降）'!V501</f>
        <v>0</v>
      </c>
      <c r="F229" s="131" t="str">
        <f t="shared" si="104"/>
        <v/>
      </c>
      <c r="G229" s="129">
        <f>IF(E229=1,'入力シート（2事業場以降）'!W501,0)</f>
        <v>0</v>
      </c>
      <c r="H229" s="130">
        <f>'入力シート（2事業場以降）'!G501</f>
        <v>0</v>
      </c>
      <c r="I229" s="130">
        <f>'入力シート（2事業場以降）'!Q501</f>
        <v>0</v>
      </c>
      <c r="J229" s="132">
        <f t="shared" si="95"/>
        <v>0</v>
      </c>
      <c r="K229" s="132">
        <f t="shared" si="96"/>
        <v>0</v>
      </c>
      <c r="L229" s="132">
        <f t="shared" si="105"/>
        <v>0</v>
      </c>
      <c r="M229">
        <f t="shared" si="97"/>
        <v>0</v>
      </c>
      <c r="N229" s="147" t="str">
        <f t="shared" ref="N229:N246" si="107">IF(D229=1,IF(OR(O229="OK",O229=""),O229,"NG"),"")</f>
        <v/>
      </c>
      <c r="O229" t="str">
        <f t="shared" ca="1" si="103"/>
        <v/>
      </c>
      <c r="P229">
        <f t="shared" si="98"/>
        <v>1</v>
      </c>
      <c r="Q229">
        <f t="shared" si="99"/>
        <v>2</v>
      </c>
      <c r="R229" t="str">
        <f t="shared" ref="R229" si="108">$J$96&amp;"を入力してください。"</f>
        <v>購入金額を入力してください。</v>
      </c>
      <c r="S229" t="str">
        <f t="shared" si="101"/>
        <v>支払方法を選択してください。</v>
      </c>
      <c r="T229" t="s">
        <v>434</v>
      </c>
      <c r="U229" t="str">
        <f t="shared" si="102"/>
        <v>振込手数料を入力してください。</v>
      </c>
      <c r="V229" t="s">
        <v>440</v>
      </c>
      <c r="W229" t="s">
        <v>456</v>
      </c>
    </row>
    <row r="230" spans="2:23" x14ac:dyDescent="0.15">
      <c r="B230" s="34">
        <v>45</v>
      </c>
      <c r="C230" s="34">
        <v>2</v>
      </c>
      <c r="D230" s="129">
        <f t="shared" si="106"/>
        <v>0</v>
      </c>
      <c r="E230" s="129">
        <f>'入力シート（2事業場以降）'!V503</f>
        <v>0</v>
      </c>
      <c r="F230" s="131" t="str">
        <f t="shared" si="104"/>
        <v/>
      </c>
      <c r="G230" s="129">
        <f>IF(E230=1,'入力シート（2事業場以降）'!W503,0)</f>
        <v>0</v>
      </c>
      <c r="H230" s="130">
        <f>'入力シート（2事業場以降）'!G503</f>
        <v>0</v>
      </c>
      <c r="I230" s="130">
        <f>'入力シート（2事業場以降）'!Q503</f>
        <v>0</v>
      </c>
      <c r="J230" s="132">
        <f t="shared" si="95"/>
        <v>0</v>
      </c>
      <c r="K230" s="132">
        <f t="shared" si="96"/>
        <v>0</v>
      </c>
      <c r="L230" s="132">
        <f t="shared" si="105"/>
        <v>0</v>
      </c>
      <c r="M230">
        <f t="shared" si="97"/>
        <v>0</v>
      </c>
      <c r="N230" s="147" t="str">
        <f t="shared" si="107"/>
        <v/>
      </c>
      <c r="O230" t="str">
        <f t="shared" ca="1" si="103"/>
        <v/>
      </c>
      <c r="P230">
        <f t="shared" si="98"/>
        <v>1</v>
      </c>
      <c r="Q230">
        <f t="shared" si="99"/>
        <v>2</v>
      </c>
      <c r="R230" s="96"/>
      <c r="S230" t="str">
        <f t="shared" si="101"/>
        <v>支払方法を選択してください。</v>
      </c>
      <c r="T230" t="s">
        <v>434</v>
      </c>
      <c r="U230" t="str">
        <f t="shared" si="102"/>
        <v>振込手数料を入力してください。</v>
      </c>
      <c r="V230" t="s">
        <v>440</v>
      </c>
      <c r="W230" t="s">
        <v>456</v>
      </c>
    </row>
    <row r="231" spans="2:23" x14ac:dyDescent="0.15">
      <c r="B231" s="34">
        <v>45</v>
      </c>
      <c r="C231" s="34">
        <v>3</v>
      </c>
      <c r="D231" s="129">
        <f t="shared" si="106"/>
        <v>0</v>
      </c>
      <c r="E231" s="129">
        <f>'入力シート（2事業場以降）'!V505</f>
        <v>0</v>
      </c>
      <c r="F231" s="131" t="str">
        <f t="shared" si="104"/>
        <v/>
      </c>
      <c r="G231" s="129">
        <f>IF(E231=1,'入力シート（2事業場以降）'!W505,0)</f>
        <v>0</v>
      </c>
      <c r="H231" s="130">
        <f>'入力シート（2事業場以降）'!G505</f>
        <v>0</v>
      </c>
      <c r="I231" s="130">
        <f>'入力シート（2事業場以降）'!Q505</f>
        <v>0</v>
      </c>
      <c r="J231" s="132">
        <f t="shared" si="95"/>
        <v>0</v>
      </c>
      <c r="K231" s="132">
        <f t="shared" si="96"/>
        <v>0</v>
      </c>
      <c r="L231" s="132">
        <f t="shared" si="105"/>
        <v>0</v>
      </c>
      <c r="M231">
        <f t="shared" si="97"/>
        <v>0</v>
      </c>
      <c r="N231" s="147" t="str">
        <f t="shared" si="107"/>
        <v/>
      </c>
      <c r="O231" t="str">
        <f t="shared" ca="1" si="103"/>
        <v/>
      </c>
      <c r="P231">
        <f t="shared" si="98"/>
        <v>1</v>
      </c>
      <c r="Q231">
        <f t="shared" si="99"/>
        <v>2</v>
      </c>
      <c r="R231" s="96"/>
      <c r="S231" t="str">
        <f t="shared" si="101"/>
        <v>支払方法を選択してください。</v>
      </c>
      <c r="T231" t="s">
        <v>434</v>
      </c>
      <c r="U231" t="str">
        <f t="shared" si="102"/>
        <v>振込手数料を入力してください。</v>
      </c>
      <c r="V231" t="s">
        <v>440</v>
      </c>
      <c r="W231" t="s">
        <v>456</v>
      </c>
    </row>
    <row r="232" spans="2:23" x14ac:dyDescent="0.15">
      <c r="B232" s="34">
        <v>46</v>
      </c>
      <c r="C232" s="34">
        <v>1</v>
      </c>
      <c r="D232" s="129">
        <f t="shared" si="106"/>
        <v>0</v>
      </c>
      <c r="E232" s="129">
        <f>'入力シート（2事業場以降）'!V508</f>
        <v>0</v>
      </c>
      <c r="F232" s="131" t="str">
        <f t="shared" si="104"/>
        <v/>
      </c>
      <c r="G232" s="129">
        <f>IF(E232=1,'入力シート（2事業場以降）'!W508,0)</f>
        <v>0</v>
      </c>
      <c r="H232" s="130">
        <f>'入力シート（2事業場以降）'!G508</f>
        <v>0</v>
      </c>
      <c r="I232" s="130">
        <f>'入力シート（2事業場以降）'!Q508</f>
        <v>0</v>
      </c>
      <c r="J232" s="132">
        <f t="shared" si="95"/>
        <v>0</v>
      </c>
      <c r="K232" s="132">
        <f t="shared" si="96"/>
        <v>0</v>
      </c>
      <c r="L232" s="132">
        <f t="shared" si="105"/>
        <v>0</v>
      </c>
      <c r="M232">
        <f t="shared" si="97"/>
        <v>0</v>
      </c>
      <c r="N232" s="147" t="str">
        <f t="shared" si="107"/>
        <v/>
      </c>
      <c r="O232" t="str">
        <f t="shared" ca="1" si="103"/>
        <v/>
      </c>
      <c r="P232">
        <f t="shared" si="98"/>
        <v>1</v>
      </c>
      <c r="Q232">
        <f t="shared" si="99"/>
        <v>2</v>
      </c>
      <c r="R232" t="str">
        <f t="shared" ref="R232" si="109">$J$96&amp;"を入力してください。"</f>
        <v>購入金額を入力してください。</v>
      </c>
      <c r="S232" t="str">
        <f t="shared" si="101"/>
        <v>支払方法を選択してください。</v>
      </c>
      <c r="T232" t="s">
        <v>434</v>
      </c>
      <c r="U232" t="str">
        <f t="shared" si="102"/>
        <v>振込手数料を入力してください。</v>
      </c>
      <c r="V232" t="s">
        <v>440</v>
      </c>
      <c r="W232" t="s">
        <v>456</v>
      </c>
    </row>
    <row r="233" spans="2:23" x14ac:dyDescent="0.15">
      <c r="B233" s="34">
        <v>46</v>
      </c>
      <c r="C233" s="34">
        <v>2</v>
      </c>
      <c r="D233" s="129">
        <f t="shared" si="106"/>
        <v>0</v>
      </c>
      <c r="E233" s="129">
        <f>'入力シート（2事業場以降）'!V510</f>
        <v>0</v>
      </c>
      <c r="F233" s="131" t="str">
        <f t="shared" si="104"/>
        <v/>
      </c>
      <c r="G233" s="129">
        <f>IF(E233=1,'入力シート（2事業場以降）'!W510,0)</f>
        <v>0</v>
      </c>
      <c r="H233" s="130">
        <f>'入力シート（2事業場以降）'!G510</f>
        <v>0</v>
      </c>
      <c r="I233" s="130">
        <f>'入力シート（2事業場以降）'!Q510</f>
        <v>0</v>
      </c>
      <c r="J233" s="132">
        <f t="shared" si="95"/>
        <v>0</v>
      </c>
      <c r="K233" s="132">
        <f t="shared" si="96"/>
        <v>0</v>
      </c>
      <c r="L233" s="132">
        <f t="shared" si="105"/>
        <v>0</v>
      </c>
      <c r="M233">
        <f t="shared" si="97"/>
        <v>0</v>
      </c>
      <c r="N233" s="147" t="str">
        <f t="shared" si="107"/>
        <v/>
      </c>
      <c r="O233" t="str">
        <f t="shared" ca="1" si="103"/>
        <v/>
      </c>
      <c r="P233">
        <f t="shared" si="98"/>
        <v>1</v>
      </c>
      <c r="Q233">
        <f t="shared" si="99"/>
        <v>2</v>
      </c>
      <c r="R233" s="96"/>
      <c r="S233" t="str">
        <f t="shared" si="101"/>
        <v>支払方法を選択してください。</v>
      </c>
      <c r="T233" t="s">
        <v>434</v>
      </c>
      <c r="U233" t="str">
        <f t="shared" si="102"/>
        <v>振込手数料を入力してください。</v>
      </c>
      <c r="V233" t="s">
        <v>440</v>
      </c>
      <c r="W233" t="s">
        <v>456</v>
      </c>
    </row>
    <row r="234" spans="2:23" x14ac:dyDescent="0.15">
      <c r="B234" s="34">
        <v>46</v>
      </c>
      <c r="C234" s="34">
        <v>3</v>
      </c>
      <c r="D234" s="129">
        <f t="shared" si="106"/>
        <v>0</v>
      </c>
      <c r="E234" s="129">
        <f>'入力シート（2事業場以降）'!V512</f>
        <v>0</v>
      </c>
      <c r="F234" s="131" t="str">
        <f t="shared" si="104"/>
        <v/>
      </c>
      <c r="G234" s="129">
        <f>IF(E234=1,'入力シート（2事業場以降）'!W512,0)</f>
        <v>0</v>
      </c>
      <c r="H234" s="130">
        <f>'入力シート（2事業場以降）'!G512</f>
        <v>0</v>
      </c>
      <c r="I234" s="130">
        <f>'入力シート（2事業場以降）'!Q512</f>
        <v>0</v>
      </c>
      <c r="J234" s="132">
        <f t="shared" si="95"/>
        <v>0</v>
      </c>
      <c r="K234" s="132">
        <f t="shared" si="96"/>
        <v>0</v>
      </c>
      <c r="L234" s="132">
        <f t="shared" si="105"/>
        <v>0</v>
      </c>
      <c r="M234">
        <f t="shared" si="97"/>
        <v>0</v>
      </c>
      <c r="N234" s="147" t="str">
        <f t="shared" si="107"/>
        <v/>
      </c>
      <c r="O234" t="str">
        <f t="shared" ca="1" si="103"/>
        <v/>
      </c>
      <c r="P234">
        <f t="shared" si="98"/>
        <v>1</v>
      </c>
      <c r="Q234">
        <f t="shared" si="99"/>
        <v>2</v>
      </c>
      <c r="R234" s="96"/>
      <c r="S234" t="str">
        <f t="shared" si="101"/>
        <v>支払方法を選択してください。</v>
      </c>
      <c r="T234" t="s">
        <v>434</v>
      </c>
      <c r="U234" t="str">
        <f t="shared" si="102"/>
        <v>振込手数料を入力してください。</v>
      </c>
      <c r="V234" t="s">
        <v>440</v>
      </c>
      <c r="W234" t="s">
        <v>456</v>
      </c>
    </row>
    <row r="235" spans="2:23" x14ac:dyDescent="0.15">
      <c r="B235" s="34">
        <v>47</v>
      </c>
      <c r="C235" s="34">
        <v>1</v>
      </c>
      <c r="D235" s="129">
        <f t="shared" si="106"/>
        <v>0</v>
      </c>
      <c r="E235" s="129">
        <f>'入力シート（2事業場以降）'!V515</f>
        <v>0</v>
      </c>
      <c r="F235" s="131" t="str">
        <f t="shared" si="104"/>
        <v/>
      </c>
      <c r="G235" s="129">
        <f>IF(E235=1,'入力シート（2事業場以降）'!W515,0)</f>
        <v>0</v>
      </c>
      <c r="H235" s="130">
        <f>'入力シート（2事業場以降）'!G515</f>
        <v>0</v>
      </c>
      <c r="I235" s="130">
        <f>'入力シート（2事業場以降）'!Q515</f>
        <v>0</v>
      </c>
      <c r="J235" s="132">
        <f t="shared" si="95"/>
        <v>0</v>
      </c>
      <c r="K235" s="132">
        <f t="shared" si="96"/>
        <v>0</v>
      </c>
      <c r="L235" s="132">
        <f t="shared" si="105"/>
        <v>0</v>
      </c>
      <c r="M235">
        <f t="shared" si="97"/>
        <v>0</v>
      </c>
      <c r="N235" s="147" t="str">
        <f t="shared" si="107"/>
        <v/>
      </c>
      <c r="O235" t="str">
        <f t="shared" ca="1" si="103"/>
        <v/>
      </c>
      <c r="P235">
        <f t="shared" si="98"/>
        <v>1</v>
      </c>
      <c r="Q235">
        <f t="shared" si="99"/>
        <v>2</v>
      </c>
      <c r="R235" t="str">
        <f t="shared" ref="R235" si="110">$J$96&amp;"を入力してください。"</f>
        <v>購入金額を入力してください。</v>
      </c>
      <c r="S235" t="str">
        <f t="shared" si="101"/>
        <v>支払方法を選択してください。</v>
      </c>
      <c r="T235" t="s">
        <v>434</v>
      </c>
      <c r="U235" t="str">
        <f t="shared" si="102"/>
        <v>振込手数料を入力してください。</v>
      </c>
      <c r="V235" t="s">
        <v>440</v>
      </c>
      <c r="W235" t="s">
        <v>456</v>
      </c>
    </row>
    <row r="236" spans="2:23" x14ac:dyDescent="0.15">
      <c r="B236" s="34">
        <v>47</v>
      </c>
      <c r="C236" s="34">
        <v>2</v>
      </c>
      <c r="D236" s="129">
        <f t="shared" si="106"/>
        <v>0</v>
      </c>
      <c r="E236" s="129">
        <f>'入力シート（2事業場以降）'!V517</f>
        <v>0</v>
      </c>
      <c r="F236" s="131" t="str">
        <f t="shared" si="104"/>
        <v/>
      </c>
      <c r="G236" s="129">
        <f>IF(E236=1,'入力シート（2事業場以降）'!W517,0)</f>
        <v>0</v>
      </c>
      <c r="H236" s="130">
        <f>'入力シート（2事業場以降）'!G517</f>
        <v>0</v>
      </c>
      <c r="I236" s="130">
        <f>'入力シート（2事業場以降）'!Q517</f>
        <v>0</v>
      </c>
      <c r="J236" s="132">
        <f t="shared" si="95"/>
        <v>0</v>
      </c>
      <c r="K236" s="132">
        <f t="shared" si="96"/>
        <v>0</v>
      </c>
      <c r="L236" s="132">
        <f t="shared" si="105"/>
        <v>0</v>
      </c>
      <c r="M236">
        <f t="shared" si="97"/>
        <v>0</v>
      </c>
      <c r="N236" s="147" t="str">
        <f t="shared" si="107"/>
        <v/>
      </c>
      <c r="O236" t="str">
        <f t="shared" ca="1" si="103"/>
        <v/>
      </c>
      <c r="P236">
        <f t="shared" si="98"/>
        <v>1</v>
      </c>
      <c r="Q236">
        <f t="shared" si="99"/>
        <v>2</v>
      </c>
      <c r="R236" s="96"/>
      <c r="S236" t="str">
        <f t="shared" si="101"/>
        <v>支払方法を選択してください。</v>
      </c>
      <c r="T236" t="s">
        <v>434</v>
      </c>
      <c r="U236" t="str">
        <f t="shared" si="102"/>
        <v>振込手数料を入力してください。</v>
      </c>
      <c r="V236" t="s">
        <v>440</v>
      </c>
      <c r="W236" t="s">
        <v>456</v>
      </c>
    </row>
    <row r="237" spans="2:23" x14ac:dyDescent="0.15">
      <c r="B237" s="34">
        <v>47</v>
      </c>
      <c r="C237" s="34">
        <v>3</v>
      </c>
      <c r="D237" s="129">
        <f t="shared" si="106"/>
        <v>0</v>
      </c>
      <c r="E237" s="129">
        <f>'入力シート（2事業場以降）'!V519</f>
        <v>0</v>
      </c>
      <c r="F237" s="131" t="str">
        <f t="shared" si="104"/>
        <v/>
      </c>
      <c r="G237" s="129">
        <f>IF(E237=1,'入力シート（2事業場以降）'!W519,0)</f>
        <v>0</v>
      </c>
      <c r="H237" s="130">
        <f>'入力シート（2事業場以降）'!G519</f>
        <v>0</v>
      </c>
      <c r="I237" s="130">
        <f>'入力シート（2事業場以降）'!Q519</f>
        <v>0</v>
      </c>
      <c r="J237" s="132">
        <f t="shared" si="95"/>
        <v>0</v>
      </c>
      <c r="K237" s="132">
        <f t="shared" si="96"/>
        <v>0</v>
      </c>
      <c r="L237" s="132">
        <f t="shared" si="105"/>
        <v>0</v>
      </c>
      <c r="M237">
        <f t="shared" si="97"/>
        <v>0</v>
      </c>
      <c r="N237" s="147" t="str">
        <f t="shared" si="107"/>
        <v/>
      </c>
      <c r="O237" t="str">
        <f t="shared" ca="1" si="103"/>
        <v/>
      </c>
      <c r="P237">
        <f t="shared" si="98"/>
        <v>1</v>
      </c>
      <c r="Q237">
        <f t="shared" si="99"/>
        <v>2</v>
      </c>
      <c r="R237" s="96"/>
      <c r="S237" t="str">
        <f t="shared" si="101"/>
        <v>支払方法を選択してください。</v>
      </c>
      <c r="T237" t="s">
        <v>434</v>
      </c>
      <c r="U237" t="str">
        <f t="shared" si="102"/>
        <v>振込手数料を入力してください。</v>
      </c>
      <c r="V237" t="s">
        <v>440</v>
      </c>
      <c r="W237" t="s">
        <v>456</v>
      </c>
    </row>
    <row r="238" spans="2:23" x14ac:dyDescent="0.15">
      <c r="B238" s="34">
        <v>48</v>
      </c>
      <c r="C238" s="34">
        <v>1</v>
      </c>
      <c r="D238" s="129">
        <f t="shared" si="106"/>
        <v>0</v>
      </c>
      <c r="E238" s="129">
        <f>'入力シート（2事業場以降）'!V522</f>
        <v>0</v>
      </c>
      <c r="F238" s="131" t="str">
        <f t="shared" si="104"/>
        <v/>
      </c>
      <c r="G238" s="129">
        <f>IF(E238=1,'入力シート（2事業場以降）'!W522,0)</f>
        <v>0</v>
      </c>
      <c r="H238" s="130">
        <f>'入力シート（2事業場以降）'!G522</f>
        <v>0</v>
      </c>
      <c r="I238" s="130">
        <f>'入力シート（2事業場以降）'!Q522</f>
        <v>0</v>
      </c>
      <c r="J238" s="132">
        <f t="shared" si="95"/>
        <v>0</v>
      </c>
      <c r="K238" s="132">
        <f t="shared" si="96"/>
        <v>0</v>
      </c>
      <c r="L238" s="132">
        <f t="shared" si="105"/>
        <v>0</v>
      </c>
      <c r="M238">
        <f t="shared" si="97"/>
        <v>0</v>
      </c>
      <c r="N238" s="147" t="str">
        <f t="shared" si="107"/>
        <v/>
      </c>
      <c r="O238" t="str">
        <f t="shared" ca="1" si="103"/>
        <v/>
      </c>
      <c r="P238">
        <f t="shared" si="98"/>
        <v>1</v>
      </c>
      <c r="Q238">
        <f t="shared" si="99"/>
        <v>2</v>
      </c>
      <c r="R238" t="str">
        <f t="shared" ref="R238" si="111">$J$96&amp;"を入力してください。"</f>
        <v>購入金額を入力してください。</v>
      </c>
      <c r="S238" t="str">
        <f t="shared" si="101"/>
        <v>支払方法を選択してください。</v>
      </c>
      <c r="T238" t="s">
        <v>434</v>
      </c>
      <c r="U238" t="str">
        <f t="shared" si="102"/>
        <v>振込手数料を入力してください。</v>
      </c>
      <c r="V238" t="s">
        <v>440</v>
      </c>
      <c r="W238" t="s">
        <v>456</v>
      </c>
    </row>
    <row r="239" spans="2:23" x14ac:dyDescent="0.15">
      <c r="B239" s="34">
        <v>48</v>
      </c>
      <c r="C239" s="34">
        <v>2</v>
      </c>
      <c r="D239" s="129">
        <f t="shared" si="106"/>
        <v>0</v>
      </c>
      <c r="E239" s="129">
        <f>'入力シート（2事業場以降）'!V524</f>
        <v>0</v>
      </c>
      <c r="F239" s="131" t="str">
        <f t="shared" si="104"/>
        <v/>
      </c>
      <c r="G239" s="129">
        <f>IF(E239=1,'入力シート（2事業場以降）'!W524,0)</f>
        <v>0</v>
      </c>
      <c r="H239" s="130">
        <f>'入力シート（2事業場以降）'!G524</f>
        <v>0</v>
      </c>
      <c r="I239" s="130">
        <f>'入力シート（2事業場以降）'!Q524</f>
        <v>0</v>
      </c>
      <c r="J239" s="132">
        <f t="shared" si="95"/>
        <v>0</v>
      </c>
      <c r="K239" s="132">
        <f t="shared" si="96"/>
        <v>0</v>
      </c>
      <c r="L239" s="132">
        <f t="shared" si="105"/>
        <v>0</v>
      </c>
      <c r="M239">
        <f t="shared" si="97"/>
        <v>0</v>
      </c>
      <c r="N239" s="147" t="str">
        <f t="shared" si="107"/>
        <v/>
      </c>
      <c r="O239" t="str">
        <f t="shared" ca="1" si="103"/>
        <v/>
      </c>
      <c r="P239">
        <f t="shared" si="98"/>
        <v>1</v>
      </c>
      <c r="Q239">
        <f t="shared" si="99"/>
        <v>2</v>
      </c>
      <c r="R239" s="96"/>
      <c r="S239" t="str">
        <f t="shared" si="101"/>
        <v>支払方法を選択してください。</v>
      </c>
      <c r="T239" t="s">
        <v>434</v>
      </c>
      <c r="U239" t="str">
        <f t="shared" si="102"/>
        <v>振込手数料を入力してください。</v>
      </c>
      <c r="V239" t="s">
        <v>440</v>
      </c>
      <c r="W239" t="s">
        <v>456</v>
      </c>
    </row>
    <row r="240" spans="2:23" x14ac:dyDescent="0.15">
      <c r="B240" s="34">
        <v>48</v>
      </c>
      <c r="C240" s="34">
        <v>3</v>
      </c>
      <c r="D240" s="129">
        <f t="shared" si="106"/>
        <v>0</v>
      </c>
      <c r="E240" s="129">
        <f>'入力シート（2事業場以降）'!V526</f>
        <v>0</v>
      </c>
      <c r="F240" s="131" t="str">
        <f t="shared" si="104"/>
        <v/>
      </c>
      <c r="G240" s="129">
        <f>IF(E240=1,'入力シート（2事業場以降）'!W526,0)</f>
        <v>0</v>
      </c>
      <c r="H240" s="130">
        <f>'入力シート（2事業場以降）'!G526</f>
        <v>0</v>
      </c>
      <c r="I240" s="130">
        <f>'入力シート（2事業場以降）'!Q526</f>
        <v>0</v>
      </c>
      <c r="J240" s="132">
        <f t="shared" si="95"/>
        <v>0</v>
      </c>
      <c r="K240" s="132">
        <f t="shared" si="96"/>
        <v>0</v>
      </c>
      <c r="L240" s="132">
        <f t="shared" si="105"/>
        <v>0</v>
      </c>
      <c r="M240">
        <f t="shared" si="97"/>
        <v>0</v>
      </c>
      <c r="N240" s="147" t="str">
        <f t="shared" si="107"/>
        <v/>
      </c>
      <c r="O240" t="str">
        <f t="shared" ca="1" si="103"/>
        <v/>
      </c>
      <c r="P240">
        <f t="shared" si="98"/>
        <v>1</v>
      </c>
      <c r="Q240">
        <f t="shared" si="99"/>
        <v>2</v>
      </c>
      <c r="R240" s="96"/>
      <c r="S240" t="str">
        <f t="shared" si="101"/>
        <v>支払方法を選択してください。</v>
      </c>
      <c r="T240" t="s">
        <v>434</v>
      </c>
      <c r="U240" t="str">
        <f t="shared" si="102"/>
        <v>振込手数料を入力してください。</v>
      </c>
      <c r="V240" t="s">
        <v>440</v>
      </c>
      <c r="W240" t="s">
        <v>456</v>
      </c>
    </row>
    <row r="241" spans="2:23" x14ac:dyDescent="0.15">
      <c r="B241" s="34">
        <v>49</v>
      </c>
      <c r="C241" s="34">
        <v>1</v>
      </c>
      <c r="D241" s="129">
        <f t="shared" si="106"/>
        <v>0</v>
      </c>
      <c r="E241" s="129">
        <f>'入力シート（2事業場以降）'!V529</f>
        <v>0</v>
      </c>
      <c r="F241" s="131" t="str">
        <f t="shared" si="104"/>
        <v/>
      </c>
      <c r="G241" s="129">
        <f>IF(E241=1,'入力シート（2事業場以降）'!W529,0)</f>
        <v>0</v>
      </c>
      <c r="H241" s="130">
        <f>'入力シート（2事業場以降）'!G529</f>
        <v>0</v>
      </c>
      <c r="I241" s="130">
        <f>'入力シート（2事業場以降）'!Q529</f>
        <v>0</v>
      </c>
      <c r="J241" s="132">
        <f t="shared" si="95"/>
        <v>0</v>
      </c>
      <c r="K241" s="132">
        <f t="shared" si="96"/>
        <v>0</v>
      </c>
      <c r="L241" s="132">
        <f t="shared" si="105"/>
        <v>0</v>
      </c>
      <c r="M241">
        <f t="shared" si="97"/>
        <v>0</v>
      </c>
      <c r="N241" s="147" t="str">
        <f t="shared" si="107"/>
        <v/>
      </c>
      <c r="O241" t="str">
        <f t="shared" ca="1" si="103"/>
        <v/>
      </c>
      <c r="P241">
        <f t="shared" si="98"/>
        <v>1</v>
      </c>
      <c r="Q241">
        <f t="shared" si="99"/>
        <v>2</v>
      </c>
      <c r="R241" t="str">
        <f t="shared" ref="R241" si="112">$J$96&amp;"を入力してください。"</f>
        <v>購入金額を入力してください。</v>
      </c>
      <c r="S241" t="str">
        <f t="shared" si="101"/>
        <v>支払方法を選択してください。</v>
      </c>
      <c r="T241" t="s">
        <v>434</v>
      </c>
      <c r="U241" t="str">
        <f t="shared" si="102"/>
        <v>振込手数料を入力してください。</v>
      </c>
      <c r="V241" t="s">
        <v>440</v>
      </c>
      <c r="W241" t="s">
        <v>456</v>
      </c>
    </row>
    <row r="242" spans="2:23" x14ac:dyDescent="0.15">
      <c r="B242" s="34">
        <v>49</v>
      </c>
      <c r="C242" s="34">
        <v>2</v>
      </c>
      <c r="D242" s="129">
        <f t="shared" si="106"/>
        <v>0</v>
      </c>
      <c r="E242" s="129">
        <f>'入力シート（2事業場以降）'!V531</f>
        <v>0</v>
      </c>
      <c r="F242" s="131" t="str">
        <f t="shared" si="104"/>
        <v/>
      </c>
      <c r="G242" s="129">
        <f>IF(E242=1,'入力シート（2事業場以降）'!W531,0)</f>
        <v>0</v>
      </c>
      <c r="H242" s="130">
        <f>'入力シート（2事業場以降）'!G531</f>
        <v>0</v>
      </c>
      <c r="I242" s="130">
        <f>'入力シート（2事業場以降）'!Q531</f>
        <v>0</v>
      </c>
      <c r="J242" s="132">
        <f t="shared" si="95"/>
        <v>0</v>
      </c>
      <c r="K242" s="132">
        <f t="shared" si="96"/>
        <v>0</v>
      </c>
      <c r="L242" s="132">
        <f t="shared" si="105"/>
        <v>0</v>
      </c>
      <c r="M242">
        <f t="shared" si="97"/>
        <v>0</v>
      </c>
      <c r="N242" s="147" t="str">
        <f t="shared" si="107"/>
        <v/>
      </c>
      <c r="O242" t="str">
        <f t="shared" ca="1" si="103"/>
        <v/>
      </c>
      <c r="P242">
        <f t="shared" si="98"/>
        <v>1</v>
      </c>
      <c r="Q242">
        <f t="shared" si="99"/>
        <v>2</v>
      </c>
      <c r="R242" s="96"/>
      <c r="S242" t="str">
        <f t="shared" si="101"/>
        <v>支払方法を選択してください。</v>
      </c>
      <c r="T242" t="s">
        <v>434</v>
      </c>
      <c r="U242" t="str">
        <f t="shared" si="102"/>
        <v>振込手数料を入力してください。</v>
      </c>
      <c r="V242" t="s">
        <v>440</v>
      </c>
      <c r="W242" t="s">
        <v>456</v>
      </c>
    </row>
    <row r="243" spans="2:23" x14ac:dyDescent="0.15">
      <c r="B243" s="34">
        <v>49</v>
      </c>
      <c r="C243" s="34">
        <v>3</v>
      </c>
      <c r="D243" s="129">
        <f t="shared" si="106"/>
        <v>0</v>
      </c>
      <c r="E243" s="129">
        <f>'入力シート（2事業場以降）'!V533</f>
        <v>0</v>
      </c>
      <c r="F243" s="131" t="str">
        <f t="shared" si="104"/>
        <v/>
      </c>
      <c r="G243" s="129">
        <f>IF(E243=1,'入力シート（2事業場以降）'!W533,0)</f>
        <v>0</v>
      </c>
      <c r="H243" s="130">
        <f>'入力シート（2事業場以降）'!G533</f>
        <v>0</v>
      </c>
      <c r="I243" s="130">
        <f>'入力シート（2事業場以降）'!Q533</f>
        <v>0</v>
      </c>
      <c r="J243" s="132">
        <f t="shared" si="95"/>
        <v>0</v>
      </c>
      <c r="K243" s="132">
        <f t="shared" si="96"/>
        <v>0</v>
      </c>
      <c r="L243" s="132">
        <f t="shared" si="105"/>
        <v>0</v>
      </c>
      <c r="M243">
        <f t="shared" si="97"/>
        <v>0</v>
      </c>
      <c r="N243" s="147" t="str">
        <f t="shared" si="107"/>
        <v/>
      </c>
      <c r="O243" t="str">
        <f t="shared" ca="1" si="103"/>
        <v/>
      </c>
      <c r="P243">
        <f t="shared" si="98"/>
        <v>1</v>
      </c>
      <c r="Q243">
        <f t="shared" si="99"/>
        <v>2</v>
      </c>
      <c r="R243" s="96"/>
      <c r="S243" t="str">
        <f t="shared" si="101"/>
        <v>支払方法を選択してください。</v>
      </c>
      <c r="T243" t="s">
        <v>434</v>
      </c>
      <c r="U243" t="str">
        <f t="shared" si="102"/>
        <v>振込手数料を入力してください。</v>
      </c>
      <c r="V243" t="s">
        <v>440</v>
      </c>
      <c r="W243" t="s">
        <v>456</v>
      </c>
    </row>
    <row r="244" spans="2:23" x14ac:dyDescent="0.15">
      <c r="B244" s="34">
        <v>50</v>
      </c>
      <c r="C244" s="34">
        <v>1</v>
      </c>
      <c r="D244" s="129">
        <f t="shared" si="106"/>
        <v>0</v>
      </c>
      <c r="E244" s="129">
        <f>'入力シート（2事業場以降）'!V536</f>
        <v>0</v>
      </c>
      <c r="F244" s="131" t="str">
        <f t="shared" si="104"/>
        <v/>
      </c>
      <c r="G244" s="129">
        <f>IF(E244=1,'入力シート（2事業場以降）'!W536,0)</f>
        <v>0</v>
      </c>
      <c r="H244" s="130">
        <f>'入力シート（2事業場以降）'!G536</f>
        <v>0</v>
      </c>
      <c r="I244" s="130">
        <f>'入力シート（2事業場以降）'!Q536</f>
        <v>0</v>
      </c>
      <c r="J244" s="132">
        <f t="shared" si="95"/>
        <v>0</v>
      </c>
      <c r="K244" s="132">
        <f t="shared" si="96"/>
        <v>0</v>
      </c>
      <c r="L244" s="132">
        <f t="shared" si="105"/>
        <v>0</v>
      </c>
      <c r="M244">
        <f t="shared" si="97"/>
        <v>0</v>
      </c>
      <c r="N244" s="147" t="str">
        <f t="shared" si="107"/>
        <v/>
      </c>
      <c r="O244" t="str">
        <f t="shared" ca="1" si="103"/>
        <v/>
      </c>
      <c r="P244">
        <f t="shared" si="98"/>
        <v>1</v>
      </c>
      <c r="Q244">
        <f t="shared" si="99"/>
        <v>2</v>
      </c>
      <c r="R244" t="str">
        <f t="shared" ref="R244" si="113">$J$96&amp;"を入力してください。"</f>
        <v>購入金額を入力してください。</v>
      </c>
      <c r="S244" t="str">
        <f t="shared" si="101"/>
        <v>支払方法を選択してください。</v>
      </c>
      <c r="T244" t="s">
        <v>434</v>
      </c>
      <c r="U244" t="str">
        <f t="shared" si="102"/>
        <v>振込手数料を入力してください。</v>
      </c>
      <c r="V244" t="s">
        <v>440</v>
      </c>
      <c r="W244" t="s">
        <v>456</v>
      </c>
    </row>
    <row r="245" spans="2:23" x14ac:dyDescent="0.15">
      <c r="B245" s="34">
        <v>50</v>
      </c>
      <c r="C245" s="34">
        <v>2</v>
      </c>
      <c r="D245" s="129">
        <f t="shared" si="106"/>
        <v>0</v>
      </c>
      <c r="E245" s="129">
        <f>'入力シート（2事業場以降）'!V538</f>
        <v>0</v>
      </c>
      <c r="F245" s="131" t="str">
        <f t="shared" si="104"/>
        <v/>
      </c>
      <c r="G245" s="129">
        <f>IF(E245=1,'入力シート（2事業場以降）'!W538,0)</f>
        <v>0</v>
      </c>
      <c r="H245" s="130">
        <f>'入力シート（2事業場以降）'!G538</f>
        <v>0</v>
      </c>
      <c r="I245" s="130">
        <f>'入力シート（2事業場以降）'!Q538</f>
        <v>0</v>
      </c>
      <c r="J245" s="132">
        <f t="shared" si="95"/>
        <v>0</v>
      </c>
      <c r="K245" s="132">
        <f t="shared" si="96"/>
        <v>0</v>
      </c>
      <c r="L245" s="132">
        <f t="shared" si="105"/>
        <v>0</v>
      </c>
      <c r="M245">
        <f t="shared" si="97"/>
        <v>0</v>
      </c>
      <c r="N245" s="147" t="str">
        <f t="shared" si="107"/>
        <v/>
      </c>
      <c r="O245" t="str">
        <f t="shared" ca="1" si="103"/>
        <v/>
      </c>
      <c r="P245">
        <f t="shared" si="98"/>
        <v>1</v>
      </c>
      <c r="Q245">
        <f t="shared" si="99"/>
        <v>2</v>
      </c>
      <c r="R245" s="96"/>
      <c r="S245" t="str">
        <f t="shared" si="101"/>
        <v>支払方法を選択してください。</v>
      </c>
      <c r="T245" t="s">
        <v>434</v>
      </c>
      <c r="U245" t="str">
        <f t="shared" si="102"/>
        <v>振込手数料を入力してください。</v>
      </c>
      <c r="V245" t="s">
        <v>440</v>
      </c>
      <c r="W245" t="s">
        <v>456</v>
      </c>
    </row>
    <row r="246" spans="2:23" x14ac:dyDescent="0.15">
      <c r="B246" s="34">
        <v>50</v>
      </c>
      <c r="C246" s="34">
        <v>3</v>
      </c>
      <c r="D246" s="129">
        <f t="shared" si="106"/>
        <v>0</v>
      </c>
      <c r="E246" s="129">
        <f>'入力シート（2事業場以降）'!V540</f>
        <v>0</v>
      </c>
      <c r="F246" s="131" t="str">
        <f t="shared" si="104"/>
        <v/>
      </c>
      <c r="G246" s="129">
        <f>IF(E246=1,'入力シート（2事業場以降）'!W540,0)</f>
        <v>0</v>
      </c>
      <c r="H246" s="130">
        <f>'入力シート（2事業場以降）'!G540</f>
        <v>0</v>
      </c>
      <c r="I246" s="130">
        <f>'入力シート（2事業場以降）'!Q540</f>
        <v>0</v>
      </c>
      <c r="J246" s="132">
        <f t="shared" si="95"/>
        <v>0</v>
      </c>
      <c r="K246" s="132">
        <f t="shared" si="96"/>
        <v>0</v>
      </c>
      <c r="L246" s="132">
        <f t="shared" si="105"/>
        <v>0</v>
      </c>
      <c r="M246">
        <f t="shared" si="97"/>
        <v>0</v>
      </c>
      <c r="N246" s="147" t="str">
        <f t="shared" si="107"/>
        <v/>
      </c>
      <c r="O246" t="str">
        <f t="shared" ca="1" si="103"/>
        <v/>
      </c>
      <c r="P246">
        <f t="shared" si="98"/>
        <v>1</v>
      </c>
      <c r="Q246">
        <f t="shared" si="99"/>
        <v>2</v>
      </c>
      <c r="R246" s="96"/>
      <c r="S246" t="str">
        <f t="shared" si="101"/>
        <v>支払方法を選択してください。</v>
      </c>
      <c r="T246" t="s">
        <v>434</v>
      </c>
      <c r="U246" t="str">
        <f t="shared" si="102"/>
        <v>振込手数料を入力してください。</v>
      </c>
      <c r="V246" t="s">
        <v>440</v>
      </c>
      <c r="W246" t="s">
        <v>456</v>
      </c>
    </row>
  </sheetData>
  <phoneticPr fontId="4"/>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1B14E-1EB1-42F1-A52C-8EFCBD6B8F86}">
  <sheetPr codeName="Sheet6"/>
  <dimension ref="A1:B4"/>
  <sheetViews>
    <sheetView workbookViewId="0"/>
  </sheetViews>
  <sheetFormatPr defaultRowHeight="18.75" x14ac:dyDescent="0.15"/>
  <cols>
    <col min="1" max="1" width="51" style="161" bestFit="1" customWidth="1"/>
    <col min="2" max="2" width="18.375" style="161" bestFit="1" customWidth="1"/>
    <col min="3" max="16384" width="9" style="161"/>
  </cols>
  <sheetData>
    <row r="1" spans="1:2" x14ac:dyDescent="0.15">
      <c r="A1" s="160" t="s">
        <v>447</v>
      </c>
      <c r="B1" s="160" t="s">
        <v>448</v>
      </c>
    </row>
    <row r="2" spans="1:2" x14ac:dyDescent="0.15">
      <c r="A2" s="160" t="s">
        <v>449</v>
      </c>
      <c r="B2" s="160" t="s">
        <v>450</v>
      </c>
    </row>
    <row r="3" spans="1:2" x14ac:dyDescent="0.15">
      <c r="A3" s="160" t="s">
        <v>451</v>
      </c>
      <c r="B3" s="160" t="s">
        <v>453</v>
      </c>
    </row>
    <row r="4" spans="1:2" x14ac:dyDescent="0.15">
      <c r="A4" s="160" t="s">
        <v>452</v>
      </c>
      <c r="B4" s="330" t="s">
        <v>476</v>
      </c>
    </row>
  </sheetData>
  <phoneticPr fontId="4"/>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A8C74-5CDC-4013-B336-B4523C2EDFDA}">
  <sheetPr codeName="Sheet7">
    <tabColor theme="8" tint="0.59999389629810485"/>
    <pageSetUpPr fitToPage="1"/>
  </sheetPr>
  <dimension ref="A1:AA92"/>
  <sheetViews>
    <sheetView showGridLines="0" topLeftCell="B1" zoomScaleNormal="100" zoomScaleSheetLayoutView="100" workbookViewId="0">
      <selection activeCell="O40" sqref="O40"/>
    </sheetView>
  </sheetViews>
  <sheetFormatPr defaultRowHeight="13.5" x14ac:dyDescent="0.15"/>
  <cols>
    <col min="1" max="1" width="0" style="37" hidden="1" customWidth="1"/>
    <col min="2" max="2" width="0.75" style="37" customWidth="1"/>
    <col min="3" max="3" width="2.75" style="37" customWidth="1"/>
    <col min="4" max="4" width="4.625" style="37" customWidth="1"/>
    <col min="5" max="5" width="3.75" style="37" customWidth="1"/>
    <col min="6" max="6" width="1.375" style="37" customWidth="1"/>
    <col min="7" max="7" width="2.625" style="37" customWidth="1"/>
    <col min="8" max="8" width="3.375" style="37" customWidth="1"/>
    <col min="9" max="9" width="7" style="37" customWidth="1"/>
    <col min="10" max="10" width="7.625" style="37" customWidth="1"/>
    <col min="11" max="11" width="3.625" style="37" customWidth="1"/>
    <col min="12" max="12" width="3.375" style="37" customWidth="1"/>
    <col min="13" max="14" width="2.75" style="37" customWidth="1"/>
    <col min="15" max="15" width="2.625" style="37" customWidth="1"/>
    <col min="16" max="20" width="3.125" style="37" customWidth="1"/>
    <col min="21" max="24" width="3.75" style="37" customWidth="1"/>
    <col min="25" max="25" width="2.875" style="37" customWidth="1"/>
    <col min="26" max="26" width="3.625" style="37" customWidth="1"/>
    <col min="27" max="27" width="2.625" style="37" customWidth="1"/>
    <col min="28" max="28" width="0.75" style="37" customWidth="1"/>
    <col min="29" max="30" width="9" style="37"/>
    <col min="31" max="31" width="10.5" style="37" bestFit="1" customWidth="1"/>
    <col min="32" max="16384" width="9" style="37"/>
  </cols>
  <sheetData>
    <row r="1" spans="3:27" x14ac:dyDescent="0.15">
      <c r="C1" s="38" t="s">
        <v>81</v>
      </c>
      <c r="D1" s="38"/>
      <c r="E1" s="38"/>
      <c r="F1" s="39"/>
      <c r="G1" s="39"/>
      <c r="H1" s="39"/>
      <c r="I1" s="39"/>
      <c r="J1" s="39"/>
      <c r="K1" s="39"/>
      <c r="L1" s="39"/>
      <c r="M1" s="39"/>
      <c r="N1" s="39"/>
      <c r="O1" s="39"/>
      <c r="P1" s="39"/>
      <c r="Q1" s="39"/>
      <c r="R1" s="39"/>
      <c r="S1" s="39"/>
      <c r="T1" s="39"/>
      <c r="U1" s="39"/>
      <c r="V1" s="39"/>
      <c r="W1" s="39"/>
      <c r="X1" s="38"/>
      <c r="Y1" s="38"/>
      <c r="Z1" s="38"/>
      <c r="AA1" s="38"/>
    </row>
    <row r="2" spans="3:27" ht="19.5" customHeight="1" x14ac:dyDescent="0.15">
      <c r="C2" s="38"/>
      <c r="D2" s="38"/>
      <c r="E2" s="38"/>
      <c r="F2" s="38"/>
      <c r="G2" s="38"/>
      <c r="H2" s="39"/>
      <c r="I2" s="38"/>
      <c r="J2" s="38"/>
      <c r="K2" s="38"/>
      <c r="L2" s="38"/>
      <c r="M2" s="38"/>
      <c r="N2" s="38"/>
      <c r="O2" s="39"/>
      <c r="P2" s="39"/>
      <c r="Q2" s="39"/>
      <c r="R2" s="38"/>
      <c r="S2" s="38"/>
      <c r="T2" s="38"/>
      <c r="U2" s="38"/>
      <c r="V2" s="38"/>
      <c r="W2" s="40" t="s">
        <v>82</v>
      </c>
      <c r="X2" s="309" t="str">
        <f>中間シート!G4</f>
        <v/>
      </c>
      <c r="Y2" s="309"/>
      <c r="Z2" s="309"/>
      <c r="AA2" s="40" t="s">
        <v>83</v>
      </c>
    </row>
    <row r="3" spans="3:27" ht="19.5" customHeight="1" x14ac:dyDescent="0.15">
      <c r="C3" s="38"/>
      <c r="D3" s="38"/>
      <c r="E3" s="38"/>
      <c r="F3" s="38"/>
      <c r="G3" s="38"/>
      <c r="H3" s="38"/>
      <c r="I3" s="38"/>
      <c r="J3" s="38"/>
      <c r="K3" s="38"/>
      <c r="L3" s="38"/>
      <c r="M3" s="38"/>
      <c r="N3" s="38"/>
      <c r="O3" s="39"/>
      <c r="P3" s="38"/>
      <c r="Q3" s="38"/>
      <c r="R3" s="38"/>
      <c r="S3" s="39"/>
      <c r="T3" s="41"/>
      <c r="U3" s="42" t="s">
        <v>84</v>
      </c>
      <c r="V3" s="155" t="str">
        <f>IF(中間シート!F5&lt;&gt;0,IF(YEAR(中間シート!F5)=2022,4,5),"")</f>
        <v/>
      </c>
      <c r="W3" s="40" t="s">
        <v>85</v>
      </c>
      <c r="X3" s="156" t="str">
        <f>IF(中間シート!F5&lt;&gt;0,中間シート!F5,"")</f>
        <v/>
      </c>
      <c r="Y3" s="40" t="s">
        <v>86</v>
      </c>
      <c r="Z3" s="157" t="str">
        <f>IF(中間シート!F5&lt;&gt;0,中間シート!F5,"")</f>
        <v/>
      </c>
      <c r="AA3" s="40" t="s">
        <v>87</v>
      </c>
    </row>
    <row r="4" spans="3:27" x14ac:dyDescent="0.15">
      <c r="C4" s="39" t="s">
        <v>88</v>
      </c>
      <c r="D4" s="38"/>
      <c r="E4" s="38"/>
      <c r="F4" s="38"/>
      <c r="G4" s="38"/>
      <c r="H4" s="38"/>
      <c r="I4" s="38"/>
      <c r="J4" s="38"/>
      <c r="K4" s="38"/>
      <c r="L4" s="38"/>
      <c r="M4" s="38"/>
      <c r="N4" s="38"/>
      <c r="O4" s="38"/>
      <c r="P4" s="38"/>
      <c r="Q4" s="38"/>
      <c r="R4" s="38"/>
      <c r="S4" s="38"/>
      <c r="T4" s="38"/>
      <c r="U4" s="38"/>
      <c r="V4" s="38"/>
      <c r="W4" s="38"/>
      <c r="X4" s="38"/>
      <c r="Y4" s="38"/>
      <c r="Z4" s="38"/>
      <c r="AA4" s="38"/>
    </row>
    <row r="5" spans="3:27" x14ac:dyDescent="0.15">
      <c r="C5" s="39" t="s">
        <v>89</v>
      </c>
      <c r="D5" s="38"/>
      <c r="E5" s="38"/>
      <c r="F5" s="38"/>
      <c r="G5" s="38"/>
      <c r="H5" s="38"/>
      <c r="I5" s="38"/>
      <c r="J5" s="38"/>
      <c r="K5" s="38"/>
      <c r="L5" s="38"/>
      <c r="M5" s="38"/>
      <c r="N5" s="38"/>
      <c r="O5" s="38"/>
      <c r="P5" s="38"/>
      <c r="Q5" s="38"/>
      <c r="R5" s="38"/>
      <c r="S5" s="38"/>
      <c r="T5" s="38"/>
      <c r="U5" s="38"/>
      <c r="V5" s="38"/>
      <c r="W5" s="38"/>
      <c r="X5" s="38"/>
      <c r="Y5" s="38"/>
      <c r="Z5" s="38"/>
      <c r="AA5" s="38"/>
    </row>
    <row r="6" spans="3:27" x14ac:dyDescent="0.15">
      <c r="C6" s="39" t="s">
        <v>249</v>
      </c>
      <c r="D6" s="38"/>
      <c r="E6" s="38"/>
      <c r="F6" s="38"/>
      <c r="G6" s="38"/>
      <c r="H6" s="38"/>
      <c r="I6" s="38"/>
      <c r="J6" s="38"/>
      <c r="K6" s="38"/>
      <c r="L6" s="38"/>
      <c r="M6" s="38"/>
      <c r="N6" s="38"/>
      <c r="O6" s="38"/>
      <c r="P6" s="38"/>
      <c r="Q6" s="38"/>
      <c r="R6" s="38"/>
      <c r="S6" s="38"/>
      <c r="T6" s="38"/>
      <c r="U6" s="38"/>
      <c r="V6" s="38"/>
      <c r="W6" s="38"/>
      <c r="X6" s="38"/>
      <c r="Y6" s="38"/>
      <c r="Z6" s="38"/>
      <c r="AA6" s="38"/>
    </row>
    <row r="7" spans="3:27" x14ac:dyDescent="0.15">
      <c r="C7" s="39" t="s">
        <v>250</v>
      </c>
      <c r="D7" s="38"/>
      <c r="E7" s="38"/>
      <c r="F7" s="38"/>
      <c r="G7" s="38"/>
      <c r="H7" s="38"/>
      <c r="I7" s="38"/>
      <c r="J7" s="38"/>
      <c r="K7" s="38"/>
      <c r="L7" s="38"/>
      <c r="M7" s="38"/>
      <c r="N7" s="38"/>
      <c r="O7" s="38"/>
      <c r="P7" s="38"/>
      <c r="Q7" s="38"/>
      <c r="R7" s="38"/>
      <c r="S7" s="38"/>
      <c r="T7" s="38"/>
      <c r="U7" s="38"/>
      <c r="V7" s="38"/>
      <c r="W7" s="38"/>
      <c r="X7" s="38"/>
      <c r="Y7" s="38"/>
      <c r="Z7" s="38"/>
      <c r="AA7" s="38"/>
    </row>
    <row r="8" spans="3:27" x14ac:dyDescent="0.15">
      <c r="C8" s="38"/>
      <c r="D8" s="38"/>
      <c r="E8" s="38"/>
      <c r="F8" s="38"/>
      <c r="G8" s="38"/>
      <c r="H8" s="38"/>
      <c r="I8" s="38"/>
      <c r="J8" s="38"/>
      <c r="K8" s="38"/>
      <c r="L8" s="38"/>
      <c r="M8" s="38"/>
      <c r="N8" s="38"/>
      <c r="O8" s="38"/>
      <c r="P8" s="38"/>
      <c r="Q8" s="38"/>
      <c r="R8" s="38"/>
      <c r="S8" s="38"/>
      <c r="T8" s="38"/>
      <c r="U8" s="38"/>
      <c r="V8" s="38"/>
      <c r="W8" s="38"/>
      <c r="X8" s="38"/>
      <c r="Y8" s="39"/>
      <c r="Z8" s="38"/>
      <c r="AA8" s="38"/>
    </row>
    <row r="9" spans="3:27" ht="19.5" customHeight="1" x14ac:dyDescent="0.15">
      <c r="C9" s="38"/>
      <c r="D9" s="38"/>
      <c r="E9" s="38"/>
      <c r="F9" s="38"/>
      <c r="G9" s="38"/>
      <c r="H9" s="39"/>
      <c r="I9" s="38"/>
      <c r="J9" s="38"/>
      <c r="K9" s="38"/>
      <c r="L9" s="42" t="s">
        <v>90</v>
      </c>
      <c r="M9" s="39" t="s">
        <v>91</v>
      </c>
      <c r="N9" s="39"/>
      <c r="O9" s="38"/>
      <c r="P9" s="38"/>
      <c r="Q9" s="323" t="str">
        <f>中間シート!F11&amp;中間シート!F12</f>
        <v/>
      </c>
      <c r="R9" s="323"/>
      <c r="S9" s="323"/>
      <c r="T9" s="323"/>
      <c r="U9" s="323"/>
      <c r="V9" s="323"/>
      <c r="W9" s="323"/>
      <c r="X9" s="323"/>
      <c r="Y9" s="323"/>
      <c r="Z9" s="323"/>
      <c r="AA9" s="323"/>
    </row>
    <row r="10" spans="3:27" ht="19.5" customHeight="1" x14ac:dyDescent="0.15">
      <c r="C10" s="38"/>
      <c r="D10" s="38"/>
      <c r="E10" s="38"/>
      <c r="F10" s="38"/>
      <c r="G10" s="38"/>
      <c r="H10" s="38"/>
      <c r="I10" s="39"/>
      <c r="J10" s="39"/>
      <c r="K10" s="39"/>
      <c r="L10" s="39"/>
      <c r="M10" s="38"/>
      <c r="N10" s="38"/>
      <c r="O10" s="38"/>
      <c r="P10" s="38"/>
      <c r="Q10" s="323" t="str">
        <f>中間シート!F13&amp;中間シート!F14</f>
        <v/>
      </c>
      <c r="R10" s="323"/>
      <c r="S10" s="323"/>
      <c r="T10" s="323"/>
      <c r="U10" s="323"/>
      <c r="V10" s="323"/>
      <c r="W10" s="323"/>
      <c r="X10" s="323"/>
      <c r="Y10" s="323"/>
      <c r="Z10" s="323"/>
      <c r="AA10" s="323"/>
    </row>
    <row r="11" spans="3:27" x14ac:dyDescent="0.15">
      <c r="C11" s="38"/>
      <c r="D11" s="38"/>
      <c r="E11" s="38"/>
      <c r="F11" s="38"/>
      <c r="G11" s="38"/>
      <c r="H11" s="39"/>
      <c r="I11" s="38"/>
      <c r="J11" s="38"/>
      <c r="K11" s="38"/>
      <c r="L11" s="38"/>
      <c r="M11" s="39" t="s">
        <v>92</v>
      </c>
      <c r="N11" s="39"/>
      <c r="O11" s="38"/>
      <c r="P11" s="38"/>
      <c r="Q11" s="39"/>
      <c r="R11" s="38"/>
      <c r="S11" s="39"/>
      <c r="T11" s="39"/>
      <c r="U11" s="39"/>
      <c r="V11" s="39"/>
      <c r="W11" s="39"/>
      <c r="X11" s="39"/>
      <c r="Y11" s="38"/>
      <c r="Z11" s="38"/>
      <c r="AA11" s="38"/>
    </row>
    <row r="12" spans="3:27" ht="19.5" customHeight="1" x14ac:dyDescent="0.15">
      <c r="C12" s="38"/>
      <c r="D12" s="38"/>
      <c r="E12" s="38"/>
      <c r="F12" s="38"/>
      <c r="G12" s="38"/>
      <c r="H12" s="38"/>
      <c r="I12" s="38"/>
      <c r="J12" s="38"/>
      <c r="K12" s="38"/>
      <c r="L12" s="38"/>
      <c r="M12" s="38"/>
      <c r="N12" s="38"/>
      <c r="O12" s="38"/>
      <c r="P12" s="38"/>
      <c r="Q12" s="323" t="str">
        <f>中間シート!F15</f>
        <v/>
      </c>
      <c r="R12" s="323"/>
      <c r="S12" s="323"/>
      <c r="T12" s="323"/>
      <c r="U12" s="323"/>
      <c r="V12" s="323"/>
      <c r="W12" s="323"/>
      <c r="X12" s="323"/>
      <c r="Y12" s="323"/>
      <c r="Z12" s="323"/>
      <c r="AA12" s="323"/>
    </row>
    <row r="13" spans="3:27" ht="19.5" customHeight="1" x14ac:dyDescent="0.15">
      <c r="C13" s="38"/>
      <c r="D13" s="38"/>
      <c r="E13" s="38"/>
      <c r="F13" s="38"/>
      <c r="G13" s="38"/>
      <c r="H13" s="39"/>
      <c r="I13" s="38"/>
      <c r="J13" s="38"/>
      <c r="K13" s="38"/>
      <c r="L13" s="38"/>
      <c r="M13" s="39" t="s">
        <v>93</v>
      </c>
      <c r="N13" s="39"/>
      <c r="O13" s="38"/>
      <c r="P13" s="38"/>
      <c r="Q13" s="323" t="str">
        <f>TRIM(中間シート!F16&amp;"　"&amp;中間シート!F17&amp;"　"&amp;中間シート!F18)</f>
        <v/>
      </c>
      <c r="R13" s="323"/>
      <c r="S13" s="323"/>
      <c r="T13" s="323"/>
      <c r="U13" s="323"/>
      <c r="V13" s="323"/>
      <c r="W13" s="323"/>
      <c r="X13" s="323"/>
      <c r="Y13" s="323"/>
      <c r="Z13" s="323"/>
      <c r="AA13" s="323"/>
    </row>
    <row r="14" spans="3:27" x14ac:dyDescent="0.15">
      <c r="C14" s="38"/>
      <c r="D14" s="38"/>
      <c r="E14" s="38"/>
      <c r="F14" s="38"/>
      <c r="G14" s="38"/>
      <c r="H14" s="39"/>
      <c r="I14" s="39"/>
      <c r="J14" s="39"/>
      <c r="K14" s="39"/>
      <c r="L14" s="39"/>
      <c r="M14" s="38"/>
      <c r="N14" s="38"/>
      <c r="O14" s="39"/>
      <c r="P14" s="39"/>
      <c r="Q14" s="39"/>
      <c r="R14" s="39"/>
      <c r="S14" s="39"/>
      <c r="T14" s="38"/>
      <c r="U14" s="38"/>
      <c r="V14" s="38"/>
      <c r="W14" s="38"/>
      <c r="X14" s="39"/>
      <c r="Y14" s="38"/>
      <c r="Z14" s="38"/>
      <c r="AA14" s="38"/>
    </row>
    <row r="15" spans="3:27" ht="19.5" x14ac:dyDescent="0.15">
      <c r="C15" s="39"/>
      <c r="D15" s="43" t="s">
        <v>94</v>
      </c>
      <c r="E15" s="155" t="str">
        <f>IF(AND(中間シート!F17&lt;&gt;"",中間シート!F18&lt;&gt;""),4,"")</f>
        <v/>
      </c>
      <c r="F15" s="318" t="s">
        <v>95</v>
      </c>
      <c r="G15" s="318"/>
      <c r="H15" s="318"/>
      <c r="I15" s="318"/>
      <c r="J15" s="318"/>
      <c r="K15" s="318"/>
      <c r="L15" s="318"/>
      <c r="M15" s="318"/>
      <c r="N15" s="318"/>
      <c r="O15" s="318"/>
      <c r="P15" s="318"/>
      <c r="Q15" s="318"/>
      <c r="R15" s="318"/>
      <c r="S15" s="318"/>
      <c r="T15" s="318"/>
      <c r="U15" s="318"/>
      <c r="V15" s="318"/>
      <c r="W15" s="318"/>
      <c r="X15" s="318"/>
      <c r="Y15" s="318"/>
      <c r="Z15" s="318"/>
      <c r="AA15" s="38"/>
    </row>
    <row r="16" spans="3:27" x14ac:dyDescent="0.15">
      <c r="C16" s="38"/>
      <c r="D16" s="318" t="s">
        <v>96</v>
      </c>
      <c r="E16" s="318"/>
      <c r="F16" s="318"/>
      <c r="G16" s="318"/>
      <c r="H16" s="318"/>
      <c r="I16" s="318"/>
      <c r="J16" s="318"/>
      <c r="K16" s="318"/>
      <c r="L16" s="318"/>
      <c r="M16" s="318"/>
      <c r="N16" s="318"/>
      <c r="O16" s="318"/>
      <c r="P16" s="318"/>
      <c r="Q16" s="318"/>
      <c r="R16" s="318"/>
      <c r="S16" s="318"/>
      <c r="T16" s="318"/>
      <c r="U16" s="318"/>
      <c r="V16" s="318"/>
      <c r="W16" s="318"/>
      <c r="X16" s="318"/>
      <c r="Y16" s="318"/>
      <c r="Z16" s="318"/>
      <c r="AA16" s="38"/>
    </row>
    <row r="17" spans="3:27" x14ac:dyDescent="0.15">
      <c r="C17" s="38"/>
      <c r="D17" s="39" t="s">
        <v>97</v>
      </c>
      <c r="E17" s="39"/>
      <c r="F17" s="39"/>
      <c r="G17" s="39"/>
      <c r="H17" s="39"/>
      <c r="I17" s="39"/>
      <c r="J17" s="39"/>
      <c r="K17" s="39"/>
      <c r="L17" s="39"/>
      <c r="M17" s="39"/>
      <c r="N17" s="39"/>
      <c r="O17" s="39"/>
      <c r="P17" s="39"/>
      <c r="Q17" s="39"/>
      <c r="R17" s="39"/>
      <c r="S17" s="38"/>
      <c r="T17" s="38"/>
      <c r="U17" s="38"/>
      <c r="V17" s="38"/>
      <c r="W17" s="38"/>
      <c r="X17" s="38"/>
      <c r="Y17" s="38"/>
      <c r="Z17" s="38"/>
      <c r="AA17" s="38"/>
    </row>
    <row r="18" spans="3:27" x14ac:dyDescent="0.15">
      <c r="C18" s="38"/>
      <c r="D18" s="39"/>
      <c r="E18" s="39"/>
      <c r="F18" s="39"/>
      <c r="G18" s="39"/>
      <c r="H18" s="39"/>
      <c r="I18" s="39"/>
      <c r="J18" s="39"/>
      <c r="K18" s="39"/>
      <c r="L18" s="39"/>
      <c r="M18" s="39"/>
      <c r="N18" s="39"/>
      <c r="O18" s="39"/>
      <c r="P18" s="39"/>
      <c r="Q18" s="39"/>
      <c r="R18" s="39"/>
      <c r="S18" s="38"/>
      <c r="T18" s="38"/>
      <c r="U18" s="38"/>
      <c r="V18" s="38"/>
      <c r="W18" s="38"/>
      <c r="X18" s="38"/>
      <c r="Y18" s="38"/>
      <c r="Z18" s="38"/>
      <c r="AA18" s="38"/>
    </row>
    <row r="19" spans="3:27" x14ac:dyDescent="0.15">
      <c r="C19" s="319" t="s">
        <v>251</v>
      </c>
      <c r="D19" s="319"/>
      <c r="E19" s="319"/>
      <c r="F19" s="319"/>
      <c r="G19" s="319"/>
      <c r="H19" s="319"/>
      <c r="I19" s="319"/>
      <c r="J19" s="319"/>
      <c r="K19" s="319"/>
      <c r="L19" s="319"/>
      <c r="M19" s="319"/>
      <c r="N19" s="319"/>
      <c r="O19" s="319"/>
      <c r="P19" s="319"/>
      <c r="Q19" s="319"/>
      <c r="R19" s="319"/>
      <c r="S19" s="319"/>
      <c r="T19" s="319"/>
      <c r="U19" s="319"/>
      <c r="V19" s="319"/>
      <c r="W19" s="319"/>
      <c r="X19" s="319"/>
      <c r="Y19" s="319"/>
      <c r="Z19" s="319"/>
      <c r="AA19" s="319"/>
    </row>
    <row r="20" spans="3:27" x14ac:dyDescent="0.15">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c r="AA20" s="319"/>
    </row>
    <row r="21" spans="3:27" x14ac:dyDescent="0.15">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c r="AA21" s="319"/>
    </row>
    <row r="22" spans="3:27" x14ac:dyDescent="0.15">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c r="AA22" s="319"/>
    </row>
    <row r="23" spans="3:27" x14ac:dyDescent="0.15">
      <c r="C23" s="319"/>
      <c r="D23" s="319"/>
      <c r="E23" s="319"/>
      <c r="F23" s="319"/>
      <c r="G23" s="319"/>
      <c r="H23" s="319"/>
      <c r="I23" s="319"/>
      <c r="J23" s="319"/>
      <c r="K23" s="319"/>
      <c r="L23" s="319"/>
      <c r="M23" s="319"/>
      <c r="N23" s="319"/>
      <c r="O23" s="319"/>
      <c r="P23" s="319"/>
      <c r="Q23" s="319"/>
      <c r="R23" s="319"/>
      <c r="S23" s="319"/>
      <c r="T23" s="319"/>
      <c r="U23" s="319"/>
      <c r="V23" s="319"/>
      <c r="W23" s="319"/>
      <c r="X23" s="319"/>
      <c r="Y23" s="319"/>
      <c r="Z23" s="319"/>
      <c r="AA23" s="319"/>
    </row>
    <row r="24" spans="3:27" x14ac:dyDescent="0.15">
      <c r="C24" s="39"/>
      <c r="D24" s="39"/>
      <c r="E24" s="39"/>
      <c r="F24" s="39"/>
      <c r="G24" s="39"/>
      <c r="H24" s="39"/>
      <c r="I24" s="39"/>
      <c r="J24" s="39"/>
      <c r="K24" s="39"/>
      <c r="L24" s="39"/>
      <c r="M24" s="39"/>
      <c r="N24" s="39"/>
      <c r="O24" s="39"/>
      <c r="P24" s="39"/>
      <c r="Q24" s="39"/>
      <c r="R24" s="39"/>
      <c r="S24" s="38"/>
      <c r="T24" s="38"/>
      <c r="U24" s="38"/>
      <c r="V24" s="38"/>
      <c r="W24" s="38"/>
      <c r="X24" s="38"/>
      <c r="Y24" s="38"/>
      <c r="Z24" s="38"/>
      <c r="AA24" s="38"/>
    </row>
    <row r="25" spans="3:27" x14ac:dyDescent="0.15">
      <c r="C25" s="320" t="s">
        <v>98</v>
      </c>
      <c r="D25" s="320"/>
      <c r="E25" s="320"/>
      <c r="F25" s="320"/>
      <c r="G25" s="320"/>
      <c r="H25" s="320"/>
      <c r="I25" s="320"/>
      <c r="J25" s="320"/>
      <c r="K25" s="320"/>
      <c r="L25" s="320"/>
      <c r="M25" s="320"/>
      <c r="N25" s="320"/>
      <c r="O25" s="320"/>
      <c r="P25" s="320"/>
      <c r="Q25" s="320"/>
      <c r="R25" s="320"/>
      <c r="S25" s="320"/>
      <c r="T25" s="320"/>
      <c r="U25" s="320"/>
      <c r="V25" s="320"/>
      <c r="W25" s="320"/>
      <c r="X25" s="320"/>
      <c r="Y25" s="320"/>
      <c r="Z25" s="320"/>
      <c r="AA25" s="320"/>
    </row>
    <row r="26" spans="3:27" x14ac:dyDescent="0.15">
      <c r="C26" s="39" t="s">
        <v>99</v>
      </c>
      <c r="D26" s="39"/>
      <c r="E26" s="39"/>
      <c r="F26" s="39"/>
      <c r="G26" s="39"/>
      <c r="H26" s="39"/>
      <c r="I26" s="39"/>
      <c r="J26" s="321" t="str">
        <f>IF(AND(中間シート!F3&lt;&gt;0,中間シート!F15&lt;&gt;"",中間シート!F17&lt;&gt;""),IF(中間シート!F3=1,中間シート!F15,IF(中間シート!F3=2,中間シート!F17&amp;"　"&amp;中間シート!F18))&amp;"のスキャンツール導入事業","")</f>
        <v/>
      </c>
      <c r="K26" s="321"/>
      <c r="L26" s="321"/>
      <c r="M26" s="321"/>
      <c r="N26" s="321"/>
      <c r="O26" s="321"/>
      <c r="P26" s="321"/>
      <c r="Q26" s="321"/>
      <c r="R26" s="321"/>
      <c r="S26" s="321"/>
      <c r="T26" s="321"/>
      <c r="U26" s="321"/>
      <c r="V26" s="321"/>
      <c r="W26" s="321"/>
      <c r="X26" s="321"/>
      <c r="Y26" s="321"/>
      <c r="Z26" s="321"/>
      <c r="AA26" s="321"/>
    </row>
    <row r="27" spans="3:27" ht="12.95" customHeight="1" x14ac:dyDescent="0.15">
      <c r="C27" s="39" t="s">
        <v>100</v>
      </c>
      <c r="D27" s="39"/>
      <c r="E27" s="39"/>
      <c r="F27" s="39"/>
      <c r="G27" s="39"/>
      <c r="H27" s="39"/>
      <c r="I27" s="39"/>
      <c r="J27" s="321"/>
      <c r="K27" s="321"/>
      <c r="L27" s="321"/>
      <c r="M27" s="321"/>
      <c r="N27" s="321"/>
      <c r="O27" s="321"/>
      <c r="P27" s="321"/>
      <c r="Q27" s="321"/>
      <c r="R27" s="321"/>
      <c r="S27" s="321"/>
      <c r="T27" s="321"/>
      <c r="U27" s="321"/>
      <c r="V27" s="321"/>
      <c r="W27" s="321"/>
      <c r="X27" s="321"/>
      <c r="Y27" s="321"/>
      <c r="Z27" s="321"/>
      <c r="AA27" s="321"/>
    </row>
    <row r="28" spans="3:27" x14ac:dyDescent="0.15">
      <c r="C28" s="322" t="s">
        <v>252</v>
      </c>
      <c r="D28" s="322"/>
      <c r="E28" s="322"/>
      <c r="F28" s="322"/>
      <c r="G28" s="322"/>
      <c r="H28" s="322"/>
      <c r="I28" s="322"/>
      <c r="J28" s="322"/>
      <c r="K28" s="322"/>
      <c r="L28" s="322"/>
      <c r="M28" s="322"/>
      <c r="N28" s="322"/>
      <c r="O28" s="322"/>
      <c r="P28" s="322"/>
      <c r="Q28" s="322"/>
      <c r="R28" s="322"/>
      <c r="S28" s="38"/>
      <c r="T28" s="38"/>
      <c r="U28" s="38"/>
      <c r="V28" s="38"/>
      <c r="W28" s="38"/>
      <c r="X28" s="38"/>
      <c r="Y28" s="38"/>
      <c r="Z28" s="38"/>
      <c r="AA28" s="38"/>
    </row>
    <row r="29" spans="3:27" x14ac:dyDescent="0.15">
      <c r="C29" s="44" t="s">
        <v>101</v>
      </c>
      <c r="D29" s="44"/>
      <c r="E29" s="44"/>
      <c r="F29" s="44"/>
      <c r="G29" s="44"/>
      <c r="H29" s="44"/>
      <c r="I29" s="44"/>
      <c r="J29" s="44"/>
      <c r="K29" s="44"/>
      <c r="L29" s="44"/>
      <c r="M29" s="44"/>
      <c r="N29" s="44"/>
      <c r="O29" s="44"/>
      <c r="P29" s="44"/>
      <c r="Q29" s="44"/>
      <c r="R29" s="44"/>
      <c r="S29" s="44"/>
      <c r="T29" s="44"/>
      <c r="U29" s="44"/>
      <c r="V29" s="44"/>
      <c r="W29" s="44"/>
      <c r="X29" s="44"/>
      <c r="Y29" s="44"/>
      <c r="Z29" s="44"/>
      <c r="AA29" s="44"/>
    </row>
    <row r="30" spans="3:27" x14ac:dyDescent="0.15">
      <c r="C30" s="39"/>
      <c r="D30" s="39"/>
      <c r="E30" s="39"/>
      <c r="F30" s="39"/>
      <c r="G30" s="39"/>
      <c r="H30" s="39"/>
      <c r="I30" s="39"/>
      <c r="J30" s="39"/>
      <c r="K30" s="39"/>
      <c r="L30" s="39"/>
      <c r="M30" s="39"/>
      <c r="N30" s="39"/>
      <c r="O30" s="39"/>
      <c r="P30" s="39"/>
      <c r="Q30" s="39"/>
      <c r="R30" s="39"/>
      <c r="S30" s="38"/>
      <c r="T30" s="38"/>
      <c r="U30" s="38"/>
      <c r="V30" s="38"/>
      <c r="W30" s="38"/>
      <c r="X30" s="38"/>
      <c r="Y30" s="38"/>
      <c r="Z30" s="38"/>
      <c r="AA30" s="38"/>
    </row>
    <row r="31" spans="3:27" x14ac:dyDescent="0.15">
      <c r="C31" s="39" t="s">
        <v>102</v>
      </c>
      <c r="D31" s="39"/>
      <c r="E31" s="39"/>
      <c r="F31" s="39"/>
      <c r="G31" s="39"/>
      <c r="H31" s="39"/>
      <c r="I31" s="39"/>
      <c r="J31" s="39"/>
      <c r="K31" s="39"/>
      <c r="L31" s="39"/>
      <c r="M31" s="39"/>
      <c r="N31" s="39"/>
      <c r="O31" s="39"/>
      <c r="P31" s="39"/>
      <c r="Q31" s="39"/>
      <c r="R31" s="39"/>
      <c r="S31" s="38"/>
      <c r="T31" s="38"/>
      <c r="U31" s="38"/>
      <c r="V31" s="38"/>
      <c r="W31" s="38"/>
      <c r="X31" s="38"/>
      <c r="Y31" s="38"/>
      <c r="Z31" s="38"/>
      <c r="AA31" s="38"/>
    </row>
    <row r="32" spans="3:27" ht="19.5" customHeight="1" x14ac:dyDescent="0.15">
      <c r="C32" s="39" t="s">
        <v>103</v>
      </c>
      <c r="D32" s="39"/>
      <c r="E32" s="39"/>
      <c r="F32" s="39"/>
      <c r="G32" s="39"/>
      <c r="H32" s="39"/>
      <c r="I32" s="39"/>
      <c r="J32" s="39"/>
      <c r="K32" s="39"/>
      <c r="L32" s="39"/>
      <c r="M32" s="45" t="s">
        <v>82</v>
      </c>
      <c r="N32" s="309" t="str">
        <f>中間シート!F6</f>
        <v/>
      </c>
      <c r="O32" s="309"/>
      <c r="P32" s="309"/>
      <c r="Q32" s="309"/>
      <c r="R32" s="309"/>
      <c r="S32" s="309"/>
      <c r="T32" s="39" t="s">
        <v>83</v>
      </c>
      <c r="U32" s="38"/>
      <c r="V32" s="38"/>
      <c r="W32" s="38"/>
      <c r="X32" s="38"/>
      <c r="Y32" s="38"/>
      <c r="Z32" s="38"/>
      <c r="AA32" s="38"/>
    </row>
    <row r="33" spans="3:27" ht="3" customHeight="1" x14ac:dyDescent="0.15">
      <c r="C33" s="38"/>
      <c r="D33" s="39"/>
      <c r="E33" s="39"/>
      <c r="F33" s="39"/>
      <c r="G33" s="39"/>
      <c r="H33" s="39"/>
      <c r="I33" s="38"/>
      <c r="J33" s="39"/>
      <c r="K33" s="39"/>
      <c r="L33" s="39"/>
      <c r="M33" s="45"/>
      <c r="N33" s="45"/>
      <c r="O33" s="45"/>
      <c r="P33" s="45"/>
      <c r="Q33" s="45"/>
      <c r="R33" s="38"/>
      <c r="S33" s="38"/>
      <c r="T33" s="39"/>
      <c r="U33" s="38"/>
      <c r="V33" s="38"/>
      <c r="W33" s="38"/>
      <c r="X33" s="38"/>
      <c r="Y33" s="38"/>
      <c r="Z33" s="38"/>
      <c r="AA33" s="38"/>
    </row>
    <row r="34" spans="3:27" ht="19.5" customHeight="1" x14ac:dyDescent="0.15">
      <c r="C34" s="39" t="s">
        <v>104</v>
      </c>
      <c r="D34" s="39"/>
      <c r="E34" s="39"/>
      <c r="F34" s="39"/>
      <c r="G34" s="39"/>
      <c r="H34" s="39"/>
      <c r="I34" s="39"/>
      <c r="J34" s="39"/>
      <c r="K34" s="39"/>
      <c r="L34" s="39"/>
      <c r="M34" s="39" t="s">
        <v>84</v>
      </c>
      <c r="N34" s="39"/>
      <c r="O34" s="155" t="str">
        <f>IF(中間シート!F7&lt;&gt;0,IF(YEAR(中間シート!F7)=2022,4,5),"")</f>
        <v/>
      </c>
      <c r="P34" s="40" t="s">
        <v>85</v>
      </c>
      <c r="Q34" s="156" t="str">
        <f>IF(中間シート!F7&lt;&gt;0,中間シート!F7,"")</f>
        <v/>
      </c>
      <c r="R34" s="40" t="s">
        <v>86</v>
      </c>
      <c r="S34" s="157" t="str">
        <f>IF(中間シート!F7&lt;&gt;0,中間シート!F7,"")</f>
        <v/>
      </c>
      <c r="T34" s="39" t="s">
        <v>87</v>
      </c>
      <c r="U34" s="38"/>
      <c r="V34" s="38"/>
      <c r="W34" s="38"/>
      <c r="X34" s="38"/>
      <c r="Y34" s="38"/>
      <c r="Z34" s="38"/>
      <c r="AA34" s="38"/>
    </row>
    <row r="35" spans="3:27" ht="3" customHeight="1" x14ac:dyDescent="0.15">
      <c r="C35" s="38"/>
      <c r="D35" s="39"/>
      <c r="E35" s="39"/>
      <c r="F35" s="39"/>
      <c r="G35" s="39"/>
      <c r="H35" s="39"/>
      <c r="I35" s="38"/>
      <c r="J35" s="39"/>
      <c r="K35" s="39"/>
      <c r="L35" s="39"/>
      <c r="M35" s="45"/>
      <c r="N35" s="45"/>
      <c r="O35" s="45"/>
      <c r="P35" s="45"/>
      <c r="Q35" s="45"/>
      <c r="R35" s="38"/>
      <c r="S35" s="38"/>
      <c r="T35" s="39"/>
      <c r="U35" s="38"/>
      <c r="V35" s="38"/>
      <c r="W35" s="38"/>
      <c r="X35" s="38"/>
      <c r="Y35" s="38"/>
      <c r="Z35" s="38"/>
      <c r="AA35" s="38"/>
    </row>
    <row r="36" spans="3:27" ht="19.5" customHeight="1" x14ac:dyDescent="0.15">
      <c r="C36" s="39" t="s">
        <v>105</v>
      </c>
      <c r="D36" s="39"/>
      <c r="E36" s="39"/>
      <c r="F36" s="39"/>
      <c r="G36" s="39"/>
      <c r="H36" s="39"/>
      <c r="I36" s="39"/>
      <c r="J36" s="39"/>
      <c r="K36" s="39"/>
      <c r="L36" s="39"/>
      <c r="M36" s="39" t="s">
        <v>106</v>
      </c>
      <c r="N36" s="304" t="str">
        <f>Q75</f>
        <v/>
      </c>
      <c r="O36" s="304"/>
      <c r="P36" s="304"/>
      <c r="Q36" s="304"/>
      <c r="R36" s="304"/>
      <c r="S36" s="304"/>
      <c r="T36" s="39" t="s">
        <v>107</v>
      </c>
      <c r="U36" s="38"/>
      <c r="V36" s="38"/>
      <c r="W36" s="38"/>
      <c r="X36" s="38"/>
      <c r="Y36" s="38"/>
      <c r="Z36" s="38"/>
      <c r="AA36" s="38"/>
    </row>
    <row r="37" spans="3:27" x14ac:dyDescent="0.15">
      <c r="C37" s="39"/>
      <c r="D37" s="39"/>
      <c r="E37" s="39"/>
      <c r="F37" s="39"/>
      <c r="G37" s="39"/>
      <c r="H37" s="39"/>
      <c r="I37" s="39"/>
      <c r="J37" s="39"/>
      <c r="K37" s="39"/>
      <c r="L37" s="39"/>
      <c r="M37" s="39"/>
      <c r="N37" s="39"/>
      <c r="O37" s="39"/>
      <c r="P37" s="39"/>
      <c r="Q37" s="39"/>
      <c r="R37" s="39"/>
      <c r="S37" s="38"/>
      <c r="T37" s="38"/>
      <c r="U37" s="38"/>
      <c r="V37" s="38"/>
      <c r="W37" s="38"/>
      <c r="X37" s="38"/>
      <c r="Y37" s="38"/>
      <c r="Z37" s="38"/>
      <c r="AA37" s="38"/>
    </row>
    <row r="38" spans="3:27" x14ac:dyDescent="0.15">
      <c r="C38" s="39" t="s">
        <v>108</v>
      </c>
      <c r="D38" s="39"/>
      <c r="E38" s="39"/>
      <c r="F38" s="39"/>
      <c r="G38" s="39"/>
      <c r="H38" s="39"/>
      <c r="I38" s="39"/>
      <c r="J38" s="39"/>
      <c r="K38" s="39"/>
      <c r="L38" s="39"/>
      <c r="M38" s="39"/>
      <c r="N38" s="39"/>
      <c r="O38" s="39"/>
      <c r="P38" s="39"/>
      <c r="Q38" s="39"/>
      <c r="R38" s="39"/>
      <c r="S38" s="38"/>
      <c r="T38" s="38"/>
      <c r="U38" s="38"/>
      <c r="V38" s="38"/>
      <c r="W38" s="38"/>
      <c r="X38" s="38"/>
      <c r="Y38" s="38"/>
      <c r="Z38" s="38"/>
      <c r="AA38" s="38"/>
    </row>
    <row r="39" spans="3:27" ht="19.5" customHeight="1" x14ac:dyDescent="0.15">
      <c r="C39" s="39" t="s">
        <v>109</v>
      </c>
      <c r="D39" s="39"/>
      <c r="E39" s="39"/>
      <c r="F39" s="39"/>
      <c r="G39" s="39"/>
      <c r="H39" s="39"/>
      <c r="I39" s="39"/>
      <c r="J39" s="39"/>
      <c r="K39" s="39"/>
      <c r="L39" s="39"/>
      <c r="M39" s="39" t="s">
        <v>106</v>
      </c>
      <c r="N39" s="304" t="str">
        <f>H92</f>
        <v/>
      </c>
      <c r="O39" s="304"/>
      <c r="P39" s="304"/>
      <c r="Q39" s="304"/>
      <c r="R39" s="304"/>
      <c r="S39" s="304"/>
      <c r="T39" s="39" t="s">
        <v>107</v>
      </c>
      <c r="U39" s="38"/>
      <c r="V39" s="38"/>
      <c r="W39" s="38"/>
      <c r="X39" s="38"/>
      <c r="Y39" s="38"/>
      <c r="Z39" s="38"/>
      <c r="AA39" s="38"/>
    </row>
    <row r="40" spans="3:27" ht="19.5" customHeight="1" x14ac:dyDescent="0.15">
      <c r="C40" s="39" t="s">
        <v>110</v>
      </c>
      <c r="D40" s="39"/>
      <c r="E40" s="39"/>
      <c r="F40" s="39"/>
      <c r="G40" s="39"/>
      <c r="H40" s="39"/>
      <c r="I40" s="39"/>
      <c r="J40" s="39"/>
      <c r="K40" s="39"/>
      <c r="L40" s="39"/>
      <c r="M40" s="39" t="s">
        <v>84</v>
      </c>
      <c r="N40" s="39"/>
      <c r="O40" s="174" t="str">
        <f>IF(中間シート!F9&lt;&gt;0,IF(YEAR(中間シート!F9)=2022,4,5),"")</f>
        <v/>
      </c>
      <c r="P40" s="40" t="s">
        <v>85</v>
      </c>
      <c r="Q40" s="156" t="str">
        <f>IF(中間シート!F9&lt;&gt;0,中間シート!F9,"")</f>
        <v/>
      </c>
      <c r="R40" s="40" t="s">
        <v>86</v>
      </c>
      <c r="S40" s="157" t="str">
        <f>IF(中間シート!F9&lt;&gt;0,中間シート!F9,"")</f>
        <v/>
      </c>
      <c r="T40" s="39" t="s">
        <v>87</v>
      </c>
      <c r="U40" s="38"/>
      <c r="V40" s="38"/>
      <c r="W40" s="38"/>
      <c r="X40" s="38"/>
      <c r="Y40" s="38"/>
      <c r="Z40" s="38"/>
      <c r="AA40" s="38"/>
    </row>
    <row r="41" spans="3:27" x14ac:dyDescent="0.15">
      <c r="C41" s="39"/>
      <c r="D41" s="39"/>
      <c r="E41" s="39"/>
      <c r="F41" s="39"/>
      <c r="G41" s="39"/>
      <c r="H41" s="39"/>
      <c r="I41" s="39"/>
      <c r="J41" s="39"/>
      <c r="K41" s="39"/>
      <c r="L41" s="39"/>
      <c r="M41" s="39"/>
      <c r="N41" s="39"/>
      <c r="O41" s="39"/>
      <c r="P41" s="39"/>
      <c r="Q41" s="39"/>
      <c r="R41" s="39"/>
      <c r="S41" s="38"/>
      <c r="T41" s="38"/>
      <c r="U41" s="38"/>
      <c r="V41" s="38"/>
      <c r="W41" s="38"/>
      <c r="X41" s="38"/>
      <c r="Y41" s="38"/>
      <c r="Z41" s="38"/>
      <c r="AA41" s="38"/>
    </row>
    <row r="42" spans="3:27" x14ac:dyDescent="0.15">
      <c r="C42" s="39" t="s">
        <v>111</v>
      </c>
      <c r="D42" s="39"/>
      <c r="E42" s="39"/>
      <c r="F42" s="39"/>
      <c r="G42" s="39"/>
      <c r="H42" s="39"/>
      <c r="I42" s="39"/>
      <c r="J42" s="39"/>
      <c r="K42" s="39"/>
      <c r="L42" s="39"/>
      <c r="M42" s="39"/>
      <c r="N42" s="39"/>
      <c r="O42" s="39"/>
      <c r="P42" s="39"/>
      <c r="Q42" s="39"/>
      <c r="R42" s="39"/>
      <c r="S42" s="38"/>
      <c r="T42" s="38"/>
      <c r="U42" s="38"/>
      <c r="V42" s="38"/>
      <c r="W42" s="38"/>
      <c r="X42" s="38"/>
      <c r="Y42" s="38"/>
      <c r="Z42" s="38"/>
      <c r="AA42" s="38"/>
    </row>
    <row r="43" spans="3:27" x14ac:dyDescent="0.15">
      <c r="C43" s="39" t="s">
        <v>112</v>
      </c>
      <c r="D43" s="39"/>
      <c r="E43" s="39"/>
      <c r="F43" s="39"/>
      <c r="G43" s="39"/>
      <c r="H43" s="39"/>
      <c r="I43" s="39"/>
      <c r="J43" s="39"/>
      <c r="K43" s="39"/>
      <c r="L43" s="39"/>
      <c r="M43" s="39"/>
      <c r="N43" s="39"/>
      <c r="O43" s="39"/>
      <c r="P43" s="39"/>
      <c r="Q43" s="39"/>
      <c r="R43" s="39"/>
      <c r="S43" s="38"/>
      <c r="T43" s="38"/>
      <c r="U43" s="38"/>
      <c r="V43" s="38"/>
      <c r="W43" s="38"/>
      <c r="X43" s="38"/>
      <c r="Y43" s="38"/>
      <c r="Z43" s="38"/>
      <c r="AA43" s="38"/>
    </row>
    <row r="44" spans="3:27" x14ac:dyDescent="0.15">
      <c r="C44" s="44" t="s">
        <v>113</v>
      </c>
      <c r="D44" s="44"/>
      <c r="E44" s="44"/>
      <c r="F44" s="44"/>
      <c r="G44" s="44"/>
      <c r="H44" s="44"/>
      <c r="I44" s="44"/>
      <c r="J44" s="44"/>
      <c r="K44" s="44"/>
      <c r="L44" s="44"/>
      <c r="M44" s="44"/>
      <c r="N44" s="44"/>
      <c r="O44" s="44"/>
      <c r="P44" s="44"/>
      <c r="Q44" s="44"/>
      <c r="R44" s="44"/>
      <c r="S44" s="44"/>
      <c r="T44" s="44"/>
      <c r="U44" s="44"/>
      <c r="V44" s="44"/>
      <c r="W44" s="44"/>
      <c r="X44" s="44"/>
      <c r="Y44" s="44"/>
      <c r="Z44" s="44"/>
      <c r="AA44" s="44"/>
    </row>
    <row r="45" spans="3:27" x14ac:dyDescent="0.15">
      <c r="C45" s="44" t="s">
        <v>114</v>
      </c>
      <c r="D45" s="44"/>
      <c r="E45" s="44"/>
      <c r="F45" s="44"/>
      <c r="G45" s="44"/>
      <c r="H45" s="44"/>
      <c r="I45" s="44"/>
      <c r="J45" s="44"/>
      <c r="K45" s="44"/>
      <c r="L45" s="46"/>
      <c r="M45" s="44"/>
      <c r="N45" s="44"/>
      <c r="O45" s="44"/>
      <c r="P45" s="44"/>
      <c r="Q45" s="44"/>
      <c r="R45" s="44"/>
      <c r="S45" s="44"/>
      <c r="T45" s="44"/>
      <c r="U45" s="44"/>
      <c r="V45" s="44"/>
      <c r="W45" s="44"/>
      <c r="X45" s="44"/>
      <c r="Y45" s="44"/>
      <c r="Z45" s="44"/>
      <c r="AA45" s="44"/>
    </row>
    <row r="46" spans="3:27" x14ac:dyDescent="0.15">
      <c r="C46" s="44" t="s">
        <v>115</v>
      </c>
      <c r="D46" s="44"/>
      <c r="E46" s="44"/>
      <c r="F46" s="44"/>
      <c r="G46" s="44"/>
      <c r="H46" s="44"/>
      <c r="I46" s="44"/>
      <c r="J46" s="44"/>
      <c r="K46" s="44"/>
      <c r="L46" s="44"/>
      <c r="M46" s="44"/>
      <c r="N46" s="44"/>
      <c r="O46" s="44"/>
      <c r="P46" s="44"/>
      <c r="Q46" s="44"/>
      <c r="R46" s="44"/>
      <c r="S46" s="44"/>
      <c r="T46" s="44"/>
      <c r="U46" s="44"/>
      <c r="V46" s="44"/>
      <c r="W46" s="44"/>
      <c r="X46" s="44"/>
      <c r="Y46" s="44"/>
      <c r="Z46" s="44"/>
      <c r="AA46" s="44"/>
    </row>
    <row r="47" spans="3:27" x14ac:dyDescent="0.15">
      <c r="C47" s="39" t="s">
        <v>116</v>
      </c>
      <c r="D47" s="39"/>
      <c r="E47" s="39"/>
      <c r="F47" s="39"/>
      <c r="G47" s="39"/>
      <c r="H47" s="39"/>
      <c r="I47" s="39"/>
      <c r="J47" s="39"/>
      <c r="K47" s="39"/>
      <c r="L47" s="39"/>
      <c r="M47" s="39"/>
      <c r="N47" s="39"/>
      <c r="O47" s="38"/>
      <c r="P47" s="38"/>
      <c r="Q47" s="39"/>
      <c r="R47" s="39"/>
      <c r="S47" s="39"/>
      <c r="T47" s="39"/>
      <c r="U47" s="39"/>
      <c r="V47" s="39"/>
      <c r="W47" s="39"/>
      <c r="X47" s="39"/>
      <c r="Y47" s="39"/>
      <c r="Z47" s="38"/>
      <c r="AA47" s="38"/>
    </row>
    <row r="48" spans="3:27" x14ac:dyDescent="0.15">
      <c r="C48" s="263" t="s">
        <v>117</v>
      </c>
      <c r="D48" s="263"/>
      <c r="E48" s="263"/>
      <c r="F48" s="263"/>
      <c r="G48" s="263"/>
      <c r="H48" s="263"/>
      <c r="I48" s="263"/>
      <c r="J48" s="243" t="s">
        <v>118</v>
      </c>
      <c r="K48" s="244"/>
      <c r="L48" s="244"/>
      <c r="M48" s="244"/>
      <c r="N48" s="244"/>
      <c r="O48" s="244"/>
      <c r="P48" s="243" t="s">
        <v>119</v>
      </c>
      <c r="Q48" s="244"/>
      <c r="R48" s="244"/>
      <c r="S48" s="244"/>
      <c r="T48" s="244"/>
      <c r="U48" s="244"/>
      <c r="V48" s="244"/>
      <c r="W48" s="244"/>
      <c r="X48" s="244"/>
      <c r="Y48" s="244"/>
      <c r="Z48" s="244"/>
      <c r="AA48" s="278"/>
    </row>
    <row r="49" spans="3:27" ht="19.5" customHeight="1" x14ac:dyDescent="0.15">
      <c r="C49" s="305" t="str">
        <f>TRIM(中間シート!F20&amp;"　"&amp;中間シート!F21)</f>
        <v/>
      </c>
      <c r="D49" s="305"/>
      <c r="E49" s="305"/>
      <c r="F49" s="305"/>
      <c r="G49" s="305"/>
      <c r="H49" s="305"/>
      <c r="I49" s="305"/>
      <c r="J49" s="306" t="str">
        <f>TRIM(中間シート!F22&amp;"　"&amp;中間シート!F23)</f>
        <v/>
      </c>
      <c r="K49" s="307"/>
      <c r="L49" s="307"/>
      <c r="M49" s="307"/>
      <c r="N49" s="307"/>
      <c r="O49" s="307"/>
      <c r="P49" s="47" t="s">
        <v>120</v>
      </c>
      <c r="Q49" s="48"/>
      <c r="R49" s="48"/>
      <c r="S49" s="312" t="str">
        <f>IF(中間シート!F24&amp;中間シート!G24&amp;中間シート!H24&lt;&gt;"",中間シート!F24&amp;"-"&amp;中間シート!G24&amp;"-"&amp;中間シート!H24,"")</f>
        <v/>
      </c>
      <c r="T49" s="312"/>
      <c r="U49" s="312"/>
      <c r="V49" s="312"/>
      <c r="W49" s="312"/>
      <c r="X49" s="312"/>
      <c r="Y49" s="312"/>
      <c r="Z49" s="312"/>
      <c r="AA49" s="313"/>
    </row>
    <row r="50" spans="3:27" ht="19.5" hidden="1" x14ac:dyDescent="0.15">
      <c r="C50" s="305"/>
      <c r="D50" s="305"/>
      <c r="E50" s="305"/>
      <c r="F50" s="305"/>
      <c r="G50" s="305"/>
      <c r="H50" s="305"/>
      <c r="I50" s="305"/>
      <c r="J50" s="308"/>
      <c r="K50" s="309"/>
      <c r="L50" s="309"/>
      <c r="M50" s="309"/>
      <c r="N50" s="309"/>
      <c r="O50" s="309"/>
      <c r="P50" s="49" t="s">
        <v>143</v>
      </c>
      <c r="Q50" s="38"/>
      <c r="R50" s="38"/>
      <c r="S50" s="314"/>
      <c r="T50" s="314"/>
      <c r="U50" s="314"/>
      <c r="V50" s="314"/>
      <c r="W50" s="314"/>
      <c r="X50" s="314"/>
      <c r="Y50" s="314"/>
      <c r="Z50" s="314"/>
      <c r="AA50" s="315"/>
    </row>
    <row r="51" spans="3:27" ht="29.1" customHeight="1" x14ac:dyDescent="0.15">
      <c r="C51" s="305"/>
      <c r="D51" s="305"/>
      <c r="E51" s="305"/>
      <c r="F51" s="305"/>
      <c r="G51" s="305"/>
      <c r="H51" s="305"/>
      <c r="I51" s="305"/>
      <c r="J51" s="310"/>
      <c r="K51" s="311"/>
      <c r="L51" s="311"/>
      <c r="M51" s="311"/>
      <c r="N51" s="311"/>
      <c r="O51" s="311"/>
      <c r="P51" s="55" t="s">
        <v>253</v>
      </c>
      <c r="Q51" s="50"/>
      <c r="R51" s="50"/>
      <c r="S51" s="316" t="str">
        <f>IF(中間シート!F26&amp;中間シート!G26&lt;&gt;"",中間シート!F26&amp;"@"&amp;中間シート!G26,"")</f>
        <v/>
      </c>
      <c r="T51" s="316"/>
      <c r="U51" s="316"/>
      <c r="V51" s="316"/>
      <c r="W51" s="316"/>
      <c r="X51" s="316"/>
      <c r="Y51" s="316"/>
      <c r="Z51" s="316"/>
      <c r="AA51" s="317"/>
    </row>
    <row r="52" spans="3:27" hidden="1" x14ac:dyDescent="0.15">
      <c r="C52" s="51" t="s">
        <v>121</v>
      </c>
      <c r="D52" s="39"/>
      <c r="E52" s="39"/>
      <c r="F52" s="39"/>
      <c r="G52" s="39"/>
      <c r="H52" s="39"/>
      <c r="I52" s="39"/>
      <c r="J52" s="39"/>
      <c r="K52" s="39"/>
      <c r="L52" s="39"/>
      <c r="M52" s="39"/>
      <c r="N52" s="39"/>
      <c r="O52" s="39"/>
      <c r="P52" s="39"/>
      <c r="Q52" s="39"/>
      <c r="R52" s="39"/>
      <c r="S52" s="39"/>
      <c r="T52" s="39"/>
      <c r="U52" s="39"/>
      <c r="V52" s="39"/>
      <c r="W52" s="39"/>
      <c r="X52" s="39"/>
      <c r="Y52" s="39"/>
      <c r="Z52" s="38"/>
      <c r="AA52" s="38"/>
    </row>
    <row r="53" spans="3:27" hidden="1" x14ac:dyDescent="0.15">
      <c r="C53" s="291" t="s">
        <v>122</v>
      </c>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3"/>
    </row>
    <row r="54" spans="3:27" ht="19.5" hidden="1" customHeight="1" x14ac:dyDescent="0.15">
      <c r="C54" s="47"/>
      <c r="D54" s="52" t="s">
        <v>123</v>
      </c>
      <c r="E54" s="294"/>
      <c r="F54" s="294"/>
      <c r="G54" s="294"/>
      <c r="H54" s="294"/>
      <c r="I54" s="52"/>
      <c r="J54" s="295"/>
      <c r="K54" s="295"/>
      <c r="L54" s="295"/>
      <c r="M54" s="295"/>
      <c r="N54" s="295"/>
      <c r="O54" s="295"/>
      <c r="P54" s="295"/>
      <c r="Q54" s="295"/>
      <c r="R54" s="295"/>
      <c r="S54" s="295"/>
      <c r="T54" s="295"/>
      <c r="U54" s="295"/>
      <c r="V54" s="295"/>
      <c r="W54" s="295"/>
      <c r="X54" s="295"/>
      <c r="Y54" s="295"/>
      <c r="Z54" s="295"/>
      <c r="AA54" s="296"/>
    </row>
    <row r="55" spans="3:27" ht="19.5" hidden="1" customHeight="1" x14ac:dyDescent="0.15">
      <c r="C55" s="297"/>
      <c r="D55" s="298"/>
      <c r="E55" s="298"/>
      <c r="F55" s="298"/>
      <c r="G55" s="298"/>
      <c r="H55" s="298"/>
      <c r="I55" s="298"/>
      <c r="J55" s="298"/>
      <c r="K55" s="298"/>
      <c r="L55" s="298"/>
      <c r="M55" s="298"/>
      <c r="N55" s="298"/>
      <c r="O55" s="298"/>
      <c r="P55" s="298"/>
      <c r="Q55" s="298"/>
      <c r="R55" s="298"/>
      <c r="S55" s="298"/>
      <c r="T55" s="298"/>
      <c r="U55" s="298"/>
      <c r="V55" s="298"/>
      <c r="W55" s="298"/>
      <c r="X55" s="298"/>
      <c r="Y55" s="298"/>
      <c r="Z55" s="298"/>
      <c r="AA55" s="299"/>
    </row>
    <row r="56" spans="3:27" x14ac:dyDescent="0.15">
      <c r="C56" s="44" t="s">
        <v>124</v>
      </c>
      <c r="D56" s="44"/>
      <c r="E56" s="44"/>
      <c r="F56" s="44"/>
      <c r="G56" s="44"/>
      <c r="H56" s="44"/>
      <c r="I56" s="44"/>
      <c r="J56" s="44"/>
      <c r="K56" s="44"/>
      <c r="L56" s="44"/>
      <c r="M56" s="44"/>
      <c r="N56" s="44"/>
      <c r="O56" s="44"/>
      <c r="P56" s="44"/>
      <c r="Q56" s="44"/>
      <c r="R56" s="44"/>
      <c r="S56" s="44"/>
      <c r="T56" s="44"/>
      <c r="U56" s="44"/>
      <c r="V56" s="44"/>
      <c r="W56" s="44"/>
      <c r="X56" s="44"/>
      <c r="Y56" s="44"/>
      <c r="Z56" s="44"/>
      <c r="AA56" s="44"/>
    </row>
    <row r="57" spans="3:27" x14ac:dyDescent="0.15">
      <c r="C57" s="44"/>
      <c r="D57" s="44"/>
      <c r="E57" s="44"/>
      <c r="F57" s="44"/>
      <c r="G57" s="44"/>
      <c r="H57" s="44"/>
      <c r="I57" s="44"/>
      <c r="J57" s="44"/>
      <c r="K57" s="44"/>
      <c r="L57" s="44"/>
      <c r="M57" s="44"/>
      <c r="N57" s="44"/>
      <c r="O57" s="44"/>
      <c r="P57" s="44"/>
      <c r="Q57" s="44"/>
      <c r="R57" s="44"/>
      <c r="S57" s="44"/>
      <c r="T57" s="44"/>
      <c r="U57" s="44"/>
      <c r="V57" s="44"/>
      <c r="W57" s="44"/>
      <c r="X57" s="44"/>
      <c r="Y57" s="44"/>
      <c r="Z57" s="44"/>
      <c r="AA57" s="44"/>
    </row>
    <row r="58" spans="3:27" x14ac:dyDescent="0.15">
      <c r="C58" s="53" t="s">
        <v>125</v>
      </c>
      <c r="D58" s="39"/>
      <c r="E58" s="39"/>
      <c r="F58" s="39"/>
      <c r="G58" s="39"/>
      <c r="H58" s="39"/>
      <c r="I58" s="39"/>
    </row>
    <row r="59" spans="3:27" x14ac:dyDescent="0.15">
      <c r="C59" s="300" t="s">
        <v>126</v>
      </c>
      <c r="D59" s="300"/>
      <c r="E59" s="300"/>
      <c r="F59" s="300"/>
      <c r="G59" s="300"/>
      <c r="H59" s="300"/>
      <c r="I59" s="300"/>
      <c r="J59" s="300"/>
      <c r="K59" s="300"/>
      <c r="L59" s="300"/>
      <c r="M59" s="300"/>
      <c r="N59" s="300"/>
      <c r="O59" s="300"/>
      <c r="P59" s="300"/>
      <c r="Q59" s="300"/>
      <c r="R59" s="300"/>
      <c r="S59" s="300"/>
      <c r="T59" s="300"/>
      <c r="U59" s="300"/>
      <c r="V59" s="300"/>
      <c r="W59" s="300"/>
      <c r="X59" s="300"/>
      <c r="Y59" s="300"/>
      <c r="Z59" s="300"/>
      <c r="AA59" s="300"/>
    </row>
    <row r="60" spans="3:27" x14ac:dyDescent="0.15">
      <c r="C60" s="53"/>
      <c r="D60" s="39"/>
      <c r="E60" s="39"/>
      <c r="F60" s="39"/>
      <c r="G60" s="39"/>
      <c r="H60" s="39"/>
      <c r="AA60" s="42" t="s">
        <v>127</v>
      </c>
    </row>
    <row r="61" spans="3:27" x14ac:dyDescent="0.15">
      <c r="C61" s="301" t="s">
        <v>128</v>
      </c>
      <c r="D61" s="302"/>
      <c r="E61" s="302"/>
      <c r="F61" s="302"/>
      <c r="G61" s="303"/>
      <c r="H61" s="243" t="s">
        <v>129</v>
      </c>
      <c r="I61" s="244"/>
      <c r="J61" s="244"/>
      <c r="K61" s="244"/>
      <c r="L61" s="244"/>
      <c r="M61" s="244"/>
      <c r="N61" s="244"/>
      <c r="O61" s="244"/>
      <c r="P61" s="244"/>
      <c r="Q61" s="244"/>
      <c r="R61" s="244"/>
      <c r="S61" s="244"/>
      <c r="T61" s="244"/>
      <c r="U61" s="244"/>
      <c r="V61" s="244"/>
      <c r="W61" s="244"/>
      <c r="X61" s="244"/>
      <c r="Y61" s="244"/>
      <c r="Z61" s="244"/>
      <c r="AA61" s="278"/>
    </row>
    <row r="62" spans="3:27" ht="27" customHeight="1" x14ac:dyDescent="0.15">
      <c r="C62" s="284" t="s">
        <v>130</v>
      </c>
      <c r="D62" s="285"/>
      <c r="E62" s="285"/>
      <c r="F62" s="285"/>
      <c r="G62" s="286"/>
      <c r="H62" s="263" t="s">
        <v>131</v>
      </c>
      <c r="I62" s="263"/>
      <c r="J62" s="263"/>
      <c r="K62" s="263"/>
      <c r="L62" s="263"/>
      <c r="M62" s="263"/>
      <c r="N62" s="263"/>
      <c r="O62" s="263"/>
      <c r="P62" s="263"/>
      <c r="Q62" s="263" t="s">
        <v>132</v>
      </c>
      <c r="R62" s="263"/>
      <c r="S62" s="263"/>
      <c r="T62" s="263"/>
      <c r="U62" s="263"/>
      <c r="V62" s="263"/>
      <c r="W62" s="263"/>
      <c r="X62" s="263"/>
      <c r="Y62" s="263"/>
      <c r="Z62" s="263"/>
      <c r="AA62" s="263"/>
    </row>
    <row r="63" spans="3:27" ht="27" customHeight="1" x14ac:dyDescent="0.15">
      <c r="C63" s="287" t="s">
        <v>133</v>
      </c>
      <c r="D63" s="288"/>
      <c r="E63" s="288"/>
      <c r="F63" s="288"/>
      <c r="G63" s="289"/>
      <c r="H63" s="263"/>
      <c r="I63" s="263"/>
      <c r="J63" s="263"/>
      <c r="K63" s="263"/>
      <c r="L63" s="263"/>
      <c r="M63" s="263"/>
      <c r="N63" s="263"/>
      <c r="O63" s="263"/>
      <c r="P63" s="263"/>
      <c r="Q63" s="263"/>
      <c r="R63" s="263"/>
      <c r="S63" s="263"/>
      <c r="T63" s="263"/>
      <c r="U63" s="263"/>
      <c r="V63" s="263"/>
      <c r="W63" s="263"/>
      <c r="X63" s="263"/>
      <c r="Y63" s="263"/>
      <c r="Z63" s="263"/>
      <c r="AA63" s="263"/>
    </row>
    <row r="64" spans="3:27" ht="21" customHeight="1" x14ac:dyDescent="0.15">
      <c r="C64" s="264" t="s">
        <v>134</v>
      </c>
      <c r="D64" s="265"/>
      <c r="E64" s="265"/>
      <c r="F64" s="265"/>
      <c r="G64" s="265"/>
      <c r="H64" s="266"/>
      <c r="I64" s="266"/>
      <c r="J64" s="266"/>
      <c r="K64" s="266"/>
      <c r="L64" s="266"/>
      <c r="M64" s="266"/>
      <c r="N64" s="266"/>
      <c r="O64" s="266"/>
      <c r="P64" s="266"/>
      <c r="Q64" s="290"/>
      <c r="R64" s="290"/>
      <c r="S64" s="290"/>
      <c r="T64" s="290"/>
      <c r="U64" s="290"/>
      <c r="V64" s="290"/>
      <c r="W64" s="290"/>
      <c r="X64" s="290"/>
      <c r="Y64" s="290"/>
      <c r="Z64" s="290"/>
      <c r="AA64" s="290"/>
    </row>
    <row r="65" spans="1:27" ht="21" customHeight="1" x14ac:dyDescent="0.15">
      <c r="A65" s="37">
        <f>中間シート!D44</f>
        <v>1</v>
      </c>
      <c r="C65" s="252" t="s">
        <v>135</v>
      </c>
      <c r="D65" s="253"/>
      <c r="E65" s="253"/>
      <c r="F65" s="253"/>
      <c r="G65" s="253"/>
      <c r="H65" s="262" t="str">
        <f>IF(AND($A65=1,0&lt;中間シート!H44),中間シート!H44,"")</f>
        <v/>
      </c>
      <c r="I65" s="262"/>
      <c r="J65" s="262"/>
      <c r="K65" s="262"/>
      <c r="L65" s="262"/>
      <c r="M65" s="262"/>
      <c r="N65" s="262"/>
      <c r="O65" s="262"/>
      <c r="P65" s="262"/>
      <c r="Q65" s="283" t="str">
        <f>IF(AND($A65=1,0&lt;中間シート!I44),中間シート!I44,"")</f>
        <v/>
      </c>
      <c r="R65" s="283"/>
      <c r="S65" s="283"/>
      <c r="T65" s="283"/>
      <c r="U65" s="283"/>
      <c r="V65" s="283"/>
      <c r="W65" s="283"/>
      <c r="X65" s="283"/>
      <c r="Y65" s="283"/>
      <c r="Z65" s="283"/>
      <c r="AA65" s="283"/>
    </row>
    <row r="66" spans="1:27" ht="21" customHeight="1" x14ac:dyDescent="0.15">
      <c r="A66" s="37">
        <f>中間シート!D45</f>
        <v>0</v>
      </c>
      <c r="C66" s="252" t="s">
        <v>144</v>
      </c>
      <c r="D66" s="253"/>
      <c r="E66" s="253"/>
      <c r="F66" s="253"/>
      <c r="G66" s="253"/>
      <c r="H66" s="254" t="str">
        <f>IF(AND($A66=1,0&lt;中間シート!H45),中間シート!H45,"")</f>
        <v/>
      </c>
      <c r="I66" s="255"/>
      <c r="J66" s="255"/>
      <c r="K66" s="255"/>
      <c r="L66" s="255"/>
      <c r="M66" s="255"/>
      <c r="N66" s="255"/>
      <c r="O66" s="255"/>
      <c r="P66" s="256"/>
      <c r="Q66" s="280" t="str">
        <f>IF(AND($A66=1,0&lt;中間シート!I45),中間シート!I45,"")</f>
        <v/>
      </c>
      <c r="R66" s="281"/>
      <c r="S66" s="281"/>
      <c r="T66" s="281"/>
      <c r="U66" s="281"/>
      <c r="V66" s="281"/>
      <c r="W66" s="281"/>
      <c r="X66" s="281"/>
      <c r="Y66" s="281"/>
      <c r="Z66" s="281"/>
      <c r="AA66" s="282"/>
    </row>
    <row r="67" spans="1:27" ht="21" customHeight="1" x14ac:dyDescent="0.15">
      <c r="A67" s="37">
        <f>中間シート!D46</f>
        <v>0</v>
      </c>
      <c r="C67" s="252" t="str">
        <f>IF($A67=1,"　事業場３","")</f>
        <v/>
      </c>
      <c r="D67" s="253"/>
      <c r="E67" s="253"/>
      <c r="F67" s="253"/>
      <c r="G67" s="253"/>
      <c r="H67" s="254" t="str">
        <f>IF(AND($A67=1,0&lt;中間シート!H46),中間シート!H46,"")</f>
        <v/>
      </c>
      <c r="I67" s="255"/>
      <c r="J67" s="255"/>
      <c r="K67" s="255"/>
      <c r="L67" s="255"/>
      <c r="M67" s="255"/>
      <c r="N67" s="255"/>
      <c r="O67" s="255"/>
      <c r="P67" s="256"/>
      <c r="Q67" s="280" t="str">
        <f>IF(AND($A67=1,0&lt;中間シート!I46),中間シート!I46,"")</f>
        <v/>
      </c>
      <c r="R67" s="281"/>
      <c r="S67" s="281"/>
      <c r="T67" s="281"/>
      <c r="U67" s="281"/>
      <c r="V67" s="281"/>
      <c r="W67" s="281"/>
      <c r="X67" s="281"/>
      <c r="Y67" s="281"/>
      <c r="Z67" s="281"/>
      <c r="AA67" s="282"/>
    </row>
    <row r="68" spans="1:27" ht="21" customHeight="1" x14ac:dyDescent="0.15">
      <c r="A68" s="37">
        <f>中間シート!D47</f>
        <v>0</v>
      </c>
      <c r="C68" s="252" t="str">
        <f>IF($A68=1,"　事業場４","")</f>
        <v/>
      </c>
      <c r="D68" s="253"/>
      <c r="E68" s="253"/>
      <c r="F68" s="253"/>
      <c r="G68" s="253"/>
      <c r="H68" s="254" t="str">
        <f>IF(AND($A68=1,0&lt;中間シート!H47),中間シート!H47,"")</f>
        <v/>
      </c>
      <c r="I68" s="255"/>
      <c r="J68" s="255"/>
      <c r="K68" s="255"/>
      <c r="L68" s="255"/>
      <c r="M68" s="255"/>
      <c r="N68" s="255"/>
      <c r="O68" s="255"/>
      <c r="P68" s="256"/>
      <c r="Q68" s="280" t="str">
        <f>IF(AND($A68=1,0&lt;中間シート!I47),中間シート!I47,"")</f>
        <v/>
      </c>
      <c r="R68" s="281"/>
      <c r="S68" s="281"/>
      <c r="T68" s="281"/>
      <c r="U68" s="281"/>
      <c r="V68" s="281"/>
      <c r="W68" s="281"/>
      <c r="X68" s="281"/>
      <c r="Y68" s="281"/>
      <c r="Z68" s="281"/>
      <c r="AA68" s="282"/>
    </row>
    <row r="69" spans="1:27" ht="21" customHeight="1" x14ac:dyDescent="0.15">
      <c r="A69" s="37">
        <f>中間シート!D48</f>
        <v>0</v>
      </c>
      <c r="C69" s="252" t="str">
        <f>IF($A69=1,"　事業場５","")</f>
        <v/>
      </c>
      <c r="D69" s="253"/>
      <c r="E69" s="253"/>
      <c r="F69" s="253"/>
      <c r="G69" s="253"/>
      <c r="H69" s="254" t="str">
        <f>IF(AND($A69=1,0&lt;中間シート!H48),中間シート!H48,"")</f>
        <v/>
      </c>
      <c r="I69" s="255"/>
      <c r="J69" s="255"/>
      <c r="K69" s="255"/>
      <c r="L69" s="255"/>
      <c r="M69" s="255"/>
      <c r="N69" s="255"/>
      <c r="O69" s="255"/>
      <c r="P69" s="256"/>
      <c r="Q69" s="280" t="str">
        <f>IF(AND($A69=1,0&lt;中間シート!I48),中間シート!I48,"")</f>
        <v/>
      </c>
      <c r="R69" s="281"/>
      <c r="S69" s="281"/>
      <c r="T69" s="281"/>
      <c r="U69" s="281"/>
      <c r="V69" s="281"/>
      <c r="W69" s="281"/>
      <c r="X69" s="281"/>
      <c r="Y69" s="281"/>
      <c r="Z69" s="281"/>
      <c r="AA69" s="282"/>
    </row>
    <row r="70" spans="1:27" ht="21" customHeight="1" x14ac:dyDescent="0.15">
      <c r="A70" s="37">
        <f>中間シート!D49</f>
        <v>0</v>
      </c>
      <c r="C70" s="252" t="str">
        <f>IF($A70=1,"　事業場６","")</f>
        <v/>
      </c>
      <c r="D70" s="253"/>
      <c r="E70" s="253"/>
      <c r="F70" s="253"/>
      <c r="G70" s="253"/>
      <c r="H70" s="254" t="str">
        <f>IF(AND($A70=1,0&lt;中間シート!H49),中間シート!H49,"")</f>
        <v/>
      </c>
      <c r="I70" s="255"/>
      <c r="J70" s="255"/>
      <c r="K70" s="255"/>
      <c r="L70" s="255"/>
      <c r="M70" s="255"/>
      <c r="N70" s="255"/>
      <c r="O70" s="255"/>
      <c r="P70" s="256"/>
      <c r="Q70" s="280" t="str">
        <f>IF(AND($A70=1,0&lt;中間シート!I49),中間シート!I49,"")</f>
        <v/>
      </c>
      <c r="R70" s="281"/>
      <c r="S70" s="281"/>
      <c r="T70" s="281"/>
      <c r="U70" s="281"/>
      <c r="V70" s="281"/>
      <c r="W70" s="281"/>
      <c r="X70" s="281"/>
      <c r="Y70" s="281"/>
      <c r="Z70" s="281"/>
      <c r="AA70" s="282"/>
    </row>
    <row r="71" spans="1:27" ht="21" customHeight="1" x14ac:dyDescent="0.15">
      <c r="A71" s="37">
        <f>中間シート!D50</f>
        <v>0</v>
      </c>
      <c r="C71" s="252" t="str">
        <f>IF($A71=1,"　事業場７","")</f>
        <v/>
      </c>
      <c r="D71" s="253"/>
      <c r="E71" s="253"/>
      <c r="F71" s="253"/>
      <c r="G71" s="253"/>
      <c r="H71" s="254" t="str">
        <f>IF(AND($A71=1,0&lt;中間シート!H50),中間シート!H50,"")</f>
        <v/>
      </c>
      <c r="I71" s="255"/>
      <c r="J71" s="255"/>
      <c r="K71" s="255"/>
      <c r="L71" s="255"/>
      <c r="M71" s="255"/>
      <c r="N71" s="255"/>
      <c r="O71" s="255"/>
      <c r="P71" s="256"/>
      <c r="Q71" s="280" t="str">
        <f>IF(AND($A71=1,0&lt;中間シート!I50),中間シート!I50,"")</f>
        <v/>
      </c>
      <c r="R71" s="281"/>
      <c r="S71" s="281"/>
      <c r="T71" s="281"/>
      <c r="U71" s="281"/>
      <c r="V71" s="281"/>
      <c r="W71" s="281"/>
      <c r="X71" s="281"/>
      <c r="Y71" s="281"/>
      <c r="Z71" s="281"/>
      <c r="AA71" s="282"/>
    </row>
    <row r="72" spans="1:27" ht="21" customHeight="1" x14ac:dyDescent="0.15">
      <c r="A72" s="37">
        <f>中間シート!D51</f>
        <v>0</v>
      </c>
      <c r="C72" s="252" t="str">
        <f>IF($A72=1,"　事業場８","")</f>
        <v/>
      </c>
      <c r="D72" s="253"/>
      <c r="E72" s="253"/>
      <c r="F72" s="253"/>
      <c r="G72" s="253"/>
      <c r="H72" s="254" t="str">
        <f>IF(AND($A72=1,0&lt;中間シート!H51),中間シート!H51,"")</f>
        <v/>
      </c>
      <c r="I72" s="255"/>
      <c r="J72" s="255"/>
      <c r="K72" s="255"/>
      <c r="L72" s="255"/>
      <c r="M72" s="255"/>
      <c r="N72" s="255"/>
      <c r="O72" s="255"/>
      <c r="P72" s="256"/>
      <c r="Q72" s="280" t="str">
        <f>IF(AND($A72=1,0&lt;中間シート!I51),中間シート!I51,"")</f>
        <v/>
      </c>
      <c r="R72" s="281"/>
      <c r="S72" s="281"/>
      <c r="T72" s="281"/>
      <c r="U72" s="281"/>
      <c r="V72" s="281"/>
      <c r="W72" s="281"/>
      <c r="X72" s="281"/>
      <c r="Y72" s="281"/>
      <c r="Z72" s="281"/>
      <c r="AA72" s="282"/>
    </row>
    <row r="73" spans="1:27" ht="21" customHeight="1" x14ac:dyDescent="0.15">
      <c r="A73" s="37">
        <f>中間シート!D52</f>
        <v>0</v>
      </c>
      <c r="C73" s="252" t="str">
        <f>IF($A73=1,"　事業場９","")</f>
        <v/>
      </c>
      <c r="D73" s="253"/>
      <c r="E73" s="253"/>
      <c r="F73" s="253"/>
      <c r="G73" s="253"/>
      <c r="H73" s="254" t="str">
        <f>IF(AND($A73=1,0&lt;中間シート!H52),中間シート!H52,"")</f>
        <v/>
      </c>
      <c r="I73" s="255"/>
      <c r="J73" s="255"/>
      <c r="K73" s="255"/>
      <c r="L73" s="255"/>
      <c r="M73" s="255"/>
      <c r="N73" s="255"/>
      <c r="O73" s="255"/>
      <c r="P73" s="256"/>
      <c r="Q73" s="280" t="str">
        <f>IF(AND($A73=1,0&lt;中間シート!I52),中間シート!I52,"")</f>
        <v/>
      </c>
      <c r="R73" s="281"/>
      <c r="S73" s="281"/>
      <c r="T73" s="281"/>
      <c r="U73" s="281"/>
      <c r="V73" s="281"/>
      <c r="W73" s="281"/>
      <c r="X73" s="281"/>
      <c r="Y73" s="281"/>
      <c r="Z73" s="281"/>
      <c r="AA73" s="282"/>
    </row>
    <row r="74" spans="1:27" ht="21" customHeight="1" x14ac:dyDescent="0.15">
      <c r="A74" s="37">
        <f>中間シート!D53</f>
        <v>0</v>
      </c>
      <c r="C74" s="252" t="str">
        <f>IF($A74=1,"　事業場１０","")</f>
        <v/>
      </c>
      <c r="D74" s="253"/>
      <c r="E74" s="253"/>
      <c r="F74" s="253"/>
      <c r="G74" s="253"/>
      <c r="H74" s="254" t="str">
        <f>IF(AND($A74=1,0&lt;中間シート!H53),中間シート!H53,"")</f>
        <v/>
      </c>
      <c r="I74" s="255"/>
      <c r="J74" s="255"/>
      <c r="K74" s="255"/>
      <c r="L74" s="255"/>
      <c r="M74" s="255"/>
      <c r="N74" s="255"/>
      <c r="O74" s="255"/>
      <c r="P74" s="256"/>
      <c r="Q74" s="280" t="str">
        <f>IF(AND($A74=1,0&lt;中間シート!I53),中間シート!I53,"")</f>
        <v/>
      </c>
      <c r="R74" s="281"/>
      <c r="S74" s="281"/>
      <c r="T74" s="281"/>
      <c r="U74" s="281"/>
      <c r="V74" s="281"/>
      <c r="W74" s="281"/>
      <c r="X74" s="281"/>
      <c r="Y74" s="281"/>
      <c r="Z74" s="281"/>
      <c r="AA74" s="282"/>
    </row>
    <row r="75" spans="1:27" ht="21" customHeight="1" x14ac:dyDescent="0.15">
      <c r="C75" s="243" t="s">
        <v>136</v>
      </c>
      <c r="D75" s="244"/>
      <c r="E75" s="244"/>
      <c r="F75" s="244"/>
      <c r="G75" s="244"/>
      <c r="H75" s="245" t="str">
        <f>IF(H65&lt;&gt;"",SUM(H65:P74),"")</f>
        <v/>
      </c>
      <c r="I75" s="246"/>
      <c r="J75" s="246"/>
      <c r="K75" s="246"/>
      <c r="L75" s="246"/>
      <c r="M75" s="246"/>
      <c r="N75" s="246"/>
      <c r="O75" s="246"/>
      <c r="P75" s="247"/>
      <c r="Q75" s="268" t="str">
        <f>IF(Q65&lt;&gt;"",SUM(Q65:AA74),"")</f>
        <v/>
      </c>
      <c r="R75" s="268"/>
      <c r="S75" s="268"/>
      <c r="T75" s="268"/>
      <c r="U75" s="268"/>
      <c r="V75" s="268"/>
      <c r="W75" s="268"/>
      <c r="X75" s="268"/>
      <c r="Y75" s="268"/>
      <c r="Z75" s="268"/>
      <c r="AA75" s="268"/>
    </row>
    <row r="76" spans="1:27" x14ac:dyDescent="0.15">
      <c r="C76" s="54"/>
      <c r="D76" s="39"/>
      <c r="E76" s="39"/>
      <c r="F76" s="39"/>
      <c r="G76" s="39"/>
      <c r="H76" s="158"/>
      <c r="I76" s="158"/>
      <c r="J76" s="159"/>
      <c r="K76" s="159"/>
      <c r="L76" s="159"/>
      <c r="M76" s="159"/>
      <c r="N76" s="159"/>
      <c r="O76" s="159"/>
      <c r="P76" s="159"/>
      <c r="Q76" s="159"/>
      <c r="R76" s="159"/>
      <c r="S76" s="159"/>
      <c r="T76" s="159"/>
      <c r="U76" s="159"/>
      <c r="V76" s="159"/>
      <c r="W76" s="159"/>
      <c r="X76" s="159"/>
      <c r="Y76" s="159"/>
      <c r="Z76" s="159"/>
      <c r="AA76" s="159"/>
    </row>
    <row r="77" spans="1:27" x14ac:dyDescent="0.15">
      <c r="C77" s="54"/>
      <c r="D77" s="39"/>
      <c r="E77" s="39"/>
      <c r="F77" s="39"/>
      <c r="G77" s="39"/>
      <c r="H77" s="39"/>
      <c r="AA77" s="42" t="s">
        <v>127</v>
      </c>
    </row>
    <row r="78" spans="1:27" ht="13.5" customHeight="1" x14ac:dyDescent="0.15">
      <c r="C78" s="269"/>
      <c r="D78" s="270"/>
      <c r="E78" s="270"/>
      <c r="F78" s="270"/>
      <c r="G78" s="271"/>
      <c r="H78" s="243" t="s">
        <v>137</v>
      </c>
      <c r="I78" s="244"/>
      <c r="J78" s="244"/>
      <c r="K78" s="244"/>
      <c r="L78" s="244"/>
      <c r="M78" s="244"/>
      <c r="N78" s="244"/>
      <c r="O78" s="244"/>
      <c r="P78" s="244"/>
      <c r="Q78" s="244"/>
      <c r="R78" s="244"/>
      <c r="S78" s="244"/>
      <c r="T78" s="244"/>
      <c r="U78" s="244"/>
      <c r="V78" s="244"/>
      <c r="W78" s="244"/>
      <c r="X78" s="244"/>
      <c r="Y78" s="278"/>
      <c r="Z78" s="263" t="s">
        <v>138</v>
      </c>
      <c r="AA78" s="263"/>
    </row>
    <row r="79" spans="1:27" ht="13.5" customHeight="1" x14ac:dyDescent="0.15">
      <c r="C79" s="272"/>
      <c r="D79" s="273"/>
      <c r="E79" s="273"/>
      <c r="F79" s="273"/>
      <c r="G79" s="274"/>
      <c r="H79" s="243" t="s">
        <v>139</v>
      </c>
      <c r="I79" s="244"/>
      <c r="J79" s="244"/>
      <c r="K79" s="244"/>
      <c r="L79" s="244"/>
      <c r="M79" s="244"/>
      <c r="N79" s="244"/>
      <c r="O79" s="244"/>
      <c r="P79" s="244"/>
      <c r="Q79" s="244"/>
      <c r="R79" s="244"/>
      <c r="S79" s="244"/>
      <c r="T79" s="244"/>
      <c r="U79" s="244"/>
      <c r="V79" s="244"/>
      <c r="W79" s="244"/>
      <c r="X79" s="244"/>
      <c r="Y79" s="278"/>
      <c r="Z79" s="263"/>
      <c r="AA79" s="263"/>
    </row>
    <row r="80" spans="1:27" ht="36" customHeight="1" x14ac:dyDescent="0.15">
      <c r="C80" s="275"/>
      <c r="D80" s="276"/>
      <c r="E80" s="276"/>
      <c r="F80" s="276"/>
      <c r="G80" s="277"/>
      <c r="H80" s="279" t="s">
        <v>140</v>
      </c>
      <c r="I80" s="279"/>
      <c r="J80" s="279"/>
      <c r="K80" s="279" t="s">
        <v>141</v>
      </c>
      <c r="L80" s="279"/>
      <c r="M80" s="279"/>
      <c r="N80" s="279"/>
      <c r="O80" s="279"/>
      <c r="P80" s="279"/>
      <c r="Q80" s="279"/>
      <c r="R80" s="263" t="s">
        <v>142</v>
      </c>
      <c r="S80" s="263"/>
      <c r="T80" s="263"/>
      <c r="U80" s="263" t="s">
        <v>132</v>
      </c>
      <c r="V80" s="263"/>
      <c r="W80" s="263"/>
      <c r="X80" s="263"/>
      <c r="Y80" s="263"/>
      <c r="Z80" s="263"/>
      <c r="AA80" s="263"/>
    </row>
    <row r="81" spans="1:27" ht="21" customHeight="1" x14ac:dyDescent="0.15">
      <c r="C81" s="264" t="s">
        <v>134</v>
      </c>
      <c r="D81" s="265"/>
      <c r="E81" s="265"/>
      <c r="F81" s="265"/>
      <c r="G81" s="265"/>
      <c r="H81" s="266"/>
      <c r="I81" s="266"/>
      <c r="J81" s="266"/>
      <c r="K81" s="266"/>
      <c r="L81" s="266"/>
      <c r="M81" s="266"/>
      <c r="N81" s="266"/>
      <c r="O81" s="266"/>
      <c r="P81" s="266"/>
      <c r="Q81" s="266"/>
      <c r="R81" s="267"/>
      <c r="S81" s="267"/>
      <c r="T81" s="267"/>
      <c r="U81" s="266"/>
      <c r="V81" s="266"/>
      <c r="W81" s="266"/>
      <c r="X81" s="266"/>
      <c r="Y81" s="266"/>
      <c r="Z81" s="260"/>
      <c r="AA81" s="261"/>
    </row>
    <row r="82" spans="1:27" ht="21" customHeight="1" x14ac:dyDescent="0.15">
      <c r="A82" s="37">
        <f>中間シート!D44</f>
        <v>1</v>
      </c>
      <c r="C82" s="252" t="s">
        <v>135</v>
      </c>
      <c r="D82" s="253"/>
      <c r="E82" s="253"/>
      <c r="F82" s="253"/>
      <c r="G82" s="253"/>
      <c r="H82" s="262" t="str">
        <f>IF(AND($A82=1,0&lt;中間シート!J44),中間シート!J44,"")</f>
        <v/>
      </c>
      <c r="I82" s="262"/>
      <c r="J82" s="262"/>
      <c r="K82" s="262" t="str">
        <f>IF(AND($A82=1,0&lt;中間シート!K44),中間シート!K44,"")</f>
        <v/>
      </c>
      <c r="L82" s="262"/>
      <c r="M82" s="262"/>
      <c r="N82" s="262"/>
      <c r="O82" s="262"/>
      <c r="P82" s="262"/>
      <c r="Q82" s="262"/>
      <c r="R82" s="257" t="str">
        <f>IF(K82&lt;&gt;"","１／３","")</f>
        <v/>
      </c>
      <c r="S82" s="257"/>
      <c r="T82" s="257"/>
      <c r="U82" s="262" t="str">
        <f>IF(AND($A82=1,0&lt;中間シート!L44),中間シート!L44,"")</f>
        <v/>
      </c>
      <c r="V82" s="262"/>
      <c r="W82" s="262"/>
      <c r="X82" s="262"/>
      <c r="Y82" s="262"/>
      <c r="Z82" s="258"/>
      <c r="AA82" s="259"/>
    </row>
    <row r="83" spans="1:27" ht="21" customHeight="1" x14ac:dyDescent="0.15">
      <c r="A83" s="37">
        <f>中間シート!D45</f>
        <v>0</v>
      </c>
      <c r="C83" s="252" t="s">
        <v>144</v>
      </c>
      <c r="D83" s="253"/>
      <c r="E83" s="253"/>
      <c r="F83" s="253"/>
      <c r="G83" s="253"/>
      <c r="H83" s="254" t="str">
        <f>IF(AND($A83=1,0&lt;中間シート!J45),中間シート!J45,"")</f>
        <v/>
      </c>
      <c r="I83" s="255"/>
      <c r="J83" s="256"/>
      <c r="K83" s="254" t="str">
        <f>IF(AND($A83=1,0&lt;中間シート!K45),中間シート!K45,"")</f>
        <v/>
      </c>
      <c r="L83" s="255"/>
      <c r="M83" s="255"/>
      <c r="N83" s="255"/>
      <c r="O83" s="255"/>
      <c r="P83" s="255"/>
      <c r="Q83" s="256"/>
      <c r="R83" s="257" t="str">
        <f>IF(K83&lt;&gt;"","１／３","")</f>
        <v/>
      </c>
      <c r="S83" s="257"/>
      <c r="T83" s="257"/>
      <c r="U83" s="254" t="str">
        <f>IF(AND($A83=1,0&lt;中間シート!L45),中間シート!L45,"")</f>
        <v/>
      </c>
      <c r="V83" s="255"/>
      <c r="W83" s="255"/>
      <c r="X83" s="255"/>
      <c r="Y83" s="256"/>
      <c r="Z83" s="258"/>
      <c r="AA83" s="259"/>
    </row>
    <row r="84" spans="1:27" ht="21" customHeight="1" x14ac:dyDescent="0.15">
      <c r="A84" s="37">
        <f>中間シート!D46</f>
        <v>0</v>
      </c>
      <c r="C84" s="252" t="str">
        <f>IF($A84=1,"　事業場３","")</f>
        <v/>
      </c>
      <c r="D84" s="253"/>
      <c r="E84" s="253"/>
      <c r="F84" s="253"/>
      <c r="G84" s="253"/>
      <c r="H84" s="254" t="str">
        <f>IF(AND($A84=1,0&lt;中間シート!J46),中間シート!J46,"")</f>
        <v/>
      </c>
      <c r="I84" s="255"/>
      <c r="J84" s="256"/>
      <c r="K84" s="254" t="str">
        <f>IF(AND($A84=1,0&lt;中間シート!K46),中間シート!K46,"")</f>
        <v/>
      </c>
      <c r="L84" s="255"/>
      <c r="M84" s="255"/>
      <c r="N84" s="255"/>
      <c r="O84" s="255"/>
      <c r="P84" s="255"/>
      <c r="Q84" s="256"/>
      <c r="R84" s="257" t="str">
        <f t="shared" ref="R84:R91" si="0">IF(K84&lt;&gt;"","１／３","")</f>
        <v/>
      </c>
      <c r="S84" s="257"/>
      <c r="T84" s="257"/>
      <c r="U84" s="254" t="str">
        <f>IF(AND($A84=1,0&lt;中間シート!L46),中間シート!L46,"")</f>
        <v/>
      </c>
      <c r="V84" s="255"/>
      <c r="W84" s="255"/>
      <c r="X84" s="255"/>
      <c r="Y84" s="256"/>
      <c r="Z84" s="258"/>
      <c r="AA84" s="259"/>
    </row>
    <row r="85" spans="1:27" ht="21" customHeight="1" x14ac:dyDescent="0.15">
      <c r="A85" s="37">
        <f>中間シート!D47</f>
        <v>0</v>
      </c>
      <c r="C85" s="252" t="str">
        <f>IF($A85=1,"　事業場４","")</f>
        <v/>
      </c>
      <c r="D85" s="253"/>
      <c r="E85" s="253"/>
      <c r="F85" s="253"/>
      <c r="G85" s="253"/>
      <c r="H85" s="254" t="str">
        <f>IF(AND($A85=1,0&lt;中間シート!J47),中間シート!J47,"")</f>
        <v/>
      </c>
      <c r="I85" s="255"/>
      <c r="J85" s="256"/>
      <c r="K85" s="254" t="str">
        <f>IF(AND($A85=1,0&lt;中間シート!K47),中間シート!K47,"")</f>
        <v/>
      </c>
      <c r="L85" s="255"/>
      <c r="M85" s="255"/>
      <c r="N85" s="255"/>
      <c r="O85" s="255"/>
      <c r="P85" s="255"/>
      <c r="Q85" s="256"/>
      <c r="R85" s="257" t="str">
        <f t="shared" si="0"/>
        <v/>
      </c>
      <c r="S85" s="257"/>
      <c r="T85" s="257"/>
      <c r="U85" s="254" t="str">
        <f>IF(AND($A85=1,0&lt;中間シート!L47),中間シート!L47,"")</f>
        <v/>
      </c>
      <c r="V85" s="255"/>
      <c r="W85" s="255"/>
      <c r="X85" s="255"/>
      <c r="Y85" s="256"/>
      <c r="Z85" s="258"/>
      <c r="AA85" s="259"/>
    </row>
    <row r="86" spans="1:27" ht="21" customHeight="1" x14ac:dyDescent="0.15">
      <c r="A86" s="37">
        <f>中間シート!D48</f>
        <v>0</v>
      </c>
      <c r="C86" s="252" t="str">
        <f>IF($A86=1,"　事業場５","")</f>
        <v/>
      </c>
      <c r="D86" s="253"/>
      <c r="E86" s="253"/>
      <c r="F86" s="253"/>
      <c r="G86" s="253"/>
      <c r="H86" s="254" t="str">
        <f>IF(AND($A86=1,0&lt;中間シート!J48),中間シート!J48,"")</f>
        <v/>
      </c>
      <c r="I86" s="255"/>
      <c r="J86" s="256"/>
      <c r="K86" s="254" t="str">
        <f>IF(AND($A86=1,0&lt;中間シート!K48),中間シート!K48,"")</f>
        <v/>
      </c>
      <c r="L86" s="255"/>
      <c r="M86" s="255"/>
      <c r="N86" s="255"/>
      <c r="O86" s="255"/>
      <c r="P86" s="255"/>
      <c r="Q86" s="256"/>
      <c r="R86" s="257" t="str">
        <f t="shared" si="0"/>
        <v/>
      </c>
      <c r="S86" s="257"/>
      <c r="T86" s="257"/>
      <c r="U86" s="254" t="str">
        <f>IF(AND($A86=1,0&lt;中間シート!L48),中間シート!L48,"")</f>
        <v/>
      </c>
      <c r="V86" s="255"/>
      <c r="W86" s="255"/>
      <c r="X86" s="255"/>
      <c r="Y86" s="256"/>
      <c r="Z86" s="258"/>
      <c r="AA86" s="259"/>
    </row>
    <row r="87" spans="1:27" ht="21" customHeight="1" x14ac:dyDescent="0.15">
      <c r="A87" s="37">
        <f>中間シート!D49</f>
        <v>0</v>
      </c>
      <c r="C87" s="252" t="str">
        <f>IF($A87=1,"　事業場６","")</f>
        <v/>
      </c>
      <c r="D87" s="253"/>
      <c r="E87" s="253"/>
      <c r="F87" s="253"/>
      <c r="G87" s="253"/>
      <c r="H87" s="254" t="str">
        <f>IF(AND($A87=1,0&lt;中間シート!J49),中間シート!J49,"")</f>
        <v/>
      </c>
      <c r="I87" s="255"/>
      <c r="J87" s="256"/>
      <c r="K87" s="254" t="str">
        <f>IF(AND($A87=1,0&lt;中間シート!K49),中間シート!K49,"")</f>
        <v/>
      </c>
      <c r="L87" s="255"/>
      <c r="M87" s="255"/>
      <c r="N87" s="255"/>
      <c r="O87" s="255"/>
      <c r="P87" s="255"/>
      <c r="Q87" s="256"/>
      <c r="R87" s="257" t="str">
        <f t="shared" si="0"/>
        <v/>
      </c>
      <c r="S87" s="257"/>
      <c r="T87" s="257"/>
      <c r="U87" s="254" t="str">
        <f>IF(AND($A87=1,0&lt;中間シート!L49),中間シート!L49,"")</f>
        <v/>
      </c>
      <c r="V87" s="255"/>
      <c r="W87" s="255"/>
      <c r="X87" s="255"/>
      <c r="Y87" s="256"/>
      <c r="Z87" s="258"/>
      <c r="AA87" s="259"/>
    </row>
    <row r="88" spans="1:27" ht="21" customHeight="1" x14ac:dyDescent="0.15">
      <c r="A88" s="37">
        <f>中間シート!D50</f>
        <v>0</v>
      </c>
      <c r="C88" s="252" t="str">
        <f>IF($A88=1,"　事業場７","")</f>
        <v/>
      </c>
      <c r="D88" s="253"/>
      <c r="E88" s="253"/>
      <c r="F88" s="253"/>
      <c r="G88" s="253"/>
      <c r="H88" s="254" t="str">
        <f>IF(AND($A88=1,0&lt;中間シート!J50),中間シート!J50,"")</f>
        <v/>
      </c>
      <c r="I88" s="255"/>
      <c r="J88" s="256"/>
      <c r="K88" s="254" t="str">
        <f>IF(AND($A88=1,0&lt;中間シート!K50),中間シート!K50,"")</f>
        <v/>
      </c>
      <c r="L88" s="255"/>
      <c r="M88" s="255"/>
      <c r="N88" s="255"/>
      <c r="O88" s="255"/>
      <c r="P88" s="255"/>
      <c r="Q88" s="256"/>
      <c r="R88" s="257" t="str">
        <f t="shared" si="0"/>
        <v/>
      </c>
      <c r="S88" s="257"/>
      <c r="T88" s="257"/>
      <c r="U88" s="254" t="str">
        <f>IF(AND($A88=1,0&lt;中間シート!L50),中間シート!L50,"")</f>
        <v/>
      </c>
      <c r="V88" s="255"/>
      <c r="W88" s="255"/>
      <c r="X88" s="255"/>
      <c r="Y88" s="256"/>
      <c r="Z88" s="258"/>
      <c r="AA88" s="259"/>
    </row>
    <row r="89" spans="1:27" ht="21" customHeight="1" x14ac:dyDescent="0.15">
      <c r="A89" s="37">
        <f>中間シート!D51</f>
        <v>0</v>
      </c>
      <c r="C89" s="252" t="str">
        <f>IF($A89=1,"　事業場８","")</f>
        <v/>
      </c>
      <c r="D89" s="253"/>
      <c r="E89" s="253"/>
      <c r="F89" s="253"/>
      <c r="G89" s="253"/>
      <c r="H89" s="254" t="str">
        <f>IF(AND($A89=1,0&lt;中間シート!J51),中間シート!J51,"")</f>
        <v/>
      </c>
      <c r="I89" s="255"/>
      <c r="J89" s="256"/>
      <c r="K89" s="254" t="str">
        <f>IF(AND($A89=1,0&lt;中間シート!K51),中間シート!K51,"")</f>
        <v/>
      </c>
      <c r="L89" s="255"/>
      <c r="M89" s="255"/>
      <c r="N89" s="255"/>
      <c r="O89" s="255"/>
      <c r="P89" s="255"/>
      <c r="Q89" s="256"/>
      <c r="R89" s="257" t="str">
        <f t="shared" si="0"/>
        <v/>
      </c>
      <c r="S89" s="257"/>
      <c r="T89" s="257"/>
      <c r="U89" s="254" t="str">
        <f>IF(AND($A89=1,0&lt;中間シート!L51),中間シート!L51,"")</f>
        <v/>
      </c>
      <c r="V89" s="255"/>
      <c r="W89" s="255"/>
      <c r="X89" s="255"/>
      <c r="Y89" s="256"/>
      <c r="Z89" s="258"/>
      <c r="AA89" s="259"/>
    </row>
    <row r="90" spans="1:27" ht="21" customHeight="1" x14ac:dyDescent="0.15">
      <c r="A90" s="37">
        <f>中間シート!D52</f>
        <v>0</v>
      </c>
      <c r="C90" s="252" t="str">
        <f>IF($A90=1,"　事業場９","")</f>
        <v/>
      </c>
      <c r="D90" s="253"/>
      <c r="E90" s="253"/>
      <c r="F90" s="253"/>
      <c r="G90" s="253"/>
      <c r="H90" s="254" t="str">
        <f>IF(AND($A90=1,0&lt;中間シート!J52),中間シート!J52,"")</f>
        <v/>
      </c>
      <c r="I90" s="255"/>
      <c r="J90" s="256"/>
      <c r="K90" s="254" t="str">
        <f>IF(AND($A90=1,0&lt;中間シート!K52),中間シート!K52,"")</f>
        <v/>
      </c>
      <c r="L90" s="255"/>
      <c r="M90" s="255"/>
      <c r="N90" s="255"/>
      <c r="O90" s="255"/>
      <c r="P90" s="255"/>
      <c r="Q90" s="256"/>
      <c r="R90" s="257" t="str">
        <f t="shared" si="0"/>
        <v/>
      </c>
      <c r="S90" s="257"/>
      <c r="T90" s="257"/>
      <c r="U90" s="254" t="str">
        <f>IF(AND($A90=1,0&lt;中間シート!L52),中間シート!L52,"")</f>
        <v/>
      </c>
      <c r="V90" s="255"/>
      <c r="W90" s="255"/>
      <c r="X90" s="255"/>
      <c r="Y90" s="256"/>
      <c r="Z90" s="258"/>
      <c r="AA90" s="259"/>
    </row>
    <row r="91" spans="1:27" ht="21" customHeight="1" x14ac:dyDescent="0.15">
      <c r="A91" s="37">
        <f>中間シート!D53</f>
        <v>0</v>
      </c>
      <c r="C91" s="252" t="str">
        <f>IF($A91=1,"　事業場１０","")</f>
        <v/>
      </c>
      <c r="D91" s="253"/>
      <c r="E91" s="253"/>
      <c r="F91" s="253"/>
      <c r="G91" s="253"/>
      <c r="H91" s="254" t="str">
        <f>IF(AND($A91=1,0&lt;中間シート!J53),中間シート!J53,"")</f>
        <v/>
      </c>
      <c r="I91" s="255"/>
      <c r="J91" s="256"/>
      <c r="K91" s="254" t="str">
        <f>IF(AND($A91=1,0&lt;中間シート!K53),中間シート!K53,"")</f>
        <v/>
      </c>
      <c r="L91" s="255"/>
      <c r="M91" s="255"/>
      <c r="N91" s="255"/>
      <c r="O91" s="255"/>
      <c r="P91" s="255"/>
      <c r="Q91" s="256"/>
      <c r="R91" s="257" t="str">
        <f t="shared" si="0"/>
        <v/>
      </c>
      <c r="S91" s="257"/>
      <c r="T91" s="257"/>
      <c r="U91" s="254" t="str">
        <f>IF(AND($A91=1,0&lt;中間シート!L53),中間シート!L53,"")</f>
        <v/>
      </c>
      <c r="V91" s="255"/>
      <c r="W91" s="255"/>
      <c r="X91" s="255"/>
      <c r="Y91" s="256"/>
      <c r="Z91" s="258"/>
      <c r="AA91" s="259"/>
    </row>
    <row r="92" spans="1:27" ht="21" customHeight="1" x14ac:dyDescent="0.15">
      <c r="C92" s="243" t="s">
        <v>136</v>
      </c>
      <c r="D92" s="244"/>
      <c r="E92" s="244"/>
      <c r="F92" s="244"/>
      <c r="G92" s="244"/>
      <c r="H92" s="245" t="str">
        <f>IF(H82&lt;&gt;"",SUM(H82:J91),"")</f>
        <v/>
      </c>
      <c r="I92" s="246"/>
      <c r="J92" s="247"/>
      <c r="K92" s="245" t="str">
        <f>IF(K82&lt;&gt;"",SUM(K82:Q91),"")</f>
        <v/>
      </c>
      <c r="L92" s="246"/>
      <c r="M92" s="246"/>
      <c r="N92" s="246"/>
      <c r="O92" s="246"/>
      <c r="P92" s="246"/>
      <c r="Q92" s="247"/>
      <c r="R92" s="248"/>
      <c r="S92" s="248"/>
      <c r="T92" s="248"/>
      <c r="U92" s="249" t="str">
        <f>IF(U82&lt;&gt;"",SUM(U82:Y91),"")</f>
        <v/>
      </c>
      <c r="V92" s="249"/>
      <c r="W92" s="249"/>
      <c r="X92" s="249"/>
      <c r="Y92" s="249"/>
      <c r="Z92" s="250"/>
      <c r="AA92" s="251"/>
    </row>
  </sheetData>
  <sheetProtection algorithmName="SHA-512" hashValue="jxxNt9M0N96nukLeVQGBR3ZzmYhPDftfYcWollj8V4aEi/Kfka3s7DxIp+a0QpVgB7o2k8QXu0MOQR8lWNYStQ==" saltValue="9nq6FsirWTK3DvRfE8nG0A==" spinCount="100000" sheet="1" selectLockedCells="1" selectUnlockedCells="1"/>
  <mergeCells count="149">
    <mergeCell ref="D16:Z16"/>
    <mergeCell ref="C19:AA23"/>
    <mergeCell ref="C25:AA25"/>
    <mergeCell ref="J26:AA27"/>
    <mergeCell ref="C28:R28"/>
    <mergeCell ref="N32:S32"/>
    <mergeCell ref="X2:Z2"/>
    <mergeCell ref="Q9:AA9"/>
    <mergeCell ref="Q10:AA10"/>
    <mergeCell ref="Q12:AA12"/>
    <mergeCell ref="Q13:AA13"/>
    <mergeCell ref="F15:Z15"/>
    <mergeCell ref="C53:AA53"/>
    <mergeCell ref="E54:H54"/>
    <mergeCell ref="J54:AA54"/>
    <mergeCell ref="C55:AA55"/>
    <mergeCell ref="C59:AA59"/>
    <mergeCell ref="C61:G61"/>
    <mergeCell ref="H61:AA61"/>
    <mergeCell ref="N36:S36"/>
    <mergeCell ref="N39:S39"/>
    <mergeCell ref="C48:I48"/>
    <mergeCell ref="J48:O48"/>
    <mergeCell ref="P48:AA48"/>
    <mergeCell ref="C49:I51"/>
    <mergeCell ref="J49:O51"/>
    <mergeCell ref="S49:AA49"/>
    <mergeCell ref="S50:AA50"/>
    <mergeCell ref="S51:AA51"/>
    <mergeCell ref="C65:G65"/>
    <mergeCell ref="H65:P65"/>
    <mergeCell ref="Q65:AA65"/>
    <mergeCell ref="C66:G66"/>
    <mergeCell ref="H66:P66"/>
    <mergeCell ref="Q66:AA66"/>
    <mergeCell ref="C62:G62"/>
    <mergeCell ref="H62:P63"/>
    <mergeCell ref="Q62:AA63"/>
    <mergeCell ref="C63:G63"/>
    <mergeCell ref="C64:G64"/>
    <mergeCell ref="H64:P64"/>
    <mergeCell ref="Q64:AA64"/>
    <mergeCell ref="C69:G69"/>
    <mergeCell ref="H69:P69"/>
    <mergeCell ref="Q69:AA69"/>
    <mergeCell ref="C70:G70"/>
    <mergeCell ref="H70:P70"/>
    <mergeCell ref="Q70:AA70"/>
    <mergeCell ref="C67:G67"/>
    <mergeCell ref="H67:P67"/>
    <mergeCell ref="Q67:AA67"/>
    <mergeCell ref="C68:G68"/>
    <mergeCell ref="H68:P68"/>
    <mergeCell ref="Q68:AA68"/>
    <mergeCell ref="C73:G73"/>
    <mergeCell ref="H73:P73"/>
    <mergeCell ref="Q73:AA73"/>
    <mergeCell ref="C74:G74"/>
    <mergeCell ref="H74:P74"/>
    <mergeCell ref="Q74:AA74"/>
    <mergeCell ref="C71:G71"/>
    <mergeCell ref="H71:P71"/>
    <mergeCell ref="Q71:AA71"/>
    <mergeCell ref="C72:G72"/>
    <mergeCell ref="H72:P72"/>
    <mergeCell ref="Q72:AA72"/>
    <mergeCell ref="C75:G75"/>
    <mergeCell ref="H75:P75"/>
    <mergeCell ref="Q75:AA75"/>
    <mergeCell ref="C78:G80"/>
    <mergeCell ref="H78:Y78"/>
    <mergeCell ref="Z78:AA80"/>
    <mergeCell ref="H79:Y79"/>
    <mergeCell ref="H80:J80"/>
    <mergeCell ref="K80:Q80"/>
    <mergeCell ref="R80:T80"/>
    <mergeCell ref="Z81:AA81"/>
    <mergeCell ref="C82:G82"/>
    <mergeCell ref="H82:J82"/>
    <mergeCell ref="K82:Q82"/>
    <mergeCell ref="R82:T82"/>
    <mergeCell ref="U82:Y82"/>
    <mergeCell ref="Z82:AA82"/>
    <mergeCell ref="U80:Y80"/>
    <mergeCell ref="C81:G81"/>
    <mergeCell ref="H81:J81"/>
    <mergeCell ref="K81:Q81"/>
    <mergeCell ref="R81:T81"/>
    <mergeCell ref="U81:Y81"/>
    <mergeCell ref="C84:G84"/>
    <mergeCell ref="H84:J84"/>
    <mergeCell ref="K84:Q84"/>
    <mergeCell ref="R84:T84"/>
    <mergeCell ref="U84:Y84"/>
    <mergeCell ref="Z84:AA84"/>
    <mergeCell ref="C83:G83"/>
    <mergeCell ref="H83:J83"/>
    <mergeCell ref="K83:Q83"/>
    <mergeCell ref="R83:T83"/>
    <mergeCell ref="U83:Y83"/>
    <mergeCell ref="Z83:AA83"/>
    <mergeCell ref="C86:G86"/>
    <mergeCell ref="H86:J86"/>
    <mergeCell ref="K86:Q86"/>
    <mergeCell ref="R86:T86"/>
    <mergeCell ref="U86:Y86"/>
    <mergeCell ref="Z86:AA86"/>
    <mergeCell ref="C85:G85"/>
    <mergeCell ref="H85:J85"/>
    <mergeCell ref="K85:Q85"/>
    <mergeCell ref="R85:T85"/>
    <mergeCell ref="U85:Y85"/>
    <mergeCell ref="Z85:AA85"/>
    <mergeCell ref="C88:G88"/>
    <mergeCell ref="H88:J88"/>
    <mergeCell ref="K88:Q88"/>
    <mergeCell ref="R88:T88"/>
    <mergeCell ref="U88:Y88"/>
    <mergeCell ref="Z88:AA88"/>
    <mergeCell ref="C87:G87"/>
    <mergeCell ref="H87:J87"/>
    <mergeCell ref="K87:Q87"/>
    <mergeCell ref="R87:T87"/>
    <mergeCell ref="U87:Y87"/>
    <mergeCell ref="Z87:AA87"/>
    <mergeCell ref="C90:G90"/>
    <mergeCell ref="H90:J90"/>
    <mergeCell ref="K90:Q90"/>
    <mergeCell ref="R90:T90"/>
    <mergeCell ref="U90:Y90"/>
    <mergeCell ref="Z90:AA90"/>
    <mergeCell ref="C89:G89"/>
    <mergeCell ref="H89:J89"/>
    <mergeCell ref="K89:Q89"/>
    <mergeCell ref="R89:T89"/>
    <mergeCell ref="U89:Y89"/>
    <mergeCell ref="Z89:AA89"/>
    <mergeCell ref="C92:G92"/>
    <mergeCell ref="H92:J92"/>
    <mergeCell ref="K92:Q92"/>
    <mergeCell ref="R92:T92"/>
    <mergeCell ref="U92:Y92"/>
    <mergeCell ref="Z92:AA92"/>
    <mergeCell ref="C91:G91"/>
    <mergeCell ref="H91:J91"/>
    <mergeCell ref="K91:Q91"/>
    <mergeCell ref="R91:T91"/>
    <mergeCell ref="U91:Y91"/>
    <mergeCell ref="Z91:AA91"/>
  </mergeCells>
  <phoneticPr fontId="4"/>
  <printOptions horizontalCentered="1"/>
  <pageMargins left="0.70866141732283472" right="0.70866141732283472" top="0.70866141732283472" bottom="0.70866141732283472" header="0.31496062992125984" footer="0.31496062992125984"/>
  <pageSetup paperSize="9" scale="99" fitToHeight="0" orientation="portrait" r:id="rId1"/>
  <rowBreaks count="1" manualBreakCount="1">
    <brk id="57" min="1" max="2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A52E-0EF0-4567-91EC-C34548FD7C14}">
  <sheetPr codeName="Sheet8">
    <tabColor theme="7" tint="0.59999389629810485"/>
    <pageSetUpPr fitToPage="1"/>
  </sheetPr>
  <dimension ref="A1:AA132"/>
  <sheetViews>
    <sheetView showGridLines="0" topLeftCell="B1" zoomScaleNormal="100" zoomScaleSheetLayoutView="100" workbookViewId="0">
      <selection activeCell="AC14" sqref="AC14"/>
    </sheetView>
  </sheetViews>
  <sheetFormatPr defaultRowHeight="13.5" x14ac:dyDescent="0.15"/>
  <cols>
    <col min="1" max="1" width="0" style="37" hidden="1" customWidth="1"/>
    <col min="2" max="2" width="0.75" style="37" customWidth="1"/>
    <col min="3" max="3" width="2.75" style="37" customWidth="1"/>
    <col min="4" max="4" width="4.625" style="37" customWidth="1"/>
    <col min="5" max="5" width="3.75" style="37" customWidth="1"/>
    <col min="6" max="6" width="1.375" style="37" customWidth="1"/>
    <col min="7" max="7" width="2.625" style="37" customWidth="1"/>
    <col min="8" max="8" width="3.375" style="37" customWidth="1"/>
    <col min="9" max="9" width="7" style="37" customWidth="1"/>
    <col min="10" max="10" width="7.625" style="37" customWidth="1"/>
    <col min="11" max="11" width="3.625" style="37" customWidth="1"/>
    <col min="12" max="12" width="3.375" style="37" customWidth="1"/>
    <col min="13" max="14" width="2.75" style="37" customWidth="1"/>
    <col min="15" max="15" width="2.625" style="37" customWidth="1"/>
    <col min="16" max="20" width="3.125" style="37" customWidth="1"/>
    <col min="21" max="24" width="3.75" style="37" customWidth="1"/>
    <col min="25" max="25" width="2.875" style="37" customWidth="1"/>
    <col min="26" max="26" width="3.625" style="37" customWidth="1"/>
    <col min="27" max="27" width="2.625" style="37" customWidth="1"/>
    <col min="28" max="28" width="0.75" style="37" customWidth="1"/>
    <col min="29" max="30" width="9" style="37"/>
    <col min="31" max="31" width="10.5" style="37" bestFit="1" customWidth="1"/>
    <col min="32" max="16384" width="9" style="37"/>
  </cols>
  <sheetData>
    <row r="1" spans="3:27" x14ac:dyDescent="0.15">
      <c r="C1" s="38" t="s">
        <v>81</v>
      </c>
      <c r="D1" s="38"/>
      <c r="E1" s="38"/>
      <c r="F1" s="39"/>
      <c r="G1" s="39"/>
      <c r="H1" s="39"/>
      <c r="I1" s="39"/>
      <c r="J1" s="39"/>
      <c r="K1" s="39"/>
      <c r="L1" s="39"/>
      <c r="M1" s="39"/>
      <c r="N1" s="39"/>
      <c r="O1" s="39"/>
      <c r="P1" s="39"/>
      <c r="Q1" s="39"/>
      <c r="R1" s="39"/>
      <c r="S1" s="39"/>
      <c r="T1" s="39"/>
      <c r="U1" s="39"/>
      <c r="V1" s="39"/>
      <c r="W1" s="39"/>
      <c r="X1" s="38"/>
      <c r="Y1" s="38"/>
      <c r="Z1" s="38"/>
      <c r="AA1" s="38"/>
    </row>
    <row r="2" spans="3:27" ht="19.5" customHeight="1" x14ac:dyDescent="0.15">
      <c r="C2" s="38"/>
      <c r="D2" s="38"/>
      <c r="E2" s="38"/>
      <c r="F2" s="38"/>
      <c r="G2" s="38"/>
      <c r="H2" s="39"/>
      <c r="I2" s="38"/>
      <c r="J2" s="38"/>
      <c r="K2" s="38"/>
      <c r="L2" s="38"/>
      <c r="M2" s="38"/>
      <c r="N2" s="38"/>
      <c r="O2" s="39"/>
      <c r="P2" s="39"/>
      <c r="Q2" s="39"/>
      <c r="R2" s="38"/>
      <c r="S2" s="38"/>
      <c r="T2" s="38"/>
      <c r="U2" s="38"/>
      <c r="V2" s="38"/>
      <c r="W2" s="40" t="s">
        <v>82</v>
      </c>
      <c r="X2" s="309" t="str">
        <f>中間シート!G4</f>
        <v/>
      </c>
      <c r="Y2" s="309"/>
      <c r="Z2" s="309"/>
      <c r="AA2" s="40" t="s">
        <v>83</v>
      </c>
    </row>
    <row r="3" spans="3:27" ht="19.5" customHeight="1" x14ac:dyDescent="0.15">
      <c r="C3" s="38"/>
      <c r="D3" s="38"/>
      <c r="E3" s="38"/>
      <c r="F3" s="38"/>
      <c r="G3" s="38"/>
      <c r="H3" s="38"/>
      <c r="I3" s="38"/>
      <c r="J3" s="38"/>
      <c r="K3" s="38"/>
      <c r="L3" s="38"/>
      <c r="M3" s="38"/>
      <c r="N3" s="38"/>
      <c r="O3" s="39"/>
      <c r="P3" s="38"/>
      <c r="Q3" s="38"/>
      <c r="R3" s="38"/>
      <c r="S3" s="39"/>
      <c r="T3" s="41"/>
      <c r="U3" s="42" t="s">
        <v>84</v>
      </c>
      <c r="V3" s="155" t="str">
        <f>IF(中間シート!F5&lt;&gt;0,IF(YEAR(中間シート!F5)=2022,4,5),"")</f>
        <v/>
      </c>
      <c r="W3" s="40" t="s">
        <v>85</v>
      </c>
      <c r="X3" s="156" t="str">
        <f>IF(中間シート!F5&lt;&gt;0,中間シート!F5,"")</f>
        <v/>
      </c>
      <c r="Y3" s="40" t="s">
        <v>86</v>
      </c>
      <c r="Z3" s="157" t="str">
        <f>IF(中間シート!F5&lt;&gt;0,中間シート!F5,"")</f>
        <v/>
      </c>
      <c r="AA3" s="40" t="s">
        <v>87</v>
      </c>
    </row>
    <row r="4" spans="3:27" x14ac:dyDescent="0.15">
      <c r="C4" s="39" t="s">
        <v>88</v>
      </c>
      <c r="D4" s="38"/>
      <c r="E4" s="38"/>
      <c r="F4" s="38"/>
      <c r="G4" s="38"/>
      <c r="H4" s="38"/>
      <c r="I4" s="38"/>
      <c r="J4" s="38"/>
      <c r="K4" s="38"/>
      <c r="L4" s="38"/>
      <c r="M4" s="38"/>
      <c r="N4" s="38"/>
      <c r="O4" s="38"/>
      <c r="P4" s="38"/>
      <c r="Q4" s="38"/>
      <c r="R4" s="38"/>
      <c r="S4" s="38"/>
      <c r="T4" s="38"/>
      <c r="U4" s="38"/>
      <c r="V4" s="38"/>
      <c r="W4" s="38"/>
      <c r="X4" s="38"/>
      <c r="Y4" s="38"/>
      <c r="Z4" s="38"/>
      <c r="AA4" s="38"/>
    </row>
    <row r="5" spans="3:27" x14ac:dyDescent="0.15">
      <c r="C5" s="39" t="s">
        <v>89</v>
      </c>
      <c r="D5" s="38"/>
      <c r="E5" s="38"/>
      <c r="F5" s="38"/>
      <c r="G5" s="38"/>
      <c r="H5" s="38"/>
      <c r="I5" s="38"/>
      <c r="J5" s="38"/>
      <c r="K5" s="38"/>
      <c r="L5" s="38"/>
      <c r="M5" s="38"/>
      <c r="N5" s="38"/>
      <c r="O5" s="38"/>
      <c r="P5" s="38"/>
      <c r="Q5" s="38"/>
      <c r="R5" s="38"/>
      <c r="S5" s="38"/>
      <c r="T5" s="38"/>
      <c r="U5" s="38"/>
      <c r="V5" s="38"/>
      <c r="W5" s="38"/>
      <c r="X5" s="38"/>
      <c r="Y5" s="38"/>
      <c r="Z5" s="38"/>
      <c r="AA5" s="38"/>
    </row>
    <row r="6" spans="3:27" x14ac:dyDescent="0.15">
      <c r="C6" s="39" t="s">
        <v>249</v>
      </c>
      <c r="D6" s="38"/>
      <c r="E6" s="38"/>
      <c r="F6" s="38"/>
      <c r="G6" s="38"/>
      <c r="H6" s="38"/>
      <c r="I6" s="38"/>
      <c r="J6" s="38"/>
      <c r="K6" s="38"/>
      <c r="L6" s="38"/>
      <c r="M6" s="38"/>
      <c r="N6" s="38"/>
      <c r="O6" s="38"/>
      <c r="P6" s="38"/>
      <c r="Q6" s="38"/>
      <c r="R6" s="38"/>
      <c r="S6" s="38"/>
      <c r="T6" s="38"/>
      <c r="U6" s="38"/>
      <c r="V6" s="38"/>
      <c r="W6" s="38"/>
      <c r="X6" s="38"/>
      <c r="Y6" s="38"/>
      <c r="Z6" s="38"/>
      <c r="AA6" s="38"/>
    </row>
    <row r="7" spans="3:27" x14ac:dyDescent="0.15">
      <c r="C7" s="39" t="s">
        <v>250</v>
      </c>
      <c r="D7" s="38"/>
      <c r="E7" s="38"/>
      <c r="F7" s="38"/>
      <c r="G7" s="38"/>
      <c r="H7" s="38"/>
      <c r="I7" s="38"/>
      <c r="J7" s="38"/>
      <c r="K7" s="38"/>
      <c r="L7" s="38"/>
      <c r="M7" s="38"/>
      <c r="N7" s="38"/>
      <c r="O7" s="38"/>
      <c r="P7" s="38"/>
      <c r="Q7" s="38"/>
      <c r="R7" s="38"/>
      <c r="S7" s="38"/>
      <c r="T7" s="38"/>
      <c r="U7" s="38"/>
      <c r="V7" s="38"/>
      <c r="W7" s="38"/>
      <c r="X7" s="38"/>
      <c r="Y7" s="38"/>
      <c r="Z7" s="38"/>
      <c r="AA7" s="38"/>
    </row>
    <row r="8" spans="3:27" x14ac:dyDescent="0.15">
      <c r="C8" s="38"/>
      <c r="D8" s="38"/>
      <c r="E8" s="38"/>
      <c r="F8" s="38"/>
      <c r="G8" s="38"/>
      <c r="H8" s="38"/>
      <c r="I8" s="38"/>
      <c r="J8" s="38"/>
      <c r="K8" s="38"/>
      <c r="L8" s="38"/>
      <c r="M8" s="38"/>
      <c r="N8" s="38"/>
      <c r="O8" s="38"/>
      <c r="P8" s="38"/>
      <c r="Q8" s="38"/>
      <c r="R8" s="38"/>
      <c r="S8" s="38"/>
      <c r="T8" s="38"/>
      <c r="U8" s="38"/>
      <c r="V8" s="38"/>
      <c r="W8" s="38"/>
      <c r="X8" s="38"/>
      <c r="Y8" s="39"/>
      <c r="Z8" s="38"/>
      <c r="AA8" s="38"/>
    </row>
    <row r="9" spans="3:27" ht="19.5" customHeight="1" x14ac:dyDescent="0.15">
      <c r="C9" s="38"/>
      <c r="D9" s="38"/>
      <c r="E9" s="38"/>
      <c r="F9" s="38"/>
      <c r="G9" s="38"/>
      <c r="H9" s="39"/>
      <c r="I9" s="38"/>
      <c r="J9" s="38"/>
      <c r="K9" s="38"/>
      <c r="L9" s="42" t="s">
        <v>90</v>
      </c>
      <c r="M9" s="39" t="s">
        <v>91</v>
      </c>
      <c r="N9" s="39"/>
      <c r="O9" s="38"/>
      <c r="P9" s="38"/>
      <c r="Q9" s="323" t="str">
        <f>中間シート!F11&amp;中間シート!F12</f>
        <v/>
      </c>
      <c r="R9" s="323"/>
      <c r="S9" s="323"/>
      <c r="T9" s="323"/>
      <c r="U9" s="323"/>
      <c r="V9" s="323"/>
      <c r="W9" s="323"/>
      <c r="X9" s="323"/>
      <c r="Y9" s="323"/>
      <c r="Z9" s="323"/>
      <c r="AA9" s="323"/>
    </row>
    <row r="10" spans="3:27" ht="19.5" customHeight="1" x14ac:dyDescent="0.15">
      <c r="C10" s="38"/>
      <c r="D10" s="38"/>
      <c r="E10" s="38"/>
      <c r="F10" s="38"/>
      <c r="G10" s="38"/>
      <c r="H10" s="38"/>
      <c r="I10" s="39"/>
      <c r="J10" s="39"/>
      <c r="K10" s="39"/>
      <c r="L10" s="39"/>
      <c r="M10" s="38"/>
      <c r="N10" s="38"/>
      <c r="O10" s="38"/>
      <c r="P10" s="38"/>
      <c r="Q10" s="323" t="str">
        <f>中間シート!F13&amp;中間シート!F14</f>
        <v/>
      </c>
      <c r="R10" s="323"/>
      <c r="S10" s="323"/>
      <c r="T10" s="323"/>
      <c r="U10" s="323"/>
      <c r="V10" s="323"/>
      <c r="W10" s="323"/>
      <c r="X10" s="323"/>
      <c r="Y10" s="323"/>
      <c r="Z10" s="323"/>
      <c r="AA10" s="323"/>
    </row>
    <row r="11" spans="3:27" x14ac:dyDescent="0.15">
      <c r="C11" s="38"/>
      <c r="D11" s="38"/>
      <c r="E11" s="38"/>
      <c r="F11" s="38"/>
      <c r="G11" s="38"/>
      <c r="H11" s="39"/>
      <c r="I11" s="38"/>
      <c r="J11" s="38"/>
      <c r="K11" s="38"/>
      <c r="L11" s="38"/>
      <c r="M11" s="39" t="s">
        <v>92</v>
      </c>
      <c r="N11" s="39"/>
      <c r="O11" s="38"/>
      <c r="P11" s="38"/>
      <c r="Q11" s="39"/>
      <c r="R11" s="38"/>
      <c r="S11" s="39"/>
      <c r="T11" s="39"/>
      <c r="U11" s="39"/>
      <c r="V11" s="39"/>
      <c r="W11" s="39"/>
      <c r="X11" s="39"/>
      <c r="Y11" s="38"/>
      <c r="Z11" s="38"/>
      <c r="AA11" s="38"/>
    </row>
    <row r="12" spans="3:27" ht="19.5" customHeight="1" x14ac:dyDescent="0.15">
      <c r="C12" s="38"/>
      <c r="D12" s="38"/>
      <c r="E12" s="38"/>
      <c r="F12" s="38"/>
      <c r="G12" s="38"/>
      <c r="H12" s="38"/>
      <c r="I12" s="38"/>
      <c r="J12" s="38"/>
      <c r="K12" s="38"/>
      <c r="L12" s="38"/>
      <c r="M12" s="38"/>
      <c r="N12" s="38"/>
      <c r="O12" s="38"/>
      <c r="P12" s="38"/>
      <c r="Q12" s="323" t="str">
        <f>中間シート!F15</f>
        <v/>
      </c>
      <c r="R12" s="323"/>
      <c r="S12" s="323"/>
      <c r="T12" s="323"/>
      <c r="U12" s="323"/>
      <c r="V12" s="323"/>
      <c r="W12" s="323"/>
      <c r="X12" s="323"/>
      <c r="Y12" s="323"/>
      <c r="Z12" s="323"/>
      <c r="AA12" s="323"/>
    </row>
    <row r="13" spans="3:27" ht="19.5" customHeight="1" x14ac:dyDescent="0.15">
      <c r="C13" s="38"/>
      <c r="D13" s="38"/>
      <c r="E13" s="38"/>
      <c r="F13" s="38"/>
      <c r="G13" s="38"/>
      <c r="H13" s="39"/>
      <c r="I13" s="38"/>
      <c r="J13" s="38"/>
      <c r="K13" s="38"/>
      <c r="L13" s="38"/>
      <c r="M13" s="39" t="s">
        <v>93</v>
      </c>
      <c r="N13" s="39"/>
      <c r="O13" s="38"/>
      <c r="P13" s="38"/>
      <c r="Q13" s="323" t="str">
        <f>TRIM(中間シート!F16&amp;"　"&amp;中間シート!F17&amp;"　"&amp;中間シート!F18)</f>
        <v/>
      </c>
      <c r="R13" s="323"/>
      <c r="S13" s="323"/>
      <c r="T13" s="323"/>
      <c r="U13" s="323"/>
      <c r="V13" s="323"/>
      <c r="W13" s="323"/>
      <c r="X13" s="323"/>
      <c r="Y13" s="323"/>
      <c r="Z13" s="323"/>
      <c r="AA13" s="323"/>
    </row>
    <row r="14" spans="3:27" x14ac:dyDescent="0.15">
      <c r="C14" s="38"/>
      <c r="D14" s="38"/>
      <c r="E14" s="38"/>
      <c r="F14" s="38"/>
      <c r="G14" s="38"/>
      <c r="H14" s="39"/>
      <c r="I14" s="39"/>
      <c r="J14" s="39"/>
      <c r="K14" s="39"/>
      <c r="L14" s="39"/>
      <c r="M14" s="38"/>
      <c r="N14" s="38"/>
      <c r="O14" s="39"/>
      <c r="P14" s="39"/>
      <c r="Q14" s="39"/>
      <c r="R14" s="39"/>
      <c r="S14" s="39"/>
      <c r="T14" s="38"/>
      <c r="U14" s="38"/>
      <c r="V14" s="38"/>
      <c r="W14" s="38"/>
      <c r="X14" s="39"/>
      <c r="Y14" s="38"/>
      <c r="Z14" s="38"/>
      <c r="AA14" s="38"/>
    </row>
    <row r="15" spans="3:27" ht="19.5" x14ac:dyDescent="0.15">
      <c r="C15" s="39"/>
      <c r="D15" s="43" t="s">
        <v>94</v>
      </c>
      <c r="E15" s="155" t="str">
        <f>IF(AND(中間シート!F17&lt;&gt;"",中間シート!F18&lt;&gt;""),4,"")</f>
        <v/>
      </c>
      <c r="F15" s="318" t="s">
        <v>95</v>
      </c>
      <c r="G15" s="318"/>
      <c r="H15" s="318"/>
      <c r="I15" s="318"/>
      <c r="J15" s="318"/>
      <c r="K15" s="318"/>
      <c r="L15" s="318"/>
      <c r="M15" s="318"/>
      <c r="N15" s="318"/>
      <c r="O15" s="318"/>
      <c r="P15" s="318"/>
      <c r="Q15" s="318"/>
      <c r="R15" s="318"/>
      <c r="S15" s="318"/>
      <c r="T15" s="318"/>
      <c r="U15" s="318"/>
      <c r="V15" s="318"/>
      <c r="W15" s="318"/>
      <c r="X15" s="318"/>
      <c r="Y15" s="318"/>
      <c r="Z15" s="318"/>
      <c r="AA15" s="38"/>
    </row>
    <row r="16" spans="3:27" x14ac:dyDescent="0.15">
      <c r="C16" s="38"/>
      <c r="D16" s="318" t="s">
        <v>96</v>
      </c>
      <c r="E16" s="318"/>
      <c r="F16" s="318"/>
      <c r="G16" s="318"/>
      <c r="H16" s="318"/>
      <c r="I16" s="318"/>
      <c r="J16" s="318"/>
      <c r="K16" s="318"/>
      <c r="L16" s="318"/>
      <c r="M16" s="318"/>
      <c r="N16" s="318"/>
      <c r="O16" s="318"/>
      <c r="P16" s="318"/>
      <c r="Q16" s="318"/>
      <c r="R16" s="318"/>
      <c r="S16" s="318"/>
      <c r="T16" s="318"/>
      <c r="U16" s="318"/>
      <c r="V16" s="318"/>
      <c r="W16" s="318"/>
      <c r="X16" s="318"/>
      <c r="Y16" s="318"/>
      <c r="Z16" s="318"/>
      <c r="AA16" s="38"/>
    </row>
    <row r="17" spans="3:27" x14ac:dyDescent="0.15">
      <c r="C17" s="38"/>
      <c r="D17" s="39" t="s">
        <v>97</v>
      </c>
      <c r="E17" s="39"/>
      <c r="F17" s="39"/>
      <c r="G17" s="39"/>
      <c r="H17" s="39"/>
      <c r="I17" s="39"/>
      <c r="J17" s="39"/>
      <c r="K17" s="39"/>
      <c r="L17" s="39"/>
      <c r="M17" s="39"/>
      <c r="N17" s="39"/>
      <c r="O17" s="39"/>
      <c r="P17" s="39"/>
      <c r="Q17" s="39"/>
      <c r="R17" s="39"/>
      <c r="S17" s="38"/>
      <c r="T17" s="38"/>
      <c r="U17" s="38"/>
      <c r="V17" s="38"/>
      <c r="W17" s="38"/>
      <c r="X17" s="38"/>
      <c r="Y17" s="38"/>
      <c r="Z17" s="38"/>
      <c r="AA17" s="38"/>
    </row>
    <row r="18" spans="3:27" x14ac:dyDescent="0.15">
      <c r="C18" s="38"/>
      <c r="D18" s="39"/>
      <c r="E18" s="39"/>
      <c r="F18" s="39"/>
      <c r="G18" s="39"/>
      <c r="H18" s="39"/>
      <c r="I18" s="39"/>
      <c r="J18" s="39"/>
      <c r="K18" s="39"/>
      <c r="L18" s="39"/>
      <c r="M18" s="39"/>
      <c r="N18" s="39"/>
      <c r="O18" s="39"/>
      <c r="P18" s="39"/>
      <c r="Q18" s="39"/>
      <c r="R18" s="39"/>
      <c r="S18" s="38"/>
      <c r="T18" s="38"/>
      <c r="U18" s="38"/>
      <c r="V18" s="38"/>
      <c r="W18" s="38"/>
      <c r="X18" s="38"/>
      <c r="Y18" s="38"/>
      <c r="Z18" s="38"/>
      <c r="AA18" s="38"/>
    </row>
    <row r="19" spans="3:27" x14ac:dyDescent="0.15">
      <c r="C19" s="319" t="s">
        <v>251</v>
      </c>
      <c r="D19" s="319"/>
      <c r="E19" s="319"/>
      <c r="F19" s="319"/>
      <c r="G19" s="319"/>
      <c r="H19" s="319"/>
      <c r="I19" s="319"/>
      <c r="J19" s="319"/>
      <c r="K19" s="319"/>
      <c r="L19" s="319"/>
      <c r="M19" s="319"/>
      <c r="N19" s="319"/>
      <c r="O19" s="319"/>
      <c r="P19" s="319"/>
      <c r="Q19" s="319"/>
      <c r="R19" s="319"/>
      <c r="S19" s="319"/>
      <c r="T19" s="319"/>
      <c r="U19" s="319"/>
      <c r="V19" s="319"/>
      <c r="W19" s="319"/>
      <c r="X19" s="319"/>
      <c r="Y19" s="319"/>
      <c r="Z19" s="319"/>
      <c r="AA19" s="319"/>
    </row>
    <row r="20" spans="3:27" x14ac:dyDescent="0.15">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c r="AA20" s="319"/>
    </row>
    <row r="21" spans="3:27" x14ac:dyDescent="0.15">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c r="AA21" s="319"/>
    </row>
    <row r="22" spans="3:27" x14ac:dyDescent="0.15">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c r="AA22" s="319"/>
    </row>
    <row r="23" spans="3:27" x14ac:dyDescent="0.15">
      <c r="C23" s="319"/>
      <c r="D23" s="319"/>
      <c r="E23" s="319"/>
      <c r="F23" s="319"/>
      <c r="G23" s="319"/>
      <c r="H23" s="319"/>
      <c r="I23" s="319"/>
      <c r="J23" s="319"/>
      <c r="K23" s="319"/>
      <c r="L23" s="319"/>
      <c r="M23" s="319"/>
      <c r="N23" s="319"/>
      <c r="O23" s="319"/>
      <c r="P23" s="319"/>
      <c r="Q23" s="319"/>
      <c r="R23" s="319"/>
      <c r="S23" s="319"/>
      <c r="T23" s="319"/>
      <c r="U23" s="319"/>
      <c r="V23" s="319"/>
      <c r="W23" s="319"/>
      <c r="X23" s="319"/>
      <c r="Y23" s="319"/>
      <c r="Z23" s="319"/>
      <c r="AA23" s="319"/>
    </row>
    <row r="24" spans="3:27" x14ac:dyDescent="0.15">
      <c r="C24" s="39"/>
      <c r="D24" s="39"/>
      <c r="E24" s="39"/>
      <c r="F24" s="39"/>
      <c r="G24" s="39"/>
      <c r="H24" s="39"/>
      <c r="I24" s="39"/>
      <c r="J24" s="39"/>
      <c r="K24" s="39"/>
      <c r="L24" s="39"/>
      <c r="M24" s="39"/>
      <c r="N24" s="39"/>
      <c r="O24" s="39"/>
      <c r="P24" s="39"/>
      <c r="Q24" s="39"/>
      <c r="R24" s="39"/>
      <c r="S24" s="38"/>
      <c r="T24" s="38"/>
      <c r="U24" s="38"/>
      <c r="V24" s="38"/>
      <c r="W24" s="38"/>
      <c r="X24" s="38"/>
      <c r="Y24" s="38"/>
      <c r="Z24" s="38"/>
      <c r="AA24" s="38"/>
    </row>
    <row r="25" spans="3:27" x14ac:dyDescent="0.15">
      <c r="C25" s="320" t="s">
        <v>98</v>
      </c>
      <c r="D25" s="320"/>
      <c r="E25" s="320"/>
      <c r="F25" s="320"/>
      <c r="G25" s="320"/>
      <c r="H25" s="320"/>
      <c r="I25" s="320"/>
      <c r="J25" s="320"/>
      <c r="K25" s="320"/>
      <c r="L25" s="320"/>
      <c r="M25" s="320"/>
      <c r="N25" s="320"/>
      <c r="O25" s="320"/>
      <c r="P25" s="320"/>
      <c r="Q25" s="320"/>
      <c r="R25" s="320"/>
      <c r="S25" s="320"/>
      <c r="T25" s="320"/>
      <c r="U25" s="320"/>
      <c r="V25" s="320"/>
      <c r="W25" s="320"/>
      <c r="X25" s="320"/>
      <c r="Y25" s="320"/>
      <c r="Z25" s="320"/>
      <c r="AA25" s="320"/>
    </row>
    <row r="26" spans="3:27" x14ac:dyDescent="0.15">
      <c r="C26" s="39" t="s">
        <v>99</v>
      </c>
      <c r="D26" s="39"/>
      <c r="E26" s="39"/>
      <c r="F26" s="39"/>
      <c r="G26" s="39"/>
      <c r="H26" s="39"/>
      <c r="I26" s="39"/>
      <c r="J26" s="321" t="str">
        <f>IF(AND(中間シート!F3&lt;&gt;0,中間シート!F15&lt;&gt;"",中間シート!F17&lt;&gt;""),IF(中間シート!F3=1,中間シート!F15,IF(中間シート!F3=2,中間シート!F17&amp;"　"&amp;中間シート!F18))&amp;"のスキャンツール導入事業","")</f>
        <v/>
      </c>
      <c r="K26" s="321"/>
      <c r="L26" s="321"/>
      <c r="M26" s="321"/>
      <c r="N26" s="321"/>
      <c r="O26" s="321"/>
      <c r="P26" s="321"/>
      <c r="Q26" s="321"/>
      <c r="R26" s="321"/>
      <c r="S26" s="321"/>
      <c r="T26" s="321"/>
      <c r="U26" s="321"/>
      <c r="V26" s="321"/>
      <c r="W26" s="321"/>
      <c r="X26" s="321"/>
      <c r="Y26" s="321"/>
      <c r="Z26" s="321"/>
      <c r="AA26" s="321"/>
    </row>
    <row r="27" spans="3:27" ht="12.95" customHeight="1" x14ac:dyDescent="0.15">
      <c r="C27" s="39" t="s">
        <v>100</v>
      </c>
      <c r="D27" s="39"/>
      <c r="E27" s="39"/>
      <c r="F27" s="39"/>
      <c r="G27" s="39"/>
      <c r="H27" s="39"/>
      <c r="I27" s="39"/>
      <c r="J27" s="321"/>
      <c r="K27" s="321"/>
      <c r="L27" s="321"/>
      <c r="M27" s="321"/>
      <c r="N27" s="321"/>
      <c r="O27" s="321"/>
      <c r="P27" s="321"/>
      <c r="Q27" s="321"/>
      <c r="R27" s="321"/>
      <c r="S27" s="321"/>
      <c r="T27" s="321"/>
      <c r="U27" s="321"/>
      <c r="V27" s="321"/>
      <c r="W27" s="321"/>
      <c r="X27" s="321"/>
      <c r="Y27" s="321"/>
      <c r="Z27" s="321"/>
      <c r="AA27" s="321"/>
    </row>
    <row r="28" spans="3:27" x14ac:dyDescent="0.15">
      <c r="C28" s="322" t="s">
        <v>252</v>
      </c>
      <c r="D28" s="322"/>
      <c r="E28" s="322"/>
      <c r="F28" s="322"/>
      <c r="G28" s="322"/>
      <c r="H28" s="322"/>
      <c r="I28" s="322"/>
      <c r="J28" s="322"/>
      <c r="K28" s="322"/>
      <c r="L28" s="322"/>
      <c r="M28" s="322"/>
      <c r="N28" s="322"/>
      <c r="O28" s="322"/>
      <c r="P28" s="322"/>
      <c r="Q28" s="322"/>
      <c r="R28" s="322"/>
      <c r="S28" s="38"/>
      <c r="T28" s="38"/>
      <c r="U28" s="38"/>
      <c r="V28" s="38"/>
      <c r="W28" s="38"/>
      <c r="X28" s="38"/>
      <c r="Y28" s="38"/>
      <c r="Z28" s="38"/>
      <c r="AA28" s="38"/>
    </row>
    <row r="29" spans="3:27" x14ac:dyDescent="0.15">
      <c r="C29" s="44" t="s">
        <v>101</v>
      </c>
      <c r="D29" s="44"/>
      <c r="E29" s="44"/>
      <c r="F29" s="44"/>
      <c r="G29" s="44"/>
      <c r="H29" s="44"/>
      <c r="I29" s="44"/>
      <c r="J29" s="44"/>
      <c r="K29" s="44"/>
      <c r="L29" s="44"/>
      <c r="M29" s="44"/>
      <c r="N29" s="44"/>
      <c r="O29" s="44"/>
      <c r="P29" s="44"/>
      <c r="Q29" s="44"/>
      <c r="R29" s="44"/>
      <c r="S29" s="44"/>
      <c r="T29" s="44"/>
      <c r="U29" s="44"/>
      <c r="V29" s="44"/>
      <c r="W29" s="44"/>
      <c r="X29" s="44"/>
      <c r="Y29" s="44"/>
      <c r="Z29" s="44"/>
      <c r="AA29" s="44"/>
    </row>
    <row r="30" spans="3:27" x14ac:dyDescent="0.15">
      <c r="C30" s="39"/>
      <c r="D30" s="39"/>
      <c r="E30" s="39"/>
      <c r="F30" s="39"/>
      <c r="G30" s="39"/>
      <c r="H30" s="39"/>
      <c r="I30" s="39"/>
      <c r="J30" s="39"/>
      <c r="K30" s="39"/>
      <c r="L30" s="39"/>
      <c r="M30" s="39"/>
      <c r="N30" s="39"/>
      <c r="O30" s="39"/>
      <c r="P30" s="39"/>
      <c r="Q30" s="39"/>
      <c r="R30" s="39"/>
      <c r="S30" s="38"/>
      <c r="T30" s="38"/>
      <c r="U30" s="38"/>
      <c r="V30" s="38"/>
      <c r="W30" s="38"/>
      <c r="X30" s="38"/>
      <c r="Y30" s="38"/>
      <c r="Z30" s="38"/>
      <c r="AA30" s="38"/>
    </row>
    <row r="31" spans="3:27" x14ac:dyDescent="0.15">
      <c r="C31" s="39" t="s">
        <v>102</v>
      </c>
      <c r="D31" s="39"/>
      <c r="E31" s="39"/>
      <c r="F31" s="39"/>
      <c r="G31" s="39"/>
      <c r="H31" s="39"/>
      <c r="I31" s="39"/>
      <c r="J31" s="39"/>
      <c r="K31" s="39"/>
      <c r="L31" s="39"/>
      <c r="M31" s="39"/>
      <c r="N31" s="39"/>
      <c r="O31" s="39"/>
      <c r="P31" s="39"/>
      <c r="Q31" s="39"/>
      <c r="R31" s="39"/>
      <c r="S31" s="38"/>
      <c r="T31" s="38"/>
      <c r="U31" s="38"/>
      <c r="V31" s="38"/>
      <c r="W31" s="38"/>
      <c r="X31" s="38"/>
      <c r="Y31" s="38"/>
      <c r="Z31" s="38"/>
      <c r="AA31" s="38"/>
    </row>
    <row r="32" spans="3:27" ht="19.5" customHeight="1" x14ac:dyDescent="0.15">
      <c r="C32" s="39" t="s">
        <v>103</v>
      </c>
      <c r="D32" s="39"/>
      <c r="E32" s="39"/>
      <c r="F32" s="39"/>
      <c r="G32" s="39"/>
      <c r="H32" s="39"/>
      <c r="I32" s="39"/>
      <c r="J32" s="39"/>
      <c r="K32" s="39"/>
      <c r="L32" s="39"/>
      <c r="M32" s="45" t="s">
        <v>82</v>
      </c>
      <c r="N32" s="309" t="str">
        <f>中間シート!F6</f>
        <v/>
      </c>
      <c r="O32" s="309"/>
      <c r="P32" s="309"/>
      <c r="Q32" s="309"/>
      <c r="R32" s="309"/>
      <c r="S32" s="309"/>
      <c r="T32" s="39" t="s">
        <v>83</v>
      </c>
      <c r="U32" s="38"/>
      <c r="V32" s="38"/>
      <c r="W32" s="38"/>
      <c r="X32" s="38"/>
      <c r="Y32" s="38"/>
      <c r="Z32" s="38"/>
      <c r="AA32" s="38"/>
    </row>
    <row r="33" spans="3:27" ht="3" customHeight="1" x14ac:dyDescent="0.15">
      <c r="C33" s="38"/>
      <c r="D33" s="39"/>
      <c r="E33" s="39"/>
      <c r="F33" s="39"/>
      <c r="G33" s="39"/>
      <c r="H33" s="39"/>
      <c r="I33" s="38"/>
      <c r="J33" s="39"/>
      <c r="K33" s="39"/>
      <c r="L33" s="39"/>
      <c r="M33" s="45"/>
      <c r="N33" s="45"/>
      <c r="O33" s="45"/>
      <c r="P33" s="45"/>
      <c r="Q33" s="45"/>
      <c r="R33" s="38"/>
      <c r="S33" s="38"/>
      <c r="T33" s="39"/>
      <c r="U33" s="38"/>
      <c r="V33" s="38"/>
      <c r="W33" s="38"/>
      <c r="X33" s="38"/>
      <c r="Y33" s="38"/>
      <c r="Z33" s="38"/>
      <c r="AA33" s="38"/>
    </row>
    <row r="34" spans="3:27" ht="19.5" customHeight="1" x14ac:dyDescent="0.15">
      <c r="C34" s="39" t="s">
        <v>104</v>
      </c>
      <c r="D34" s="39"/>
      <c r="E34" s="39"/>
      <c r="F34" s="39"/>
      <c r="G34" s="39"/>
      <c r="H34" s="39"/>
      <c r="I34" s="39"/>
      <c r="J34" s="39"/>
      <c r="K34" s="39"/>
      <c r="L34" s="39"/>
      <c r="M34" s="39" t="s">
        <v>84</v>
      </c>
      <c r="N34" s="39"/>
      <c r="O34" s="155" t="str">
        <f>IF(中間シート!F7&lt;&gt;0,IF(YEAR(中間シート!F7)=2022,4,5),"")</f>
        <v/>
      </c>
      <c r="P34" s="40" t="s">
        <v>85</v>
      </c>
      <c r="Q34" s="156" t="str">
        <f>IF(中間シート!F7&lt;&gt;0,中間シート!F7,"")</f>
        <v/>
      </c>
      <c r="R34" s="40" t="s">
        <v>86</v>
      </c>
      <c r="S34" s="157" t="str">
        <f>IF(中間シート!F7&lt;&gt;0,中間シート!F7,"")</f>
        <v/>
      </c>
      <c r="T34" s="39" t="s">
        <v>87</v>
      </c>
      <c r="U34" s="38"/>
      <c r="V34" s="38"/>
      <c r="W34" s="38"/>
      <c r="X34" s="38"/>
      <c r="Y34" s="38"/>
      <c r="Z34" s="38"/>
      <c r="AA34" s="38"/>
    </row>
    <row r="35" spans="3:27" ht="3" customHeight="1" x14ac:dyDescent="0.15">
      <c r="C35" s="38"/>
      <c r="D35" s="39"/>
      <c r="E35" s="39"/>
      <c r="F35" s="39"/>
      <c r="G35" s="39"/>
      <c r="H35" s="39"/>
      <c r="I35" s="38"/>
      <c r="J35" s="39"/>
      <c r="K35" s="39"/>
      <c r="L35" s="39"/>
      <c r="M35" s="45"/>
      <c r="N35" s="45"/>
      <c r="O35" s="45"/>
      <c r="P35" s="45"/>
      <c r="Q35" s="45"/>
      <c r="R35" s="38"/>
      <c r="S35" s="38"/>
      <c r="T35" s="39"/>
      <c r="U35" s="38"/>
      <c r="V35" s="38"/>
      <c r="W35" s="38"/>
      <c r="X35" s="38"/>
      <c r="Y35" s="38"/>
      <c r="Z35" s="38"/>
      <c r="AA35" s="38"/>
    </row>
    <row r="36" spans="3:27" ht="19.5" customHeight="1" x14ac:dyDescent="0.15">
      <c r="C36" s="39" t="s">
        <v>105</v>
      </c>
      <c r="D36" s="39"/>
      <c r="E36" s="39"/>
      <c r="F36" s="39"/>
      <c r="G36" s="39"/>
      <c r="H36" s="39"/>
      <c r="I36" s="39"/>
      <c r="J36" s="39"/>
      <c r="K36" s="39"/>
      <c r="L36" s="39"/>
      <c r="M36" s="39" t="s">
        <v>106</v>
      </c>
      <c r="N36" s="304" t="str">
        <f>Q95</f>
        <v/>
      </c>
      <c r="O36" s="304"/>
      <c r="P36" s="304"/>
      <c r="Q36" s="304"/>
      <c r="R36" s="304"/>
      <c r="S36" s="304"/>
      <c r="T36" s="39" t="s">
        <v>107</v>
      </c>
      <c r="U36" s="38"/>
      <c r="V36" s="38"/>
      <c r="W36" s="38"/>
      <c r="X36" s="38"/>
      <c r="Y36" s="38"/>
      <c r="Z36" s="38"/>
      <c r="AA36" s="38"/>
    </row>
    <row r="37" spans="3:27" x14ac:dyDescent="0.15">
      <c r="C37" s="39"/>
      <c r="D37" s="39"/>
      <c r="E37" s="39"/>
      <c r="F37" s="39"/>
      <c r="G37" s="39"/>
      <c r="H37" s="39"/>
      <c r="I37" s="39"/>
      <c r="J37" s="39"/>
      <c r="K37" s="39"/>
      <c r="L37" s="39"/>
      <c r="M37" s="39"/>
      <c r="N37" s="39"/>
      <c r="O37" s="39"/>
      <c r="P37" s="39"/>
      <c r="Q37" s="39"/>
      <c r="R37" s="39"/>
      <c r="S37" s="38"/>
      <c r="T37" s="38"/>
      <c r="U37" s="38"/>
      <c r="V37" s="38"/>
      <c r="W37" s="38"/>
      <c r="X37" s="38"/>
      <c r="Y37" s="38"/>
      <c r="Z37" s="38"/>
      <c r="AA37" s="38"/>
    </row>
    <row r="38" spans="3:27" x14ac:dyDescent="0.15">
      <c r="C38" s="39" t="s">
        <v>108</v>
      </c>
      <c r="D38" s="39"/>
      <c r="E38" s="39"/>
      <c r="F38" s="39"/>
      <c r="G38" s="39"/>
      <c r="H38" s="39"/>
      <c r="I38" s="39"/>
      <c r="J38" s="39"/>
      <c r="K38" s="39"/>
      <c r="L38" s="39"/>
      <c r="M38" s="39"/>
      <c r="N38" s="39"/>
      <c r="O38" s="39"/>
      <c r="P38" s="39"/>
      <c r="Q38" s="39"/>
      <c r="R38" s="39"/>
      <c r="S38" s="38"/>
      <c r="T38" s="38"/>
      <c r="U38" s="38"/>
      <c r="V38" s="38"/>
      <c r="W38" s="38"/>
      <c r="X38" s="38"/>
      <c r="Y38" s="38"/>
      <c r="Z38" s="38"/>
      <c r="AA38" s="38"/>
    </row>
    <row r="39" spans="3:27" ht="19.5" customHeight="1" x14ac:dyDescent="0.15">
      <c r="C39" s="39" t="s">
        <v>109</v>
      </c>
      <c r="D39" s="39"/>
      <c r="E39" s="39"/>
      <c r="F39" s="39"/>
      <c r="G39" s="39"/>
      <c r="H39" s="39"/>
      <c r="I39" s="39"/>
      <c r="J39" s="39"/>
      <c r="K39" s="39"/>
      <c r="L39" s="39"/>
      <c r="M39" s="39" t="s">
        <v>106</v>
      </c>
      <c r="N39" s="304" t="str">
        <f>H132</f>
        <v/>
      </c>
      <c r="O39" s="304"/>
      <c r="P39" s="304"/>
      <c r="Q39" s="304"/>
      <c r="R39" s="304"/>
      <c r="S39" s="304"/>
      <c r="T39" s="39" t="s">
        <v>107</v>
      </c>
      <c r="U39" s="38"/>
      <c r="V39" s="38"/>
      <c r="W39" s="38"/>
      <c r="X39" s="38"/>
      <c r="Y39" s="38"/>
      <c r="Z39" s="38"/>
      <c r="AA39" s="38"/>
    </row>
    <row r="40" spans="3:27" ht="19.5" customHeight="1" x14ac:dyDescent="0.15">
      <c r="C40" s="39" t="s">
        <v>110</v>
      </c>
      <c r="D40" s="39"/>
      <c r="E40" s="39"/>
      <c r="F40" s="39"/>
      <c r="G40" s="39"/>
      <c r="H40" s="39"/>
      <c r="I40" s="39"/>
      <c r="J40" s="39"/>
      <c r="K40" s="39"/>
      <c r="L40" s="39"/>
      <c r="M40" s="39" t="s">
        <v>84</v>
      </c>
      <c r="N40" s="39"/>
      <c r="O40" s="174" t="str">
        <f>IF(中間シート!F9&lt;&gt;0,IF(YEAR(中間シート!F9)=2022,4,5),"")</f>
        <v/>
      </c>
      <c r="P40" s="40" t="s">
        <v>85</v>
      </c>
      <c r="Q40" s="156" t="str">
        <f>IF(中間シート!F9&lt;&gt;0,中間シート!F9,"")</f>
        <v/>
      </c>
      <c r="R40" s="40" t="s">
        <v>86</v>
      </c>
      <c r="S40" s="157" t="str">
        <f>IF(中間シート!F9&lt;&gt;0,中間シート!F9,"")</f>
        <v/>
      </c>
      <c r="T40" s="39" t="s">
        <v>87</v>
      </c>
      <c r="U40" s="38"/>
      <c r="V40" s="38"/>
      <c r="W40" s="38"/>
      <c r="X40" s="38"/>
      <c r="Y40" s="38"/>
      <c r="Z40" s="38"/>
      <c r="AA40" s="38"/>
    </row>
    <row r="41" spans="3:27" x14ac:dyDescent="0.15">
      <c r="C41" s="39"/>
      <c r="D41" s="39"/>
      <c r="E41" s="39"/>
      <c r="F41" s="39"/>
      <c r="G41" s="39"/>
      <c r="H41" s="39"/>
      <c r="I41" s="39"/>
      <c r="J41" s="39"/>
      <c r="K41" s="39"/>
      <c r="L41" s="39"/>
      <c r="M41" s="39"/>
      <c r="N41" s="39"/>
      <c r="O41" s="39"/>
      <c r="P41" s="39"/>
      <c r="Q41" s="39"/>
      <c r="R41" s="39"/>
      <c r="S41" s="38"/>
      <c r="T41" s="38"/>
      <c r="U41" s="38"/>
      <c r="V41" s="38"/>
      <c r="W41" s="38"/>
      <c r="X41" s="38"/>
      <c r="Y41" s="38"/>
      <c r="Z41" s="38"/>
      <c r="AA41" s="38"/>
    </row>
    <row r="42" spans="3:27" x14ac:dyDescent="0.15">
      <c r="C42" s="39" t="s">
        <v>111</v>
      </c>
      <c r="D42" s="39"/>
      <c r="E42" s="39"/>
      <c r="F42" s="39"/>
      <c r="G42" s="39"/>
      <c r="H42" s="39"/>
      <c r="I42" s="39"/>
      <c r="J42" s="39"/>
      <c r="K42" s="39"/>
      <c r="L42" s="39"/>
      <c r="M42" s="39"/>
      <c r="N42" s="39"/>
      <c r="O42" s="39"/>
      <c r="P42" s="39"/>
      <c r="Q42" s="39"/>
      <c r="R42" s="39"/>
      <c r="S42" s="38"/>
      <c r="T42" s="38"/>
      <c r="U42" s="38"/>
      <c r="V42" s="38"/>
      <c r="W42" s="38"/>
      <c r="X42" s="38"/>
      <c r="Y42" s="38"/>
      <c r="Z42" s="38"/>
      <c r="AA42" s="38"/>
    </row>
    <row r="43" spans="3:27" x14ac:dyDescent="0.15">
      <c r="C43" s="39" t="s">
        <v>112</v>
      </c>
      <c r="D43" s="39"/>
      <c r="E43" s="39"/>
      <c r="F43" s="39"/>
      <c r="G43" s="39"/>
      <c r="H43" s="39"/>
      <c r="I43" s="39"/>
      <c r="J43" s="39"/>
      <c r="K43" s="39"/>
      <c r="L43" s="39"/>
      <c r="M43" s="39"/>
      <c r="N43" s="39"/>
      <c r="O43" s="39"/>
      <c r="P43" s="39"/>
      <c r="Q43" s="39"/>
      <c r="R43" s="39"/>
      <c r="S43" s="38"/>
      <c r="T43" s="38"/>
      <c r="U43" s="38"/>
      <c r="V43" s="38"/>
      <c r="W43" s="38"/>
      <c r="X43" s="38"/>
      <c r="Y43" s="38"/>
      <c r="Z43" s="38"/>
      <c r="AA43" s="38"/>
    </row>
    <row r="44" spans="3:27" x14ac:dyDescent="0.15">
      <c r="C44" s="44" t="s">
        <v>113</v>
      </c>
      <c r="D44" s="44"/>
      <c r="E44" s="44"/>
      <c r="F44" s="44"/>
      <c r="G44" s="44"/>
      <c r="H44" s="44"/>
      <c r="I44" s="44"/>
      <c r="J44" s="44"/>
      <c r="K44" s="44"/>
      <c r="L44" s="44"/>
      <c r="M44" s="44"/>
      <c r="N44" s="44"/>
      <c r="O44" s="44"/>
      <c r="P44" s="44"/>
      <c r="Q44" s="44"/>
      <c r="R44" s="44"/>
      <c r="S44" s="44"/>
      <c r="T44" s="44"/>
      <c r="U44" s="44"/>
      <c r="V44" s="44"/>
      <c r="W44" s="44"/>
      <c r="X44" s="44"/>
      <c r="Y44" s="44"/>
      <c r="Z44" s="44"/>
      <c r="AA44" s="44"/>
    </row>
    <row r="45" spans="3:27" x14ac:dyDescent="0.15">
      <c r="C45" s="44" t="s">
        <v>114</v>
      </c>
      <c r="D45" s="44"/>
      <c r="E45" s="44"/>
      <c r="F45" s="44"/>
      <c r="G45" s="44"/>
      <c r="H45" s="44"/>
      <c r="I45" s="44"/>
      <c r="J45" s="44"/>
      <c r="K45" s="44"/>
      <c r="L45" s="46"/>
      <c r="M45" s="44"/>
      <c r="N45" s="44"/>
      <c r="O45" s="44"/>
      <c r="P45" s="44"/>
      <c r="Q45" s="44"/>
      <c r="R45" s="44"/>
      <c r="S45" s="44"/>
      <c r="T45" s="44"/>
      <c r="U45" s="44"/>
      <c r="V45" s="44"/>
      <c r="W45" s="44"/>
      <c r="X45" s="44"/>
      <c r="Y45" s="44"/>
      <c r="Z45" s="44"/>
      <c r="AA45" s="44"/>
    </row>
    <row r="46" spans="3:27" x14ac:dyDescent="0.15">
      <c r="C46" s="44" t="s">
        <v>115</v>
      </c>
      <c r="D46" s="44"/>
      <c r="E46" s="44"/>
      <c r="F46" s="44"/>
      <c r="G46" s="44"/>
      <c r="H46" s="44"/>
      <c r="I46" s="44"/>
      <c r="J46" s="44"/>
      <c r="K46" s="44"/>
      <c r="L46" s="44"/>
      <c r="M46" s="44"/>
      <c r="N46" s="44"/>
      <c r="O46" s="44"/>
      <c r="P46" s="44"/>
      <c r="Q46" s="44"/>
      <c r="R46" s="44"/>
      <c r="S46" s="44"/>
      <c r="T46" s="44"/>
      <c r="U46" s="44"/>
      <c r="V46" s="44"/>
      <c r="W46" s="44"/>
      <c r="X46" s="44"/>
      <c r="Y46" s="44"/>
      <c r="Z46" s="44"/>
      <c r="AA46" s="44"/>
    </row>
    <row r="47" spans="3:27" x14ac:dyDescent="0.15">
      <c r="C47" s="39" t="s">
        <v>116</v>
      </c>
      <c r="D47" s="39"/>
      <c r="E47" s="39"/>
      <c r="F47" s="39"/>
      <c r="G47" s="39"/>
      <c r="H47" s="39"/>
      <c r="I47" s="39"/>
      <c r="J47" s="39"/>
      <c r="K47" s="39"/>
      <c r="L47" s="39"/>
      <c r="M47" s="39"/>
      <c r="N47" s="39"/>
      <c r="O47" s="38"/>
      <c r="P47" s="38"/>
      <c r="Q47" s="39"/>
      <c r="R47" s="39"/>
      <c r="S47" s="39"/>
      <c r="T47" s="39"/>
      <c r="U47" s="39"/>
      <c r="V47" s="39"/>
      <c r="W47" s="39"/>
      <c r="X47" s="39"/>
      <c r="Y47" s="39"/>
      <c r="Z47" s="38"/>
      <c r="AA47" s="38"/>
    </row>
    <row r="48" spans="3:27" x14ac:dyDescent="0.15">
      <c r="C48" s="263" t="s">
        <v>117</v>
      </c>
      <c r="D48" s="263"/>
      <c r="E48" s="263"/>
      <c r="F48" s="263"/>
      <c r="G48" s="263"/>
      <c r="H48" s="263"/>
      <c r="I48" s="263"/>
      <c r="J48" s="243" t="s">
        <v>118</v>
      </c>
      <c r="K48" s="244"/>
      <c r="L48" s="244"/>
      <c r="M48" s="244"/>
      <c r="N48" s="244"/>
      <c r="O48" s="244"/>
      <c r="P48" s="243" t="s">
        <v>119</v>
      </c>
      <c r="Q48" s="244"/>
      <c r="R48" s="244"/>
      <c r="S48" s="244"/>
      <c r="T48" s="244"/>
      <c r="U48" s="244"/>
      <c r="V48" s="244"/>
      <c r="W48" s="244"/>
      <c r="X48" s="244"/>
      <c r="Y48" s="244"/>
      <c r="Z48" s="244"/>
      <c r="AA48" s="278"/>
    </row>
    <row r="49" spans="3:27" ht="19.5" customHeight="1" x14ac:dyDescent="0.15">
      <c r="C49" s="305" t="str">
        <f>TRIM(中間シート!F20&amp;"　"&amp;中間シート!F21)</f>
        <v/>
      </c>
      <c r="D49" s="305"/>
      <c r="E49" s="305"/>
      <c r="F49" s="305"/>
      <c r="G49" s="305"/>
      <c r="H49" s="305"/>
      <c r="I49" s="305"/>
      <c r="J49" s="306" t="str">
        <f>TRIM(中間シート!F22&amp;"　"&amp;中間シート!F23)</f>
        <v/>
      </c>
      <c r="K49" s="307"/>
      <c r="L49" s="307"/>
      <c r="M49" s="307"/>
      <c r="N49" s="307"/>
      <c r="O49" s="307"/>
      <c r="P49" s="47" t="s">
        <v>120</v>
      </c>
      <c r="Q49" s="48"/>
      <c r="R49" s="48"/>
      <c r="S49" s="312" t="str">
        <f>IF(中間シート!F24&amp;中間シート!G24&amp;中間シート!H24&lt;&gt;"",中間シート!F24&amp;"-"&amp;中間シート!G24&amp;"-"&amp;中間シート!H24,"")</f>
        <v/>
      </c>
      <c r="T49" s="312"/>
      <c r="U49" s="312"/>
      <c r="V49" s="312"/>
      <c r="W49" s="312"/>
      <c r="X49" s="312"/>
      <c r="Y49" s="312"/>
      <c r="Z49" s="312"/>
      <c r="AA49" s="313"/>
    </row>
    <row r="50" spans="3:27" ht="19.5" hidden="1" x14ac:dyDescent="0.15">
      <c r="C50" s="305"/>
      <c r="D50" s="305"/>
      <c r="E50" s="305"/>
      <c r="F50" s="305"/>
      <c r="G50" s="305"/>
      <c r="H50" s="305"/>
      <c r="I50" s="305"/>
      <c r="J50" s="308"/>
      <c r="K50" s="309"/>
      <c r="L50" s="309"/>
      <c r="M50" s="309"/>
      <c r="N50" s="309"/>
      <c r="O50" s="309"/>
      <c r="P50" s="49" t="s">
        <v>143</v>
      </c>
      <c r="Q50" s="38"/>
      <c r="R50" s="38"/>
      <c r="S50" s="314"/>
      <c r="T50" s="314"/>
      <c r="U50" s="314"/>
      <c r="V50" s="314"/>
      <c r="W50" s="314"/>
      <c r="X50" s="314"/>
      <c r="Y50" s="314"/>
      <c r="Z50" s="314"/>
      <c r="AA50" s="315"/>
    </row>
    <row r="51" spans="3:27" ht="29.1" customHeight="1" x14ac:dyDescent="0.15">
      <c r="C51" s="305"/>
      <c r="D51" s="305"/>
      <c r="E51" s="305"/>
      <c r="F51" s="305"/>
      <c r="G51" s="305"/>
      <c r="H51" s="305"/>
      <c r="I51" s="305"/>
      <c r="J51" s="310"/>
      <c r="K51" s="311"/>
      <c r="L51" s="311"/>
      <c r="M51" s="311"/>
      <c r="N51" s="311"/>
      <c r="O51" s="311"/>
      <c r="P51" s="55" t="s">
        <v>253</v>
      </c>
      <c r="Q51" s="50"/>
      <c r="R51" s="50"/>
      <c r="S51" s="316" t="str">
        <f>IF(中間シート!F26&amp;中間シート!G26&lt;&gt;"",中間シート!F26&amp;"@"&amp;中間シート!G26,"")</f>
        <v/>
      </c>
      <c r="T51" s="316"/>
      <c r="U51" s="316"/>
      <c r="V51" s="316"/>
      <c r="W51" s="316"/>
      <c r="X51" s="316"/>
      <c r="Y51" s="316"/>
      <c r="Z51" s="316"/>
      <c r="AA51" s="317"/>
    </row>
    <row r="52" spans="3:27" hidden="1" x14ac:dyDescent="0.15">
      <c r="C52" s="51" t="s">
        <v>121</v>
      </c>
      <c r="D52" s="39"/>
      <c r="E52" s="39"/>
      <c r="F52" s="39"/>
      <c r="G52" s="39"/>
      <c r="H52" s="39"/>
      <c r="I52" s="39"/>
      <c r="J52" s="39"/>
      <c r="K52" s="39"/>
      <c r="L52" s="39"/>
      <c r="M52" s="39"/>
      <c r="N52" s="39"/>
      <c r="O52" s="39"/>
      <c r="P52" s="39"/>
      <c r="Q52" s="39"/>
      <c r="R52" s="39"/>
      <c r="S52" s="39"/>
      <c r="T52" s="39"/>
      <c r="U52" s="39"/>
      <c r="V52" s="39"/>
      <c r="W52" s="39"/>
      <c r="X52" s="39"/>
      <c r="Y52" s="39"/>
      <c r="Z52" s="38"/>
      <c r="AA52" s="38"/>
    </row>
    <row r="53" spans="3:27" hidden="1" x14ac:dyDescent="0.15">
      <c r="C53" s="291" t="s">
        <v>122</v>
      </c>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3"/>
    </row>
    <row r="54" spans="3:27" ht="19.5" hidden="1" customHeight="1" x14ac:dyDescent="0.15">
      <c r="C54" s="47"/>
      <c r="D54" s="52" t="s">
        <v>123</v>
      </c>
      <c r="E54" s="294"/>
      <c r="F54" s="294"/>
      <c r="G54" s="294"/>
      <c r="H54" s="294"/>
      <c r="I54" s="52"/>
      <c r="J54" s="295"/>
      <c r="K54" s="295"/>
      <c r="L54" s="295"/>
      <c r="M54" s="295"/>
      <c r="N54" s="295"/>
      <c r="O54" s="295"/>
      <c r="P54" s="295"/>
      <c r="Q54" s="295"/>
      <c r="R54" s="295"/>
      <c r="S54" s="295"/>
      <c r="T54" s="295"/>
      <c r="U54" s="295"/>
      <c r="V54" s="295"/>
      <c r="W54" s="295"/>
      <c r="X54" s="295"/>
      <c r="Y54" s="295"/>
      <c r="Z54" s="295"/>
      <c r="AA54" s="296"/>
    </row>
    <row r="55" spans="3:27" ht="19.5" hidden="1" customHeight="1" x14ac:dyDescent="0.15">
      <c r="C55" s="297"/>
      <c r="D55" s="298"/>
      <c r="E55" s="298"/>
      <c r="F55" s="298"/>
      <c r="G55" s="298"/>
      <c r="H55" s="298"/>
      <c r="I55" s="298"/>
      <c r="J55" s="298"/>
      <c r="K55" s="298"/>
      <c r="L55" s="298"/>
      <c r="M55" s="298"/>
      <c r="N55" s="298"/>
      <c r="O55" s="298"/>
      <c r="P55" s="298"/>
      <c r="Q55" s="298"/>
      <c r="R55" s="298"/>
      <c r="S55" s="298"/>
      <c r="T55" s="298"/>
      <c r="U55" s="298"/>
      <c r="V55" s="298"/>
      <c r="W55" s="298"/>
      <c r="X55" s="298"/>
      <c r="Y55" s="298"/>
      <c r="Z55" s="298"/>
      <c r="AA55" s="299"/>
    </row>
    <row r="56" spans="3:27" x14ac:dyDescent="0.15">
      <c r="C56" s="44" t="s">
        <v>124</v>
      </c>
      <c r="D56" s="44"/>
      <c r="E56" s="44"/>
      <c r="F56" s="44"/>
      <c r="G56" s="44"/>
      <c r="H56" s="44"/>
      <c r="I56" s="44"/>
      <c r="J56" s="44"/>
      <c r="K56" s="44"/>
      <c r="L56" s="44"/>
      <c r="M56" s="44"/>
      <c r="N56" s="44"/>
      <c r="O56" s="44"/>
      <c r="P56" s="44"/>
      <c r="Q56" s="44"/>
      <c r="R56" s="44"/>
      <c r="S56" s="44"/>
      <c r="T56" s="44"/>
      <c r="U56" s="44"/>
      <c r="V56" s="44"/>
      <c r="W56" s="44"/>
      <c r="X56" s="44"/>
      <c r="Y56" s="44"/>
      <c r="Z56" s="44"/>
      <c r="AA56" s="44"/>
    </row>
    <row r="57" spans="3:27" x14ac:dyDescent="0.15">
      <c r="C57" s="44"/>
      <c r="D57" s="44"/>
      <c r="E57" s="44"/>
      <c r="F57" s="44"/>
      <c r="G57" s="44"/>
      <c r="H57" s="44"/>
      <c r="I57" s="44"/>
      <c r="J57" s="44"/>
      <c r="K57" s="44"/>
      <c r="L57" s="44"/>
      <c r="M57" s="44"/>
      <c r="N57" s="44"/>
      <c r="O57" s="44"/>
      <c r="P57" s="44"/>
      <c r="Q57" s="44"/>
      <c r="R57" s="44"/>
      <c r="S57" s="44"/>
      <c r="T57" s="44"/>
      <c r="U57" s="44"/>
      <c r="V57" s="44"/>
      <c r="W57" s="44"/>
      <c r="X57" s="44"/>
      <c r="Y57" s="44"/>
      <c r="Z57" s="44"/>
      <c r="AA57" s="44"/>
    </row>
    <row r="58" spans="3:27" x14ac:dyDescent="0.15">
      <c r="C58" s="53" t="s">
        <v>125</v>
      </c>
      <c r="D58" s="39"/>
      <c r="E58" s="39"/>
      <c r="F58" s="39"/>
      <c r="G58" s="39"/>
      <c r="H58" s="39"/>
      <c r="I58" s="39"/>
    </row>
    <row r="59" spans="3:27" x14ac:dyDescent="0.15">
      <c r="C59" s="300" t="s">
        <v>126</v>
      </c>
      <c r="D59" s="300"/>
      <c r="E59" s="300"/>
      <c r="F59" s="300"/>
      <c r="G59" s="300"/>
      <c r="H59" s="300"/>
      <c r="I59" s="300"/>
      <c r="J59" s="300"/>
      <c r="K59" s="300"/>
      <c r="L59" s="300"/>
      <c r="M59" s="300"/>
      <c r="N59" s="300"/>
      <c r="O59" s="300"/>
      <c r="P59" s="300"/>
      <c r="Q59" s="300"/>
      <c r="R59" s="300"/>
      <c r="S59" s="300"/>
      <c r="T59" s="300"/>
      <c r="U59" s="300"/>
      <c r="V59" s="300"/>
      <c r="W59" s="300"/>
      <c r="X59" s="300"/>
      <c r="Y59" s="300"/>
      <c r="Z59" s="300"/>
      <c r="AA59" s="300"/>
    </row>
    <row r="60" spans="3:27" x14ac:dyDescent="0.15">
      <c r="C60" s="53"/>
      <c r="D60" s="39"/>
      <c r="E60" s="39"/>
      <c r="F60" s="39"/>
      <c r="G60" s="39"/>
      <c r="H60" s="39"/>
      <c r="AA60" s="42" t="s">
        <v>127</v>
      </c>
    </row>
    <row r="61" spans="3:27" x14ac:dyDescent="0.15">
      <c r="C61" s="301" t="s">
        <v>128</v>
      </c>
      <c r="D61" s="302"/>
      <c r="E61" s="302"/>
      <c r="F61" s="302"/>
      <c r="G61" s="303"/>
      <c r="H61" s="243" t="s">
        <v>129</v>
      </c>
      <c r="I61" s="244"/>
      <c r="J61" s="244"/>
      <c r="K61" s="244"/>
      <c r="L61" s="244"/>
      <c r="M61" s="244"/>
      <c r="N61" s="244"/>
      <c r="O61" s="244"/>
      <c r="P61" s="244"/>
      <c r="Q61" s="244"/>
      <c r="R61" s="244"/>
      <c r="S61" s="244"/>
      <c r="T61" s="244"/>
      <c r="U61" s="244"/>
      <c r="V61" s="244"/>
      <c r="W61" s="244"/>
      <c r="X61" s="244"/>
      <c r="Y61" s="244"/>
      <c r="Z61" s="244"/>
      <c r="AA61" s="278"/>
    </row>
    <row r="62" spans="3:27" ht="27" customHeight="1" x14ac:dyDescent="0.15">
      <c r="C62" s="284" t="s">
        <v>130</v>
      </c>
      <c r="D62" s="285"/>
      <c r="E62" s="285"/>
      <c r="F62" s="285"/>
      <c r="G62" s="286"/>
      <c r="H62" s="263" t="s">
        <v>131</v>
      </c>
      <c r="I62" s="263"/>
      <c r="J62" s="263"/>
      <c r="K62" s="263"/>
      <c r="L62" s="263"/>
      <c r="M62" s="263"/>
      <c r="N62" s="263"/>
      <c r="O62" s="263"/>
      <c r="P62" s="263"/>
      <c r="Q62" s="263" t="s">
        <v>132</v>
      </c>
      <c r="R62" s="263"/>
      <c r="S62" s="263"/>
      <c r="T62" s="263"/>
      <c r="U62" s="263"/>
      <c r="V62" s="263"/>
      <c r="W62" s="263"/>
      <c r="X62" s="263"/>
      <c r="Y62" s="263"/>
      <c r="Z62" s="263"/>
      <c r="AA62" s="263"/>
    </row>
    <row r="63" spans="3:27" ht="27" customHeight="1" x14ac:dyDescent="0.15">
      <c r="C63" s="287" t="s">
        <v>133</v>
      </c>
      <c r="D63" s="288"/>
      <c r="E63" s="288"/>
      <c r="F63" s="288"/>
      <c r="G63" s="289"/>
      <c r="H63" s="263"/>
      <c r="I63" s="263"/>
      <c r="J63" s="263"/>
      <c r="K63" s="263"/>
      <c r="L63" s="263"/>
      <c r="M63" s="263"/>
      <c r="N63" s="263"/>
      <c r="O63" s="263"/>
      <c r="P63" s="263"/>
      <c r="Q63" s="263"/>
      <c r="R63" s="263"/>
      <c r="S63" s="263"/>
      <c r="T63" s="263"/>
      <c r="U63" s="263"/>
      <c r="V63" s="263"/>
      <c r="W63" s="263"/>
      <c r="X63" s="263"/>
      <c r="Y63" s="263"/>
      <c r="Z63" s="263"/>
      <c r="AA63" s="263"/>
    </row>
    <row r="64" spans="3:27" ht="21" customHeight="1" x14ac:dyDescent="0.15">
      <c r="C64" s="264" t="s">
        <v>134</v>
      </c>
      <c r="D64" s="265"/>
      <c r="E64" s="265"/>
      <c r="F64" s="265"/>
      <c r="G64" s="265"/>
      <c r="H64" s="266"/>
      <c r="I64" s="266"/>
      <c r="J64" s="266"/>
      <c r="K64" s="266"/>
      <c r="L64" s="266"/>
      <c r="M64" s="266"/>
      <c r="N64" s="266"/>
      <c r="O64" s="266"/>
      <c r="P64" s="266"/>
      <c r="Q64" s="290"/>
      <c r="R64" s="290"/>
      <c r="S64" s="290"/>
      <c r="T64" s="290"/>
      <c r="U64" s="290"/>
      <c r="V64" s="290"/>
      <c r="W64" s="290"/>
      <c r="X64" s="290"/>
      <c r="Y64" s="290"/>
      <c r="Z64" s="290"/>
      <c r="AA64" s="290"/>
    </row>
    <row r="65" spans="1:27" ht="21" customHeight="1" x14ac:dyDescent="0.15">
      <c r="A65" s="37">
        <f>中間シート!D44</f>
        <v>1</v>
      </c>
      <c r="C65" s="252" t="s">
        <v>135</v>
      </c>
      <c r="D65" s="253"/>
      <c r="E65" s="253"/>
      <c r="F65" s="253"/>
      <c r="G65" s="253"/>
      <c r="H65" s="262" t="str">
        <f>IF(AND($A65=1,0&lt;中間シート!H44),中間シート!H44,"")</f>
        <v/>
      </c>
      <c r="I65" s="262"/>
      <c r="J65" s="262"/>
      <c r="K65" s="262"/>
      <c r="L65" s="262"/>
      <c r="M65" s="262"/>
      <c r="N65" s="262"/>
      <c r="O65" s="262"/>
      <c r="P65" s="262"/>
      <c r="Q65" s="283" t="str">
        <f>IF(AND($A65=1,0&lt;中間シート!I44),中間シート!I44,"")</f>
        <v/>
      </c>
      <c r="R65" s="283"/>
      <c r="S65" s="283"/>
      <c r="T65" s="283"/>
      <c r="U65" s="283"/>
      <c r="V65" s="283"/>
      <c r="W65" s="283"/>
      <c r="X65" s="283"/>
      <c r="Y65" s="283"/>
      <c r="Z65" s="283"/>
      <c r="AA65" s="283"/>
    </row>
    <row r="66" spans="1:27" ht="21" customHeight="1" x14ac:dyDescent="0.15">
      <c r="A66" s="37">
        <f>中間シート!D45</f>
        <v>0</v>
      </c>
      <c r="C66" s="252" t="s">
        <v>144</v>
      </c>
      <c r="D66" s="253"/>
      <c r="E66" s="253"/>
      <c r="F66" s="253"/>
      <c r="G66" s="253"/>
      <c r="H66" s="254" t="str">
        <f>IF(AND($A66=1,0&lt;中間シート!H45),中間シート!H45,"")</f>
        <v/>
      </c>
      <c r="I66" s="255"/>
      <c r="J66" s="255"/>
      <c r="K66" s="255"/>
      <c r="L66" s="255"/>
      <c r="M66" s="255"/>
      <c r="N66" s="255"/>
      <c r="O66" s="255"/>
      <c r="P66" s="256"/>
      <c r="Q66" s="280" t="str">
        <f>IF(AND($A66=1,0&lt;中間シート!I45),中間シート!I45,"")</f>
        <v/>
      </c>
      <c r="R66" s="281"/>
      <c r="S66" s="281"/>
      <c r="T66" s="281"/>
      <c r="U66" s="281"/>
      <c r="V66" s="281"/>
      <c r="W66" s="281"/>
      <c r="X66" s="281"/>
      <c r="Y66" s="281"/>
      <c r="Z66" s="281"/>
      <c r="AA66" s="282"/>
    </row>
    <row r="67" spans="1:27" ht="21" customHeight="1" x14ac:dyDescent="0.15">
      <c r="A67" s="37">
        <f>中間シート!D46</f>
        <v>0</v>
      </c>
      <c r="C67" s="252" t="str">
        <f>IF($A67=1,"　事業場３","")</f>
        <v/>
      </c>
      <c r="D67" s="253"/>
      <c r="E67" s="253"/>
      <c r="F67" s="253"/>
      <c r="G67" s="253"/>
      <c r="H67" s="254" t="str">
        <f>IF(AND($A67=1,0&lt;中間シート!H46),中間シート!H46,"")</f>
        <v/>
      </c>
      <c r="I67" s="255"/>
      <c r="J67" s="255"/>
      <c r="K67" s="255"/>
      <c r="L67" s="255"/>
      <c r="M67" s="255"/>
      <c r="N67" s="255"/>
      <c r="O67" s="255"/>
      <c r="P67" s="256"/>
      <c r="Q67" s="280" t="str">
        <f>IF(AND($A67=1,0&lt;中間シート!I46),中間シート!I46,"")</f>
        <v/>
      </c>
      <c r="R67" s="281"/>
      <c r="S67" s="281"/>
      <c r="T67" s="281"/>
      <c r="U67" s="281"/>
      <c r="V67" s="281"/>
      <c r="W67" s="281"/>
      <c r="X67" s="281"/>
      <c r="Y67" s="281"/>
      <c r="Z67" s="281"/>
      <c r="AA67" s="282"/>
    </row>
    <row r="68" spans="1:27" ht="21" customHeight="1" x14ac:dyDescent="0.15">
      <c r="A68" s="37">
        <f>中間シート!D47</f>
        <v>0</v>
      </c>
      <c r="C68" s="252" t="str">
        <f>IF($A68=1,"　事業場４","")</f>
        <v/>
      </c>
      <c r="D68" s="253"/>
      <c r="E68" s="253"/>
      <c r="F68" s="253"/>
      <c r="G68" s="253"/>
      <c r="H68" s="254" t="str">
        <f>IF(AND($A68=1,0&lt;中間シート!H47),中間シート!H47,"")</f>
        <v/>
      </c>
      <c r="I68" s="255"/>
      <c r="J68" s="255"/>
      <c r="K68" s="255"/>
      <c r="L68" s="255"/>
      <c r="M68" s="255"/>
      <c r="N68" s="255"/>
      <c r="O68" s="255"/>
      <c r="P68" s="256"/>
      <c r="Q68" s="280" t="str">
        <f>IF(AND($A68=1,0&lt;中間シート!I47),中間シート!I47,"")</f>
        <v/>
      </c>
      <c r="R68" s="281"/>
      <c r="S68" s="281"/>
      <c r="T68" s="281"/>
      <c r="U68" s="281"/>
      <c r="V68" s="281"/>
      <c r="W68" s="281"/>
      <c r="X68" s="281"/>
      <c r="Y68" s="281"/>
      <c r="Z68" s="281"/>
      <c r="AA68" s="282"/>
    </row>
    <row r="69" spans="1:27" ht="21" customHeight="1" x14ac:dyDescent="0.15">
      <c r="A69" s="37">
        <f>中間シート!D48</f>
        <v>0</v>
      </c>
      <c r="C69" s="252" t="str">
        <f>IF($A69=1,"　事業場５","")</f>
        <v/>
      </c>
      <c r="D69" s="253"/>
      <c r="E69" s="253"/>
      <c r="F69" s="253"/>
      <c r="G69" s="253"/>
      <c r="H69" s="254" t="str">
        <f>IF(AND($A69=1,0&lt;中間シート!H48),中間シート!H48,"")</f>
        <v/>
      </c>
      <c r="I69" s="255"/>
      <c r="J69" s="255"/>
      <c r="K69" s="255"/>
      <c r="L69" s="255"/>
      <c r="M69" s="255"/>
      <c r="N69" s="255"/>
      <c r="O69" s="255"/>
      <c r="P69" s="256"/>
      <c r="Q69" s="280" t="str">
        <f>IF(AND($A69=1,0&lt;中間シート!I48),中間シート!I48,"")</f>
        <v/>
      </c>
      <c r="R69" s="281"/>
      <c r="S69" s="281"/>
      <c r="T69" s="281"/>
      <c r="U69" s="281"/>
      <c r="V69" s="281"/>
      <c r="W69" s="281"/>
      <c r="X69" s="281"/>
      <c r="Y69" s="281"/>
      <c r="Z69" s="281"/>
      <c r="AA69" s="282"/>
    </row>
    <row r="70" spans="1:27" ht="21" customHeight="1" x14ac:dyDescent="0.15">
      <c r="A70" s="37">
        <f>中間シート!D49</f>
        <v>0</v>
      </c>
      <c r="C70" s="252" t="str">
        <f>IF($A70=1,"　事業場６","")</f>
        <v/>
      </c>
      <c r="D70" s="253"/>
      <c r="E70" s="253"/>
      <c r="F70" s="253"/>
      <c r="G70" s="253"/>
      <c r="H70" s="254" t="str">
        <f>IF(AND($A70=1,0&lt;中間シート!H49),中間シート!H49,"")</f>
        <v/>
      </c>
      <c r="I70" s="255"/>
      <c r="J70" s="255"/>
      <c r="K70" s="255"/>
      <c r="L70" s="255"/>
      <c r="M70" s="255"/>
      <c r="N70" s="255"/>
      <c r="O70" s="255"/>
      <c r="P70" s="256"/>
      <c r="Q70" s="280" t="str">
        <f>IF(AND($A70=1,0&lt;中間シート!I49),中間シート!I49,"")</f>
        <v/>
      </c>
      <c r="R70" s="281"/>
      <c r="S70" s="281"/>
      <c r="T70" s="281"/>
      <c r="U70" s="281"/>
      <c r="V70" s="281"/>
      <c r="W70" s="281"/>
      <c r="X70" s="281"/>
      <c r="Y70" s="281"/>
      <c r="Z70" s="281"/>
      <c r="AA70" s="282"/>
    </row>
    <row r="71" spans="1:27" ht="21" customHeight="1" x14ac:dyDescent="0.15">
      <c r="A71" s="37">
        <f>中間シート!D50</f>
        <v>0</v>
      </c>
      <c r="C71" s="252" t="str">
        <f>IF($A71=1,"　事業場７","")</f>
        <v/>
      </c>
      <c r="D71" s="253"/>
      <c r="E71" s="253"/>
      <c r="F71" s="253"/>
      <c r="G71" s="253"/>
      <c r="H71" s="254" t="str">
        <f>IF(AND($A71=1,0&lt;中間シート!H50),中間シート!H50,"")</f>
        <v/>
      </c>
      <c r="I71" s="255"/>
      <c r="J71" s="255"/>
      <c r="K71" s="255"/>
      <c r="L71" s="255"/>
      <c r="M71" s="255"/>
      <c r="N71" s="255"/>
      <c r="O71" s="255"/>
      <c r="P71" s="256"/>
      <c r="Q71" s="280" t="str">
        <f>IF(AND($A71=1,0&lt;中間シート!I50),中間シート!I50,"")</f>
        <v/>
      </c>
      <c r="R71" s="281"/>
      <c r="S71" s="281"/>
      <c r="T71" s="281"/>
      <c r="U71" s="281"/>
      <c r="V71" s="281"/>
      <c r="W71" s="281"/>
      <c r="X71" s="281"/>
      <c r="Y71" s="281"/>
      <c r="Z71" s="281"/>
      <c r="AA71" s="282"/>
    </row>
    <row r="72" spans="1:27" ht="21" customHeight="1" x14ac:dyDescent="0.15">
      <c r="A72" s="37">
        <f>中間シート!D51</f>
        <v>0</v>
      </c>
      <c r="C72" s="252" t="str">
        <f>IF($A72=1,"　事業場８","")</f>
        <v/>
      </c>
      <c r="D72" s="253"/>
      <c r="E72" s="253"/>
      <c r="F72" s="253"/>
      <c r="G72" s="253"/>
      <c r="H72" s="254" t="str">
        <f>IF(AND($A72=1,0&lt;中間シート!H51),中間シート!H51,"")</f>
        <v/>
      </c>
      <c r="I72" s="255"/>
      <c r="J72" s="255"/>
      <c r="K72" s="255"/>
      <c r="L72" s="255"/>
      <c r="M72" s="255"/>
      <c r="N72" s="255"/>
      <c r="O72" s="255"/>
      <c r="P72" s="256"/>
      <c r="Q72" s="280" t="str">
        <f>IF(AND($A72=1,0&lt;中間シート!I51),中間シート!I51,"")</f>
        <v/>
      </c>
      <c r="R72" s="281"/>
      <c r="S72" s="281"/>
      <c r="T72" s="281"/>
      <c r="U72" s="281"/>
      <c r="V72" s="281"/>
      <c r="W72" s="281"/>
      <c r="X72" s="281"/>
      <c r="Y72" s="281"/>
      <c r="Z72" s="281"/>
      <c r="AA72" s="282"/>
    </row>
    <row r="73" spans="1:27" ht="21" customHeight="1" x14ac:dyDescent="0.15">
      <c r="A73" s="37">
        <f>中間シート!D52</f>
        <v>0</v>
      </c>
      <c r="C73" s="252" t="str">
        <f>IF($A73=1,"　事業場９","")</f>
        <v/>
      </c>
      <c r="D73" s="253"/>
      <c r="E73" s="253"/>
      <c r="F73" s="253"/>
      <c r="G73" s="253"/>
      <c r="H73" s="254" t="str">
        <f>IF(AND($A73=1,0&lt;中間シート!H52),中間シート!H52,"")</f>
        <v/>
      </c>
      <c r="I73" s="255"/>
      <c r="J73" s="255"/>
      <c r="K73" s="255"/>
      <c r="L73" s="255"/>
      <c r="M73" s="255"/>
      <c r="N73" s="255"/>
      <c r="O73" s="255"/>
      <c r="P73" s="256"/>
      <c r="Q73" s="280" t="str">
        <f>IF(AND($A73=1,0&lt;中間シート!I52),中間シート!I52,"")</f>
        <v/>
      </c>
      <c r="R73" s="281"/>
      <c r="S73" s="281"/>
      <c r="T73" s="281"/>
      <c r="U73" s="281"/>
      <c r="V73" s="281"/>
      <c r="W73" s="281"/>
      <c r="X73" s="281"/>
      <c r="Y73" s="281"/>
      <c r="Z73" s="281"/>
      <c r="AA73" s="282"/>
    </row>
    <row r="74" spans="1:27" ht="21" customHeight="1" x14ac:dyDescent="0.15">
      <c r="A74" s="37">
        <f>中間シート!D53</f>
        <v>0</v>
      </c>
      <c r="C74" s="252" t="str">
        <f>IF($A74=1,"　事業場１０","")</f>
        <v/>
      </c>
      <c r="D74" s="253"/>
      <c r="E74" s="253"/>
      <c r="F74" s="253"/>
      <c r="G74" s="253"/>
      <c r="H74" s="254" t="str">
        <f>IF(AND($A74=1,0&lt;中間シート!H53),中間シート!H53,"")</f>
        <v/>
      </c>
      <c r="I74" s="255"/>
      <c r="J74" s="255"/>
      <c r="K74" s="255"/>
      <c r="L74" s="255"/>
      <c r="M74" s="255"/>
      <c r="N74" s="255"/>
      <c r="O74" s="255"/>
      <c r="P74" s="256"/>
      <c r="Q74" s="280" t="str">
        <f>IF(AND($A74=1,0&lt;中間シート!I53),中間シート!I53,"")</f>
        <v/>
      </c>
      <c r="R74" s="281"/>
      <c r="S74" s="281"/>
      <c r="T74" s="281"/>
      <c r="U74" s="281"/>
      <c r="V74" s="281"/>
      <c r="W74" s="281"/>
      <c r="X74" s="281"/>
      <c r="Y74" s="281"/>
      <c r="Z74" s="281"/>
      <c r="AA74" s="282"/>
    </row>
    <row r="75" spans="1:27" ht="21" customHeight="1" x14ac:dyDescent="0.15">
      <c r="A75" s="37">
        <f>中間シート!D54</f>
        <v>0</v>
      </c>
      <c r="C75" s="252" t="str">
        <f>IF($A75=1,"　事業場１１","")</f>
        <v/>
      </c>
      <c r="D75" s="253"/>
      <c r="E75" s="253"/>
      <c r="F75" s="253"/>
      <c r="G75" s="253"/>
      <c r="H75" s="254" t="str">
        <f>IF(AND($A75=1,0&lt;中間シート!H54),中間シート!H54,"")</f>
        <v/>
      </c>
      <c r="I75" s="255"/>
      <c r="J75" s="255"/>
      <c r="K75" s="255"/>
      <c r="L75" s="255"/>
      <c r="M75" s="255"/>
      <c r="N75" s="255"/>
      <c r="O75" s="255"/>
      <c r="P75" s="256"/>
      <c r="Q75" s="280" t="str">
        <f>IF(AND($A75=1,0&lt;中間シート!I54),中間シート!I54,"")</f>
        <v/>
      </c>
      <c r="R75" s="281"/>
      <c r="S75" s="281"/>
      <c r="T75" s="281"/>
      <c r="U75" s="281"/>
      <c r="V75" s="281"/>
      <c r="W75" s="281"/>
      <c r="X75" s="281"/>
      <c r="Y75" s="281"/>
      <c r="Z75" s="281"/>
      <c r="AA75" s="282"/>
    </row>
    <row r="76" spans="1:27" ht="21" customHeight="1" x14ac:dyDescent="0.15">
      <c r="A76" s="37">
        <f>中間シート!D55</f>
        <v>0</v>
      </c>
      <c r="C76" s="252" t="str">
        <f>IF($A76=1,"　事業場１２","")</f>
        <v/>
      </c>
      <c r="D76" s="253"/>
      <c r="E76" s="253"/>
      <c r="F76" s="253"/>
      <c r="G76" s="253"/>
      <c r="H76" s="254" t="str">
        <f>IF(AND($A76=1,0&lt;中間シート!H55),中間シート!H55,"")</f>
        <v/>
      </c>
      <c r="I76" s="255"/>
      <c r="J76" s="255"/>
      <c r="K76" s="255"/>
      <c r="L76" s="255"/>
      <c r="M76" s="255"/>
      <c r="N76" s="255"/>
      <c r="O76" s="255"/>
      <c r="P76" s="256"/>
      <c r="Q76" s="280" t="str">
        <f>IF(AND($A76=1,0&lt;中間シート!I55),中間シート!I55,"")</f>
        <v/>
      </c>
      <c r="R76" s="281"/>
      <c r="S76" s="281"/>
      <c r="T76" s="281"/>
      <c r="U76" s="281"/>
      <c r="V76" s="281"/>
      <c r="W76" s="281"/>
      <c r="X76" s="281"/>
      <c r="Y76" s="281"/>
      <c r="Z76" s="281"/>
      <c r="AA76" s="282"/>
    </row>
    <row r="77" spans="1:27" ht="21" customHeight="1" x14ac:dyDescent="0.15">
      <c r="A77" s="37">
        <f>中間シート!D56</f>
        <v>0</v>
      </c>
      <c r="C77" s="252" t="str">
        <f>IF($A77=1,"　事業場１３","")</f>
        <v/>
      </c>
      <c r="D77" s="253"/>
      <c r="E77" s="253"/>
      <c r="F77" s="253"/>
      <c r="G77" s="253"/>
      <c r="H77" s="254" t="str">
        <f>IF(AND($A77=1,0&lt;中間シート!H56),中間シート!H56,"")</f>
        <v/>
      </c>
      <c r="I77" s="255"/>
      <c r="J77" s="255"/>
      <c r="K77" s="255"/>
      <c r="L77" s="255"/>
      <c r="M77" s="255"/>
      <c r="N77" s="255"/>
      <c r="O77" s="255"/>
      <c r="P77" s="256"/>
      <c r="Q77" s="280" t="str">
        <f>IF(AND($A77=1,0&lt;中間シート!I56),中間シート!I56,"")</f>
        <v/>
      </c>
      <c r="R77" s="281"/>
      <c r="S77" s="281"/>
      <c r="T77" s="281"/>
      <c r="U77" s="281"/>
      <c r="V77" s="281"/>
      <c r="W77" s="281"/>
      <c r="X77" s="281"/>
      <c r="Y77" s="281"/>
      <c r="Z77" s="281"/>
      <c r="AA77" s="282"/>
    </row>
    <row r="78" spans="1:27" ht="21" customHeight="1" x14ac:dyDescent="0.15">
      <c r="A78" s="37">
        <f>中間シート!D57</f>
        <v>0</v>
      </c>
      <c r="C78" s="252" t="str">
        <f>IF($A78=1,"　事業場１４","")</f>
        <v/>
      </c>
      <c r="D78" s="253"/>
      <c r="E78" s="253"/>
      <c r="F78" s="253"/>
      <c r="G78" s="253"/>
      <c r="H78" s="254" t="str">
        <f>IF(AND($A78=1,0&lt;中間シート!H57),中間シート!H57,"")</f>
        <v/>
      </c>
      <c r="I78" s="255"/>
      <c r="J78" s="255"/>
      <c r="K78" s="255"/>
      <c r="L78" s="255"/>
      <c r="M78" s="255"/>
      <c r="N78" s="255"/>
      <c r="O78" s="255"/>
      <c r="P78" s="256"/>
      <c r="Q78" s="280" t="str">
        <f>IF(AND($A78=1,0&lt;中間シート!I57),中間シート!I57,"")</f>
        <v/>
      </c>
      <c r="R78" s="281"/>
      <c r="S78" s="281"/>
      <c r="T78" s="281"/>
      <c r="U78" s="281"/>
      <c r="V78" s="281"/>
      <c r="W78" s="281"/>
      <c r="X78" s="281"/>
      <c r="Y78" s="281"/>
      <c r="Z78" s="281"/>
      <c r="AA78" s="282"/>
    </row>
    <row r="79" spans="1:27" ht="21" customHeight="1" x14ac:dyDescent="0.15">
      <c r="A79" s="37">
        <f>中間シート!D58</f>
        <v>0</v>
      </c>
      <c r="C79" s="252" t="str">
        <f>IF($A79=1,"　事業場１５","")</f>
        <v/>
      </c>
      <c r="D79" s="253"/>
      <c r="E79" s="253"/>
      <c r="F79" s="253"/>
      <c r="G79" s="253"/>
      <c r="H79" s="254" t="str">
        <f>IF(AND($A79=1,0&lt;中間シート!H58),中間シート!H58,"")</f>
        <v/>
      </c>
      <c r="I79" s="255"/>
      <c r="J79" s="255"/>
      <c r="K79" s="255"/>
      <c r="L79" s="255"/>
      <c r="M79" s="255"/>
      <c r="N79" s="255"/>
      <c r="O79" s="255"/>
      <c r="P79" s="256"/>
      <c r="Q79" s="280" t="str">
        <f>IF(AND($A79=1,0&lt;中間シート!I58),中間シート!I58,"")</f>
        <v/>
      </c>
      <c r="R79" s="281"/>
      <c r="S79" s="281"/>
      <c r="T79" s="281"/>
      <c r="U79" s="281"/>
      <c r="V79" s="281"/>
      <c r="W79" s="281"/>
      <c r="X79" s="281"/>
      <c r="Y79" s="281"/>
      <c r="Z79" s="281"/>
      <c r="AA79" s="282"/>
    </row>
    <row r="80" spans="1:27" ht="21" customHeight="1" x14ac:dyDescent="0.15">
      <c r="A80" s="37">
        <f>中間シート!D59</f>
        <v>0</v>
      </c>
      <c r="C80" s="252" t="str">
        <f>IF($A80=1,"　事業場１６","")</f>
        <v/>
      </c>
      <c r="D80" s="253"/>
      <c r="E80" s="253"/>
      <c r="F80" s="253"/>
      <c r="G80" s="253"/>
      <c r="H80" s="254" t="str">
        <f>IF(AND($A80=1,0&lt;中間シート!H59),中間シート!H59,"")</f>
        <v/>
      </c>
      <c r="I80" s="255"/>
      <c r="J80" s="255"/>
      <c r="K80" s="255"/>
      <c r="L80" s="255"/>
      <c r="M80" s="255"/>
      <c r="N80" s="255"/>
      <c r="O80" s="255"/>
      <c r="P80" s="256"/>
      <c r="Q80" s="280" t="str">
        <f>IF(AND($A80=1,0&lt;中間シート!I59),中間シート!I59,"")</f>
        <v/>
      </c>
      <c r="R80" s="281"/>
      <c r="S80" s="281"/>
      <c r="T80" s="281"/>
      <c r="U80" s="281"/>
      <c r="V80" s="281"/>
      <c r="W80" s="281"/>
      <c r="X80" s="281"/>
      <c r="Y80" s="281"/>
      <c r="Z80" s="281"/>
      <c r="AA80" s="282"/>
    </row>
    <row r="81" spans="1:27" ht="21" customHeight="1" x14ac:dyDescent="0.15">
      <c r="A81" s="37">
        <f>中間シート!D60</f>
        <v>0</v>
      </c>
      <c r="C81" s="252" t="str">
        <f>IF($A81=1,"　事業場１７","")</f>
        <v/>
      </c>
      <c r="D81" s="253"/>
      <c r="E81" s="253"/>
      <c r="F81" s="253"/>
      <c r="G81" s="253"/>
      <c r="H81" s="254" t="str">
        <f>IF(AND($A81=1,0&lt;中間シート!H60),中間シート!H60,"")</f>
        <v/>
      </c>
      <c r="I81" s="255"/>
      <c r="J81" s="255"/>
      <c r="K81" s="255"/>
      <c r="L81" s="255"/>
      <c r="M81" s="255"/>
      <c r="N81" s="255"/>
      <c r="O81" s="255"/>
      <c r="P81" s="256"/>
      <c r="Q81" s="280" t="str">
        <f>IF(AND($A81=1,0&lt;中間シート!I60),中間シート!I60,"")</f>
        <v/>
      </c>
      <c r="R81" s="281"/>
      <c r="S81" s="281"/>
      <c r="T81" s="281"/>
      <c r="U81" s="281"/>
      <c r="V81" s="281"/>
      <c r="W81" s="281"/>
      <c r="X81" s="281"/>
      <c r="Y81" s="281"/>
      <c r="Z81" s="281"/>
      <c r="AA81" s="282"/>
    </row>
    <row r="82" spans="1:27" ht="21" customHeight="1" x14ac:dyDescent="0.15">
      <c r="A82" s="37">
        <f>中間シート!D61</f>
        <v>0</v>
      </c>
      <c r="C82" s="252" t="str">
        <f>IF($A82=1,"　事業場１８","")</f>
        <v/>
      </c>
      <c r="D82" s="253"/>
      <c r="E82" s="253"/>
      <c r="F82" s="253"/>
      <c r="G82" s="253"/>
      <c r="H82" s="254" t="str">
        <f>IF(AND($A82=1,0&lt;中間シート!H61),中間シート!H61,"")</f>
        <v/>
      </c>
      <c r="I82" s="255"/>
      <c r="J82" s="255"/>
      <c r="K82" s="255"/>
      <c r="L82" s="255"/>
      <c r="M82" s="255"/>
      <c r="N82" s="255"/>
      <c r="O82" s="255"/>
      <c r="P82" s="256"/>
      <c r="Q82" s="280" t="str">
        <f>IF(AND($A82=1,0&lt;中間シート!I61),中間シート!I61,"")</f>
        <v/>
      </c>
      <c r="R82" s="281"/>
      <c r="S82" s="281"/>
      <c r="T82" s="281"/>
      <c r="U82" s="281"/>
      <c r="V82" s="281"/>
      <c r="W82" s="281"/>
      <c r="X82" s="281"/>
      <c r="Y82" s="281"/>
      <c r="Z82" s="281"/>
      <c r="AA82" s="282"/>
    </row>
    <row r="83" spans="1:27" ht="21" customHeight="1" x14ac:dyDescent="0.15">
      <c r="A83" s="37">
        <f>中間シート!D62</f>
        <v>0</v>
      </c>
      <c r="C83" s="252" t="str">
        <f>IF($A83=1,"　事業場１９","")</f>
        <v/>
      </c>
      <c r="D83" s="253"/>
      <c r="E83" s="253"/>
      <c r="F83" s="253"/>
      <c r="G83" s="253"/>
      <c r="H83" s="254" t="str">
        <f>IF(AND($A83=1,0&lt;中間シート!H62),中間シート!H62,"")</f>
        <v/>
      </c>
      <c r="I83" s="255"/>
      <c r="J83" s="255"/>
      <c r="K83" s="255"/>
      <c r="L83" s="255"/>
      <c r="M83" s="255"/>
      <c r="N83" s="255"/>
      <c r="O83" s="255"/>
      <c r="P83" s="256"/>
      <c r="Q83" s="280" t="str">
        <f>IF(AND($A83=1,0&lt;中間シート!I62),中間シート!I62,"")</f>
        <v/>
      </c>
      <c r="R83" s="281"/>
      <c r="S83" s="281"/>
      <c r="T83" s="281"/>
      <c r="U83" s="281"/>
      <c r="V83" s="281"/>
      <c r="W83" s="281"/>
      <c r="X83" s="281"/>
      <c r="Y83" s="281"/>
      <c r="Z83" s="281"/>
      <c r="AA83" s="282"/>
    </row>
    <row r="84" spans="1:27" ht="21" customHeight="1" x14ac:dyDescent="0.15">
      <c r="A84" s="37">
        <f>中間シート!D63</f>
        <v>0</v>
      </c>
      <c r="C84" s="252" t="str">
        <f>IF($A84=1,"　事業場２０","")</f>
        <v/>
      </c>
      <c r="D84" s="253"/>
      <c r="E84" s="253"/>
      <c r="F84" s="253"/>
      <c r="G84" s="253"/>
      <c r="H84" s="254" t="str">
        <f>IF(AND($A84=1,0&lt;中間シート!H63),中間シート!H63,"")</f>
        <v/>
      </c>
      <c r="I84" s="255"/>
      <c r="J84" s="255"/>
      <c r="K84" s="255"/>
      <c r="L84" s="255"/>
      <c r="M84" s="255"/>
      <c r="N84" s="255"/>
      <c r="O84" s="255"/>
      <c r="P84" s="256"/>
      <c r="Q84" s="280" t="str">
        <f>IF(AND($A84=1,0&lt;中間シート!I63),中間シート!I63,"")</f>
        <v/>
      </c>
      <c r="R84" s="281"/>
      <c r="S84" s="281"/>
      <c r="T84" s="281"/>
      <c r="U84" s="281"/>
      <c r="V84" s="281"/>
      <c r="W84" s="281"/>
      <c r="X84" s="281"/>
      <c r="Y84" s="281"/>
      <c r="Z84" s="281"/>
      <c r="AA84" s="282"/>
    </row>
    <row r="85" spans="1:27" ht="21" customHeight="1" x14ac:dyDescent="0.15">
      <c r="A85" s="37">
        <f>中間シート!D64</f>
        <v>0</v>
      </c>
      <c r="C85" s="252" t="str">
        <f>IF($A85=1,"　事業場２１","")</f>
        <v/>
      </c>
      <c r="D85" s="253"/>
      <c r="E85" s="253"/>
      <c r="F85" s="253"/>
      <c r="G85" s="253"/>
      <c r="H85" s="254" t="str">
        <f>IF(AND($A85=1,0&lt;中間シート!H64),中間シート!H64,"")</f>
        <v/>
      </c>
      <c r="I85" s="255"/>
      <c r="J85" s="255"/>
      <c r="K85" s="255"/>
      <c r="L85" s="255"/>
      <c r="M85" s="255"/>
      <c r="N85" s="255"/>
      <c r="O85" s="255"/>
      <c r="P85" s="256"/>
      <c r="Q85" s="280" t="str">
        <f>IF(AND($A85=1,0&lt;中間シート!I64),中間シート!I64,"")</f>
        <v/>
      </c>
      <c r="R85" s="281"/>
      <c r="S85" s="281"/>
      <c r="T85" s="281"/>
      <c r="U85" s="281"/>
      <c r="V85" s="281"/>
      <c r="W85" s="281"/>
      <c r="X85" s="281"/>
      <c r="Y85" s="281"/>
      <c r="Z85" s="281"/>
      <c r="AA85" s="282"/>
    </row>
    <row r="86" spans="1:27" ht="21" customHeight="1" x14ac:dyDescent="0.15">
      <c r="A86" s="37">
        <f>中間シート!D65</f>
        <v>0</v>
      </c>
      <c r="C86" s="252" t="str">
        <f>IF($A86=1,"　事業場２２","")</f>
        <v/>
      </c>
      <c r="D86" s="253"/>
      <c r="E86" s="253"/>
      <c r="F86" s="253"/>
      <c r="G86" s="253"/>
      <c r="H86" s="254" t="str">
        <f>IF(AND($A86=1,0&lt;中間シート!H65),中間シート!H65,"")</f>
        <v/>
      </c>
      <c r="I86" s="255"/>
      <c r="J86" s="255"/>
      <c r="K86" s="255"/>
      <c r="L86" s="255"/>
      <c r="M86" s="255"/>
      <c r="N86" s="255"/>
      <c r="O86" s="255"/>
      <c r="P86" s="256"/>
      <c r="Q86" s="280" t="str">
        <f>IF(AND($A86=1,0&lt;中間シート!I65),中間シート!I65,"")</f>
        <v/>
      </c>
      <c r="R86" s="281"/>
      <c r="S86" s="281"/>
      <c r="T86" s="281"/>
      <c r="U86" s="281"/>
      <c r="V86" s="281"/>
      <c r="W86" s="281"/>
      <c r="X86" s="281"/>
      <c r="Y86" s="281"/>
      <c r="Z86" s="281"/>
      <c r="AA86" s="282"/>
    </row>
    <row r="87" spans="1:27" ht="21" customHeight="1" x14ac:dyDescent="0.15">
      <c r="A87" s="37">
        <f>中間シート!D66</f>
        <v>0</v>
      </c>
      <c r="C87" s="252" t="str">
        <f>IF($A87=1,"　事業場２３","")</f>
        <v/>
      </c>
      <c r="D87" s="253"/>
      <c r="E87" s="253"/>
      <c r="F87" s="253"/>
      <c r="G87" s="253"/>
      <c r="H87" s="254" t="str">
        <f>IF(AND($A87=1,0&lt;中間シート!H66),中間シート!H66,"")</f>
        <v/>
      </c>
      <c r="I87" s="255"/>
      <c r="J87" s="255"/>
      <c r="K87" s="255"/>
      <c r="L87" s="255"/>
      <c r="M87" s="255"/>
      <c r="N87" s="255"/>
      <c r="O87" s="255"/>
      <c r="P87" s="256"/>
      <c r="Q87" s="280" t="str">
        <f>IF(AND($A87=1,0&lt;中間シート!I66),中間シート!I66,"")</f>
        <v/>
      </c>
      <c r="R87" s="281"/>
      <c r="S87" s="281"/>
      <c r="T87" s="281"/>
      <c r="U87" s="281"/>
      <c r="V87" s="281"/>
      <c r="W87" s="281"/>
      <c r="X87" s="281"/>
      <c r="Y87" s="281"/>
      <c r="Z87" s="281"/>
      <c r="AA87" s="282"/>
    </row>
    <row r="88" spans="1:27" ht="21" customHeight="1" x14ac:dyDescent="0.15">
      <c r="A88" s="37">
        <f>中間シート!D67</f>
        <v>0</v>
      </c>
      <c r="C88" s="252" t="str">
        <f>IF($A88=1,"　事業場２４","")</f>
        <v/>
      </c>
      <c r="D88" s="253"/>
      <c r="E88" s="253"/>
      <c r="F88" s="253"/>
      <c r="G88" s="253"/>
      <c r="H88" s="254" t="str">
        <f>IF(AND($A88=1,0&lt;中間シート!H67),中間シート!H67,"")</f>
        <v/>
      </c>
      <c r="I88" s="255"/>
      <c r="J88" s="255"/>
      <c r="K88" s="255"/>
      <c r="L88" s="255"/>
      <c r="M88" s="255"/>
      <c r="N88" s="255"/>
      <c r="O88" s="255"/>
      <c r="P88" s="256"/>
      <c r="Q88" s="280" t="str">
        <f>IF(AND($A88=1,0&lt;中間シート!I67),中間シート!I67,"")</f>
        <v/>
      </c>
      <c r="R88" s="281"/>
      <c r="S88" s="281"/>
      <c r="T88" s="281"/>
      <c r="U88" s="281"/>
      <c r="V88" s="281"/>
      <c r="W88" s="281"/>
      <c r="X88" s="281"/>
      <c r="Y88" s="281"/>
      <c r="Z88" s="281"/>
      <c r="AA88" s="282"/>
    </row>
    <row r="89" spans="1:27" ht="21" customHeight="1" x14ac:dyDescent="0.15">
      <c r="A89" s="37">
        <f>中間シート!D68</f>
        <v>0</v>
      </c>
      <c r="C89" s="252" t="str">
        <f>IF($A89=1,"　事業場２５","")</f>
        <v/>
      </c>
      <c r="D89" s="253"/>
      <c r="E89" s="253"/>
      <c r="F89" s="253"/>
      <c r="G89" s="253"/>
      <c r="H89" s="254" t="str">
        <f>IF(AND($A89=1,0&lt;中間シート!H68),中間シート!H68,"")</f>
        <v/>
      </c>
      <c r="I89" s="255"/>
      <c r="J89" s="255"/>
      <c r="K89" s="255"/>
      <c r="L89" s="255"/>
      <c r="M89" s="255"/>
      <c r="N89" s="255"/>
      <c r="O89" s="255"/>
      <c r="P89" s="256"/>
      <c r="Q89" s="280" t="str">
        <f>IF(AND($A89=1,0&lt;中間シート!I68),中間シート!I68,"")</f>
        <v/>
      </c>
      <c r="R89" s="281"/>
      <c r="S89" s="281"/>
      <c r="T89" s="281"/>
      <c r="U89" s="281"/>
      <c r="V89" s="281"/>
      <c r="W89" s="281"/>
      <c r="X89" s="281"/>
      <c r="Y89" s="281"/>
      <c r="Z89" s="281"/>
      <c r="AA89" s="282"/>
    </row>
    <row r="90" spans="1:27" ht="21" customHeight="1" x14ac:dyDescent="0.15">
      <c r="A90" s="37">
        <f>中間シート!D69</f>
        <v>0</v>
      </c>
      <c r="C90" s="252" t="str">
        <f>IF($A90=1,"　事業場２６","")</f>
        <v/>
      </c>
      <c r="D90" s="253"/>
      <c r="E90" s="253"/>
      <c r="F90" s="253"/>
      <c r="G90" s="253"/>
      <c r="H90" s="254" t="str">
        <f>IF(AND($A90=1,0&lt;中間シート!H69),中間シート!H69,"")</f>
        <v/>
      </c>
      <c r="I90" s="255"/>
      <c r="J90" s="255"/>
      <c r="K90" s="255"/>
      <c r="L90" s="255"/>
      <c r="M90" s="255"/>
      <c r="N90" s="255"/>
      <c r="O90" s="255"/>
      <c r="P90" s="256"/>
      <c r="Q90" s="280" t="str">
        <f>IF(AND($A90=1,0&lt;中間シート!I69),中間シート!I69,"")</f>
        <v/>
      </c>
      <c r="R90" s="281"/>
      <c r="S90" s="281"/>
      <c r="T90" s="281"/>
      <c r="U90" s="281"/>
      <c r="V90" s="281"/>
      <c r="W90" s="281"/>
      <c r="X90" s="281"/>
      <c r="Y90" s="281"/>
      <c r="Z90" s="281"/>
      <c r="AA90" s="282"/>
    </row>
    <row r="91" spans="1:27" ht="21" customHeight="1" x14ac:dyDescent="0.15">
      <c r="A91" s="37">
        <f>中間シート!D70</f>
        <v>0</v>
      </c>
      <c r="C91" s="252" t="str">
        <f>IF($A91=1,"　事業場２７","")</f>
        <v/>
      </c>
      <c r="D91" s="253"/>
      <c r="E91" s="253"/>
      <c r="F91" s="253"/>
      <c r="G91" s="253"/>
      <c r="H91" s="254" t="str">
        <f>IF(AND($A91=1,0&lt;中間シート!H70),中間シート!H70,"")</f>
        <v/>
      </c>
      <c r="I91" s="255"/>
      <c r="J91" s="255"/>
      <c r="K91" s="255"/>
      <c r="L91" s="255"/>
      <c r="M91" s="255"/>
      <c r="N91" s="255"/>
      <c r="O91" s="255"/>
      <c r="P91" s="256"/>
      <c r="Q91" s="280" t="str">
        <f>IF(AND($A91=1,0&lt;中間シート!I70),中間シート!I70,"")</f>
        <v/>
      </c>
      <c r="R91" s="281"/>
      <c r="S91" s="281"/>
      <c r="T91" s="281"/>
      <c r="U91" s="281"/>
      <c r="V91" s="281"/>
      <c r="W91" s="281"/>
      <c r="X91" s="281"/>
      <c r="Y91" s="281"/>
      <c r="Z91" s="281"/>
      <c r="AA91" s="282"/>
    </row>
    <row r="92" spans="1:27" ht="21" customHeight="1" x14ac:dyDescent="0.15">
      <c r="A92" s="37">
        <f>中間シート!D71</f>
        <v>0</v>
      </c>
      <c r="C92" s="252" t="str">
        <f>IF($A92=1,"　事業場２８","")</f>
        <v/>
      </c>
      <c r="D92" s="253"/>
      <c r="E92" s="253"/>
      <c r="F92" s="253"/>
      <c r="G92" s="253"/>
      <c r="H92" s="254" t="str">
        <f>IF(AND($A92=1,0&lt;中間シート!H71),中間シート!H71,"")</f>
        <v/>
      </c>
      <c r="I92" s="255"/>
      <c r="J92" s="255"/>
      <c r="K92" s="255"/>
      <c r="L92" s="255"/>
      <c r="M92" s="255"/>
      <c r="N92" s="255"/>
      <c r="O92" s="255"/>
      <c r="P92" s="256"/>
      <c r="Q92" s="280" t="str">
        <f>IF(AND($A92=1,0&lt;中間シート!I71),中間シート!I71,"")</f>
        <v/>
      </c>
      <c r="R92" s="281"/>
      <c r="S92" s="281"/>
      <c r="T92" s="281"/>
      <c r="U92" s="281"/>
      <c r="V92" s="281"/>
      <c r="W92" s="281"/>
      <c r="X92" s="281"/>
      <c r="Y92" s="281"/>
      <c r="Z92" s="281"/>
      <c r="AA92" s="282"/>
    </row>
    <row r="93" spans="1:27" ht="21" customHeight="1" x14ac:dyDescent="0.15">
      <c r="A93" s="37">
        <f>中間シート!D72</f>
        <v>0</v>
      </c>
      <c r="C93" s="252" t="str">
        <f>IF($A93=1,"　事業場２９","")</f>
        <v/>
      </c>
      <c r="D93" s="253"/>
      <c r="E93" s="253"/>
      <c r="F93" s="253"/>
      <c r="G93" s="253"/>
      <c r="H93" s="254" t="str">
        <f>IF(AND($A93=1,0&lt;中間シート!H72),中間シート!H72,"")</f>
        <v/>
      </c>
      <c r="I93" s="255"/>
      <c r="J93" s="255"/>
      <c r="K93" s="255"/>
      <c r="L93" s="255"/>
      <c r="M93" s="255"/>
      <c r="N93" s="255"/>
      <c r="O93" s="255"/>
      <c r="P93" s="256"/>
      <c r="Q93" s="280" t="str">
        <f>IF(AND($A93=1,0&lt;中間シート!I72),中間シート!I72,"")</f>
        <v/>
      </c>
      <c r="R93" s="281"/>
      <c r="S93" s="281"/>
      <c r="T93" s="281"/>
      <c r="U93" s="281"/>
      <c r="V93" s="281"/>
      <c r="W93" s="281"/>
      <c r="X93" s="281"/>
      <c r="Y93" s="281"/>
      <c r="Z93" s="281"/>
      <c r="AA93" s="282"/>
    </row>
    <row r="94" spans="1:27" ht="21" customHeight="1" x14ac:dyDescent="0.15">
      <c r="A94" s="37">
        <f>中間シート!D73</f>
        <v>0</v>
      </c>
      <c r="C94" s="252" t="str">
        <f>IF($A94=1,"　事業場３０","")</f>
        <v/>
      </c>
      <c r="D94" s="253"/>
      <c r="E94" s="253"/>
      <c r="F94" s="253"/>
      <c r="G94" s="253"/>
      <c r="H94" s="254" t="str">
        <f>IF(AND($A94=1,0&lt;中間シート!H73),中間シート!H73,"")</f>
        <v/>
      </c>
      <c r="I94" s="255"/>
      <c r="J94" s="255"/>
      <c r="K94" s="255"/>
      <c r="L94" s="255"/>
      <c r="M94" s="255"/>
      <c r="N94" s="255"/>
      <c r="O94" s="255"/>
      <c r="P94" s="256"/>
      <c r="Q94" s="280" t="str">
        <f>IF(AND($A94=1,0&lt;中間シート!I73),中間シート!I73,"")</f>
        <v/>
      </c>
      <c r="R94" s="281"/>
      <c r="S94" s="281"/>
      <c r="T94" s="281"/>
      <c r="U94" s="281"/>
      <c r="V94" s="281"/>
      <c r="W94" s="281"/>
      <c r="X94" s="281"/>
      <c r="Y94" s="281"/>
      <c r="Z94" s="281"/>
      <c r="AA94" s="282"/>
    </row>
    <row r="95" spans="1:27" ht="21" customHeight="1" x14ac:dyDescent="0.15">
      <c r="C95" s="243" t="s">
        <v>136</v>
      </c>
      <c r="D95" s="244"/>
      <c r="E95" s="244"/>
      <c r="F95" s="244"/>
      <c r="G95" s="244"/>
      <c r="H95" s="245" t="str">
        <f>IF(H65&lt;&gt;"",SUM(H65:P94),"")</f>
        <v/>
      </c>
      <c r="I95" s="246"/>
      <c r="J95" s="246"/>
      <c r="K95" s="246"/>
      <c r="L95" s="246"/>
      <c r="M95" s="246"/>
      <c r="N95" s="246"/>
      <c r="O95" s="246"/>
      <c r="P95" s="247"/>
      <c r="Q95" s="268" t="str">
        <f>IF(Q65&lt;&gt;"",SUM(Q65:AA94),"")</f>
        <v/>
      </c>
      <c r="R95" s="268"/>
      <c r="S95" s="268"/>
      <c r="T95" s="268"/>
      <c r="U95" s="268"/>
      <c r="V95" s="268"/>
      <c r="W95" s="268"/>
      <c r="X95" s="268"/>
      <c r="Y95" s="268"/>
      <c r="Z95" s="268"/>
      <c r="AA95" s="268"/>
    </row>
    <row r="96" spans="1:27" x14ac:dyDescent="0.15">
      <c r="C96" s="54"/>
      <c r="D96" s="39"/>
      <c r="E96" s="39"/>
      <c r="F96" s="39"/>
      <c r="G96" s="39"/>
      <c r="H96" s="158"/>
      <c r="I96" s="158"/>
      <c r="J96" s="159"/>
      <c r="K96" s="159"/>
      <c r="L96" s="159"/>
      <c r="M96" s="159"/>
      <c r="N96" s="159"/>
      <c r="O96" s="159"/>
      <c r="P96" s="159"/>
      <c r="Q96" s="159"/>
      <c r="R96" s="159"/>
      <c r="S96" s="159"/>
      <c r="T96" s="159"/>
      <c r="U96" s="159"/>
      <c r="V96" s="159"/>
      <c r="W96" s="159"/>
      <c r="X96" s="159"/>
      <c r="Y96" s="159"/>
      <c r="Z96" s="159"/>
      <c r="AA96" s="159"/>
    </row>
    <row r="97" spans="1:27" x14ac:dyDescent="0.15">
      <c r="C97" s="54"/>
      <c r="D97" s="39"/>
      <c r="E97" s="39"/>
      <c r="F97" s="39"/>
      <c r="G97" s="39"/>
      <c r="H97" s="39"/>
      <c r="AA97" s="42" t="s">
        <v>127</v>
      </c>
    </row>
    <row r="98" spans="1:27" ht="13.5" customHeight="1" x14ac:dyDescent="0.15">
      <c r="C98" s="269"/>
      <c r="D98" s="270"/>
      <c r="E98" s="270"/>
      <c r="F98" s="270"/>
      <c r="G98" s="271"/>
      <c r="H98" s="243" t="s">
        <v>137</v>
      </c>
      <c r="I98" s="244"/>
      <c r="J98" s="244"/>
      <c r="K98" s="244"/>
      <c r="L98" s="244"/>
      <c r="M98" s="244"/>
      <c r="N98" s="244"/>
      <c r="O98" s="244"/>
      <c r="P98" s="244"/>
      <c r="Q98" s="244"/>
      <c r="R98" s="244"/>
      <c r="S98" s="244"/>
      <c r="T98" s="244"/>
      <c r="U98" s="244"/>
      <c r="V98" s="244"/>
      <c r="W98" s="244"/>
      <c r="X98" s="244"/>
      <c r="Y98" s="278"/>
      <c r="Z98" s="263" t="s">
        <v>138</v>
      </c>
      <c r="AA98" s="263"/>
    </row>
    <row r="99" spans="1:27" ht="13.5" customHeight="1" x14ac:dyDescent="0.15">
      <c r="C99" s="272"/>
      <c r="D99" s="273"/>
      <c r="E99" s="273"/>
      <c r="F99" s="273"/>
      <c r="G99" s="274"/>
      <c r="H99" s="243" t="s">
        <v>139</v>
      </c>
      <c r="I99" s="244"/>
      <c r="J99" s="244"/>
      <c r="K99" s="244"/>
      <c r="L99" s="244"/>
      <c r="M99" s="244"/>
      <c r="N99" s="244"/>
      <c r="O99" s="244"/>
      <c r="P99" s="244"/>
      <c r="Q99" s="244"/>
      <c r="R99" s="244"/>
      <c r="S99" s="244"/>
      <c r="T99" s="244"/>
      <c r="U99" s="244"/>
      <c r="V99" s="244"/>
      <c r="W99" s="244"/>
      <c r="X99" s="244"/>
      <c r="Y99" s="278"/>
      <c r="Z99" s="263"/>
      <c r="AA99" s="263"/>
    </row>
    <row r="100" spans="1:27" ht="36" customHeight="1" x14ac:dyDescent="0.15">
      <c r="C100" s="275"/>
      <c r="D100" s="276"/>
      <c r="E100" s="276"/>
      <c r="F100" s="276"/>
      <c r="G100" s="277"/>
      <c r="H100" s="279" t="s">
        <v>140</v>
      </c>
      <c r="I100" s="279"/>
      <c r="J100" s="279"/>
      <c r="K100" s="279" t="s">
        <v>141</v>
      </c>
      <c r="L100" s="279"/>
      <c r="M100" s="279"/>
      <c r="N100" s="279"/>
      <c r="O100" s="279"/>
      <c r="P100" s="279"/>
      <c r="Q100" s="279"/>
      <c r="R100" s="263" t="s">
        <v>142</v>
      </c>
      <c r="S100" s="263"/>
      <c r="T100" s="263"/>
      <c r="U100" s="263" t="s">
        <v>132</v>
      </c>
      <c r="V100" s="263"/>
      <c r="W100" s="263"/>
      <c r="X100" s="263"/>
      <c r="Y100" s="263"/>
      <c r="Z100" s="263"/>
      <c r="AA100" s="263"/>
    </row>
    <row r="101" spans="1:27" ht="21" customHeight="1" x14ac:dyDescent="0.15">
      <c r="C101" s="264" t="s">
        <v>134</v>
      </c>
      <c r="D101" s="265"/>
      <c r="E101" s="265"/>
      <c r="F101" s="265"/>
      <c r="G101" s="265"/>
      <c r="H101" s="266"/>
      <c r="I101" s="266"/>
      <c r="J101" s="266"/>
      <c r="K101" s="266"/>
      <c r="L101" s="266"/>
      <c r="M101" s="266"/>
      <c r="N101" s="266"/>
      <c r="O101" s="266"/>
      <c r="P101" s="266"/>
      <c r="Q101" s="266"/>
      <c r="R101" s="267"/>
      <c r="S101" s="267"/>
      <c r="T101" s="267"/>
      <c r="U101" s="266"/>
      <c r="V101" s="266"/>
      <c r="W101" s="266"/>
      <c r="X101" s="266"/>
      <c r="Y101" s="266"/>
      <c r="Z101" s="260"/>
      <c r="AA101" s="261"/>
    </row>
    <row r="102" spans="1:27" ht="21" customHeight="1" x14ac:dyDescent="0.15">
      <c r="A102" s="37">
        <f>中間シート!D44</f>
        <v>1</v>
      </c>
      <c r="C102" s="252" t="s">
        <v>135</v>
      </c>
      <c r="D102" s="253"/>
      <c r="E102" s="253"/>
      <c r="F102" s="253"/>
      <c r="G102" s="253"/>
      <c r="H102" s="262" t="str">
        <f>IF(AND($A102=1,0&lt;中間シート!J44),中間シート!J44,"")</f>
        <v/>
      </c>
      <c r="I102" s="262"/>
      <c r="J102" s="262"/>
      <c r="K102" s="262" t="str">
        <f>IF(AND($A102=1,0&lt;中間シート!K44),中間シート!K44,"")</f>
        <v/>
      </c>
      <c r="L102" s="262"/>
      <c r="M102" s="262"/>
      <c r="N102" s="262"/>
      <c r="O102" s="262"/>
      <c r="P102" s="262"/>
      <c r="Q102" s="262"/>
      <c r="R102" s="257" t="str">
        <f>IF(K102&lt;&gt;"","１／３","")</f>
        <v/>
      </c>
      <c r="S102" s="257"/>
      <c r="T102" s="257"/>
      <c r="U102" s="262" t="str">
        <f>IF(AND($A102=1,0&lt;中間シート!L44),中間シート!L44,"")</f>
        <v/>
      </c>
      <c r="V102" s="262"/>
      <c r="W102" s="262"/>
      <c r="X102" s="262"/>
      <c r="Y102" s="262"/>
      <c r="Z102" s="258"/>
      <c r="AA102" s="259"/>
    </row>
    <row r="103" spans="1:27" ht="21" customHeight="1" x14ac:dyDescent="0.15">
      <c r="A103" s="37">
        <f>中間シート!D45</f>
        <v>0</v>
      </c>
      <c r="C103" s="252" t="s">
        <v>144</v>
      </c>
      <c r="D103" s="253"/>
      <c r="E103" s="253"/>
      <c r="F103" s="253"/>
      <c r="G103" s="253"/>
      <c r="H103" s="254" t="str">
        <f>IF(AND($A103=1,0&lt;中間シート!J45),中間シート!J45,"")</f>
        <v/>
      </c>
      <c r="I103" s="255"/>
      <c r="J103" s="256"/>
      <c r="K103" s="254" t="str">
        <f>IF(AND($A103=1,0&lt;中間シート!K45),中間シート!K45,"")</f>
        <v/>
      </c>
      <c r="L103" s="255"/>
      <c r="M103" s="255"/>
      <c r="N103" s="255"/>
      <c r="O103" s="255"/>
      <c r="P103" s="255"/>
      <c r="Q103" s="256"/>
      <c r="R103" s="257" t="str">
        <f>IF(K103&lt;&gt;"","１／３","")</f>
        <v/>
      </c>
      <c r="S103" s="257"/>
      <c r="T103" s="257"/>
      <c r="U103" s="254" t="str">
        <f>IF(AND($A103=1,0&lt;中間シート!L45),中間シート!L45,"")</f>
        <v/>
      </c>
      <c r="V103" s="255"/>
      <c r="W103" s="255"/>
      <c r="X103" s="255"/>
      <c r="Y103" s="256"/>
      <c r="Z103" s="258"/>
      <c r="AA103" s="259"/>
    </row>
    <row r="104" spans="1:27" ht="21" customHeight="1" x14ac:dyDescent="0.15">
      <c r="A104" s="37">
        <f>中間シート!D46</f>
        <v>0</v>
      </c>
      <c r="C104" s="252" t="str">
        <f>IF($A104=1,"　事業場３","")</f>
        <v/>
      </c>
      <c r="D104" s="253"/>
      <c r="E104" s="253"/>
      <c r="F104" s="253"/>
      <c r="G104" s="253"/>
      <c r="H104" s="254" t="str">
        <f>IF(AND($A104=1,0&lt;中間シート!J46),中間シート!J46,"")</f>
        <v/>
      </c>
      <c r="I104" s="255"/>
      <c r="J104" s="256"/>
      <c r="K104" s="254" t="str">
        <f>IF(AND($A104=1,0&lt;中間シート!K46),中間シート!K46,"")</f>
        <v/>
      </c>
      <c r="L104" s="255"/>
      <c r="M104" s="255"/>
      <c r="N104" s="255"/>
      <c r="O104" s="255"/>
      <c r="P104" s="255"/>
      <c r="Q104" s="256"/>
      <c r="R104" s="257" t="str">
        <f t="shared" ref="R104:R131" si="0">IF(K104&lt;&gt;"","１／３","")</f>
        <v/>
      </c>
      <c r="S104" s="257"/>
      <c r="T104" s="257"/>
      <c r="U104" s="254" t="str">
        <f>IF(AND($A104=1,0&lt;中間シート!L46),中間シート!L46,"")</f>
        <v/>
      </c>
      <c r="V104" s="255"/>
      <c r="W104" s="255"/>
      <c r="X104" s="255"/>
      <c r="Y104" s="256"/>
      <c r="Z104" s="258"/>
      <c r="AA104" s="259"/>
    </row>
    <row r="105" spans="1:27" ht="21" customHeight="1" x14ac:dyDescent="0.15">
      <c r="A105" s="37">
        <f>中間シート!D47</f>
        <v>0</v>
      </c>
      <c r="C105" s="252" t="str">
        <f>IF($A105=1,"　事業場４","")</f>
        <v/>
      </c>
      <c r="D105" s="253"/>
      <c r="E105" s="253"/>
      <c r="F105" s="253"/>
      <c r="G105" s="253"/>
      <c r="H105" s="254" t="str">
        <f>IF(AND($A105=1,0&lt;中間シート!J47),中間シート!J47,"")</f>
        <v/>
      </c>
      <c r="I105" s="255"/>
      <c r="J105" s="256"/>
      <c r="K105" s="254" t="str">
        <f>IF(AND($A105=1,0&lt;中間シート!K47),中間シート!K47,"")</f>
        <v/>
      </c>
      <c r="L105" s="255"/>
      <c r="M105" s="255"/>
      <c r="N105" s="255"/>
      <c r="O105" s="255"/>
      <c r="P105" s="255"/>
      <c r="Q105" s="256"/>
      <c r="R105" s="257" t="str">
        <f t="shared" si="0"/>
        <v/>
      </c>
      <c r="S105" s="257"/>
      <c r="T105" s="257"/>
      <c r="U105" s="254" t="str">
        <f>IF(AND($A105=1,0&lt;中間シート!L47),中間シート!L47,"")</f>
        <v/>
      </c>
      <c r="V105" s="255"/>
      <c r="W105" s="255"/>
      <c r="X105" s="255"/>
      <c r="Y105" s="256"/>
      <c r="Z105" s="258"/>
      <c r="AA105" s="259"/>
    </row>
    <row r="106" spans="1:27" ht="21" customHeight="1" x14ac:dyDescent="0.15">
      <c r="A106" s="37">
        <f>中間シート!D48</f>
        <v>0</v>
      </c>
      <c r="C106" s="252" t="str">
        <f>IF($A106=1,"　事業場５","")</f>
        <v/>
      </c>
      <c r="D106" s="253"/>
      <c r="E106" s="253"/>
      <c r="F106" s="253"/>
      <c r="G106" s="253"/>
      <c r="H106" s="254" t="str">
        <f>IF(AND($A106=1,0&lt;中間シート!J48),中間シート!J48,"")</f>
        <v/>
      </c>
      <c r="I106" s="255"/>
      <c r="J106" s="256"/>
      <c r="K106" s="254" t="str">
        <f>IF(AND($A106=1,0&lt;中間シート!K48),中間シート!K48,"")</f>
        <v/>
      </c>
      <c r="L106" s="255"/>
      <c r="M106" s="255"/>
      <c r="N106" s="255"/>
      <c r="O106" s="255"/>
      <c r="P106" s="255"/>
      <c r="Q106" s="256"/>
      <c r="R106" s="257" t="str">
        <f t="shared" si="0"/>
        <v/>
      </c>
      <c r="S106" s="257"/>
      <c r="T106" s="257"/>
      <c r="U106" s="254" t="str">
        <f>IF(AND($A106=1,0&lt;中間シート!L48),中間シート!L48,"")</f>
        <v/>
      </c>
      <c r="V106" s="255"/>
      <c r="W106" s="255"/>
      <c r="X106" s="255"/>
      <c r="Y106" s="256"/>
      <c r="Z106" s="258"/>
      <c r="AA106" s="259"/>
    </row>
    <row r="107" spans="1:27" ht="21" customHeight="1" x14ac:dyDescent="0.15">
      <c r="A107" s="37">
        <f>中間シート!D49</f>
        <v>0</v>
      </c>
      <c r="C107" s="252" t="str">
        <f>IF($A107=1,"　事業場６","")</f>
        <v/>
      </c>
      <c r="D107" s="253"/>
      <c r="E107" s="253"/>
      <c r="F107" s="253"/>
      <c r="G107" s="253"/>
      <c r="H107" s="254" t="str">
        <f>IF(AND($A107=1,0&lt;中間シート!J49),中間シート!J49,"")</f>
        <v/>
      </c>
      <c r="I107" s="255"/>
      <c r="J107" s="256"/>
      <c r="K107" s="254" t="str">
        <f>IF(AND($A107=1,0&lt;中間シート!K49),中間シート!K49,"")</f>
        <v/>
      </c>
      <c r="L107" s="255"/>
      <c r="M107" s="255"/>
      <c r="N107" s="255"/>
      <c r="O107" s="255"/>
      <c r="P107" s="255"/>
      <c r="Q107" s="256"/>
      <c r="R107" s="257" t="str">
        <f t="shared" si="0"/>
        <v/>
      </c>
      <c r="S107" s="257"/>
      <c r="T107" s="257"/>
      <c r="U107" s="254" t="str">
        <f>IF(AND($A107=1,0&lt;中間シート!L49),中間シート!L49,"")</f>
        <v/>
      </c>
      <c r="V107" s="255"/>
      <c r="W107" s="255"/>
      <c r="X107" s="255"/>
      <c r="Y107" s="256"/>
      <c r="Z107" s="258"/>
      <c r="AA107" s="259"/>
    </row>
    <row r="108" spans="1:27" ht="21" customHeight="1" x14ac:dyDescent="0.15">
      <c r="A108" s="37">
        <f>中間シート!D50</f>
        <v>0</v>
      </c>
      <c r="C108" s="252" t="str">
        <f>IF($A108=1,"　事業場７","")</f>
        <v/>
      </c>
      <c r="D108" s="253"/>
      <c r="E108" s="253"/>
      <c r="F108" s="253"/>
      <c r="G108" s="253"/>
      <c r="H108" s="254" t="str">
        <f>IF(AND($A108=1,0&lt;中間シート!J50),中間シート!J50,"")</f>
        <v/>
      </c>
      <c r="I108" s="255"/>
      <c r="J108" s="256"/>
      <c r="K108" s="254" t="str">
        <f>IF(AND($A108=1,0&lt;中間シート!K50),中間シート!K50,"")</f>
        <v/>
      </c>
      <c r="L108" s="255"/>
      <c r="M108" s="255"/>
      <c r="N108" s="255"/>
      <c r="O108" s="255"/>
      <c r="P108" s="255"/>
      <c r="Q108" s="256"/>
      <c r="R108" s="257" t="str">
        <f t="shared" si="0"/>
        <v/>
      </c>
      <c r="S108" s="257"/>
      <c r="T108" s="257"/>
      <c r="U108" s="254" t="str">
        <f>IF(AND($A108=1,0&lt;中間シート!L50),中間シート!L50,"")</f>
        <v/>
      </c>
      <c r="V108" s="255"/>
      <c r="W108" s="255"/>
      <c r="X108" s="255"/>
      <c r="Y108" s="256"/>
      <c r="Z108" s="258"/>
      <c r="AA108" s="259"/>
    </row>
    <row r="109" spans="1:27" ht="21" customHeight="1" x14ac:dyDescent="0.15">
      <c r="A109" s="37">
        <f>中間シート!D51</f>
        <v>0</v>
      </c>
      <c r="C109" s="252" t="str">
        <f>IF($A109=1,"　事業場８","")</f>
        <v/>
      </c>
      <c r="D109" s="253"/>
      <c r="E109" s="253"/>
      <c r="F109" s="253"/>
      <c r="G109" s="253"/>
      <c r="H109" s="254" t="str">
        <f>IF(AND($A109=1,0&lt;中間シート!J51),中間シート!J51,"")</f>
        <v/>
      </c>
      <c r="I109" s="255"/>
      <c r="J109" s="256"/>
      <c r="K109" s="254" t="str">
        <f>IF(AND($A109=1,0&lt;中間シート!K51),中間シート!K51,"")</f>
        <v/>
      </c>
      <c r="L109" s="255"/>
      <c r="M109" s="255"/>
      <c r="N109" s="255"/>
      <c r="O109" s="255"/>
      <c r="P109" s="255"/>
      <c r="Q109" s="256"/>
      <c r="R109" s="257" t="str">
        <f t="shared" si="0"/>
        <v/>
      </c>
      <c r="S109" s="257"/>
      <c r="T109" s="257"/>
      <c r="U109" s="254" t="str">
        <f>IF(AND($A109=1,0&lt;中間シート!L51),中間シート!L51,"")</f>
        <v/>
      </c>
      <c r="V109" s="255"/>
      <c r="W109" s="255"/>
      <c r="X109" s="255"/>
      <c r="Y109" s="256"/>
      <c r="Z109" s="258"/>
      <c r="AA109" s="259"/>
    </row>
    <row r="110" spans="1:27" ht="21" customHeight="1" x14ac:dyDescent="0.15">
      <c r="A110" s="37">
        <f>中間シート!D52</f>
        <v>0</v>
      </c>
      <c r="C110" s="252" t="str">
        <f>IF($A110=1,"　事業場９","")</f>
        <v/>
      </c>
      <c r="D110" s="253"/>
      <c r="E110" s="253"/>
      <c r="F110" s="253"/>
      <c r="G110" s="253"/>
      <c r="H110" s="254" t="str">
        <f>IF(AND($A110=1,0&lt;中間シート!J52),中間シート!J52,"")</f>
        <v/>
      </c>
      <c r="I110" s="255"/>
      <c r="J110" s="256"/>
      <c r="K110" s="254" t="str">
        <f>IF(AND($A110=1,0&lt;中間シート!K52),中間シート!K52,"")</f>
        <v/>
      </c>
      <c r="L110" s="255"/>
      <c r="M110" s="255"/>
      <c r="N110" s="255"/>
      <c r="O110" s="255"/>
      <c r="P110" s="255"/>
      <c r="Q110" s="256"/>
      <c r="R110" s="257" t="str">
        <f t="shared" si="0"/>
        <v/>
      </c>
      <c r="S110" s="257"/>
      <c r="T110" s="257"/>
      <c r="U110" s="254" t="str">
        <f>IF(AND($A110=1,0&lt;中間シート!L52),中間シート!L52,"")</f>
        <v/>
      </c>
      <c r="V110" s="255"/>
      <c r="W110" s="255"/>
      <c r="X110" s="255"/>
      <c r="Y110" s="256"/>
      <c r="Z110" s="258"/>
      <c r="AA110" s="259"/>
    </row>
    <row r="111" spans="1:27" ht="21" customHeight="1" x14ac:dyDescent="0.15">
      <c r="A111" s="37">
        <f>中間シート!D53</f>
        <v>0</v>
      </c>
      <c r="C111" s="252" t="str">
        <f>IF($A111=1,"　事業場１０","")</f>
        <v/>
      </c>
      <c r="D111" s="253"/>
      <c r="E111" s="253"/>
      <c r="F111" s="253"/>
      <c r="G111" s="253"/>
      <c r="H111" s="254" t="str">
        <f>IF(AND($A111=1,0&lt;中間シート!J53),中間シート!J53,"")</f>
        <v/>
      </c>
      <c r="I111" s="255"/>
      <c r="J111" s="256"/>
      <c r="K111" s="254" t="str">
        <f>IF(AND($A111=1,0&lt;中間シート!K53),中間シート!K53,"")</f>
        <v/>
      </c>
      <c r="L111" s="255"/>
      <c r="M111" s="255"/>
      <c r="N111" s="255"/>
      <c r="O111" s="255"/>
      <c r="P111" s="255"/>
      <c r="Q111" s="256"/>
      <c r="R111" s="257" t="str">
        <f t="shared" si="0"/>
        <v/>
      </c>
      <c r="S111" s="257"/>
      <c r="T111" s="257"/>
      <c r="U111" s="254" t="str">
        <f>IF(AND($A111=1,0&lt;中間シート!L53),中間シート!L53,"")</f>
        <v/>
      </c>
      <c r="V111" s="255"/>
      <c r="W111" s="255"/>
      <c r="X111" s="255"/>
      <c r="Y111" s="256"/>
      <c r="Z111" s="258"/>
      <c r="AA111" s="259"/>
    </row>
    <row r="112" spans="1:27" ht="21" customHeight="1" x14ac:dyDescent="0.15">
      <c r="A112" s="37">
        <f>中間シート!D54</f>
        <v>0</v>
      </c>
      <c r="C112" s="252" t="str">
        <f>IF($A112=1,"　事業場１１","")</f>
        <v/>
      </c>
      <c r="D112" s="253"/>
      <c r="E112" s="253"/>
      <c r="F112" s="253"/>
      <c r="G112" s="253"/>
      <c r="H112" s="254" t="str">
        <f>IF(AND($A112=1,0&lt;中間シート!J54),中間シート!J54,"")</f>
        <v/>
      </c>
      <c r="I112" s="255"/>
      <c r="J112" s="256"/>
      <c r="K112" s="254" t="str">
        <f>IF(AND($A112=1,0&lt;中間シート!K54),中間シート!K54,"")</f>
        <v/>
      </c>
      <c r="L112" s="255"/>
      <c r="M112" s="255"/>
      <c r="N112" s="255"/>
      <c r="O112" s="255"/>
      <c r="P112" s="255"/>
      <c r="Q112" s="256"/>
      <c r="R112" s="257" t="str">
        <f t="shared" si="0"/>
        <v/>
      </c>
      <c r="S112" s="257"/>
      <c r="T112" s="257"/>
      <c r="U112" s="254" t="str">
        <f>IF(AND($A112=1,0&lt;中間シート!L54),中間シート!L54,"")</f>
        <v/>
      </c>
      <c r="V112" s="255"/>
      <c r="W112" s="255"/>
      <c r="X112" s="255"/>
      <c r="Y112" s="256"/>
      <c r="Z112" s="258"/>
      <c r="AA112" s="259"/>
    </row>
    <row r="113" spans="1:27" ht="21" customHeight="1" x14ac:dyDescent="0.15">
      <c r="A113" s="37">
        <f>中間シート!D55</f>
        <v>0</v>
      </c>
      <c r="C113" s="252" t="str">
        <f>IF($A113=1,"　事業場１２","")</f>
        <v/>
      </c>
      <c r="D113" s="253"/>
      <c r="E113" s="253"/>
      <c r="F113" s="253"/>
      <c r="G113" s="253"/>
      <c r="H113" s="254" t="str">
        <f>IF(AND($A113=1,0&lt;中間シート!J55),中間シート!J55,"")</f>
        <v/>
      </c>
      <c r="I113" s="255"/>
      <c r="J113" s="256"/>
      <c r="K113" s="254" t="str">
        <f>IF(AND($A113=1,0&lt;中間シート!K55),中間シート!K55,"")</f>
        <v/>
      </c>
      <c r="L113" s="255"/>
      <c r="M113" s="255"/>
      <c r="N113" s="255"/>
      <c r="O113" s="255"/>
      <c r="P113" s="255"/>
      <c r="Q113" s="256"/>
      <c r="R113" s="257" t="str">
        <f t="shared" si="0"/>
        <v/>
      </c>
      <c r="S113" s="257"/>
      <c r="T113" s="257"/>
      <c r="U113" s="254" t="str">
        <f>IF(AND($A113=1,0&lt;中間シート!L55),中間シート!L55,"")</f>
        <v/>
      </c>
      <c r="V113" s="255"/>
      <c r="W113" s="255"/>
      <c r="X113" s="255"/>
      <c r="Y113" s="256"/>
      <c r="Z113" s="258"/>
      <c r="AA113" s="259"/>
    </row>
    <row r="114" spans="1:27" ht="21" customHeight="1" x14ac:dyDescent="0.15">
      <c r="A114" s="37">
        <f>中間シート!D56</f>
        <v>0</v>
      </c>
      <c r="C114" s="252" t="str">
        <f>IF($A114=1,"　事業場１３","")</f>
        <v/>
      </c>
      <c r="D114" s="253"/>
      <c r="E114" s="253"/>
      <c r="F114" s="253"/>
      <c r="G114" s="253"/>
      <c r="H114" s="254" t="str">
        <f>IF(AND($A114=1,0&lt;中間シート!J56),中間シート!J56,"")</f>
        <v/>
      </c>
      <c r="I114" s="255"/>
      <c r="J114" s="256"/>
      <c r="K114" s="254" t="str">
        <f>IF(AND($A114=1,0&lt;中間シート!K56),中間シート!K56,"")</f>
        <v/>
      </c>
      <c r="L114" s="255"/>
      <c r="M114" s="255"/>
      <c r="N114" s="255"/>
      <c r="O114" s="255"/>
      <c r="P114" s="255"/>
      <c r="Q114" s="256"/>
      <c r="R114" s="257" t="str">
        <f t="shared" si="0"/>
        <v/>
      </c>
      <c r="S114" s="257"/>
      <c r="T114" s="257"/>
      <c r="U114" s="254" t="str">
        <f>IF(AND($A114=1,0&lt;中間シート!L56),中間シート!L56,"")</f>
        <v/>
      </c>
      <c r="V114" s="255"/>
      <c r="W114" s="255"/>
      <c r="X114" s="255"/>
      <c r="Y114" s="256"/>
      <c r="Z114" s="258"/>
      <c r="AA114" s="259"/>
    </row>
    <row r="115" spans="1:27" ht="21" customHeight="1" x14ac:dyDescent="0.15">
      <c r="A115" s="37">
        <f>中間シート!D57</f>
        <v>0</v>
      </c>
      <c r="C115" s="252" t="str">
        <f>IF($A115=1,"　事業場１４","")</f>
        <v/>
      </c>
      <c r="D115" s="253"/>
      <c r="E115" s="253"/>
      <c r="F115" s="253"/>
      <c r="G115" s="253"/>
      <c r="H115" s="254" t="str">
        <f>IF(AND($A115=1,0&lt;中間シート!J57),中間シート!J57,"")</f>
        <v/>
      </c>
      <c r="I115" s="255"/>
      <c r="J115" s="256"/>
      <c r="K115" s="254" t="str">
        <f>IF(AND($A115=1,0&lt;中間シート!K57),中間シート!K57,"")</f>
        <v/>
      </c>
      <c r="L115" s="255"/>
      <c r="M115" s="255"/>
      <c r="N115" s="255"/>
      <c r="O115" s="255"/>
      <c r="P115" s="255"/>
      <c r="Q115" s="256"/>
      <c r="R115" s="257" t="str">
        <f t="shared" si="0"/>
        <v/>
      </c>
      <c r="S115" s="257"/>
      <c r="T115" s="257"/>
      <c r="U115" s="254" t="str">
        <f>IF(AND($A115=1,0&lt;中間シート!L57),中間シート!L57,"")</f>
        <v/>
      </c>
      <c r="V115" s="255"/>
      <c r="W115" s="255"/>
      <c r="X115" s="255"/>
      <c r="Y115" s="256"/>
      <c r="Z115" s="258"/>
      <c r="AA115" s="259"/>
    </row>
    <row r="116" spans="1:27" ht="21" customHeight="1" x14ac:dyDescent="0.15">
      <c r="A116" s="37">
        <f>中間シート!D58</f>
        <v>0</v>
      </c>
      <c r="C116" s="252" t="str">
        <f>IF($A116=1,"　事業場１５","")</f>
        <v/>
      </c>
      <c r="D116" s="253"/>
      <c r="E116" s="253"/>
      <c r="F116" s="253"/>
      <c r="G116" s="253"/>
      <c r="H116" s="254" t="str">
        <f>IF(AND($A116=1,0&lt;中間シート!J58),中間シート!J58,"")</f>
        <v/>
      </c>
      <c r="I116" s="255"/>
      <c r="J116" s="256"/>
      <c r="K116" s="254" t="str">
        <f>IF(AND($A116=1,0&lt;中間シート!K58),中間シート!K58,"")</f>
        <v/>
      </c>
      <c r="L116" s="255"/>
      <c r="M116" s="255"/>
      <c r="N116" s="255"/>
      <c r="O116" s="255"/>
      <c r="P116" s="255"/>
      <c r="Q116" s="256"/>
      <c r="R116" s="257" t="str">
        <f t="shared" si="0"/>
        <v/>
      </c>
      <c r="S116" s="257"/>
      <c r="T116" s="257"/>
      <c r="U116" s="254" t="str">
        <f>IF(AND($A116=1,0&lt;中間シート!L58),中間シート!L58,"")</f>
        <v/>
      </c>
      <c r="V116" s="255"/>
      <c r="W116" s="255"/>
      <c r="X116" s="255"/>
      <c r="Y116" s="256"/>
      <c r="Z116" s="258"/>
      <c r="AA116" s="259"/>
    </row>
    <row r="117" spans="1:27" ht="21" customHeight="1" x14ac:dyDescent="0.15">
      <c r="A117" s="37">
        <f>中間シート!D59</f>
        <v>0</v>
      </c>
      <c r="C117" s="252" t="str">
        <f>IF($A117=1,"　事業場１６","")</f>
        <v/>
      </c>
      <c r="D117" s="253"/>
      <c r="E117" s="253"/>
      <c r="F117" s="253"/>
      <c r="G117" s="253"/>
      <c r="H117" s="254" t="str">
        <f>IF(AND($A117=1,0&lt;中間シート!J59),中間シート!J59,"")</f>
        <v/>
      </c>
      <c r="I117" s="255"/>
      <c r="J117" s="256"/>
      <c r="K117" s="254" t="str">
        <f>IF(AND($A117=1,0&lt;中間シート!K59),中間シート!K59,"")</f>
        <v/>
      </c>
      <c r="L117" s="255"/>
      <c r="M117" s="255"/>
      <c r="N117" s="255"/>
      <c r="O117" s="255"/>
      <c r="P117" s="255"/>
      <c r="Q117" s="256"/>
      <c r="R117" s="257" t="str">
        <f t="shared" si="0"/>
        <v/>
      </c>
      <c r="S117" s="257"/>
      <c r="T117" s="257"/>
      <c r="U117" s="254" t="str">
        <f>IF(AND($A117=1,0&lt;中間シート!L59),中間シート!L59,"")</f>
        <v/>
      </c>
      <c r="V117" s="255"/>
      <c r="W117" s="255"/>
      <c r="X117" s="255"/>
      <c r="Y117" s="256"/>
      <c r="Z117" s="258"/>
      <c r="AA117" s="259"/>
    </row>
    <row r="118" spans="1:27" ht="21" customHeight="1" x14ac:dyDescent="0.15">
      <c r="A118" s="37">
        <f>中間シート!D60</f>
        <v>0</v>
      </c>
      <c r="C118" s="252" t="str">
        <f>IF($A118=1,"　事業場１７","")</f>
        <v/>
      </c>
      <c r="D118" s="253"/>
      <c r="E118" s="253"/>
      <c r="F118" s="253"/>
      <c r="G118" s="253"/>
      <c r="H118" s="254" t="str">
        <f>IF(AND($A118=1,0&lt;中間シート!J60),中間シート!J60,"")</f>
        <v/>
      </c>
      <c r="I118" s="255"/>
      <c r="J118" s="256"/>
      <c r="K118" s="254" t="str">
        <f>IF(AND($A118=1,0&lt;中間シート!K60),中間シート!K60,"")</f>
        <v/>
      </c>
      <c r="L118" s="255"/>
      <c r="M118" s="255"/>
      <c r="N118" s="255"/>
      <c r="O118" s="255"/>
      <c r="P118" s="255"/>
      <c r="Q118" s="256"/>
      <c r="R118" s="257" t="str">
        <f t="shared" si="0"/>
        <v/>
      </c>
      <c r="S118" s="257"/>
      <c r="T118" s="257"/>
      <c r="U118" s="254" t="str">
        <f>IF(AND($A118=1,0&lt;中間シート!L60),中間シート!L60,"")</f>
        <v/>
      </c>
      <c r="V118" s="255"/>
      <c r="W118" s="255"/>
      <c r="X118" s="255"/>
      <c r="Y118" s="256"/>
      <c r="Z118" s="258"/>
      <c r="AA118" s="259"/>
    </row>
    <row r="119" spans="1:27" ht="21" customHeight="1" x14ac:dyDescent="0.15">
      <c r="A119" s="37">
        <f>中間シート!D61</f>
        <v>0</v>
      </c>
      <c r="C119" s="252" t="str">
        <f>IF($A119=1,"　事業場１８","")</f>
        <v/>
      </c>
      <c r="D119" s="253"/>
      <c r="E119" s="253"/>
      <c r="F119" s="253"/>
      <c r="G119" s="253"/>
      <c r="H119" s="254" t="str">
        <f>IF(AND($A119=1,0&lt;中間シート!J61),中間シート!J61,"")</f>
        <v/>
      </c>
      <c r="I119" s="255"/>
      <c r="J119" s="256"/>
      <c r="K119" s="254" t="str">
        <f>IF(AND($A119=1,0&lt;中間シート!K61),中間シート!K61,"")</f>
        <v/>
      </c>
      <c r="L119" s="255"/>
      <c r="M119" s="255"/>
      <c r="N119" s="255"/>
      <c r="O119" s="255"/>
      <c r="P119" s="255"/>
      <c r="Q119" s="256"/>
      <c r="R119" s="257" t="str">
        <f t="shared" si="0"/>
        <v/>
      </c>
      <c r="S119" s="257"/>
      <c r="T119" s="257"/>
      <c r="U119" s="254" t="str">
        <f>IF(AND($A119=1,0&lt;中間シート!L61),中間シート!L61,"")</f>
        <v/>
      </c>
      <c r="V119" s="255"/>
      <c r="W119" s="255"/>
      <c r="X119" s="255"/>
      <c r="Y119" s="256"/>
      <c r="Z119" s="258"/>
      <c r="AA119" s="259"/>
    </row>
    <row r="120" spans="1:27" ht="21" customHeight="1" x14ac:dyDescent="0.15">
      <c r="A120" s="37">
        <f>中間シート!D62</f>
        <v>0</v>
      </c>
      <c r="C120" s="252" t="str">
        <f>IF($A120=1,"　事業場１９","")</f>
        <v/>
      </c>
      <c r="D120" s="253"/>
      <c r="E120" s="253"/>
      <c r="F120" s="253"/>
      <c r="G120" s="253"/>
      <c r="H120" s="254" t="str">
        <f>IF(AND($A120=1,0&lt;中間シート!J62),中間シート!J62,"")</f>
        <v/>
      </c>
      <c r="I120" s="255"/>
      <c r="J120" s="256"/>
      <c r="K120" s="254" t="str">
        <f>IF(AND($A120=1,0&lt;中間シート!K62),中間シート!K62,"")</f>
        <v/>
      </c>
      <c r="L120" s="255"/>
      <c r="M120" s="255"/>
      <c r="N120" s="255"/>
      <c r="O120" s="255"/>
      <c r="P120" s="255"/>
      <c r="Q120" s="256"/>
      <c r="R120" s="257" t="str">
        <f t="shared" si="0"/>
        <v/>
      </c>
      <c r="S120" s="257"/>
      <c r="T120" s="257"/>
      <c r="U120" s="254" t="str">
        <f>IF(AND($A120=1,0&lt;中間シート!L62),中間シート!L62,"")</f>
        <v/>
      </c>
      <c r="V120" s="255"/>
      <c r="W120" s="255"/>
      <c r="X120" s="255"/>
      <c r="Y120" s="256"/>
      <c r="Z120" s="258"/>
      <c r="AA120" s="259"/>
    </row>
    <row r="121" spans="1:27" ht="21" customHeight="1" x14ac:dyDescent="0.15">
      <c r="A121" s="37">
        <f>中間シート!D63</f>
        <v>0</v>
      </c>
      <c r="C121" s="252" t="str">
        <f>IF($A121=1,"　事業場２０","")</f>
        <v/>
      </c>
      <c r="D121" s="253"/>
      <c r="E121" s="253"/>
      <c r="F121" s="253"/>
      <c r="G121" s="253"/>
      <c r="H121" s="254" t="str">
        <f>IF(AND($A121=1,0&lt;中間シート!J63),中間シート!J63,"")</f>
        <v/>
      </c>
      <c r="I121" s="255"/>
      <c r="J121" s="256"/>
      <c r="K121" s="254" t="str">
        <f>IF(AND($A121=1,0&lt;中間シート!K63),中間シート!K63,"")</f>
        <v/>
      </c>
      <c r="L121" s="255"/>
      <c r="M121" s="255"/>
      <c r="N121" s="255"/>
      <c r="O121" s="255"/>
      <c r="P121" s="255"/>
      <c r="Q121" s="256"/>
      <c r="R121" s="257" t="str">
        <f t="shared" si="0"/>
        <v/>
      </c>
      <c r="S121" s="257"/>
      <c r="T121" s="257"/>
      <c r="U121" s="254" t="str">
        <f>IF(AND($A121=1,0&lt;中間シート!L63),中間シート!L63,"")</f>
        <v/>
      </c>
      <c r="V121" s="255"/>
      <c r="W121" s="255"/>
      <c r="X121" s="255"/>
      <c r="Y121" s="256"/>
      <c r="Z121" s="258"/>
      <c r="AA121" s="259"/>
    </row>
    <row r="122" spans="1:27" ht="21" customHeight="1" x14ac:dyDescent="0.15">
      <c r="A122" s="37">
        <f>中間シート!D64</f>
        <v>0</v>
      </c>
      <c r="C122" s="252" t="str">
        <f>IF($A122=1,"　事業場２１","")</f>
        <v/>
      </c>
      <c r="D122" s="253"/>
      <c r="E122" s="253"/>
      <c r="F122" s="253"/>
      <c r="G122" s="253"/>
      <c r="H122" s="254" t="str">
        <f>IF(AND($A122=1,0&lt;中間シート!J64),中間シート!J64,"")</f>
        <v/>
      </c>
      <c r="I122" s="255"/>
      <c r="J122" s="256"/>
      <c r="K122" s="254" t="str">
        <f>IF(AND($A122=1,0&lt;中間シート!K64),中間シート!K64,"")</f>
        <v/>
      </c>
      <c r="L122" s="255"/>
      <c r="M122" s="255"/>
      <c r="N122" s="255"/>
      <c r="O122" s="255"/>
      <c r="P122" s="255"/>
      <c r="Q122" s="256"/>
      <c r="R122" s="257" t="str">
        <f t="shared" si="0"/>
        <v/>
      </c>
      <c r="S122" s="257"/>
      <c r="T122" s="257"/>
      <c r="U122" s="254" t="str">
        <f>IF(AND($A122=1,0&lt;中間シート!L64),中間シート!L64,"")</f>
        <v/>
      </c>
      <c r="V122" s="255"/>
      <c r="W122" s="255"/>
      <c r="X122" s="255"/>
      <c r="Y122" s="256"/>
      <c r="Z122" s="258"/>
      <c r="AA122" s="259"/>
    </row>
    <row r="123" spans="1:27" ht="21" customHeight="1" x14ac:dyDescent="0.15">
      <c r="A123" s="37">
        <f>中間シート!D65</f>
        <v>0</v>
      </c>
      <c r="C123" s="252" t="str">
        <f>IF($A123=1,"　事業場２２","")</f>
        <v/>
      </c>
      <c r="D123" s="253"/>
      <c r="E123" s="253"/>
      <c r="F123" s="253"/>
      <c r="G123" s="253"/>
      <c r="H123" s="254" t="str">
        <f>IF(AND($A123=1,0&lt;中間シート!J65),中間シート!J65,"")</f>
        <v/>
      </c>
      <c r="I123" s="255"/>
      <c r="J123" s="256"/>
      <c r="K123" s="254" t="str">
        <f>IF(AND($A123=1,0&lt;中間シート!K65),中間シート!K65,"")</f>
        <v/>
      </c>
      <c r="L123" s="255"/>
      <c r="M123" s="255"/>
      <c r="N123" s="255"/>
      <c r="O123" s="255"/>
      <c r="P123" s="255"/>
      <c r="Q123" s="256"/>
      <c r="R123" s="257" t="str">
        <f t="shared" si="0"/>
        <v/>
      </c>
      <c r="S123" s="257"/>
      <c r="T123" s="257"/>
      <c r="U123" s="254" t="str">
        <f>IF(AND($A123=1,0&lt;中間シート!L65),中間シート!L65,"")</f>
        <v/>
      </c>
      <c r="V123" s="255"/>
      <c r="W123" s="255"/>
      <c r="X123" s="255"/>
      <c r="Y123" s="256"/>
      <c r="Z123" s="258"/>
      <c r="AA123" s="259"/>
    </row>
    <row r="124" spans="1:27" ht="21" customHeight="1" x14ac:dyDescent="0.15">
      <c r="A124" s="37">
        <f>中間シート!D66</f>
        <v>0</v>
      </c>
      <c r="C124" s="252" t="str">
        <f>IF($A124=1,"　事業場２３","")</f>
        <v/>
      </c>
      <c r="D124" s="253"/>
      <c r="E124" s="253"/>
      <c r="F124" s="253"/>
      <c r="G124" s="253"/>
      <c r="H124" s="254" t="str">
        <f>IF(AND($A124=1,0&lt;中間シート!J66),中間シート!J66,"")</f>
        <v/>
      </c>
      <c r="I124" s="255"/>
      <c r="J124" s="256"/>
      <c r="K124" s="254" t="str">
        <f>IF(AND($A124=1,0&lt;中間シート!K66),中間シート!K66,"")</f>
        <v/>
      </c>
      <c r="L124" s="255"/>
      <c r="M124" s="255"/>
      <c r="N124" s="255"/>
      <c r="O124" s="255"/>
      <c r="P124" s="255"/>
      <c r="Q124" s="256"/>
      <c r="R124" s="257" t="str">
        <f t="shared" si="0"/>
        <v/>
      </c>
      <c r="S124" s="257"/>
      <c r="T124" s="257"/>
      <c r="U124" s="254" t="str">
        <f>IF(AND($A124=1,0&lt;中間シート!L66),中間シート!L66,"")</f>
        <v/>
      </c>
      <c r="V124" s="255"/>
      <c r="W124" s="255"/>
      <c r="X124" s="255"/>
      <c r="Y124" s="256"/>
      <c r="Z124" s="258"/>
      <c r="AA124" s="259"/>
    </row>
    <row r="125" spans="1:27" ht="21" customHeight="1" x14ac:dyDescent="0.15">
      <c r="A125" s="37">
        <f>中間シート!D67</f>
        <v>0</v>
      </c>
      <c r="C125" s="252" t="str">
        <f>IF($A125=1,"　事業場２４","")</f>
        <v/>
      </c>
      <c r="D125" s="253"/>
      <c r="E125" s="253"/>
      <c r="F125" s="253"/>
      <c r="G125" s="253"/>
      <c r="H125" s="254" t="str">
        <f>IF(AND($A125=1,0&lt;中間シート!J67),中間シート!J67,"")</f>
        <v/>
      </c>
      <c r="I125" s="255"/>
      <c r="J125" s="256"/>
      <c r="K125" s="254" t="str">
        <f>IF(AND($A125=1,0&lt;中間シート!K67),中間シート!K67,"")</f>
        <v/>
      </c>
      <c r="L125" s="255"/>
      <c r="M125" s="255"/>
      <c r="N125" s="255"/>
      <c r="O125" s="255"/>
      <c r="P125" s="255"/>
      <c r="Q125" s="256"/>
      <c r="R125" s="257" t="str">
        <f t="shared" si="0"/>
        <v/>
      </c>
      <c r="S125" s="257"/>
      <c r="T125" s="257"/>
      <c r="U125" s="254" t="str">
        <f>IF(AND($A125=1,0&lt;中間シート!L67),中間シート!L67,"")</f>
        <v/>
      </c>
      <c r="V125" s="255"/>
      <c r="W125" s="255"/>
      <c r="X125" s="255"/>
      <c r="Y125" s="256"/>
      <c r="Z125" s="258"/>
      <c r="AA125" s="259"/>
    </row>
    <row r="126" spans="1:27" ht="21" customHeight="1" x14ac:dyDescent="0.15">
      <c r="A126" s="37">
        <f>中間シート!D68</f>
        <v>0</v>
      </c>
      <c r="C126" s="252" t="str">
        <f>IF($A126=1,"　事業場２５","")</f>
        <v/>
      </c>
      <c r="D126" s="253"/>
      <c r="E126" s="253"/>
      <c r="F126" s="253"/>
      <c r="G126" s="253"/>
      <c r="H126" s="254" t="str">
        <f>IF(AND($A126=1,0&lt;中間シート!J68),中間シート!J68,"")</f>
        <v/>
      </c>
      <c r="I126" s="255"/>
      <c r="J126" s="256"/>
      <c r="K126" s="254" t="str">
        <f>IF(AND($A126=1,0&lt;中間シート!K68),中間シート!K68,"")</f>
        <v/>
      </c>
      <c r="L126" s="255"/>
      <c r="M126" s="255"/>
      <c r="N126" s="255"/>
      <c r="O126" s="255"/>
      <c r="P126" s="255"/>
      <c r="Q126" s="256"/>
      <c r="R126" s="257" t="str">
        <f t="shared" si="0"/>
        <v/>
      </c>
      <c r="S126" s="257"/>
      <c r="T126" s="257"/>
      <c r="U126" s="254" t="str">
        <f>IF(AND($A126=1,0&lt;中間シート!L68),中間シート!L68,"")</f>
        <v/>
      </c>
      <c r="V126" s="255"/>
      <c r="W126" s="255"/>
      <c r="X126" s="255"/>
      <c r="Y126" s="256"/>
      <c r="Z126" s="258"/>
      <c r="AA126" s="259"/>
    </row>
    <row r="127" spans="1:27" ht="21" customHeight="1" x14ac:dyDescent="0.15">
      <c r="A127" s="37">
        <f>中間シート!D69</f>
        <v>0</v>
      </c>
      <c r="C127" s="252" t="str">
        <f>IF($A127=1,"　事業場２６","")</f>
        <v/>
      </c>
      <c r="D127" s="253"/>
      <c r="E127" s="253"/>
      <c r="F127" s="253"/>
      <c r="G127" s="253"/>
      <c r="H127" s="254" t="str">
        <f>IF(AND($A127=1,0&lt;中間シート!J69),中間シート!J69,"")</f>
        <v/>
      </c>
      <c r="I127" s="255"/>
      <c r="J127" s="256"/>
      <c r="K127" s="254" t="str">
        <f>IF(AND($A127=1,0&lt;中間シート!K69),中間シート!K69,"")</f>
        <v/>
      </c>
      <c r="L127" s="255"/>
      <c r="M127" s="255"/>
      <c r="N127" s="255"/>
      <c r="O127" s="255"/>
      <c r="P127" s="255"/>
      <c r="Q127" s="256"/>
      <c r="R127" s="257" t="str">
        <f t="shared" si="0"/>
        <v/>
      </c>
      <c r="S127" s="257"/>
      <c r="T127" s="257"/>
      <c r="U127" s="254" t="str">
        <f>IF(AND($A127=1,0&lt;中間シート!L69),中間シート!L69,"")</f>
        <v/>
      </c>
      <c r="V127" s="255"/>
      <c r="W127" s="255"/>
      <c r="X127" s="255"/>
      <c r="Y127" s="256"/>
      <c r="Z127" s="258"/>
      <c r="AA127" s="259"/>
    </row>
    <row r="128" spans="1:27" ht="21" customHeight="1" x14ac:dyDescent="0.15">
      <c r="A128" s="37">
        <f>中間シート!D70</f>
        <v>0</v>
      </c>
      <c r="C128" s="252" t="str">
        <f>IF($A128=1,"　事業場２７","")</f>
        <v/>
      </c>
      <c r="D128" s="253"/>
      <c r="E128" s="253"/>
      <c r="F128" s="253"/>
      <c r="G128" s="253"/>
      <c r="H128" s="254" t="str">
        <f>IF(AND($A128=1,0&lt;中間シート!J70),中間シート!J70,"")</f>
        <v/>
      </c>
      <c r="I128" s="255"/>
      <c r="J128" s="256"/>
      <c r="K128" s="254" t="str">
        <f>IF(AND($A128=1,0&lt;中間シート!K70),中間シート!K70,"")</f>
        <v/>
      </c>
      <c r="L128" s="255"/>
      <c r="M128" s="255"/>
      <c r="N128" s="255"/>
      <c r="O128" s="255"/>
      <c r="P128" s="255"/>
      <c r="Q128" s="256"/>
      <c r="R128" s="257" t="str">
        <f t="shared" si="0"/>
        <v/>
      </c>
      <c r="S128" s="257"/>
      <c r="T128" s="257"/>
      <c r="U128" s="254" t="str">
        <f>IF(AND($A128=1,0&lt;中間シート!L70),中間シート!L70,"")</f>
        <v/>
      </c>
      <c r="V128" s="255"/>
      <c r="W128" s="255"/>
      <c r="X128" s="255"/>
      <c r="Y128" s="256"/>
      <c r="Z128" s="258"/>
      <c r="AA128" s="259"/>
    </row>
    <row r="129" spans="1:27" ht="21" customHeight="1" x14ac:dyDescent="0.15">
      <c r="A129" s="37">
        <f>中間シート!D71</f>
        <v>0</v>
      </c>
      <c r="C129" s="252" t="str">
        <f>IF($A129=1,"　事業場２８","")</f>
        <v/>
      </c>
      <c r="D129" s="253"/>
      <c r="E129" s="253"/>
      <c r="F129" s="253"/>
      <c r="G129" s="253"/>
      <c r="H129" s="254" t="str">
        <f>IF(AND($A129=1,0&lt;中間シート!J71),中間シート!J71,"")</f>
        <v/>
      </c>
      <c r="I129" s="255"/>
      <c r="J129" s="256"/>
      <c r="K129" s="254" t="str">
        <f>IF(AND($A129=1,0&lt;中間シート!K71),中間シート!K71,"")</f>
        <v/>
      </c>
      <c r="L129" s="255"/>
      <c r="M129" s="255"/>
      <c r="N129" s="255"/>
      <c r="O129" s="255"/>
      <c r="P129" s="255"/>
      <c r="Q129" s="256"/>
      <c r="R129" s="257" t="str">
        <f t="shared" si="0"/>
        <v/>
      </c>
      <c r="S129" s="257"/>
      <c r="T129" s="257"/>
      <c r="U129" s="254" t="str">
        <f>IF(AND($A129=1,0&lt;中間シート!L71),中間シート!L71,"")</f>
        <v/>
      </c>
      <c r="V129" s="255"/>
      <c r="W129" s="255"/>
      <c r="X129" s="255"/>
      <c r="Y129" s="256"/>
      <c r="Z129" s="258"/>
      <c r="AA129" s="259"/>
    </row>
    <row r="130" spans="1:27" ht="21" customHeight="1" x14ac:dyDescent="0.15">
      <c r="A130" s="37">
        <f>中間シート!D72</f>
        <v>0</v>
      </c>
      <c r="C130" s="252" t="str">
        <f>IF($A130=1,"　事業場２９","")</f>
        <v/>
      </c>
      <c r="D130" s="253"/>
      <c r="E130" s="253"/>
      <c r="F130" s="253"/>
      <c r="G130" s="253"/>
      <c r="H130" s="254" t="str">
        <f>IF(AND($A130=1,0&lt;中間シート!J72),中間シート!J72,"")</f>
        <v/>
      </c>
      <c r="I130" s="255"/>
      <c r="J130" s="256"/>
      <c r="K130" s="254" t="str">
        <f>IF(AND($A130=1,0&lt;中間シート!K72),中間シート!K72,"")</f>
        <v/>
      </c>
      <c r="L130" s="255"/>
      <c r="M130" s="255"/>
      <c r="N130" s="255"/>
      <c r="O130" s="255"/>
      <c r="P130" s="255"/>
      <c r="Q130" s="256"/>
      <c r="R130" s="257" t="str">
        <f t="shared" si="0"/>
        <v/>
      </c>
      <c r="S130" s="257"/>
      <c r="T130" s="257"/>
      <c r="U130" s="254" t="str">
        <f>IF(AND($A130=1,0&lt;中間シート!L72),中間シート!L72,"")</f>
        <v/>
      </c>
      <c r="V130" s="255"/>
      <c r="W130" s="255"/>
      <c r="X130" s="255"/>
      <c r="Y130" s="256"/>
      <c r="Z130" s="258"/>
      <c r="AA130" s="259"/>
    </row>
    <row r="131" spans="1:27" ht="21" customHeight="1" x14ac:dyDescent="0.15">
      <c r="A131" s="37">
        <f>中間シート!D73</f>
        <v>0</v>
      </c>
      <c r="C131" s="252" t="str">
        <f>IF($A131=1,"　事業場３０","")</f>
        <v/>
      </c>
      <c r="D131" s="253"/>
      <c r="E131" s="253"/>
      <c r="F131" s="253"/>
      <c r="G131" s="253"/>
      <c r="H131" s="254" t="str">
        <f>IF(AND($A131=1,0&lt;中間シート!J73),中間シート!J73,"")</f>
        <v/>
      </c>
      <c r="I131" s="255"/>
      <c r="J131" s="256"/>
      <c r="K131" s="254" t="str">
        <f>IF(AND($A131=1,0&lt;中間シート!K73),中間シート!K73,"")</f>
        <v/>
      </c>
      <c r="L131" s="255"/>
      <c r="M131" s="255"/>
      <c r="N131" s="255"/>
      <c r="O131" s="255"/>
      <c r="P131" s="255"/>
      <c r="Q131" s="256"/>
      <c r="R131" s="257" t="str">
        <f t="shared" si="0"/>
        <v/>
      </c>
      <c r="S131" s="257"/>
      <c r="T131" s="257"/>
      <c r="U131" s="254" t="str">
        <f>IF(AND($A131=1,0&lt;中間シート!L73),中間シート!L73,"")</f>
        <v/>
      </c>
      <c r="V131" s="255"/>
      <c r="W131" s="255"/>
      <c r="X131" s="255"/>
      <c r="Y131" s="256"/>
      <c r="Z131" s="258"/>
      <c r="AA131" s="259"/>
    </row>
    <row r="132" spans="1:27" ht="21" customHeight="1" x14ac:dyDescent="0.15">
      <c r="C132" s="243" t="s">
        <v>136</v>
      </c>
      <c r="D132" s="244"/>
      <c r="E132" s="244"/>
      <c r="F132" s="244"/>
      <c r="G132" s="244"/>
      <c r="H132" s="245" t="str">
        <f>IF(H102&lt;&gt;"",SUM(H102:J131),"")</f>
        <v/>
      </c>
      <c r="I132" s="246"/>
      <c r="J132" s="247"/>
      <c r="K132" s="245" t="str">
        <f>IF(K102&lt;&gt;"",SUM(K102:Q131),"")</f>
        <v/>
      </c>
      <c r="L132" s="246"/>
      <c r="M132" s="246"/>
      <c r="N132" s="246"/>
      <c r="O132" s="246"/>
      <c r="P132" s="246"/>
      <c r="Q132" s="247"/>
      <c r="R132" s="248"/>
      <c r="S132" s="248"/>
      <c r="T132" s="248"/>
      <c r="U132" s="249" t="str">
        <f>IF(U102&lt;&gt;"",SUM(U102:Y131),"")</f>
        <v/>
      </c>
      <c r="V132" s="249"/>
      <c r="W132" s="249"/>
      <c r="X132" s="249"/>
      <c r="Y132" s="249"/>
      <c r="Z132" s="250"/>
      <c r="AA132" s="251"/>
    </row>
  </sheetData>
  <sheetProtection algorithmName="SHA-512" hashValue="qPIvQaWZhkqeHpqjjyoiAPwKYLvzOJEEC2vCqXg7Nkf58pn5T2stQvPzkSXgn9IIG9YQMNRzKTDVDUTq+c2p9Q==" saltValue="8Ur1HF7GZKshSdc5PNPZVw==" spinCount="100000" sheet="1" selectLockedCells="1"/>
  <mergeCells count="329">
    <mergeCell ref="D16:Z16"/>
    <mergeCell ref="C19:AA23"/>
    <mergeCell ref="C25:AA25"/>
    <mergeCell ref="J26:AA27"/>
    <mergeCell ref="C28:R28"/>
    <mergeCell ref="N32:S32"/>
    <mergeCell ref="X2:Z2"/>
    <mergeCell ref="Q9:AA9"/>
    <mergeCell ref="Q10:AA10"/>
    <mergeCell ref="Q12:AA12"/>
    <mergeCell ref="Q13:AA13"/>
    <mergeCell ref="F15:Z15"/>
    <mergeCell ref="C53:AA53"/>
    <mergeCell ref="E54:H54"/>
    <mergeCell ref="J54:AA54"/>
    <mergeCell ref="C55:AA55"/>
    <mergeCell ref="C59:AA59"/>
    <mergeCell ref="C61:G61"/>
    <mergeCell ref="H61:AA61"/>
    <mergeCell ref="N36:S36"/>
    <mergeCell ref="N39:S39"/>
    <mergeCell ref="C48:I48"/>
    <mergeCell ref="J48:O48"/>
    <mergeCell ref="P48:AA48"/>
    <mergeCell ref="C49:I51"/>
    <mergeCell ref="J49:O51"/>
    <mergeCell ref="S49:AA49"/>
    <mergeCell ref="S50:AA50"/>
    <mergeCell ref="S51:AA51"/>
    <mergeCell ref="C65:G65"/>
    <mergeCell ref="H65:P65"/>
    <mergeCell ref="Q65:AA65"/>
    <mergeCell ref="C66:G66"/>
    <mergeCell ref="H66:P66"/>
    <mergeCell ref="Q66:AA66"/>
    <mergeCell ref="C62:G62"/>
    <mergeCell ref="H62:P63"/>
    <mergeCell ref="Q62:AA63"/>
    <mergeCell ref="C63:G63"/>
    <mergeCell ref="C64:G64"/>
    <mergeCell ref="H64:P64"/>
    <mergeCell ref="Q64:AA64"/>
    <mergeCell ref="C69:G69"/>
    <mergeCell ref="H69:P69"/>
    <mergeCell ref="Q69:AA69"/>
    <mergeCell ref="C70:G70"/>
    <mergeCell ref="H70:P70"/>
    <mergeCell ref="Q70:AA70"/>
    <mergeCell ref="C67:G67"/>
    <mergeCell ref="H67:P67"/>
    <mergeCell ref="Q67:AA67"/>
    <mergeCell ref="C68:G68"/>
    <mergeCell ref="H68:P68"/>
    <mergeCell ref="Q68:AA68"/>
    <mergeCell ref="C73:G73"/>
    <mergeCell ref="H73:P73"/>
    <mergeCell ref="Q73:AA73"/>
    <mergeCell ref="C74:G74"/>
    <mergeCell ref="H74:P74"/>
    <mergeCell ref="Q74:AA74"/>
    <mergeCell ref="C71:G71"/>
    <mergeCell ref="H71:P71"/>
    <mergeCell ref="Q71:AA71"/>
    <mergeCell ref="C72:G72"/>
    <mergeCell ref="H72:P72"/>
    <mergeCell ref="Q72:AA72"/>
    <mergeCell ref="C77:G77"/>
    <mergeCell ref="H77:P77"/>
    <mergeCell ref="Q77:AA77"/>
    <mergeCell ref="C78:G78"/>
    <mergeCell ref="H78:P78"/>
    <mergeCell ref="Q78:AA78"/>
    <mergeCell ref="C75:G75"/>
    <mergeCell ref="H75:P75"/>
    <mergeCell ref="Q75:AA75"/>
    <mergeCell ref="C76:G76"/>
    <mergeCell ref="H76:P76"/>
    <mergeCell ref="Q76:AA76"/>
    <mergeCell ref="C81:G81"/>
    <mergeCell ref="H81:P81"/>
    <mergeCell ref="Q81:AA81"/>
    <mergeCell ref="C82:G82"/>
    <mergeCell ref="H82:P82"/>
    <mergeCell ref="Q82:AA82"/>
    <mergeCell ref="C79:G79"/>
    <mergeCell ref="H79:P79"/>
    <mergeCell ref="Q79:AA79"/>
    <mergeCell ref="C80:G80"/>
    <mergeCell ref="H80:P80"/>
    <mergeCell ref="Q80:AA80"/>
    <mergeCell ref="C85:G85"/>
    <mergeCell ref="H85:P85"/>
    <mergeCell ref="Q85:AA85"/>
    <mergeCell ref="C86:G86"/>
    <mergeCell ref="H86:P86"/>
    <mergeCell ref="Q86:AA86"/>
    <mergeCell ref="C83:G83"/>
    <mergeCell ref="H83:P83"/>
    <mergeCell ref="Q83:AA83"/>
    <mergeCell ref="C84:G84"/>
    <mergeCell ref="H84:P84"/>
    <mergeCell ref="Q84:AA84"/>
    <mergeCell ref="C89:G89"/>
    <mergeCell ref="H89:P89"/>
    <mergeCell ref="Q89:AA89"/>
    <mergeCell ref="C90:G90"/>
    <mergeCell ref="H90:P90"/>
    <mergeCell ref="Q90:AA90"/>
    <mergeCell ref="C87:G87"/>
    <mergeCell ref="H87:P87"/>
    <mergeCell ref="Q87:AA87"/>
    <mergeCell ref="C88:G88"/>
    <mergeCell ref="H88:P88"/>
    <mergeCell ref="Q88:AA88"/>
    <mergeCell ref="C93:G93"/>
    <mergeCell ref="H93:P93"/>
    <mergeCell ref="Q93:AA93"/>
    <mergeCell ref="C94:G94"/>
    <mergeCell ref="H94:P94"/>
    <mergeCell ref="Q94:AA94"/>
    <mergeCell ref="C91:G91"/>
    <mergeCell ref="H91:P91"/>
    <mergeCell ref="Q91:AA91"/>
    <mergeCell ref="C92:G92"/>
    <mergeCell ref="H92:P92"/>
    <mergeCell ref="Q92:AA92"/>
    <mergeCell ref="C95:G95"/>
    <mergeCell ref="H95:P95"/>
    <mergeCell ref="Q95:AA95"/>
    <mergeCell ref="C98:G100"/>
    <mergeCell ref="H98:Y98"/>
    <mergeCell ref="Z98:AA100"/>
    <mergeCell ref="H99:Y99"/>
    <mergeCell ref="H100:J100"/>
    <mergeCell ref="K100:Q100"/>
    <mergeCell ref="R100:T100"/>
    <mergeCell ref="Z101:AA101"/>
    <mergeCell ref="C102:G102"/>
    <mergeCell ref="H102:J102"/>
    <mergeCell ref="K102:Q102"/>
    <mergeCell ref="R102:T102"/>
    <mergeCell ref="U102:Y102"/>
    <mergeCell ref="Z102:AA102"/>
    <mergeCell ref="U100:Y100"/>
    <mergeCell ref="C101:G101"/>
    <mergeCell ref="H101:J101"/>
    <mergeCell ref="K101:Q101"/>
    <mergeCell ref="R101:T101"/>
    <mergeCell ref="U101:Y101"/>
    <mergeCell ref="C104:G104"/>
    <mergeCell ref="H104:J104"/>
    <mergeCell ref="K104:Q104"/>
    <mergeCell ref="R104:T104"/>
    <mergeCell ref="U104:Y104"/>
    <mergeCell ref="Z104:AA104"/>
    <mergeCell ref="C103:G103"/>
    <mergeCell ref="H103:J103"/>
    <mergeCell ref="K103:Q103"/>
    <mergeCell ref="R103:T103"/>
    <mergeCell ref="U103:Y103"/>
    <mergeCell ref="Z103:AA103"/>
    <mergeCell ref="C106:G106"/>
    <mergeCell ref="H106:J106"/>
    <mergeCell ref="K106:Q106"/>
    <mergeCell ref="R106:T106"/>
    <mergeCell ref="U106:Y106"/>
    <mergeCell ref="Z106:AA106"/>
    <mergeCell ref="C105:G105"/>
    <mergeCell ref="H105:J105"/>
    <mergeCell ref="K105:Q105"/>
    <mergeCell ref="R105:T105"/>
    <mergeCell ref="U105:Y105"/>
    <mergeCell ref="Z105:AA105"/>
    <mergeCell ref="C108:G108"/>
    <mergeCell ref="H108:J108"/>
    <mergeCell ref="K108:Q108"/>
    <mergeCell ref="R108:T108"/>
    <mergeCell ref="U108:Y108"/>
    <mergeCell ref="Z108:AA108"/>
    <mergeCell ref="C107:G107"/>
    <mergeCell ref="H107:J107"/>
    <mergeCell ref="K107:Q107"/>
    <mergeCell ref="R107:T107"/>
    <mergeCell ref="U107:Y107"/>
    <mergeCell ref="Z107:AA107"/>
    <mergeCell ref="C110:G110"/>
    <mergeCell ref="H110:J110"/>
    <mergeCell ref="K110:Q110"/>
    <mergeCell ref="R110:T110"/>
    <mergeCell ref="U110:Y110"/>
    <mergeCell ref="Z110:AA110"/>
    <mergeCell ref="C109:G109"/>
    <mergeCell ref="H109:J109"/>
    <mergeCell ref="K109:Q109"/>
    <mergeCell ref="R109:T109"/>
    <mergeCell ref="U109:Y109"/>
    <mergeCell ref="Z109:AA109"/>
    <mergeCell ref="C112:G112"/>
    <mergeCell ref="H112:J112"/>
    <mergeCell ref="K112:Q112"/>
    <mergeCell ref="R112:T112"/>
    <mergeCell ref="U112:Y112"/>
    <mergeCell ref="Z112:AA112"/>
    <mergeCell ref="C111:G111"/>
    <mergeCell ref="H111:J111"/>
    <mergeCell ref="K111:Q111"/>
    <mergeCell ref="R111:T111"/>
    <mergeCell ref="U111:Y111"/>
    <mergeCell ref="Z111:AA111"/>
    <mergeCell ref="C114:G114"/>
    <mergeCell ref="H114:J114"/>
    <mergeCell ref="K114:Q114"/>
    <mergeCell ref="R114:T114"/>
    <mergeCell ref="U114:Y114"/>
    <mergeCell ref="Z114:AA114"/>
    <mergeCell ref="C113:G113"/>
    <mergeCell ref="H113:J113"/>
    <mergeCell ref="K113:Q113"/>
    <mergeCell ref="R113:T113"/>
    <mergeCell ref="U113:Y113"/>
    <mergeCell ref="Z113:AA113"/>
    <mergeCell ref="C116:G116"/>
    <mergeCell ref="H116:J116"/>
    <mergeCell ref="K116:Q116"/>
    <mergeCell ref="R116:T116"/>
    <mergeCell ref="U116:Y116"/>
    <mergeCell ref="Z116:AA116"/>
    <mergeCell ref="C115:G115"/>
    <mergeCell ref="H115:J115"/>
    <mergeCell ref="K115:Q115"/>
    <mergeCell ref="R115:T115"/>
    <mergeCell ref="U115:Y115"/>
    <mergeCell ref="Z115:AA115"/>
    <mergeCell ref="C118:G118"/>
    <mergeCell ref="H118:J118"/>
    <mergeCell ref="K118:Q118"/>
    <mergeCell ref="R118:T118"/>
    <mergeCell ref="U118:Y118"/>
    <mergeCell ref="Z118:AA118"/>
    <mergeCell ref="C117:G117"/>
    <mergeCell ref="H117:J117"/>
    <mergeCell ref="K117:Q117"/>
    <mergeCell ref="R117:T117"/>
    <mergeCell ref="U117:Y117"/>
    <mergeCell ref="Z117:AA117"/>
    <mergeCell ref="C120:G120"/>
    <mergeCell ref="H120:J120"/>
    <mergeCell ref="K120:Q120"/>
    <mergeCell ref="R120:T120"/>
    <mergeCell ref="U120:Y120"/>
    <mergeCell ref="Z120:AA120"/>
    <mergeCell ref="C119:G119"/>
    <mergeCell ref="H119:J119"/>
    <mergeCell ref="K119:Q119"/>
    <mergeCell ref="R119:T119"/>
    <mergeCell ref="U119:Y119"/>
    <mergeCell ref="Z119:AA119"/>
    <mergeCell ref="C122:G122"/>
    <mergeCell ref="H122:J122"/>
    <mergeCell ref="K122:Q122"/>
    <mergeCell ref="R122:T122"/>
    <mergeCell ref="U122:Y122"/>
    <mergeCell ref="Z122:AA122"/>
    <mergeCell ref="C121:G121"/>
    <mergeCell ref="H121:J121"/>
    <mergeCell ref="K121:Q121"/>
    <mergeCell ref="R121:T121"/>
    <mergeCell ref="U121:Y121"/>
    <mergeCell ref="Z121:AA121"/>
    <mergeCell ref="C124:G124"/>
    <mergeCell ref="H124:J124"/>
    <mergeCell ref="K124:Q124"/>
    <mergeCell ref="R124:T124"/>
    <mergeCell ref="U124:Y124"/>
    <mergeCell ref="Z124:AA124"/>
    <mergeCell ref="C123:G123"/>
    <mergeCell ref="H123:J123"/>
    <mergeCell ref="K123:Q123"/>
    <mergeCell ref="R123:T123"/>
    <mergeCell ref="U123:Y123"/>
    <mergeCell ref="Z123:AA123"/>
    <mergeCell ref="C126:G126"/>
    <mergeCell ref="H126:J126"/>
    <mergeCell ref="K126:Q126"/>
    <mergeCell ref="R126:T126"/>
    <mergeCell ref="U126:Y126"/>
    <mergeCell ref="Z126:AA126"/>
    <mergeCell ref="C125:G125"/>
    <mergeCell ref="H125:J125"/>
    <mergeCell ref="K125:Q125"/>
    <mergeCell ref="R125:T125"/>
    <mergeCell ref="U125:Y125"/>
    <mergeCell ref="Z125:AA125"/>
    <mergeCell ref="C128:G128"/>
    <mergeCell ref="H128:J128"/>
    <mergeCell ref="K128:Q128"/>
    <mergeCell ref="R128:T128"/>
    <mergeCell ref="U128:Y128"/>
    <mergeCell ref="Z128:AA128"/>
    <mergeCell ref="C127:G127"/>
    <mergeCell ref="H127:J127"/>
    <mergeCell ref="K127:Q127"/>
    <mergeCell ref="R127:T127"/>
    <mergeCell ref="U127:Y127"/>
    <mergeCell ref="Z127:AA127"/>
    <mergeCell ref="C130:G130"/>
    <mergeCell ref="H130:J130"/>
    <mergeCell ref="K130:Q130"/>
    <mergeCell ref="R130:T130"/>
    <mergeCell ref="U130:Y130"/>
    <mergeCell ref="Z130:AA130"/>
    <mergeCell ref="C129:G129"/>
    <mergeCell ref="H129:J129"/>
    <mergeCell ref="K129:Q129"/>
    <mergeCell ref="R129:T129"/>
    <mergeCell ref="U129:Y129"/>
    <mergeCell ref="Z129:AA129"/>
    <mergeCell ref="C132:G132"/>
    <mergeCell ref="H132:J132"/>
    <mergeCell ref="K132:Q132"/>
    <mergeCell ref="R132:T132"/>
    <mergeCell ref="U132:Y132"/>
    <mergeCell ref="Z132:AA132"/>
    <mergeCell ref="C131:G131"/>
    <mergeCell ref="H131:J131"/>
    <mergeCell ref="K131:Q131"/>
    <mergeCell ref="R131:T131"/>
    <mergeCell ref="U131:Y131"/>
    <mergeCell ref="Z131:AA131"/>
  </mergeCells>
  <phoneticPr fontId="4"/>
  <printOptions horizontalCentered="1"/>
  <pageMargins left="0.70866141732283472" right="0.70866141732283472" top="0.70866141732283472" bottom="0.70866141732283472" header="0.31496062992125984" footer="0.31496062992125984"/>
  <pageSetup paperSize="9" scale="99" fitToHeight="0" orientation="portrait" r:id="rId1"/>
  <rowBreaks count="2" manualBreakCount="2">
    <brk id="57" min="1" max="27" man="1"/>
    <brk id="96" min="1" max="2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39BD6-50C2-4BF9-B572-F7124094C104}">
  <sheetPr codeName="Sheet9">
    <tabColor theme="9" tint="0.59999389629810485"/>
    <pageSetUpPr fitToPage="1"/>
  </sheetPr>
  <dimension ref="A1:AA172"/>
  <sheetViews>
    <sheetView showGridLines="0" topLeftCell="B1" zoomScaleNormal="100" zoomScaleSheetLayoutView="100" workbookViewId="0">
      <selection activeCell="O34" sqref="O34"/>
    </sheetView>
  </sheetViews>
  <sheetFormatPr defaultRowHeight="13.5" x14ac:dyDescent="0.15"/>
  <cols>
    <col min="1" max="1" width="0" style="37" hidden="1" customWidth="1"/>
    <col min="2" max="2" width="0.75" style="37" customWidth="1"/>
    <col min="3" max="3" width="2.75" style="37" customWidth="1"/>
    <col min="4" max="4" width="4.625" style="37" customWidth="1"/>
    <col min="5" max="5" width="3.75" style="37" customWidth="1"/>
    <col min="6" max="6" width="1.375" style="37" customWidth="1"/>
    <col min="7" max="7" width="2.625" style="37" customWidth="1"/>
    <col min="8" max="8" width="3.375" style="37" customWidth="1"/>
    <col min="9" max="9" width="7" style="37" customWidth="1"/>
    <col min="10" max="10" width="7.625" style="37" customWidth="1"/>
    <col min="11" max="11" width="3.625" style="37" customWidth="1"/>
    <col min="12" max="12" width="3.375" style="37" customWidth="1"/>
    <col min="13" max="14" width="2.75" style="37" customWidth="1"/>
    <col min="15" max="15" width="2.625" style="37" customWidth="1"/>
    <col min="16" max="20" width="3.125" style="37" customWidth="1"/>
    <col min="21" max="24" width="3.75" style="37" customWidth="1"/>
    <col min="25" max="25" width="2.875" style="37" customWidth="1"/>
    <col min="26" max="26" width="3.625" style="37" customWidth="1"/>
    <col min="27" max="27" width="2.625" style="37" customWidth="1"/>
    <col min="28" max="28" width="0.75" style="37" customWidth="1"/>
    <col min="29" max="30" width="9" style="37"/>
    <col min="31" max="31" width="10.5" style="37" bestFit="1" customWidth="1"/>
    <col min="32" max="16384" width="9" style="37"/>
  </cols>
  <sheetData>
    <row r="1" spans="3:27" x14ac:dyDescent="0.15">
      <c r="C1" s="38" t="s">
        <v>81</v>
      </c>
      <c r="D1" s="38"/>
      <c r="E1" s="38"/>
      <c r="F1" s="39"/>
      <c r="G1" s="39"/>
      <c r="H1" s="39"/>
      <c r="I1" s="39"/>
      <c r="J1" s="39"/>
      <c r="K1" s="39"/>
      <c r="L1" s="39"/>
      <c r="M1" s="39"/>
      <c r="N1" s="39"/>
      <c r="O1" s="39"/>
      <c r="P1" s="39"/>
      <c r="Q1" s="39"/>
      <c r="R1" s="39"/>
      <c r="S1" s="39"/>
      <c r="T1" s="39"/>
      <c r="U1" s="39"/>
      <c r="V1" s="39"/>
      <c r="W1" s="39"/>
      <c r="X1" s="38"/>
      <c r="Y1" s="38"/>
      <c r="Z1" s="38"/>
      <c r="AA1" s="38"/>
    </row>
    <row r="2" spans="3:27" ht="19.5" customHeight="1" x14ac:dyDescent="0.15">
      <c r="C2" s="38"/>
      <c r="D2" s="38"/>
      <c r="E2" s="38"/>
      <c r="F2" s="38"/>
      <c r="G2" s="38"/>
      <c r="H2" s="39"/>
      <c r="I2" s="38"/>
      <c r="J2" s="38"/>
      <c r="K2" s="38"/>
      <c r="L2" s="38"/>
      <c r="M2" s="38"/>
      <c r="N2" s="38"/>
      <c r="O2" s="39"/>
      <c r="P2" s="39"/>
      <c r="Q2" s="39"/>
      <c r="R2" s="38"/>
      <c r="S2" s="38"/>
      <c r="T2" s="38"/>
      <c r="U2" s="38"/>
      <c r="V2" s="38"/>
      <c r="W2" s="40" t="s">
        <v>82</v>
      </c>
      <c r="X2" s="309" t="str">
        <f>中間シート!G4</f>
        <v/>
      </c>
      <c r="Y2" s="309"/>
      <c r="Z2" s="309"/>
      <c r="AA2" s="40" t="s">
        <v>83</v>
      </c>
    </row>
    <row r="3" spans="3:27" ht="19.5" customHeight="1" x14ac:dyDescent="0.15">
      <c r="C3" s="38"/>
      <c r="D3" s="38"/>
      <c r="E3" s="38"/>
      <c r="F3" s="38"/>
      <c r="G3" s="38"/>
      <c r="H3" s="38"/>
      <c r="I3" s="38"/>
      <c r="J3" s="38"/>
      <c r="K3" s="38"/>
      <c r="L3" s="38"/>
      <c r="M3" s="38"/>
      <c r="N3" s="38"/>
      <c r="O3" s="39"/>
      <c r="P3" s="38"/>
      <c r="Q3" s="38"/>
      <c r="R3" s="38"/>
      <c r="S3" s="39"/>
      <c r="T3" s="41"/>
      <c r="U3" s="42" t="s">
        <v>84</v>
      </c>
      <c r="V3" s="155" t="str">
        <f>IF(中間シート!F5&lt;&gt;0,IF(YEAR(中間シート!F5)=2022,4,5),"")</f>
        <v/>
      </c>
      <c r="W3" s="40" t="s">
        <v>85</v>
      </c>
      <c r="X3" s="156" t="str">
        <f>IF(中間シート!F5&lt;&gt;0,中間シート!F5,"")</f>
        <v/>
      </c>
      <c r="Y3" s="40" t="s">
        <v>86</v>
      </c>
      <c r="Z3" s="157" t="str">
        <f>IF(中間シート!F5&lt;&gt;0,中間シート!F5,"")</f>
        <v/>
      </c>
      <c r="AA3" s="40" t="s">
        <v>87</v>
      </c>
    </row>
    <row r="4" spans="3:27" x14ac:dyDescent="0.15">
      <c r="C4" s="39" t="s">
        <v>88</v>
      </c>
      <c r="D4" s="38"/>
      <c r="E4" s="38"/>
      <c r="F4" s="38"/>
      <c r="G4" s="38"/>
      <c r="H4" s="38"/>
      <c r="I4" s="38"/>
      <c r="J4" s="38"/>
      <c r="K4" s="38"/>
      <c r="L4" s="38"/>
      <c r="M4" s="38"/>
      <c r="N4" s="38"/>
      <c r="O4" s="38"/>
      <c r="P4" s="38"/>
      <c r="Q4" s="38"/>
      <c r="R4" s="38"/>
      <c r="S4" s="38"/>
      <c r="T4" s="38"/>
      <c r="U4" s="38"/>
      <c r="V4" s="38"/>
      <c r="W4" s="38"/>
      <c r="X4" s="38"/>
      <c r="Y4" s="38"/>
      <c r="Z4" s="38"/>
      <c r="AA4" s="38"/>
    </row>
    <row r="5" spans="3:27" x14ac:dyDescent="0.15">
      <c r="C5" s="39" t="s">
        <v>89</v>
      </c>
      <c r="D5" s="38"/>
      <c r="E5" s="38"/>
      <c r="F5" s="38"/>
      <c r="G5" s="38"/>
      <c r="H5" s="38"/>
      <c r="I5" s="38"/>
      <c r="J5" s="38"/>
      <c r="K5" s="38"/>
      <c r="L5" s="38"/>
      <c r="M5" s="38"/>
      <c r="N5" s="38"/>
      <c r="O5" s="38"/>
      <c r="P5" s="38"/>
      <c r="Q5" s="38"/>
      <c r="R5" s="38"/>
      <c r="S5" s="38"/>
      <c r="T5" s="38"/>
      <c r="U5" s="38"/>
      <c r="V5" s="38"/>
      <c r="W5" s="38"/>
      <c r="X5" s="38"/>
      <c r="Y5" s="38"/>
      <c r="Z5" s="38"/>
      <c r="AA5" s="38"/>
    </row>
    <row r="6" spans="3:27" x14ac:dyDescent="0.15">
      <c r="C6" s="39" t="s">
        <v>249</v>
      </c>
      <c r="D6" s="38"/>
      <c r="E6" s="38"/>
      <c r="F6" s="38"/>
      <c r="G6" s="38"/>
      <c r="H6" s="38"/>
      <c r="I6" s="38"/>
      <c r="J6" s="38"/>
      <c r="K6" s="38"/>
      <c r="L6" s="38"/>
      <c r="M6" s="38"/>
      <c r="N6" s="38"/>
      <c r="O6" s="38"/>
      <c r="P6" s="38"/>
      <c r="Q6" s="38"/>
      <c r="R6" s="38"/>
      <c r="S6" s="38"/>
      <c r="T6" s="38"/>
      <c r="U6" s="38"/>
      <c r="V6" s="38"/>
      <c r="W6" s="38"/>
      <c r="X6" s="38"/>
      <c r="Y6" s="38"/>
      <c r="Z6" s="38"/>
      <c r="AA6" s="38"/>
    </row>
    <row r="7" spans="3:27" x14ac:dyDescent="0.15">
      <c r="C7" s="39" t="s">
        <v>250</v>
      </c>
      <c r="D7" s="38"/>
      <c r="E7" s="38"/>
      <c r="F7" s="38"/>
      <c r="G7" s="38"/>
      <c r="H7" s="38"/>
      <c r="I7" s="38"/>
      <c r="J7" s="38"/>
      <c r="K7" s="38"/>
      <c r="L7" s="38"/>
      <c r="M7" s="38"/>
      <c r="N7" s="38"/>
      <c r="O7" s="38"/>
      <c r="P7" s="38"/>
      <c r="Q7" s="38"/>
      <c r="R7" s="38"/>
      <c r="S7" s="38"/>
      <c r="T7" s="38"/>
      <c r="U7" s="38"/>
      <c r="V7" s="38"/>
      <c r="W7" s="38"/>
      <c r="X7" s="38"/>
      <c r="Y7" s="38"/>
      <c r="Z7" s="38"/>
      <c r="AA7" s="38"/>
    </row>
    <row r="8" spans="3:27" x14ac:dyDescent="0.15">
      <c r="C8" s="38"/>
      <c r="D8" s="38"/>
      <c r="E8" s="38"/>
      <c r="F8" s="38"/>
      <c r="G8" s="38"/>
      <c r="H8" s="38"/>
      <c r="I8" s="38"/>
      <c r="J8" s="38"/>
      <c r="K8" s="38"/>
      <c r="L8" s="38"/>
      <c r="M8" s="38"/>
      <c r="N8" s="38"/>
      <c r="O8" s="38"/>
      <c r="P8" s="38"/>
      <c r="Q8" s="38"/>
      <c r="R8" s="38"/>
      <c r="S8" s="38"/>
      <c r="T8" s="38"/>
      <c r="U8" s="38"/>
      <c r="V8" s="38"/>
      <c r="W8" s="38"/>
      <c r="X8" s="38"/>
      <c r="Y8" s="39"/>
      <c r="Z8" s="38"/>
      <c r="AA8" s="38"/>
    </row>
    <row r="9" spans="3:27" ht="19.5" customHeight="1" x14ac:dyDescent="0.15">
      <c r="C9" s="38"/>
      <c r="D9" s="38"/>
      <c r="E9" s="38"/>
      <c r="F9" s="38"/>
      <c r="G9" s="38"/>
      <c r="H9" s="39"/>
      <c r="I9" s="38"/>
      <c r="J9" s="38"/>
      <c r="K9" s="38"/>
      <c r="L9" s="42" t="s">
        <v>90</v>
      </c>
      <c r="M9" s="39" t="s">
        <v>91</v>
      </c>
      <c r="N9" s="39"/>
      <c r="O9" s="38"/>
      <c r="P9" s="38"/>
      <c r="Q9" s="323" t="str">
        <f>中間シート!F11&amp;中間シート!F12</f>
        <v/>
      </c>
      <c r="R9" s="323"/>
      <c r="S9" s="323"/>
      <c r="T9" s="323"/>
      <c r="U9" s="323"/>
      <c r="V9" s="323"/>
      <c r="W9" s="323"/>
      <c r="X9" s="323"/>
      <c r="Y9" s="323"/>
      <c r="Z9" s="323"/>
      <c r="AA9" s="323"/>
    </row>
    <row r="10" spans="3:27" ht="19.5" customHeight="1" x14ac:dyDescent="0.15">
      <c r="C10" s="38"/>
      <c r="D10" s="38"/>
      <c r="E10" s="38"/>
      <c r="F10" s="38"/>
      <c r="G10" s="38"/>
      <c r="H10" s="38"/>
      <c r="I10" s="39"/>
      <c r="J10" s="39"/>
      <c r="K10" s="39"/>
      <c r="L10" s="39"/>
      <c r="M10" s="38"/>
      <c r="N10" s="38"/>
      <c r="O10" s="38"/>
      <c r="P10" s="38"/>
      <c r="Q10" s="323" t="str">
        <f>中間シート!F13&amp;中間シート!F14</f>
        <v/>
      </c>
      <c r="R10" s="323"/>
      <c r="S10" s="323"/>
      <c r="T10" s="323"/>
      <c r="U10" s="323"/>
      <c r="V10" s="323"/>
      <c r="W10" s="323"/>
      <c r="X10" s="323"/>
      <c r="Y10" s="323"/>
      <c r="Z10" s="323"/>
      <c r="AA10" s="323"/>
    </row>
    <row r="11" spans="3:27" x14ac:dyDescent="0.15">
      <c r="C11" s="38"/>
      <c r="D11" s="38"/>
      <c r="E11" s="38"/>
      <c r="F11" s="38"/>
      <c r="G11" s="38"/>
      <c r="H11" s="39"/>
      <c r="I11" s="38"/>
      <c r="J11" s="38"/>
      <c r="K11" s="38"/>
      <c r="L11" s="38"/>
      <c r="M11" s="39" t="s">
        <v>92</v>
      </c>
      <c r="N11" s="39"/>
      <c r="O11" s="38"/>
      <c r="P11" s="38"/>
      <c r="Q11" s="39"/>
      <c r="R11" s="38"/>
      <c r="S11" s="39"/>
      <c r="T11" s="39"/>
      <c r="U11" s="39"/>
      <c r="V11" s="39"/>
      <c r="W11" s="39"/>
      <c r="X11" s="39"/>
      <c r="Y11" s="38"/>
      <c r="Z11" s="38"/>
      <c r="AA11" s="38"/>
    </row>
    <row r="12" spans="3:27" ht="19.5" customHeight="1" x14ac:dyDescent="0.15">
      <c r="C12" s="38"/>
      <c r="D12" s="38"/>
      <c r="E12" s="38"/>
      <c r="F12" s="38"/>
      <c r="G12" s="38"/>
      <c r="H12" s="38"/>
      <c r="I12" s="38"/>
      <c r="J12" s="38"/>
      <c r="K12" s="38"/>
      <c r="L12" s="38"/>
      <c r="M12" s="38"/>
      <c r="N12" s="38"/>
      <c r="O12" s="38"/>
      <c r="P12" s="38"/>
      <c r="Q12" s="323" t="str">
        <f>中間シート!F15</f>
        <v/>
      </c>
      <c r="R12" s="323"/>
      <c r="S12" s="323"/>
      <c r="T12" s="323"/>
      <c r="U12" s="323"/>
      <c r="V12" s="323"/>
      <c r="W12" s="323"/>
      <c r="X12" s="323"/>
      <c r="Y12" s="323"/>
      <c r="Z12" s="323"/>
      <c r="AA12" s="323"/>
    </row>
    <row r="13" spans="3:27" ht="19.5" customHeight="1" x14ac:dyDescent="0.15">
      <c r="C13" s="38"/>
      <c r="D13" s="38"/>
      <c r="E13" s="38"/>
      <c r="F13" s="38"/>
      <c r="G13" s="38"/>
      <c r="H13" s="39"/>
      <c r="I13" s="38"/>
      <c r="J13" s="38"/>
      <c r="K13" s="38"/>
      <c r="L13" s="38"/>
      <c r="M13" s="39" t="s">
        <v>93</v>
      </c>
      <c r="N13" s="39"/>
      <c r="O13" s="38"/>
      <c r="P13" s="38"/>
      <c r="Q13" s="323" t="str">
        <f>TRIM(中間シート!F16&amp;"　"&amp;中間シート!F17&amp;"　"&amp;中間シート!F18)</f>
        <v/>
      </c>
      <c r="R13" s="323"/>
      <c r="S13" s="323"/>
      <c r="T13" s="323"/>
      <c r="U13" s="323"/>
      <c r="V13" s="323"/>
      <c r="W13" s="323"/>
      <c r="X13" s="323"/>
      <c r="Y13" s="323"/>
      <c r="Z13" s="323"/>
      <c r="AA13" s="323"/>
    </row>
    <row r="14" spans="3:27" x14ac:dyDescent="0.15">
      <c r="C14" s="38"/>
      <c r="D14" s="38"/>
      <c r="E14" s="38"/>
      <c r="F14" s="38"/>
      <c r="G14" s="38"/>
      <c r="H14" s="39"/>
      <c r="I14" s="39"/>
      <c r="J14" s="39"/>
      <c r="K14" s="39"/>
      <c r="L14" s="39"/>
      <c r="M14" s="38"/>
      <c r="N14" s="38"/>
      <c r="O14" s="39"/>
      <c r="P14" s="39"/>
      <c r="Q14" s="39"/>
      <c r="R14" s="39"/>
      <c r="S14" s="39"/>
      <c r="T14" s="38"/>
      <c r="U14" s="38"/>
      <c r="V14" s="38"/>
      <c r="W14" s="38"/>
      <c r="X14" s="39"/>
      <c r="Y14" s="38"/>
      <c r="Z14" s="38"/>
      <c r="AA14" s="38"/>
    </row>
    <row r="15" spans="3:27" ht="19.5" x14ac:dyDescent="0.15">
      <c r="C15" s="39"/>
      <c r="D15" s="43" t="s">
        <v>94</v>
      </c>
      <c r="E15" s="155" t="str">
        <f>IF(AND(中間シート!F17&lt;&gt;"",中間シート!F18&lt;&gt;""),4,"")</f>
        <v/>
      </c>
      <c r="F15" s="318" t="s">
        <v>95</v>
      </c>
      <c r="G15" s="318"/>
      <c r="H15" s="318"/>
      <c r="I15" s="318"/>
      <c r="J15" s="318"/>
      <c r="K15" s="318"/>
      <c r="L15" s="318"/>
      <c r="M15" s="318"/>
      <c r="N15" s="318"/>
      <c r="O15" s="318"/>
      <c r="P15" s="318"/>
      <c r="Q15" s="318"/>
      <c r="R15" s="318"/>
      <c r="S15" s="318"/>
      <c r="T15" s="318"/>
      <c r="U15" s="318"/>
      <c r="V15" s="318"/>
      <c r="W15" s="318"/>
      <c r="X15" s="318"/>
      <c r="Y15" s="318"/>
      <c r="Z15" s="318"/>
      <c r="AA15" s="38"/>
    </row>
    <row r="16" spans="3:27" x14ac:dyDescent="0.15">
      <c r="C16" s="38"/>
      <c r="D16" s="318" t="s">
        <v>96</v>
      </c>
      <c r="E16" s="318"/>
      <c r="F16" s="318"/>
      <c r="G16" s="318"/>
      <c r="H16" s="318"/>
      <c r="I16" s="318"/>
      <c r="J16" s="318"/>
      <c r="K16" s="318"/>
      <c r="L16" s="318"/>
      <c r="M16" s="318"/>
      <c r="N16" s="318"/>
      <c r="O16" s="318"/>
      <c r="P16" s="318"/>
      <c r="Q16" s="318"/>
      <c r="R16" s="318"/>
      <c r="S16" s="318"/>
      <c r="T16" s="318"/>
      <c r="U16" s="318"/>
      <c r="V16" s="318"/>
      <c r="W16" s="318"/>
      <c r="X16" s="318"/>
      <c r="Y16" s="318"/>
      <c r="Z16" s="318"/>
      <c r="AA16" s="38"/>
    </row>
    <row r="17" spans="3:27" x14ac:dyDescent="0.15">
      <c r="C17" s="38"/>
      <c r="D17" s="39" t="s">
        <v>97</v>
      </c>
      <c r="E17" s="39"/>
      <c r="F17" s="39"/>
      <c r="G17" s="39"/>
      <c r="H17" s="39"/>
      <c r="I17" s="39"/>
      <c r="J17" s="39"/>
      <c r="K17" s="39"/>
      <c r="L17" s="39"/>
      <c r="M17" s="39"/>
      <c r="N17" s="39"/>
      <c r="O17" s="39"/>
      <c r="P17" s="39"/>
      <c r="Q17" s="39"/>
      <c r="R17" s="39"/>
      <c r="S17" s="38"/>
      <c r="T17" s="38"/>
      <c r="U17" s="38"/>
      <c r="V17" s="38"/>
      <c r="W17" s="38"/>
      <c r="X17" s="38"/>
      <c r="Y17" s="38"/>
      <c r="Z17" s="38"/>
      <c r="AA17" s="38"/>
    </row>
    <row r="18" spans="3:27" x14ac:dyDescent="0.15">
      <c r="C18" s="38"/>
      <c r="D18" s="39"/>
      <c r="E18" s="39"/>
      <c r="F18" s="39"/>
      <c r="G18" s="39"/>
      <c r="H18" s="39"/>
      <c r="I18" s="39"/>
      <c r="J18" s="39"/>
      <c r="K18" s="39"/>
      <c r="L18" s="39"/>
      <c r="M18" s="39"/>
      <c r="N18" s="39"/>
      <c r="O18" s="39"/>
      <c r="P18" s="39"/>
      <c r="Q18" s="39"/>
      <c r="R18" s="39"/>
      <c r="S18" s="38"/>
      <c r="T18" s="38"/>
      <c r="U18" s="38"/>
      <c r="V18" s="38"/>
      <c r="W18" s="38"/>
      <c r="X18" s="38"/>
      <c r="Y18" s="38"/>
      <c r="Z18" s="38"/>
      <c r="AA18" s="38"/>
    </row>
    <row r="19" spans="3:27" x14ac:dyDescent="0.15">
      <c r="C19" s="319" t="s">
        <v>251</v>
      </c>
      <c r="D19" s="319"/>
      <c r="E19" s="319"/>
      <c r="F19" s="319"/>
      <c r="G19" s="319"/>
      <c r="H19" s="319"/>
      <c r="I19" s="319"/>
      <c r="J19" s="319"/>
      <c r="K19" s="319"/>
      <c r="L19" s="319"/>
      <c r="M19" s="319"/>
      <c r="N19" s="319"/>
      <c r="O19" s="319"/>
      <c r="P19" s="319"/>
      <c r="Q19" s="319"/>
      <c r="R19" s="319"/>
      <c r="S19" s="319"/>
      <c r="T19" s="319"/>
      <c r="U19" s="319"/>
      <c r="V19" s="319"/>
      <c r="W19" s="319"/>
      <c r="X19" s="319"/>
      <c r="Y19" s="319"/>
      <c r="Z19" s="319"/>
      <c r="AA19" s="319"/>
    </row>
    <row r="20" spans="3:27" x14ac:dyDescent="0.15">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c r="AA20" s="319"/>
    </row>
    <row r="21" spans="3:27" x14ac:dyDescent="0.15">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c r="AA21" s="319"/>
    </row>
    <row r="22" spans="3:27" x14ac:dyDescent="0.15">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c r="AA22" s="319"/>
    </row>
    <row r="23" spans="3:27" x14ac:dyDescent="0.15">
      <c r="C23" s="319"/>
      <c r="D23" s="319"/>
      <c r="E23" s="319"/>
      <c r="F23" s="319"/>
      <c r="G23" s="319"/>
      <c r="H23" s="319"/>
      <c r="I23" s="319"/>
      <c r="J23" s="319"/>
      <c r="K23" s="319"/>
      <c r="L23" s="319"/>
      <c r="M23" s="319"/>
      <c r="N23" s="319"/>
      <c r="O23" s="319"/>
      <c r="P23" s="319"/>
      <c r="Q23" s="319"/>
      <c r="R23" s="319"/>
      <c r="S23" s="319"/>
      <c r="T23" s="319"/>
      <c r="U23" s="319"/>
      <c r="V23" s="319"/>
      <c r="W23" s="319"/>
      <c r="X23" s="319"/>
      <c r="Y23" s="319"/>
      <c r="Z23" s="319"/>
      <c r="AA23" s="319"/>
    </row>
    <row r="24" spans="3:27" x14ac:dyDescent="0.15">
      <c r="C24" s="39"/>
      <c r="D24" s="39"/>
      <c r="E24" s="39"/>
      <c r="F24" s="39"/>
      <c r="G24" s="39"/>
      <c r="H24" s="39"/>
      <c r="I24" s="39"/>
      <c r="J24" s="39"/>
      <c r="K24" s="39"/>
      <c r="L24" s="39"/>
      <c r="M24" s="39"/>
      <c r="N24" s="39"/>
      <c r="O24" s="39"/>
      <c r="P24" s="39"/>
      <c r="Q24" s="39"/>
      <c r="R24" s="39"/>
      <c r="S24" s="38"/>
      <c r="T24" s="38"/>
      <c r="U24" s="38"/>
      <c r="V24" s="38"/>
      <c r="W24" s="38"/>
      <c r="X24" s="38"/>
      <c r="Y24" s="38"/>
      <c r="Z24" s="38"/>
      <c r="AA24" s="38"/>
    </row>
    <row r="25" spans="3:27" x14ac:dyDescent="0.15">
      <c r="C25" s="320" t="s">
        <v>98</v>
      </c>
      <c r="D25" s="320"/>
      <c r="E25" s="320"/>
      <c r="F25" s="320"/>
      <c r="G25" s="320"/>
      <c r="H25" s="320"/>
      <c r="I25" s="320"/>
      <c r="J25" s="320"/>
      <c r="K25" s="320"/>
      <c r="L25" s="320"/>
      <c r="M25" s="320"/>
      <c r="N25" s="320"/>
      <c r="O25" s="320"/>
      <c r="P25" s="320"/>
      <c r="Q25" s="320"/>
      <c r="R25" s="320"/>
      <c r="S25" s="320"/>
      <c r="T25" s="320"/>
      <c r="U25" s="320"/>
      <c r="V25" s="320"/>
      <c r="W25" s="320"/>
      <c r="X25" s="320"/>
      <c r="Y25" s="320"/>
      <c r="Z25" s="320"/>
      <c r="AA25" s="320"/>
    </row>
    <row r="26" spans="3:27" x14ac:dyDescent="0.15">
      <c r="C26" s="39" t="s">
        <v>99</v>
      </c>
      <c r="D26" s="39"/>
      <c r="E26" s="39"/>
      <c r="F26" s="39"/>
      <c r="G26" s="39"/>
      <c r="H26" s="39"/>
      <c r="I26" s="39"/>
      <c r="J26" s="321" t="str">
        <f>IF(AND(中間シート!F3&lt;&gt;0,中間シート!F15&lt;&gt;"",中間シート!F17&lt;&gt;""),IF(中間シート!F3=1,中間シート!F15,IF(中間シート!F3=2,中間シート!F17&amp;"　"&amp;中間シート!F18))&amp;"のスキャンツール導入事業","")</f>
        <v/>
      </c>
      <c r="K26" s="321"/>
      <c r="L26" s="321"/>
      <c r="M26" s="321"/>
      <c r="N26" s="321"/>
      <c r="O26" s="321"/>
      <c r="P26" s="321"/>
      <c r="Q26" s="321"/>
      <c r="R26" s="321"/>
      <c r="S26" s="321"/>
      <c r="T26" s="321"/>
      <c r="U26" s="321"/>
      <c r="V26" s="321"/>
      <c r="W26" s="321"/>
      <c r="X26" s="321"/>
      <c r="Y26" s="321"/>
      <c r="Z26" s="321"/>
      <c r="AA26" s="321"/>
    </row>
    <row r="27" spans="3:27" ht="12.95" customHeight="1" x14ac:dyDescent="0.15">
      <c r="C27" s="39" t="s">
        <v>100</v>
      </c>
      <c r="D27" s="39"/>
      <c r="E27" s="39"/>
      <c r="F27" s="39"/>
      <c r="G27" s="39"/>
      <c r="H27" s="39"/>
      <c r="I27" s="39"/>
      <c r="J27" s="321"/>
      <c r="K27" s="321"/>
      <c r="L27" s="321"/>
      <c r="M27" s="321"/>
      <c r="N27" s="321"/>
      <c r="O27" s="321"/>
      <c r="P27" s="321"/>
      <c r="Q27" s="321"/>
      <c r="R27" s="321"/>
      <c r="S27" s="321"/>
      <c r="T27" s="321"/>
      <c r="U27" s="321"/>
      <c r="V27" s="321"/>
      <c r="W27" s="321"/>
      <c r="X27" s="321"/>
      <c r="Y27" s="321"/>
      <c r="Z27" s="321"/>
      <c r="AA27" s="321"/>
    </row>
    <row r="28" spans="3:27" x14ac:dyDescent="0.15">
      <c r="C28" s="322" t="s">
        <v>252</v>
      </c>
      <c r="D28" s="322"/>
      <c r="E28" s="322"/>
      <c r="F28" s="322"/>
      <c r="G28" s="322"/>
      <c r="H28" s="322"/>
      <c r="I28" s="322"/>
      <c r="J28" s="322"/>
      <c r="K28" s="322"/>
      <c r="L28" s="322"/>
      <c r="M28" s="322"/>
      <c r="N28" s="322"/>
      <c r="O28" s="322"/>
      <c r="P28" s="322"/>
      <c r="Q28" s="322"/>
      <c r="R28" s="322"/>
      <c r="S28" s="38"/>
      <c r="T28" s="38"/>
      <c r="U28" s="38"/>
      <c r="V28" s="38"/>
      <c r="W28" s="38"/>
      <c r="X28" s="38"/>
      <c r="Y28" s="38"/>
      <c r="Z28" s="38"/>
      <c r="AA28" s="38"/>
    </row>
    <row r="29" spans="3:27" x14ac:dyDescent="0.15">
      <c r="C29" s="44" t="s">
        <v>101</v>
      </c>
      <c r="D29" s="44"/>
      <c r="E29" s="44"/>
      <c r="F29" s="44"/>
      <c r="G29" s="44"/>
      <c r="H29" s="44"/>
      <c r="I29" s="44"/>
      <c r="J29" s="44"/>
      <c r="K29" s="44"/>
      <c r="L29" s="44"/>
      <c r="M29" s="44"/>
      <c r="N29" s="44"/>
      <c r="O29" s="44"/>
      <c r="P29" s="44"/>
      <c r="Q29" s="44"/>
      <c r="R29" s="44"/>
      <c r="S29" s="44"/>
      <c r="T29" s="44"/>
      <c r="U29" s="44"/>
      <c r="V29" s="44"/>
      <c r="W29" s="44"/>
      <c r="X29" s="44"/>
      <c r="Y29" s="44"/>
      <c r="Z29" s="44"/>
      <c r="AA29" s="44"/>
    </row>
    <row r="30" spans="3:27" x14ac:dyDescent="0.15">
      <c r="C30" s="39"/>
      <c r="D30" s="39"/>
      <c r="E30" s="39"/>
      <c r="F30" s="39"/>
      <c r="G30" s="39"/>
      <c r="H30" s="39"/>
      <c r="I30" s="39"/>
      <c r="J30" s="39"/>
      <c r="K30" s="39"/>
      <c r="L30" s="39"/>
      <c r="M30" s="39"/>
      <c r="N30" s="39"/>
      <c r="O30" s="39"/>
      <c r="P30" s="39"/>
      <c r="Q30" s="39"/>
      <c r="R30" s="39"/>
      <c r="S30" s="38"/>
      <c r="T30" s="38"/>
      <c r="U30" s="38"/>
      <c r="V30" s="38"/>
      <c r="W30" s="38"/>
      <c r="X30" s="38"/>
      <c r="Y30" s="38"/>
      <c r="Z30" s="38"/>
      <c r="AA30" s="38"/>
    </row>
    <row r="31" spans="3:27" x14ac:dyDescent="0.15">
      <c r="C31" s="39" t="s">
        <v>102</v>
      </c>
      <c r="D31" s="39"/>
      <c r="E31" s="39"/>
      <c r="F31" s="39"/>
      <c r="G31" s="39"/>
      <c r="H31" s="39"/>
      <c r="I31" s="39"/>
      <c r="J31" s="39"/>
      <c r="K31" s="39"/>
      <c r="L31" s="39"/>
      <c r="M31" s="39"/>
      <c r="N31" s="39"/>
      <c r="O31" s="39"/>
      <c r="P31" s="39"/>
      <c r="Q31" s="39"/>
      <c r="R31" s="39"/>
      <c r="S31" s="38"/>
      <c r="T31" s="38"/>
      <c r="U31" s="38"/>
      <c r="V31" s="38"/>
      <c r="W31" s="38"/>
      <c r="X31" s="38"/>
      <c r="Y31" s="38"/>
      <c r="Z31" s="38"/>
      <c r="AA31" s="38"/>
    </row>
    <row r="32" spans="3:27" ht="19.5" customHeight="1" x14ac:dyDescent="0.15">
      <c r="C32" s="39" t="s">
        <v>103</v>
      </c>
      <c r="D32" s="39"/>
      <c r="E32" s="39"/>
      <c r="F32" s="39"/>
      <c r="G32" s="39"/>
      <c r="H32" s="39"/>
      <c r="I32" s="39"/>
      <c r="J32" s="39"/>
      <c r="K32" s="39"/>
      <c r="L32" s="39"/>
      <c r="M32" s="45" t="s">
        <v>82</v>
      </c>
      <c r="N32" s="309" t="str">
        <f>中間シート!F6</f>
        <v/>
      </c>
      <c r="O32" s="309"/>
      <c r="P32" s="309"/>
      <c r="Q32" s="309"/>
      <c r="R32" s="309"/>
      <c r="S32" s="309"/>
      <c r="T32" s="39" t="s">
        <v>83</v>
      </c>
      <c r="U32" s="38"/>
      <c r="V32" s="38"/>
      <c r="W32" s="38"/>
      <c r="X32" s="38"/>
      <c r="Y32" s="38"/>
      <c r="Z32" s="38"/>
      <c r="AA32" s="38"/>
    </row>
    <row r="33" spans="3:27" ht="3" customHeight="1" x14ac:dyDescent="0.15">
      <c r="C33" s="38"/>
      <c r="D33" s="39"/>
      <c r="E33" s="39"/>
      <c r="F33" s="39"/>
      <c r="G33" s="39"/>
      <c r="H33" s="39"/>
      <c r="I33" s="38"/>
      <c r="J33" s="39"/>
      <c r="K33" s="39"/>
      <c r="L33" s="39"/>
      <c r="M33" s="45"/>
      <c r="N33" s="45"/>
      <c r="O33" s="45"/>
      <c r="P33" s="45"/>
      <c r="Q33" s="45"/>
      <c r="R33" s="38"/>
      <c r="S33" s="38"/>
      <c r="T33" s="39"/>
      <c r="U33" s="38"/>
      <c r="V33" s="38"/>
      <c r="W33" s="38"/>
      <c r="X33" s="38"/>
      <c r="Y33" s="38"/>
      <c r="Z33" s="38"/>
      <c r="AA33" s="38"/>
    </row>
    <row r="34" spans="3:27" ht="19.5" customHeight="1" x14ac:dyDescent="0.15">
      <c r="C34" s="39" t="s">
        <v>104</v>
      </c>
      <c r="D34" s="39"/>
      <c r="E34" s="39"/>
      <c r="F34" s="39"/>
      <c r="G34" s="39"/>
      <c r="H34" s="39"/>
      <c r="I34" s="39"/>
      <c r="J34" s="39"/>
      <c r="K34" s="39"/>
      <c r="L34" s="39"/>
      <c r="M34" s="39" t="s">
        <v>84</v>
      </c>
      <c r="N34" s="39"/>
      <c r="O34" s="155" t="str">
        <f>IF(中間シート!F7&lt;&gt;0,IF(YEAR(中間シート!F7)=2022,4,5),"")</f>
        <v/>
      </c>
      <c r="P34" s="40" t="s">
        <v>85</v>
      </c>
      <c r="Q34" s="156" t="str">
        <f>IF(中間シート!F7&lt;&gt;0,中間シート!F7,"")</f>
        <v/>
      </c>
      <c r="R34" s="40" t="s">
        <v>86</v>
      </c>
      <c r="S34" s="157" t="str">
        <f>IF(中間シート!F7&lt;&gt;0,中間シート!F7,"")</f>
        <v/>
      </c>
      <c r="T34" s="39" t="s">
        <v>87</v>
      </c>
      <c r="U34" s="38"/>
      <c r="V34" s="38"/>
      <c r="W34" s="38"/>
      <c r="X34" s="38"/>
      <c r="Y34" s="38"/>
      <c r="Z34" s="38"/>
      <c r="AA34" s="38"/>
    </row>
    <row r="35" spans="3:27" ht="3" customHeight="1" x14ac:dyDescent="0.15">
      <c r="C35" s="38"/>
      <c r="D35" s="39"/>
      <c r="E35" s="39"/>
      <c r="F35" s="39"/>
      <c r="G35" s="39"/>
      <c r="H35" s="39"/>
      <c r="I35" s="38"/>
      <c r="J35" s="39"/>
      <c r="K35" s="39"/>
      <c r="L35" s="39"/>
      <c r="M35" s="45"/>
      <c r="N35" s="45"/>
      <c r="O35" s="45"/>
      <c r="P35" s="45"/>
      <c r="Q35" s="45"/>
      <c r="R35" s="38"/>
      <c r="S35" s="38"/>
      <c r="T35" s="39"/>
      <c r="U35" s="38"/>
      <c r="V35" s="38"/>
      <c r="W35" s="38"/>
      <c r="X35" s="38"/>
      <c r="Y35" s="38"/>
      <c r="Z35" s="38"/>
      <c r="AA35" s="38"/>
    </row>
    <row r="36" spans="3:27" ht="19.5" customHeight="1" x14ac:dyDescent="0.15">
      <c r="C36" s="39" t="s">
        <v>105</v>
      </c>
      <c r="D36" s="39"/>
      <c r="E36" s="39"/>
      <c r="F36" s="39"/>
      <c r="G36" s="39"/>
      <c r="H36" s="39"/>
      <c r="I36" s="39"/>
      <c r="J36" s="39"/>
      <c r="K36" s="39"/>
      <c r="L36" s="39"/>
      <c r="M36" s="39" t="s">
        <v>106</v>
      </c>
      <c r="N36" s="304" t="str">
        <f>Q115</f>
        <v/>
      </c>
      <c r="O36" s="304"/>
      <c r="P36" s="304"/>
      <c r="Q36" s="304"/>
      <c r="R36" s="304"/>
      <c r="S36" s="304"/>
      <c r="T36" s="39" t="s">
        <v>107</v>
      </c>
      <c r="U36" s="38"/>
      <c r="V36" s="38"/>
      <c r="W36" s="38"/>
      <c r="X36" s="38"/>
      <c r="Y36" s="38"/>
      <c r="Z36" s="38"/>
      <c r="AA36" s="38"/>
    </row>
    <row r="37" spans="3:27" x14ac:dyDescent="0.15">
      <c r="C37" s="39"/>
      <c r="D37" s="39"/>
      <c r="E37" s="39"/>
      <c r="F37" s="39"/>
      <c r="G37" s="39"/>
      <c r="H37" s="39"/>
      <c r="I37" s="39"/>
      <c r="J37" s="39"/>
      <c r="K37" s="39"/>
      <c r="L37" s="39"/>
      <c r="M37" s="39"/>
      <c r="N37" s="39"/>
      <c r="O37" s="39"/>
      <c r="P37" s="39"/>
      <c r="Q37" s="39"/>
      <c r="R37" s="39"/>
      <c r="S37" s="38"/>
      <c r="T37" s="38"/>
      <c r="U37" s="38"/>
      <c r="V37" s="38"/>
      <c r="W37" s="38"/>
      <c r="X37" s="38"/>
      <c r="Y37" s="38"/>
      <c r="Z37" s="38"/>
      <c r="AA37" s="38"/>
    </row>
    <row r="38" spans="3:27" x14ac:dyDescent="0.15">
      <c r="C38" s="39" t="s">
        <v>108</v>
      </c>
      <c r="D38" s="39"/>
      <c r="E38" s="39"/>
      <c r="F38" s="39"/>
      <c r="G38" s="39"/>
      <c r="H38" s="39"/>
      <c r="I38" s="39"/>
      <c r="J38" s="39"/>
      <c r="K38" s="39"/>
      <c r="L38" s="39"/>
      <c r="M38" s="39"/>
      <c r="N38" s="39"/>
      <c r="O38" s="39"/>
      <c r="P38" s="39"/>
      <c r="Q38" s="39"/>
      <c r="R38" s="39"/>
      <c r="S38" s="38"/>
      <c r="T38" s="38"/>
      <c r="U38" s="38"/>
      <c r="V38" s="38"/>
      <c r="W38" s="38"/>
      <c r="X38" s="38"/>
      <c r="Y38" s="38"/>
      <c r="Z38" s="38"/>
      <c r="AA38" s="38"/>
    </row>
    <row r="39" spans="3:27" ht="19.5" customHeight="1" x14ac:dyDescent="0.15">
      <c r="C39" s="39" t="s">
        <v>109</v>
      </c>
      <c r="D39" s="39"/>
      <c r="E39" s="39"/>
      <c r="F39" s="39"/>
      <c r="G39" s="39"/>
      <c r="H39" s="39"/>
      <c r="I39" s="39"/>
      <c r="J39" s="39"/>
      <c r="K39" s="39"/>
      <c r="L39" s="39"/>
      <c r="M39" s="39" t="s">
        <v>106</v>
      </c>
      <c r="N39" s="304" t="str">
        <f>H172</f>
        <v/>
      </c>
      <c r="O39" s="304"/>
      <c r="P39" s="304"/>
      <c r="Q39" s="304"/>
      <c r="R39" s="304"/>
      <c r="S39" s="304"/>
      <c r="T39" s="39" t="s">
        <v>107</v>
      </c>
      <c r="U39" s="38"/>
      <c r="V39" s="38"/>
      <c r="W39" s="38"/>
      <c r="X39" s="38"/>
      <c r="Y39" s="38"/>
      <c r="Z39" s="38"/>
      <c r="AA39" s="38"/>
    </row>
    <row r="40" spans="3:27" ht="19.5" customHeight="1" x14ac:dyDescent="0.15">
      <c r="C40" s="39" t="s">
        <v>110</v>
      </c>
      <c r="D40" s="39"/>
      <c r="E40" s="39"/>
      <c r="F40" s="39"/>
      <c r="G40" s="39"/>
      <c r="H40" s="39"/>
      <c r="I40" s="39"/>
      <c r="J40" s="39"/>
      <c r="K40" s="39"/>
      <c r="L40" s="39"/>
      <c r="M40" s="39" t="s">
        <v>84</v>
      </c>
      <c r="N40" s="39"/>
      <c r="O40" s="174" t="str">
        <f>IF(中間シート!F9&lt;&gt;0,IF(YEAR(中間シート!F9)=2022,4,5),"")</f>
        <v/>
      </c>
      <c r="P40" s="40" t="s">
        <v>85</v>
      </c>
      <c r="Q40" s="156" t="str">
        <f>IF(中間シート!F9&lt;&gt;0,中間シート!F9,"")</f>
        <v/>
      </c>
      <c r="R40" s="40" t="s">
        <v>86</v>
      </c>
      <c r="S40" s="157" t="str">
        <f>IF(中間シート!F9&lt;&gt;0,中間シート!F9,"")</f>
        <v/>
      </c>
      <c r="T40" s="39" t="s">
        <v>87</v>
      </c>
      <c r="U40" s="38"/>
      <c r="V40" s="38"/>
      <c r="W40" s="38"/>
      <c r="X40" s="38"/>
      <c r="Y40" s="38"/>
      <c r="Z40" s="38"/>
      <c r="AA40" s="38"/>
    </row>
    <row r="41" spans="3:27" x14ac:dyDescent="0.15">
      <c r="C41" s="39"/>
      <c r="D41" s="39"/>
      <c r="E41" s="39"/>
      <c r="F41" s="39"/>
      <c r="G41" s="39"/>
      <c r="H41" s="39"/>
      <c r="I41" s="39"/>
      <c r="J41" s="39"/>
      <c r="K41" s="39"/>
      <c r="L41" s="39"/>
      <c r="M41" s="39"/>
      <c r="N41" s="39"/>
      <c r="O41" s="39"/>
      <c r="P41" s="39"/>
      <c r="Q41" s="39"/>
      <c r="R41" s="39"/>
      <c r="S41" s="38"/>
      <c r="T41" s="38"/>
      <c r="U41" s="38"/>
      <c r="V41" s="38"/>
      <c r="W41" s="38"/>
      <c r="X41" s="38"/>
      <c r="Y41" s="38"/>
      <c r="Z41" s="38"/>
      <c r="AA41" s="38"/>
    </row>
    <row r="42" spans="3:27" x14ac:dyDescent="0.15">
      <c r="C42" s="39" t="s">
        <v>111</v>
      </c>
      <c r="D42" s="39"/>
      <c r="E42" s="39"/>
      <c r="F42" s="39"/>
      <c r="G42" s="39"/>
      <c r="H42" s="39"/>
      <c r="I42" s="39"/>
      <c r="J42" s="39"/>
      <c r="K42" s="39"/>
      <c r="L42" s="39"/>
      <c r="M42" s="39"/>
      <c r="N42" s="39"/>
      <c r="O42" s="39"/>
      <c r="P42" s="39"/>
      <c r="Q42" s="39"/>
      <c r="R42" s="39"/>
      <c r="S42" s="38"/>
      <c r="T42" s="38"/>
      <c r="U42" s="38"/>
      <c r="V42" s="38"/>
      <c r="W42" s="38"/>
      <c r="X42" s="38"/>
      <c r="Y42" s="38"/>
      <c r="Z42" s="38"/>
      <c r="AA42" s="38"/>
    </row>
    <row r="43" spans="3:27" x14ac:dyDescent="0.15">
      <c r="C43" s="39" t="s">
        <v>112</v>
      </c>
      <c r="D43" s="39"/>
      <c r="E43" s="39"/>
      <c r="F43" s="39"/>
      <c r="G43" s="39"/>
      <c r="H43" s="39"/>
      <c r="I43" s="39"/>
      <c r="J43" s="39"/>
      <c r="K43" s="39"/>
      <c r="L43" s="39"/>
      <c r="M43" s="39"/>
      <c r="N43" s="39"/>
      <c r="O43" s="39"/>
      <c r="P43" s="39"/>
      <c r="Q43" s="39"/>
      <c r="R43" s="39"/>
      <c r="S43" s="38"/>
      <c r="T43" s="38"/>
      <c r="U43" s="38"/>
      <c r="V43" s="38"/>
      <c r="W43" s="38"/>
      <c r="X43" s="38"/>
      <c r="Y43" s="38"/>
      <c r="Z43" s="38"/>
      <c r="AA43" s="38"/>
    </row>
    <row r="44" spans="3:27" x14ac:dyDescent="0.15">
      <c r="C44" s="44" t="s">
        <v>113</v>
      </c>
      <c r="D44" s="44"/>
      <c r="E44" s="44"/>
      <c r="F44" s="44"/>
      <c r="G44" s="44"/>
      <c r="H44" s="44"/>
      <c r="I44" s="44"/>
      <c r="J44" s="44"/>
      <c r="K44" s="44"/>
      <c r="L44" s="44"/>
      <c r="M44" s="44"/>
      <c r="N44" s="44"/>
      <c r="O44" s="44"/>
      <c r="P44" s="44"/>
      <c r="Q44" s="44"/>
      <c r="R44" s="44"/>
      <c r="S44" s="44"/>
      <c r="T44" s="44"/>
      <c r="U44" s="44"/>
      <c r="V44" s="44"/>
      <c r="W44" s="44"/>
      <c r="X44" s="44"/>
      <c r="Y44" s="44"/>
      <c r="Z44" s="44"/>
      <c r="AA44" s="44"/>
    </row>
    <row r="45" spans="3:27" x14ac:dyDescent="0.15">
      <c r="C45" s="44" t="s">
        <v>114</v>
      </c>
      <c r="D45" s="44"/>
      <c r="E45" s="44"/>
      <c r="F45" s="44"/>
      <c r="G45" s="44"/>
      <c r="H45" s="44"/>
      <c r="I45" s="44"/>
      <c r="J45" s="44"/>
      <c r="K45" s="44"/>
      <c r="L45" s="46"/>
      <c r="M45" s="44"/>
      <c r="N45" s="44"/>
      <c r="O45" s="44"/>
      <c r="P45" s="44"/>
      <c r="Q45" s="44"/>
      <c r="R45" s="44"/>
      <c r="S45" s="44"/>
      <c r="T45" s="44"/>
      <c r="U45" s="44"/>
      <c r="V45" s="44"/>
      <c r="W45" s="44"/>
      <c r="X45" s="44"/>
      <c r="Y45" s="44"/>
      <c r="Z45" s="44"/>
      <c r="AA45" s="44"/>
    </row>
    <row r="46" spans="3:27" x14ac:dyDescent="0.15">
      <c r="C46" s="44" t="s">
        <v>115</v>
      </c>
      <c r="D46" s="44"/>
      <c r="E46" s="44"/>
      <c r="F46" s="44"/>
      <c r="G46" s="44"/>
      <c r="H46" s="44"/>
      <c r="I46" s="44"/>
      <c r="J46" s="44"/>
      <c r="K46" s="44"/>
      <c r="L46" s="44"/>
      <c r="M46" s="44"/>
      <c r="N46" s="44"/>
      <c r="O46" s="44"/>
      <c r="P46" s="44"/>
      <c r="Q46" s="44"/>
      <c r="R46" s="44"/>
      <c r="S46" s="44"/>
      <c r="T46" s="44"/>
      <c r="U46" s="44"/>
      <c r="V46" s="44"/>
      <c r="W46" s="44"/>
      <c r="X46" s="44"/>
      <c r="Y46" s="44"/>
      <c r="Z46" s="44"/>
      <c r="AA46" s="44"/>
    </row>
    <row r="47" spans="3:27" x14ac:dyDescent="0.15">
      <c r="C47" s="39" t="s">
        <v>116</v>
      </c>
      <c r="D47" s="39"/>
      <c r="E47" s="39"/>
      <c r="F47" s="39"/>
      <c r="G47" s="39"/>
      <c r="H47" s="39"/>
      <c r="I47" s="39"/>
      <c r="J47" s="39"/>
      <c r="K47" s="39"/>
      <c r="L47" s="39"/>
      <c r="M47" s="39"/>
      <c r="N47" s="39"/>
      <c r="O47" s="38"/>
      <c r="P47" s="38"/>
      <c r="Q47" s="39"/>
      <c r="R47" s="39"/>
      <c r="S47" s="39"/>
      <c r="T47" s="39"/>
      <c r="U47" s="39"/>
      <c r="V47" s="39"/>
      <c r="W47" s="39"/>
      <c r="X47" s="39"/>
      <c r="Y47" s="39"/>
      <c r="Z47" s="38"/>
      <c r="AA47" s="38"/>
    </row>
    <row r="48" spans="3:27" x14ac:dyDescent="0.15">
      <c r="C48" s="263" t="s">
        <v>117</v>
      </c>
      <c r="D48" s="263"/>
      <c r="E48" s="263"/>
      <c r="F48" s="263"/>
      <c r="G48" s="263"/>
      <c r="H48" s="263"/>
      <c r="I48" s="263"/>
      <c r="J48" s="243" t="s">
        <v>118</v>
      </c>
      <c r="K48" s="244"/>
      <c r="L48" s="244"/>
      <c r="M48" s="244"/>
      <c r="N48" s="244"/>
      <c r="O48" s="244"/>
      <c r="P48" s="243" t="s">
        <v>119</v>
      </c>
      <c r="Q48" s="244"/>
      <c r="R48" s="244"/>
      <c r="S48" s="244"/>
      <c r="T48" s="244"/>
      <c r="U48" s="244"/>
      <c r="V48" s="244"/>
      <c r="W48" s="244"/>
      <c r="X48" s="244"/>
      <c r="Y48" s="244"/>
      <c r="Z48" s="244"/>
      <c r="AA48" s="278"/>
    </row>
    <row r="49" spans="3:27" ht="19.5" customHeight="1" x14ac:dyDescent="0.15">
      <c r="C49" s="305" t="str">
        <f>TRIM(中間シート!F20&amp;"　"&amp;中間シート!F21)</f>
        <v/>
      </c>
      <c r="D49" s="305"/>
      <c r="E49" s="305"/>
      <c r="F49" s="305"/>
      <c r="G49" s="305"/>
      <c r="H49" s="305"/>
      <c r="I49" s="305"/>
      <c r="J49" s="306" t="str">
        <f>TRIM(中間シート!F22&amp;"　"&amp;中間シート!F23)</f>
        <v/>
      </c>
      <c r="K49" s="307"/>
      <c r="L49" s="307"/>
      <c r="M49" s="307"/>
      <c r="N49" s="307"/>
      <c r="O49" s="307"/>
      <c r="P49" s="47" t="s">
        <v>120</v>
      </c>
      <c r="Q49" s="48"/>
      <c r="R49" s="48"/>
      <c r="S49" s="312" t="str">
        <f>IF(中間シート!F24&amp;中間シート!G24&amp;中間シート!H24&lt;&gt;"",中間シート!F24&amp;"-"&amp;中間シート!G24&amp;"-"&amp;中間シート!H24,"")</f>
        <v/>
      </c>
      <c r="T49" s="312"/>
      <c r="U49" s="312"/>
      <c r="V49" s="312"/>
      <c r="W49" s="312"/>
      <c r="X49" s="312"/>
      <c r="Y49" s="312"/>
      <c r="Z49" s="312"/>
      <c r="AA49" s="313"/>
    </row>
    <row r="50" spans="3:27" ht="19.5" hidden="1" x14ac:dyDescent="0.15">
      <c r="C50" s="305"/>
      <c r="D50" s="305"/>
      <c r="E50" s="305"/>
      <c r="F50" s="305"/>
      <c r="G50" s="305"/>
      <c r="H50" s="305"/>
      <c r="I50" s="305"/>
      <c r="J50" s="308"/>
      <c r="K50" s="309"/>
      <c r="L50" s="309"/>
      <c r="M50" s="309"/>
      <c r="N50" s="309"/>
      <c r="O50" s="309"/>
      <c r="P50" s="49" t="s">
        <v>143</v>
      </c>
      <c r="Q50" s="38"/>
      <c r="R50" s="38"/>
      <c r="S50" s="314"/>
      <c r="T50" s="314"/>
      <c r="U50" s="314"/>
      <c r="V50" s="314"/>
      <c r="W50" s="314"/>
      <c r="X50" s="314"/>
      <c r="Y50" s="314"/>
      <c r="Z50" s="314"/>
      <c r="AA50" s="315"/>
    </row>
    <row r="51" spans="3:27" ht="29.1" customHeight="1" x14ac:dyDescent="0.15">
      <c r="C51" s="305"/>
      <c r="D51" s="305"/>
      <c r="E51" s="305"/>
      <c r="F51" s="305"/>
      <c r="G51" s="305"/>
      <c r="H51" s="305"/>
      <c r="I51" s="305"/>
      <c r="J51" s="310"/>
      <c r="K51" s="311"/>
      <c r="L51" s="311"/>
      <c r="M51" s="311"/>
      <c r="N51" s="311"/>
      <c r="O51" s="311"/>
      <c r="P51" s="55" t="s">
        <v>253</v>
      </c>
      <c r="Q51" s="50"/>
      <c r="R51" s="50"/>
      <c r="S51" s="316" t="str">
        <f>IF(中間シート!F26&amp;中間シート!G26&lt;&gt;"",中間シート!F26&amp;"@"&amp;中間シート!G26,"")</f>
        <v/>
      </c>
      <c r="T51" s="316"/>
      <c r="U51" s="316"/>
      <c r="V51" s="316"/>
      <c r="W51" s="316"/>
      <c r="X51" s="316"/>
      <c r="Y51" s="316"/>
      <c r="Z51" s="316"/>
      <c r="AA51" s="317"/>
    </row>
    <row r="52" spans="3:27" hidden="1" x14ac:dyDescent="0.15">
      <c r="C52" s="51" t="s">
        <v>121</v>
      </c>
      <c r="D52" s="39"/>
      <c r="E52" s="39"/>
      <c r="F52" s="39"/>
      <c r="G52" s="39"/>
      <c r="H52" s="39"/>
      <c r="I52" s="39"/>
      <c r="J52" s="39"/>
      <c r="K52" s="39"/>
      <c r="L52" s="39"/>
      <c r="M52" s="39"/>
      <c r="N52" s="39"/>
      <c r="O52" s="39"/>
      <c r="P52" s="39"/>
      <c r="Q52" s="39"/>
      <c r="R52" s="39"/>
      <c r="S52" s="39"/>
      <c r="T52" s="39"/>
      <c r="U52" s="39"/>
      <c r="V52" s="39"/>
      <c r="W52" s="39"/>
      <c r="X52" s="39"/>
      <c r="Y52" s="39"/>
      <c r="Z52" s="38"/>
      <c r="AA52" s="38"/>
    </row>
    <row r="53" spans="3:27" hidden="1" x14ac:dyDescent="0.15">
      <c r="C53" s="291" t="s">
        <v>122</v>
      </c>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3"/>
    </row>
    <row r="54" spans="3:27" ht="19.5" hidden="1" customHeight="1" x14ac:dyDescent="0.15">
      <c r="C54" s="47"/>
      <c r="D54" s="52" t="s">
        <v>123</v>
      </c>
      <c r="E54" s="294"/>
      <c r="F54" s="294"/>
      <c r="G54" s="294"/>
      <c r="H54" s="294"/>
      <c r="I54" s="52"/>
      <c r="J54" s="295"/>
      <c r="K54" s="295"/>
      <c r="L54" s="295"/>
      <c r="M54" s="295"/>
      <c r="N54" s="295"/>
      <c r="O54" s="295"/>
      <c r="P54" s="295"/>
      <c r="Q54" s="295"/>
      <c r="R54" s="295"/>
      <c r="S54" s="295"/>
      <c r="T54" s="295"/>
      <c r="U54" s="295"/>
      <c r="V54" s="295"/>
      <c r="W54" s="295"/>
      <c r="X54" s="295"/>
      <c r="Y54" s="295"/>
      <c r="Z54" s="295"/>
      <c r="AA54" s="296"/>
    </row>
    <row r="55" spans="3:27" ht="19.5" hidden="1" customHeight="1" x14ac:dyDescent="0.15">
      <c r="C55" s="297"/>
      <c r="D55" s="298"/>
      <c r="E55" s="298"/>
      <c r="F55" s="298"/>
      <c r="G55" s="298"/>
      <c r="H55" s="298"/>
      <c r="I55" s="298"/>
      <c r="J55" s="298"/>
      <c r="K55" s="298"/>
      <c r="L55" s="298"/>
      <c r="M55" s="298"/>
      <c r="N55" s="298"/>
      <c r="O55" s="298"/>
      <c r="P55" s="298"/>
      <c r="Q55" s="298"/>
      <c r="R55" s="298"/>
      <c r="S55" s="298"/>
      <c r="T55" s="298"/>
      <c r="U55" s="298"/>
      <c r="V55" s="298"/>
      <c r="W55" s="298"/>
      <c r="X55" s="298"/>
      <c r="Y55" s="298"/>
      <c r="Z55" s="298"/>
      <c r="AA55" s="299"/>
    </row>
    <row r="56" spans="3:27" x14ac:dyDescent="0.15">
      <c r="C56" s="44" t="s">
        <v>124</v>
      </c>
      <c r="D56" s="44"/>
      <c r="E56" s="44"/>
      <c r="F56" s="44"/>
      <c r="G56" s="44"/>
      <c r="H56" s="44"/>
      <c r="I56" s="44"/>
      <c r="J56" s="44"/>
      <c r="K56" s="44"/>
      <c r="L56" s="44"/>
      <c r="M56" s="44"/>
      <c r="N56" s="44"/>
      <c r="O56" s="44"/>
      <c r="P56" s="44"/>
      <c r="Q56" s="44"/>
      <c r="R56" s="44"/>
      <c r="S56" s="44"/>
      <c r="T56" s="44"/>
      <c r="U56" s="44"/>
      <c r="V56" s="44"/>
      <c r="W56" s="44"/>
      <c r="X56" s="44"/>
      <c r="Y56" s="44"/>
      <c r="Z56" s="44"/>
      <c r="AA56" s="44"/>
    </row>
    <row r="57" spans="3:27" x14ac:dyDescent="0.15">
      <c r="C57" s="44"/>
      <c r="D57" s="44"/>
      <c r="E57" s="44"/>
      <c r="F57" s="44"/>
      <c r="G57" s="44"/>
      <c r="H57" s="44"/>
      <c r="I57" s="44"/>
      <c r="J57" s="44"/>
      <c r="K57" s="44"/>
      <c r="L57" s="44"/>
      <c r="M57" s="44"/>
      <c r="N57" s="44"/>
      <c r="O57" s="44"/>
      <c r="P57" s="44"/>
      <c r="Q57" s="44"/>
      <c r="R57" s="44"/>
      <c r="S57" s="44"/>
      <c r="T57" s="44"/>
      <c r="U57" s="44"/>
      <c r="V57" s="44"/>
      <c r="W57" s="44"/>
      <c r="X57" s="44"/>
      <c r="Y57" s="44"/>
      <c r="Z57" s="44"/>
      <c r="AA57" s="44"/>
    </row>
    <row r="58" spans="3:27" x14ac:dyDescent="0.15">
      <c r="C58" s="53" t="s">
        <v>125</v>
      </c>
      <c r="D58" s="39"/>
      <c r="E58" s="39"/>
      <c r="F58" s="39"/>
      <c r="G58" s="39"/>
      <c r="H58" s="39"/>
      <c r="I58" s="39"/>
    </row>
    <row r="59" spans="3:27" x14ac:dyDescent="0.15">
      <c r="C59" s="300" t="s">
        <v>126</v>
      </c>
      <c r="D59" s="300"/>
      <c r="E59" s="300"/>
      <c r="F59" s="300"/>
      <c r="G59" s="300"/>
      <c r="H59" s="300"/>
      <c r="I59" s="300"/>
      <c r="J59" s="300"/>
      <c r="K59" s="300"/>
      <c r="L59" s="300"/>
      <c r="M59" s="300"/>
      <c r="N59" s="300"/>
      <c r="O59" s="300"/>
      <c r="P59" s="300"/>
      <c r="Q59" s="300"/>
      <c r="R59" s="300"/>
      <c r="S59" s="300"/>
      <c r="T59" s="300"/>
      <c r="U59" s="300"/>
      <c r="V59" s="300"/>
      <c r="W59" s="300"/>
      <c r="X59" s="300"/>
      <c r="Y59" s="300"/>
      <c r="Z59" s="300"/>
      <c r="AA59" s="300"/>
    </row>
    <row r="60" spans="3:27" x14ac:dyDescent="0.15">
      <c r="C60" s="53"/>
      <c r="D60" s="39"/>
      <c r="E60" s="39"/>
      <c r="F60" s="39"/>
      <c r="G60" s="39"/>
      <c r="H60" s="39"/>
      <c r="AA60" s="42" t="s">
        <v>127</v>
      </c>
    </row>
    <row r="61" spans="3:27" x14ac:dyDescent="0.15">
      <c r="C61" s="301" t="s">
        <v>128</v>
      </c>
      <c r="D61" s="302"/>
      <c r="E61" s="302"/>
      <c r="F61" s="302"/>
      <c r="G61" s="303"/>
      <c r="H61" s="243" t="s">
        <v>129</v>
      </c>
      <c r="I61" s="244"/>
      <c r="J61" s="244"/>
      <c r="K61" s="244"/>
      <c r="L61" s="244"/>
      <c r="M61" s="244"/>
      <c r="N61" s="244"/>
      <c r="O61" s="244"/>
      <c r="P61" s="244"/>
      <c r="Q61" s="244"/>
      <c r="R61" s="244"/>
      <c r="S61" s="244"/>
      <c r="T61" s="244"/>
      <c r="U61" s="244"/>
      <c r="V61" s="244"/>
      <c r="W61" s="244"/>
      <c r="X61" s="244"/>
      <c r="Y61" s="244"/>
      <c r="Z61" s="244"/>
      <c r="AA61" s="278"/>
    </row>
    <row r="62" spans="3:27" ht="27" customHeight="1" x14ac:dyDescent="0.15">
      <c r="C62" s="284" t="s">
        <v>130</v>
      </c>
      <c r="D62" s="285"/>
      <c r="E62" s="285"/>
      <c r="F62" s="285"/>
      <c r="G62" s="286"/>
      <c r="H62" s="263" t="s">
        <v>131</v>
      </c>
      <c r="I62" s="263"/>
      <c r="J62" s="263"/>
      <c r="K62" s="263"/>
      <c r="L62" s="263"/>
      <c r="M62" s="263"/>
      <c r="N62" s="263"/>
      <c r="O62" s="263"/>
      <c r="P62" s="263"/>
      <c r="Q62" s="263" t="s">
        <v>132</v>
      </c>
      <c r="R62" s="263"/>
      <c r="S62" s="263"/>
      <c r="T62" s="263"/>
      <c r="U62" s="263"/>
      <c r="V62" s="263"/>
      <c r="W62" s="263"/>
      <c r="X62" s="263"/>
      <c r="Y62" s="263"/>
      <c r="Z62" s="263"/>
      <c r="AA62" s="263"/>
    </row>
    <row r="63" spans="3:27" ht="27" customHeight="1" x14ac:dyDescent="0.15">
      <c r="C63" s="287" t="s">
        <v>133</v>
      </c>
      <c r="D63" s="288"/>
      <c r="E63" s="288"/>
      <c r="F63" s="288"/>
      <c r="G63" s="289"/>
      <c r="H63" s="263"/>
      <c r="I63" s="263"/>
      <c r="J63" s="263"/>
      <c r="K63" s="263"/>
      <c r="L63" s="263"/>
      <c r="M63" s="263"/>
      <c r="N63" s="263"/>
      <c r="O63" s="263"/>
      <c r="P63" s="263"/>
      <c r="Q63" s="263"/>
      <c r="R63" s="263"/>
      <c r="S63" s="263"/>
      <c r="T63" s="263"/>
      <c r="U63" s="263"/>
      <c r="V63" s="263"/>
      <c r="W63" s="263"/>
      <c r="X63" s="263"/>
      <c r="Y63" s="263"/>
      <c r="Z63" s="263"/>
      <c r="AA63" s="263"/>
    </row>
    <row r="64" spans="3:27" ht="21" customHeight="1" x14ac:dyDescent="0.15">
      <c r="C64" s="264" t="s">
        <v>134</v>
      </c>
      <c r="D64" s="265"/>
      <c r="E64" s="265"/>
      <c r="F64" s="265"/>
      <c r="G64" s="265"/>
      <c r="H64" s="266"/>
      <c r="I64" s="266"/>
      <c r="J64" s="266"/>
      <c r="K64" s="266"/>
      <c r="L64" s="266"/>
      <c r="M64" s="266"/>
      <c r="N64" s="266"/>
      <c r="O64" s="266"/>
      <c r="P64" s="266"/>
      <c r="Q64" s="290"/>
      <c r="R64" s="290"/>
      <c r="S64" s="290"/>
      <c r="T64" s="290"/>
      <c r="U64" s="290"/>
      <c r="V64" s="290"/>
      <c r="W64" s="290"/>
      <c r="X64" s="290"/>
      <c r="Y64" s="290"/>
      <c r="Z64" s="290"/>
      <c r="AA64" s="290"/>
    </row>
    <row r="65" spans="1:27" ht="21" customHeight="1" x14ac:dyDescent="0.15">
      <c r="A65" s="37">
        <f>中間シート!D44</f>
        <v>1</v>
      </c>
      <c r="C65" s="252" t="s">
        <v>135</v>
      </c>
      <c r="D65" s="253"/>
      <c r="E65" s="253"/>
      <c r="F65" s="253"/>
      <c r="G65" s="253"/>
      <c r="H65" s="262" t="str">
        <f>IF(AND($A65=1,0&lt;中間シート!H44),中間シート!H44,"")</f>
        <v/>
      </c>
      <c r="I65" s="262"/>
      <c r="J65" s="262"/>
      <c r="K65" s="262"/>
      <c r="L65" s="262"/>
      <c r="M65" s="262"/>
      <c r="N65" s="262"/>
      <c r="O65" s="262"/>
      <c r="P65" s="262"/>
      <c r="Q65" s="283" t="str">
        <f>IF(AND($A65=1,0&lt;中間シート!I44),中間シート!I44,"")</f>
        <v/>
      </c>
      <c r="R65" s="283"/>
      <c r="S65" s="283"/>
      <c r="T65" s="283"/>
      <c r="U65" s="283"/>
      <c r="V65" s="283"/>
      <c r="W65" s="283"/>
      <c r="X65" s="283"/>
      <c r="Y65" s="283"/>
      <c r="Z65" s="283"/>
      <c r="AA65" s="283"/>
    </row>
    <row r="66" spans="1:27" ht="21" customHeight="1" x14ac:dyDescent="0.15">
      <c r="A66" s="37">
        <f>中間シート!D45</f>
        <v>0</v>
      </c>
      <c r="C66" s="252" t="s">
        <v>144</v>
      </c>
      <c r="D66" s="253"/>
      <c r="E66" s="253"/>
      <c r="F66" s="253"/>
      <c r="G66" s="253"/>
      <c r="H66" s="254" t="str">
        <f>IF(AND($A66=1,0&lt;中間シート!H45),中間シート!H45,"")</f>
        <v/>
      </c>
      <c r="I66" s="255"/>
      <c r="J66" s="255"/>
      <c r="K66" s="255"/>
      <c r="L66" s="255"/>
      <c r="M66" s="255"/>
      <c r="N66" s="255"/>
      <c r="O66" s="255"/>
      <c r="P66" s="256"/>
      <c r="Q66" s="280" t="str">
        <f>IF(AND($A66=1,0&lt;中間シート!I45),中間シート!I45,"")</f>
        <v/>
      </c>
      <c r="R66" s="281"/>
      <c r="S66" s="281"/>
      <c r="T66" s="281"/>
      <c r="U66" s="281"/>
      <c r="V66" s="281"/>
      <c r="W66" s="281"/>
      <c r="X66" s="281"/>
      <c r="Y66" s="281"/>
      <c r="Z66" s="281"/>
      <c r="AA66" s="282"/>
    </row>
    <row r="67" spans="1:27" ht="21" customHeight="1" x14ac:dyDescent="0.15">
      <c r="A67" s="37">
        <f>中間シート!D46</f>
        <v>0</v>
      </c>
      <c r="C67" s="252" t="str">
        <f>IF($A67=1,"　事業場３","")</f>
        <v/>
      </c>
      <c r="D67" s="253"/>
      <c r="E67" s="253"/>
      <c r="F67" s="253"/>
      <c r="G67" s="253"/>
      <c r="H67" s="254" t="str">
        <f>IF(AND($A67=1,0&lt;中間シート!H46),中間シート!H46,"")</f>
        <v/>
      </c>
      <c r="I67" s="255"/>
      <c r="J67" s="255"/>
      <c r="K67" s="255"/>
      <c r="L67" s="255"/>
      <c r="M67" s="255"/>
      <c r="N67" s="255"/>
      <c r="O67" s="255"/>
      <c r="P67" s="256"/>
      <c r="Q67" s="280" t="str">
        <f>IF(AND($A67=1,0&lt;中間シート!I46),中間シート!I46,"")</f>
        <v/>
      </c>
      <c r="R67" s="281"/>
      <c r="S67" s="281"/>
      <c r="T67" s="281"/>
      <c r="U67" s="281"/>
      <c r="V67" s="281"/>
      <c r="W67" s="281"/>
      <c r="X67" s="281"/>
      <c r="Y67" s="281"/>
      <c r="Z67" s="281"/>
      <c r="AA67" s="282"/>
    </row>
    <row r="68" spans="1:27" ht="21" customHeight="1" x14ac:dyDescent="0.15">
      <c r="A68" s="37">
        <f>中間シート!D47</f>
        <v>0</v>
      </c>
      <c r="C68" s="252" t="str">
        <f>IF($A68=1,"　事業場４","")</f>
        <v/>
      </c>
      <c r="D68" s="253"/>
      <c r="E68" s="253"/>
      <c r="F68" s="253"/>
      <c r="G68" s="253"/>
      <c r="H68" s="254" t="str">
        <f>IF(AND($A68=1,0&lt;中間シート!H47),中間シート!H47,"")</f>
        <v/>
      </c>
      <c r="I68" s="255"/>
      <c r="J68" s="255"/>
      <c r="K68" s="255"/>
      <c r="L68" s="255"/>
      <c r="M68" s="255"/>
      <c r="N68" s="255"/>
      <c r="O68" s="255"/>
      <c r="P68" s="256"/>
      <c r="Q68" s="280" t="str">
        <f>IF(AND($A68=1,0&lt;中間シート!I47),中間シート!I47,"")</f>
        <v/>
      </c>
      <c r="R68" s="281"/>
      <c r="S68" s="281"/>
      <c r="T68" s="281"/>
      <c r="U68" s="281"/>
      <c r="V68" s="281"/>
      <c r="W68" s="281"/>
      <c r="X68" s="281"/>
      <c r="Y68" s="281"/>
      <c r="Z68" s="281"/>
      <c r="AA68" s="282"/>
    </row>
    <row r="69" spans="1:27" ht="21" customHeight="1" x14ac:dyDescent="0.15">
      <c r="A69" s="37">
        <f>中間シート!D48</f>
        <v>0</v>
      </c>
      <c r="C69" s="252" t="str">
        <f>IF($A69=1,"　事業場５","")</f>
        <v/>
      </c>
      <c r="D69" s="253"/>
      <c r="E69" s="253"/>
      <c r="F69" s="253"/>
      <c r="G69" s="253"/>
      <c r="H69" s="254" t="str">
        <f>IF(AND($A69=1,0&lt;中間シート!H48),中間シート!H48,"")</f>
        <v/>
      </c>
      <c r="I69" s="255"/>
      <c r="J69" s="255"/>
      <c r="K69" s="255"/>
      <c r="L69" s="255"/>
      <c r="M69" s="255"/>
      <c r="N69" s="255"/>
      <c r="O69" s="255"/>
      <c r="P69" s="256"/>
      <c r="Q69" s="280" t="str">
        <f>IF(AND($A69=1,0&lt;中間シート!I48),中間シート!I48,"")</f>
        <v/>
      </c>
      <c r="R69" s="281"/>
      <c r="S69" s="281"/>
      <c r="T69" s="281"/>
      <c r="U69" s="281"/>
      <c r="V69" s="281"/>
      <c r="W69" s="281"/>
      <c r="X69" s="281"/>
      <c r="Y69" s="281"/>
      <c r="Z69" s="281"/>
      <c r="AA69" s="282"/>
    </row>
    <row r="70" spans="1:27" ht="21" customHeight="1" x14ac:dyDescent="0.15">
      <c r="A70" s="37">
        <f>中間シート!D49</f>
        <v>0</v>
      </c>
      <c r="C70" s="252" t="str">
        <f>IF($A70=1,"　事業場６","")</f>
        <v/>
      </c>
      <c r="D70" s="253"/>
      <c r="E70" s="253"/>
      <c r="F70" s="253"/>
      <c r="G70" s="253"/>
      <c r="H70" s="254" t="str">
        <f>IF(AND($A70=1,0&lt;中間シート!H49),中間シート!H49,"")</f>
        <v/>
      </c>
      <c r="I70" s="255"/>
      <c r="J70" s="255"/>
      <c r="K70" s="255"/>
      <c r="L70" s="255"/>
      <c r="M70" s="255"/>
      <c r="N70" s="255"/>
      <c r="O70" s="255"/>
      <c r="P70" s="256"/>
      <c r="Q70" s="280" t="str">
        <f>IF(AND($A70=1,0&lt;中間シート!I49),中間シート!I49,"")</f>
        <v/>
      </c>
      <c r="R70" s="281"/>
      <c r="S70" s="281"/>
      <c r="T70" s="281"/>
      <c r="U70" s="281"/>
      <c r="V70" s="281"/>
      <c r="W70" s="281"/>
      <c r="X70" s="281"/>
      <c r="Y70" s="281"/>
      <c r="Z70" s="281"/>
      <c r="AA70" s="282"/>
    </row>
    <row r="71" spans="1:27" ht="21" customHeight="1" x14ac:dyDescent="0.15">
      <c r="A71" s="37">
        <f>中間シート!D50</f>
        <v>0</v>
      </c>
      <c r="C71" s="252" t="str">
        <f>IF($A71=1,"　事業場７","")</f>
        <v/>
      </c>
      <c r="D71" s="253"/>
      <c r="E71" s="253"/>
      <c r="F71" s="253"/>
      <c r="G71" s="253"/>
      <c r="H71" s="254" t="str">
        <f>IF(AND($A71=1,0&lt;中間シート!H50),中間シート!H50,"")</f>
        <v/>
      </c>
      <c r="I71" s="255"/>
      <c r="J71" s="255"/>
      <c r="K71" s="255"/>
      <c r="L71" s="255"/>
      <c r="M71" s="255"/>
      <c r="N71" s="255"/>
      <c r="O71" s="255"/>
      <c r="P71" s="256"/>
      <c r="Q71" s="280" t="str">
        <f>IF(AND($A71=1,0&lt;中間シート!I50),中間シート!I50,"")</f>
        <v/>
      </c>
      <c r="R71" s="281"/>
      <c r="S71" s="281"/>
      <c r="T71" s="281"/>
      <c r="U71" s="281"/>
      <c r="V71" s="281"/>
      <c r="W71" s="281"/>
      <c r="X71" s="281"/>
      <c r="Y71" s="281"/>
      <c r="Z71" s="281"/>
      <c r="AA71" s="282"/>
    </row>
    <row r="72" spans="1:27" ht="21" customHeight="1" x14ac:dyDescent="0.15">
      <c r="A72" s="37">
        <f>中間シート!D51</f>
        <v>0</v>
      </c>
      <c r="C72" s="252" t="str">
        <f>IF($A72=1,"　事業場８","")</f>
        <v/>
      </c>
      <c r="D72" s="253"/>
      <c r="E72" s="253"/>
      <c r="F72" s="253"/>
      <c r="G72" s="253"/>
      <c r="H72" s="254" t="str">
        <f>IF(AND($A72=1,0&lt;中間シート!H51),中間シート!H51,"")</f>
        <v/>
      </c>
      <c r="I72" s="255"/>
      <c r="J72" s="255"/>
      <c r="K72" s="255"/>
      <c r="L72" s="255"/>
      <c r="M72" s="255"/>
      <c r="N72" s="255"/>
      <c r="O72" s="255"/>
      <c r="P72" s="256"/>
      <c r="Q72" s="280" t="str">
        <f>IF(AND($A72=1,0&lt;中間シート!I51),中間シート!I51,"")</f>
        <v/>
      </c>
      <c r="R72" s="281"/>
      <c r="S72" s="281"/>
      <c r="T72" s="281"/>
      <c r="U72" s="281"/>
      <c r="V72" s="281"/>
      <c r="W72" s="281"/>
      <c r="X72" s="281"/>
      <c r="Y72" s="281"/>
      <c r="Z72" s="281"/>
      <c r="AA72" s="282"/>
    </row>
    <row r="73" spans="1:27" ht="21" customHeight="1" x14ac:dyDescent="0.15">
      <c r="A73" s="37">
        <f>中間シート!D52</f>
        <v>0</v>
      </c>
      <c r="C73" s="252" t="str">
        <f>IF($A73=1,"　事業場９","")</f>
        <v/>
      </c>
      <c r="D73" s="253"/>
      <c r="E73" s="253"/>
      <c r="F73" s="253"/>
      <c r="G73" s="253"/>
      <c r="H73" s="254" t="str">
        <f>IF(AND($A73=1,0&lt;中間シート!H52),中間シート!H52,"")</f>
        <v/>
      </c>
      <c r="I73" s="255"/>
      <c r="J73" s="255"/>
      <c r="K73" s="255"/>
      <c r="L73" s="255"/>
      <c r="M73" s="255"/>
      <c r="N73" s="255"/>
      <c r="O73" s="255"/>
      <c r="P73" s="256"/>
      <c r="Q73" s="280" t="str">
        <f>IF(AND($A73=1,0&lt;中間シート!I52),中間シート!I52,"")</f>
        <v/>
      </c>
      <c r="R73" s="281"/>
      <c r="S73" s="281"/>
      <c r="T73" s="281"/>
      <c r="U73" s="281"/>
      <c r="V73" s="281"/>
      <c r="W73" s="281"/>
      <c r="X73" s="281"/>
      <c r="Y73" s="281"/>
      <c r="Z73" s="281"/>
      <c r="AA73" s="282"/>
    </row>
    <row r="74" spans="1:27" ht="21" customHeight="1" x14ac:dyDescent="0.15">
      <c r="A74" s="37">
        <f>中間シート!D53</f>
        <v>0</v>
      </c>
      <c r="C74" s="252" t="str">
        <f>IF($A74=1,"　事業場１０","")</f>
        <v/>
      </c>
      <c r="D74" s="253"/>
      <c r="E74" s="253"/>
      <c r="F74" s="253"/>
      <c r="G74" s="253"/>
      <c r="H74" s="254" t="str">
        <f>IF(AND($A74=1,0&lt;中間シート!H53),中間シート!H53,"")</f>
        <v/>
      </c>
      <c r="I74" s="255"/>
      <c r="J74" s="255"/>
      <c r="K74" s="255"/>
      <c r="L74" s="255"/>
      <c r="M74" s="255"/>
      <c r="N74" s="255"/>
      <c r="O74" s="255"/>
      <c r="P74" s="256"/>
      <c r="Q74" s="280" t="str">
        <f>IF(AND($A74=1,0&lt;中間シート!I53),中間シート!I53,"")</f>
        <v/>
      </c>
      <c r="R74" s="281"/>
      <c r="S74" s="281"/>
      <c r="T74" s="281"/>
      <c r="U74" s="281"/>
      <c r="V74" s="281"/>
      <c r="W74" s="281"/>
      <c r="X74" s="281"/>
      <c r="Y74" s="281"/>
      <c r="Z74" s="281"/>
      <c r="AA74" s="282"/>
    </row>
    <row r="75" spans="1:27" ht="21" customHeight="1" x14ac:dyDescent="0.15">
      <c r="A75" s="37">
        <f>中間シート!D54</f>
        <v>0</v>
      </c>
      <c r="C75" s="252" t="str">
        <f>IF($A75=1,"　事業場１１","")</f>
        <v/>
      </c>
      <c r="D75" s="253"/>
      <c r="E75" s="253"/>
      <c r="F75" s="253"/>
      <c r="G75" s="253"/>
      <c r="H75" s="254" t="str">
        <f>IF(AND($A75=1,0&lt;中間シート!H54),中間シート!H54,"")</f>
        <v/>
      </c>
      <c r="I75" s="255"/>
      <c r="J75" s="255"/>
      <c r="K75" s="255"/>
      <c r="L75" s="255"/>
      <c r="M75" s="255"/>
      <c r="N75" s="255"/>
      <c r="O75" s="255"/>
      <c r="P75" s="256"/>
      <c r="Q75" s="280" t="str">
        <f>IF(AND($A75=1,0&lt;中間シート!I54),中間シート!I54,"")</f>
        <v/>
      </c>
      <c r="R75" s="281"/>
      <c r="S75" s="281"/>
      <c r="T75" s="281"/>
      <c r="U75" s="281"/>
      <c r="V75" s="281"/>
      <c r="W75" s="281"/>
      <c r="X75" s="281"/>
      <c r="Y75" s="281"/>
      <c r="Z75" s="281"/>
      <c r="AA75" s="282"/>
    </row>
    <row r="76" spans="1:27" ht="21" customHeight="1" x14ac:dyDescent="0.15">
      <c r="A76" s="37">
        <f>中間シート!D55</f>
        <v>0</v>
      </c>
      <c r="C76" s="252" t="str">
        <f>IF($A76=1,"　事業場１２","")</f>
        <v/>
      </c>
      <c r="D76" s="253"/>
      <c r="E76" s="253"/>
      <c r="F76" s="253"/>
      <c r="G76" s="253"/>
      <c r="H76" s="254" t="str">
        <f>IF(AND($A76=1,0&lt;中間シート!H55),中間シート!H55,"")</f>
        <v/>
      </c>
      <c r="I76" s="255"/>
      <c r="J76" s="255"/>
      <c r="K76" s="255"/>
      <c r="L76" s="255"/>
      <c r="M76" s="255"/>
      <c r="N76" s="255"/>
      <c r="O76" s="255"/>
      <c r="P76" s="256"/>
      <c r="Q76" s="280" t="str">
        <f>IF(AND($A76=1,0&lt;中間シート!I55),中間シート!I55,"")</f>
        <v/>
      </c>
      <c r="R76" s="281"/>
      <c r="S76" s="281"/>
      <c r="T76" s="281"/>
      <c r="U76" s="281"/>
      <c r="V76" s="281"/>
      <c r="W76" s="281"/>
      <c r="X76" s="281"/>
      <c r="Y76" s="281"/>
      <c r="Z76" s="281"/>
      <c r="AA76" s="282"/>
    </row>
    <row r="77" spans="1:27" ht="21" customHeight="1" x14ac:dyDescent="0.15">
      <c r="A77" s="37">
        <f>中間シート!D56</f>
        <v>0</v>
      </c>
      <c r="C77" s="252" t="str">
        <f>IF($A77=1,"　事業場１３","")</f>
        <v/>
      </c>
      <c r="D77" s="253"/>
      <c r="E77" s="253"/>
      <c r="F77" s="253"/>
      <c r="G77" s="253"/>
      <c r="H77" s="254" t="str">
        <f>IF(AND($A77=1,0&lt;中間シート!H56),中間シート!H56,"")</f>
        <v/>
      </c>
      <c r="I77" s="255"/>
      <c r="J77" s="255"/>
      <c r="K77" s="255"/>
      <c r="L77" s="255"/>
      <c r="M77" s="255"/>
      <c r="N77" s="255"/>
      <c r="O77" s="255"/>
      <c r="P77" s="256"/>
      <c r="Q77" s="280" t="str">
        <f>IF(AND($A77=1,0&lt;中間シート!I56),中間シート!I56,"")</f>
        <v/>
      </c>
      <c r="R77" s="281"/>
      <c r="S77" s="281"/>
      <c r="T77" s="281"/>
      <c r="U77" s="281"/>
      <c r="V77" s="281"/>
      <c r="W77" s="281"/>
      <c r="X77" s="281"/>
      <c r="Y77" s="281"/>
      <c r="Z77" s="281"/>
      <c r="AA77" s="282"/>
    </row>
    <row r="78" spans="1:27" ht="21" customHeight="1" x14ac:dyDescent="0.15">
      <c r="A78" s="37">
        <f>中間シート!D57</f>
        <v>0</v>
      </c>
      <c r="C78" s="252" t="str">
        <f>IF($A78=1,"　事業場１４","")</f>
        <v/>
      </c>
      <c r="D78" s="253"/>
      <c r="E78" s="253"/>
      <c r="F78" s="253"/>
      <c r="G78" s="253"/>
      <c r="H78" s="254" t="str">
        <f>IF(AND($A78=1,0&lt;中間シート!H57),中間シート!H57,"")</f>
        <v/>
      </c>
      <c r="I78" s="255"/>
      <c r="J78" s="255"/>
      <c r="K78" s="255"/>
      <c r="L78" s="255"/>
      <c r="M78" s="255"/>
      <c r="N78" s="255"/>
      <c r="O78" s="255"/>
      <c r="P78" s="256"/>
      <c r="Q78" s="280" t="str">
        <f>IF(AND($A78=1,0&lt;中間シート!I57),中間シート!I57,"")</f>
        <v/>
      </c>
      <c r="R78" s="281"/>
      <c r="S78" s="281"/>
      <c r="T78" s="281"/>
      <c r="U78" s="281"/>
      <c r="V78" s="281"/>
      <c r="W78" s="281"/>
      <c r="X78" s="281"/>
      <c r="Y78" s="281"/>
      <c r="Z78" s="281"/>
      <c r="AA78" s="282"/>
    </row>
    <row r="79" spans="1:27" ht="21" customHeight="1" x14ac:dyDescent="0.15">
      <c r="A79" s="37">
        <f>中間シート!D58</f>
        <v>0</v>
      </c>
      <c r="C79" s="252" t="str">
        <f>IF($A79=1,"　事業場１５","")</f>
        <v/>
      </c>
      <c r="D79" s="253"/>
      <c r="E79" s="253"/>
      <c r="F79" s="253"/>
      <c r="G79" s="253"/>
      <c r="H79" s="254" t="str">
        <f>IF(AND($A79=1,0&lt;中間シート!H58),中間シート!H58,"")</f>
        <v/>
      </c>
      <c r="I79" s="255"/>
      <c r="J79" s="255"/>
      <c r="K79" s="255"/>
      <c r="L79" s="255"/>
      <c r="M79" s="255"/>
      <c r="N79" s="255"/>
      <c r="O79" s="255"/>
      <c r="P79" s="256"/>
      <c r="Q79" s="280" t="str">
        <f>IF(AND($A79=1,0&lt;中間シート!I58),中間シート!I58,"")</f>
        <v/>
      </c>
      <c r="R79" s="281"/>
      <c r="S79" s="281"/>
      <c r="T79" s="281"/>
      <c r="U79" s="281"/>
      <c r="V79" s="281"/>
      <c r="W79" s="281"/>
      <c r="X79" s="281"/>
      <c r="Y79" s="281"/>
      <c r="Z79" s="281"/>
      <c r="AA79" s="282"/>
    </row>
    <row r="80" spans="1:27" ht="21" customHeight="1" x14ac:dyDescent="0.15">
      <c r="A80" s="37">
        <f>中間シート!D59</f>
        <v>0</v>
      </c>
      <c r="C80" s="252" t="str">
        <f>IF($A80=1,"　事業場１６","")</f>
        <v/>
      </c>
      <c r="D80" s="253"/>
      <c r="E80" s="253"/>
      <c r="F80" s="253"/>
      <c r="G80" s="253"/>
      <c r="H80" s="254" t="str">
        <f>IF(AND($A80=1,0&lt;中間シート!H59),中間シート!H59,"")</f>
        <v/>
      </c>
      <c r="I80" s="255"/>
      <c r="J80" s="255"/>
      <c r="K80" s="255"/>
      <c r="L80" s="255"/>
      <c r="M80" s="255"/>
      <c r="N80" s="255"/>
      <c r="O80" s="255"/>
      <c r="P80" s="256"/>
      <c r="Q80" s="280" t="str">
        <f>IF(AND($A80=1,0&lt;中間シート!I59),中間シート!I59,"")</f>
        <v/>
      </c>
      <c r="R80" s="281"/>
      <c r="S80" s="281"/>
      <c r="T80" s="281"/>
      <c r="U80" s="281"/>
      <c r="V80" s="281"/>
      <c r="W80" s="281"/>
      <c r="X80" s="281"/>
      <c r="Y80" s="281"/>
      <c r="Z80" s="281"/>
      <c r="AA80" s="282"/>
    </row>
    <row r="81" spans="1:27" ht="21" customHeight="1" x14ac:dyDescent="0.15">
      <c r="A81" s="37">
        <f>中間シート!D60</f>
        <v>0</v>
      </c>
      <c r="C81" s="252" t="str">
        <f>IF($A81=1,"　事業場１７","")</f>
        <v/>
      </c>
      <c r="D81" s="253"/>
      <c r="E81" s="253"/>
      <c r="F81" s="253"/>
      <c r="G81" s="253"/>
      <c r="H81" s="254" t="str">
        <f>IF(AND($A81=1,0&lt;中間シート!H60),中間シート!H60,"")</f>
        <v/>
      </c>
      <c r="I81" s="255"/>
      <c r="J81" s="255"/>
      <c r="K81" s="255"/>
      <c r="L81" s="255"/>
      <c r="M81" s="255"/>
      <c r="N81" s="255"/>
      <c r="O81" s="255"/>
      <c r="P81" s="256"/>
      <c r="Q81" s="280" t="str">
        <f>IF(AND($A81=1,0&lt;中間シート!I60),中間シート!I60,"")</f>
        <v/>
      </c>
      <c r="R81" s="281"/>
      <c r="S81" s="281"/>
      <c r="T81" s="281"/>
      <c r="U81" s="281"/>
      <c r="V81" s="281"/>
      <c r="W81" s="281"/>
      <c r="X81" s="281"/>
      <c r="Y81" s="281"/>
      <c r="Z81" s="281"/>
      <c r="AA81" s="282"/>
    </row>
    <row r="82" spans="1:27" ht="21" customHeight="1" x14ac:dyDescent="0.15">
      <c r="A82" s="37">
        <f>中間シート!D61</f>
        <v>0</v>
      </c>
      <c r="C82" s="252" t="str">
        <f>IF($A82=1,"　事業場１８","")</f>
        <v/>
      </c>
      <c r="D82" s="253"/>
      <c r="E82" s="253"/>
      <c r="F82" s="253"/>
      <c r="G82" s="253"/>
      <c r="H82" s="254" t="str">
        <f>IF(AND($A82=1,0&lt;中間シート!H61),中間シート!H61,"")</f>
        <v/>
      </c>
      <c r="I82" s="255"/>
      <c r="J82" s="255"/>
      <c r="K82" s="255"/>
      <c r="L82" s="255"/>
      <c r="M82" s="255"/>
      <c r="N82" s="255"/>
      <c r="O82" s="255"/>
      <c r="P82" s="256"/>
      <c r="Q82" s="280" t="str">
        <f>IF(AND($A82=1,0&lt;中間シート!I61),中間シート!I61,"")</f>
        <v/>
      </c>
      <c r="R82" s="281"/>
      <c r="S82" s="281"/>
      <c r="T82" s="281"/>
      <c r="U82" s="281"/>
      <c r="V82" s="281"/>
      <c r="W82" s="281"/>
      <c r="X82" s="281"/>
      <c r="Y82" s="281"/>
      <c r="Z82" s="281"/>
      <c r="AA82" s="282"/>
    </row>
    <row r="83" spans="1:27" ht="21" customHeight="1" x14ac:dyDescent="0.15">
      <c r="A83" s="37">
        <f>中間シート!D62</f>
        <v>0</v>
      </c>
      <c r="C83" s="252" t="str">
        <f>IF($A83=1,"　事業場１９","")</f>
        <v/>
      </c>
      <c r="D83" s="253"/>
      <c r="E83" s="253"/>
      <c r="F83" s="253"/>
      <c r="G83" s="253"/>
      <c r="H83" s="254" t="str">
        <f>IF(AND($A83=1,0&lt;中間シート!H62),中間シート!H62,"")</f>
        <v/>
      </c>
      <c r="I83" s="255"/>
      <c r="J83" s="255"/>
      <c r="K83" s="255"/>
      <c r="L83" s="255"/>
      <c r="M83" s="255"/>
      <c r="N83" s="255"/>
      <c r="O83" s="255"/>
      <c r="P83" s="256"/>
      <c r="Q83" s="280" t="str">
        <f>IF(AND($A83=1,0&lt;中間シート!I62),中間シート!I62,"")</f>
        <v/>
      </c>
      <c r="R83" s="281"/>
      <c r="S83" s="281"/>
      <c r="T83" s="281"/>
      <c r="U83" s="281"/>
      <c r="V83" s="281"/>
      <c r="W83" s="281"/>
      <c r="X83" s="281"/>
      <c r="Y83" s="281"/>
      <c r="Z83" s="281"/>
      <c r="AA83" s="282"/>
    </row>
    <row r="84" spans="1:27" ht="21" customHeight="1" x14ac:dyDescent="0.15">
      <c r="A84" s="37">
        <f>中間シート!D63</f>
        <v>0</v>
      </c>
      <c r="C84" s="252" t="str">
        <f>IF($A84=1,"　事業場２０","")</f>
        <v/>
      </c>
      <c r="D84" s="253"/>
      <c r="E84" s="253"/>
      <c r="F84" s="253"/>
      <c r="G84" s="253"/>
      <c r="H84" s="254" t="str">
        <f>IF(AND($A84=1,0&lt;中間シート!H63),中間シート!H63,"")</f>
        <v/>
      </c>
      <c r="I84" s="255"/>
      <c r="J84" s="255"/>
      <c r="K84" s="255"/>
      <c r="L84" s="255"/>
      <c r="M84" s="255"/>
      <c r="N84" s="255"/>
      <c r="O84" s="255"/>
      <c r="P84" s="256"/>
      <c r="Q84" s="280" t="str">
        <f>IF(AND($A84=1,0&lt;中間シート!I63),中間シート!I63,"")</f>
        <v/>
      </c>
      <c r="R84" s="281"/>
      <c r="S84" s="281"/>
      <c r="T84" s="281"/>
      <c r="U84" s="281"/>
      <c r="V84" s="281"/>
      <c r="W84" s="281"/>
      <c r="X84" s="281"/>
      <c r="Y84" s="281"/>
      <c r="Z84" s="281"/>
      <c r="AA84" s="282"/>
    </row>
    <row r="85" spans="1:27" ht="21" customHeight="1" x14ac:dyDescent="0.15">
      <c r="A85" s="37">
        <f>中間シート!D64</f>
        <v>0</v>
      </c>
      <c r="C85" s="252" t="str">
        <f>IF($A85=1,"　事業場２１","")</f>
        <v/>
      </c>
      <c r="D85" s="253"/>
      <c r="E85" s="253"/>
      <c r="F85" s="253"/>
      <c r="G85" s="253"/>
      <c r="H85" s="254" t="str">
        <f>IF(AND($A85=1,0&lt;中間シート!H64),中間シート!H64,"")</f>
        <v/>
      </c>
      <c r="I85" s="255"/>
      <c r="J85" s="255"/>
      <c r="K85" s="255"/>
      <c r="L85" s="255"/>
      <c r="M85" s="255"/>
      <c r="N85" s="255"/>
      <c r="O85" s="255"/>
      <c r="P85" s="256"/>
      <c r="Q85" s="280" t="str">
        <f>IF(AND($A85=1,0&lt;中間シート!I64),中間シート!I64,"")</f>
        <v/>
      </c>
      <c r="R85" s="281"/>
      <c r="S85" s="281"/>
      <c r="T85" s="281"/>
      <c r="U85" s="281"/>
      <c r="V85" s="281"/>
      <c r="W85" s="281"/>
      <c r="X85" s="281"/>
      <c r="Y85" s="281"/>
      <c r="Z85" s="281"/>
      <c r="AA85" s="282"/>
    </row>
    <row r="86" spans="1:27" ht="21" customHeight="1" x14ac:dyDescent="0.15">
      <c r="A86" s="37">
        <f>中間シート!D65</f>
        <v>0</v>
      </c>
      <c r="C86" s="252" t="str">
        <f>IF($A86=1,"　事業場２２","")</f>
        <v/>
      </c>
      <c r="D86" s="253"/>
      <c r="E86" s="253"/>
      <c r="F86" s="253"/>
      <c r="G86" s="253"/>
      <c r="H86" s="254" t="str">
        <f>IF(AND($A86=1,0&lt;中間シート!H65),中間シート!H65,"")</f>
        <v/>
      </c>
      <c r="I86" s="255"/>
      <c r="J86" s="255"/>
      <c r="K86" s="255"/>
      <c r="L86" s="255"/>
      <c r="M86" s="255"/>
      <c r="N86" s="255"/>
      <c r="O86" s="255"/>
      <c r="P86" s="256"/>
      <c r="Q86" s="280" t="str">
        <f>IF(AND($A86=1,0&lt;中間シート!I65),中間シート!I65,"")</f>
        <v/>
      </c>
      <c r="R86" s="281"/>
      <c r="S86" s="281"/>
      <c r="T86" s="281"/>
      <c r="U86" s="281"/>
      <c r="V86" s="281"/>
      <c r="W86" s="281"/>
      <c r="X86" s="281"/>
      <c r="Y86" s="281"/>
      <c r="Z86" s="281"/>
      <c r="AA86" s="282"/>
    </row>
    <row r="87" spans="1:27" ht="21" customHeight="1" x14ac:dyDescent="0.15">
      <c r="A87" s="37">
        <f>中間シート!D66</f>
        <v>0</v>
      </c>
      <c r="C87" s="252" t="str">
        <f>IF($A87=1,"　事業場２３","")</f>
        <v/>
      </c>
      <c r="D87" s="253"/>
      <c r="E87" s="253"/>
      <c r="F87" s="253"/>
      <c r="G87" s="253"/>
      <c r="H87" s="254" t="str">
        <f>IF(AND($A87=1,0&lt;中間シート!H66),中間シート!H66,"")</f>
        <v/>
      </c>
      <c r="I87" s="255"/>
      <c r="J87" s="255"/>
      <c r="K87" s="255"/>
      <c r="L87" s="255"/>
      <c r="M87" s="255"/>
      <c r="N87" s="255"/>
      <c r="O87" s="255"/>
      <c r="P87" s="256"/>
      <c r="Q87" s="280" t="str">
        <f>IF(AND($A87=1,0&lt;中間シート!I66),中間シート!I66,"")</f>
        <v/>
      </c>
      <c r="R87" s="281"/>
      <c r="S87" s="281"/>
      <c r="T87" s="281"/>
      <c r="U87" s="281"/>
      <c r="V87" s="281"/>
      <c r="W87" s="281"/>
      <c r="X87" s="281"/>
      <c r="Y87" s="281"/>
      <c r="Z87" s="281"/>
      <c r="AA87" s="282"/>
    </row>
    <row r="88" spans="1:27" ht="21" customHeight="1" x14ac:dyDescent="0.15">
      <c r="A88" s="37">
        <f>中間シート!D67</f>
        <v>0</v>
      </c>
      <c r="C88" s="252" t="str">
        <f>IF($A88=1,"　事業場２４","")</f>
        <v/>
      </c>
      <c r="D88" s="253"/>
      <c r="E88" s="253"/>
      <c r="F88" s="253"/>
      <c r="G88" s="253"/>
      <c r="H88" s="254" t="str">
        <f>IF(AND($A88=1,0&lt;中間シート!H67),中間シート!H67,"")</f>
        <v/>
      </c>
      <c r="I88" s="255"/>
      <c r="J88" s="255"/>
      <c r="K88" s="255"/>
      <c r="L88" s="255"/>
      <c r="M88" s="255"/>
      <c r="N88" s="255"/>
      <c r="O88" s="255"/>
      <c r="P88" s="256"/>
      <c r="Q88" s="280" t="str">
        <f>IF(AND($A88=1,0&lt;中間シート!I67),中間シート!I67,"")</f>
        <v/>
      </c>
      <c r="R88" s="281"/>
      <c r="S88" s="281"/>
      <c r="T88" s="281"/>
      <c r="U88" s="281"/>
      <c r="V88" s="281"/>
      <c r="W88" s="281"/>
      <c r="X88" s="281"/>
      <c r="Y88" s="281"/>
      <c r="Z88" s="281"/>
      <c r="AA88" s="282"/>
    </row>
    <row r="89" spans="1:27" ht="21" customHeight="1" x14ac:dyDescent="0.15">
      <c r="A89" s="37">
        <f>中間シート!D68</f>
        <v>0</v>
      </c>
      <c r="C89" s="252" t="str">
        <f>IF($A89=1,"　事業場２５","")</f>
        <v/>
      </c>
      <c r="D89" s="253"/>
      <c r="E89" s="253"/>
      <c r="F89" s="253"/>
      <c r="G89" s="253"/>
      <c r="H89" s="254" t="str">
        <f>IF(AND($A89=1,0&lt;中間シート!H68),中間シート!H68,"")</f>
        <v/>
      </c>
      <c r="I89" s="255"/>
      <c r="J89" s="255"/>
      <c r="K89" s="255"/>
      <c r="L89" s="255"/>
      <c r="M89" s="255"/>
      <c r="N89" s="255"/>
      <c r="O89" s="255"/>
      <c r="P89" s="256"/>
      <c r="Q89" s="280" t="str">
        <f>IF(AND($A89=1,0&lt;中間シート!I68),中間シート!I68,"")</f>
        <v/>
      </c>
      <c r="R89" s="281"/>
      <c r="S89" s="281"/>
      <c r="T89" s="281"/>
      <c r="U89" s="281"/>
      <c r="V89" s="281"/>
      <c r="W89" s="281"/>
      <c r="X89" s="281"/>
      <c r="Y89" s="281"/>
      <c r="Z89" s="281"/>
      <c r="AA89" s="282"/>
    </row>
    <row r="90" spans="1:27" ht="21" customHeight="1" x14ac:dyDescent="0.15">
      <c r="A90" s="37">
        <f>中間シート!D69</f>
        <v>0</v>
      </c>
      <c r="C90" s="252" t="str">
        <f>IF($A90=1,"　事業場２６","")</f>
        <v/>
      </c>
      <c r="D90" s="253"/>
      <c r="E90" s="253"/>
      <c r="F90" s="253"/>
      <c r="G90" s="253"/>
      <c r="H90" s="254" t="str">
        <f>IF(AND($A90=1,0&lt;中間シート!H69),中間シート!H69,"")</f>
        <v/>
      </c>
      <c r="I90" s="255"/>
      <c r="J90" s="255"/>
      <c r="K90" s="255"/>
      <c r="L90" s="255"/>
      <c r="M90" s="255"/>
      <c r="N90" s="255"/>
      <c r="O90" s="255"/>
      <c r="P90" s="256"/>
      <c r="Q90" s="280" t="str">
        <f>IF(AND($A90=1,0&lt;中間シート!I69),中間シート!I69,"")</f>
        <v/>
      </c>
      <c r="R90" s="281"/>
      <c r="S90" s="281"/>
      <c r="T90" s="281"/>
      <c r="U90" s="281"/>
      <c r="V90" s="281"/>
      <c r="W90" s="281"/>
      <c r="X90" s="281"/>
      <c r="Y90" s="281"/>
      <c r="Z90" s="281"/>
      <c r="AA90" s="282"/>
    </row>
    <row r="91" spans="1:27" ht="21" customHeight="1" x14ac:dyDescent="0.15">
      <c r="A91" s="37">
        <f>中間シート!D70</f>
        <v>0</v>
      </c>
      <c r="C91" s="252" t="str">
        <f>IF($A91=1,"　事業場２７","")</f>
        <v/>
      </c>
      <c r="D91" s="253"/>
      <c r="E91" s="253"/>
      <c r="F91" s="253"/>
      <c r="G91" s="253"/>
      <c r="H91" s="254" t="str">
        <f>IF(AND($A91=1,0&lt;中間シート!H70),中間シート!H70,"")</f>
        <v/>
      </c>
      <c r="I91" s="255"/>
      <c r="J91" s="255"/>
      <c r="K91" s="255"/>
      <c r="L91" s="255"/>
      <c r="M91" s="255"/>
      <c r="N91" s="255"/>
      <c r="O91" s="255"/>
      <c r="P91" s="256"/>
      <c r="Q91" s="280" t="str">
        <f>IF(AND($A91=1,0&lt;中間シート!I70),中間シート!I70,"")</f>
        <v/>
      </c>
      <c r="R91" s="281"/>
      <c r="S91" s="281"/>
      <c r="T91" s="281"/>
      <c r="U91" s="281"/>
      <c r="V91" s="281"/>
      <c r="W91" s="281"/>
      <c r="X91" s="281"/>
      <c r="Y91" s="281"/>
      <c r="Z91" s="281"/>
      <c r="AA91" s="282"/>
    </row>
    <row r="92" spans="1:27" ht="21" customHeight="1" x14ac:dyDescent="0.15">
      <c r="A92" s="37">
        <f>中間シート!D71</f>
        <v>0</v>
      </c>
      <c r="C92" s="252" t="str">
        <f>IF($A92=1,"　事業場２８","")</f>
        <v/>
      </c>
      <c r="D92" s="253"/>
      <c r="E92" s="253"/>
      <c r="F92" s="253"/>
      <c r="G92" s="253"/>
      <c r="H92" s="254" t="str">
        <f>IF(AND($A92=1,0&lt;中間シート!H71),中間シート!H71,"")</f>
        <v/>
      </c>
      <c r="I92" s="255"/>
      <c r="J92" s="255"/>
      <c r="K92" s="255"/>
      <c r="L92" s="255"/>
      <c r="M92" s="255"/>
      <c r="N92" s="255"/>
      <c r="O92" s="255"/>
      <c r="P92" s="256"/>
      <c r="Q92" s="280" t="str">
        <f>IF(AND($A92=1,0&lt;中間シート!I71),中間シート!I71,"")</f>
        <v/>
      </c>
      <c r="R92" s="281"/>
      <c r="S92" s="281"/>
      <c r="T92" s="281"/>
      <c r="U92" s="281"/>
      <c r="V92" s="281"/>
      <c r="W92" s="281"/>
      <c r="X92" s="281"/>
      <c r="Y92" s="281"/>
      <c r="Z92" s="281"/>
      <c r="AA92" s="282"/>
    </row>
    <row r="93" spans="1:27" ht="21" customHeight="1" x14ac:dyDescent="0.15">
      <c r="A93" s="37">
        <f>中間シート!D72</f>
        <v>0</v>
      </c>
      <c r="C93" s="252" t="str">
        <f>IF($A93=1,"　事業場２９","")</f>
        <v/>
      </c>
      <c r="D93" s="253"/>
      <c r="E93" s="253"/>
      <c r="F93" s="253"/>
      <c r="G93" s="253"/>
      <c r="H93" s="254" t="str">
        <f>IF(AND($A93=1,0&lt;中間シート!H72),中間シート!H72,"")</f>
        <v/>
      </c>
      <c r="I93" s="255"/>
      <c r="J93" s="255"/>
      <c r="K93" s="255"/>
      <c r="L93" s="255"/>
      <c r="M93" s="255"/>
      <c r="N93" s="255"/>
      <c r="O93" s="255"/>
      <c r="P93" s="256"/>
      <c r="Q93" s="280" t="str">
        <f>IF(AND($A93=1,0&lt;中間シート!I72),中間シート!I72,"")</f>
        <v/>
      </c>
      <c r="R93" s="281"/>
      <c r="S93" s="281"/>
      <c r="T93" s="281"/>
      <c r="U93" s="281"/>
      <c r="V93" s="281"/>
      <c r="W93" s="281"/>
      <c r="X93" s="281"/>
      <c r="Y93" s="281"/>
      <c r="Z93" s="281"/>
      <c r="AA93" s="282"/>
    </row>
    <row r="94" spans="1:27" ht="21" customHeight="1" x14ac:dyDescent="0.15">
      <c r="A94" s="37">
        <f>中間シート!D73</f>
        <v>0</v>
      </c>
      <c r="C94" s="252" t="str">
        <f>IF($A94=1,"　事業場３０","")</f>
        <v/>
      </c>
      <c r="D94" s="253"/>
      <c r="E94" s="253"/>
      <c r="F94" s="253"/>
      <c r="G94" s="253"/>
      <c r="H94" s="254" t="str">
        <f>IF(AND($A94=1,0&lt;中間シート!H73),中間シート!H73,"")</f>
        <v/>
      </c>
      <c r="I94" s="255"/>
      <c r="J94" s="255"/>
      <c r="K94" s="255"/>
      <c r="L94" s="255"/>
      <c r="M94" s="255"/>
      <c r="N94" s="255"/>
      <c r="O94" s="255"/>
      <c r="P94" s="256"/>
      <c r="Q94" s="280" t="str">
        <f>IF(AND($A94=1,0&lt;中間シート!I73),中間シート!I73,"")</f>
        <v/>
      </c>
      <c r="R94" s="281"/>
      <c r="S94" s="281"/>
      <c r="T94" s="281"/>
      <c r="U94" s="281"/>
      <c r="V94" s="281"/>
      <c r="W94" s="281"/>
      <c r="X94" s="281"/>
      <c r="Y94" s="281"/>
      <c r="Z94" s="281"/>
      <c r="AA94" s="282"/>
    </row>
    <row r="95" spans="1:27" ht="21" customHeight="1" x14ac:dyDescent="0.15">
      <c r="A95" s="37">
        <f>中間シート!D74</f>
        <v>0</v>
      </c>
      <c r="C95" s="252" t="str">
        <f>IF($A95=1,"　事業場３１","")</f>
        <v/>
      </c>
      <c r="D95" s="253"/>
      <c r="E95" s="253"/>
      <c r="F95" s="253"/>
      <c r="G95" s="253"/>
      <c r="H95" s="254" t="str">
        <f>IF(AND($A95=1,0&lt;中間シート!H74),中間シート!H74,"")</f>
        <v/>
      </c>
      <c r="I95" s="255"/>
      <c r="J95" s="255"/>
      <c r="K95" s="255"/>
      <c r="L95" s="255"/>
      <c r="M95" s="255"/>
      <c r="N95" s="255"/>
      <c r="O95" s="255"/>
      <c r="P95" s="256"/>
      <c r="Q95" s="280" t="str">
        <f>IF(AND($A95=1,0&lt;中間シート!I74),中間シート!I74,"")</f>
        <v/>
      </c>
      <c r="R95" s="281"/>
      <c r="S95" s="281"/>
      <c r="T95" s="281"/>
      <c r="U95" s="281"/>
      <c r="V95" s="281"/>
      <c r="W95" s="281"/>
      <c r="X95" s="281"/>
      <c r="Y95" s="281"/>
      <c r="Z95" s="281"/>
      <c r="AA95" s="282"/>
    </row>
    <row r="96" spans="1:27" ht="21" customHeight="1" x14ac:dyDescent="0.15">
      <c r="A96" s="37">
        <f>中間シート!D75</f>
        <v>0</v>
      </c>
      <c r="C96" s="252" t="str">
        <f>IF($A96=1,"　事業場３２","")</f>
        <v/>
      </c>
      <c r="D96" s="253"/>
      <c r="E96" s="253"/>
      <c r="F96" s="253"/>
      <c r="G96" s="253"/>
      <c r="H96" s="254" t="str">
        <f>IF(AND($A96=1,0&lt;中間シート!H75),中間シート!H75,"")</f>
        <v/>
      </c>
      <c r="I96" s="255"/>
      <c r="J96" s="255"/>
      <c r="K96" s="255"/>
      <c r="L96" s="255"/>
      <c r="M96" s="255"/>
      <c r="N96" s="255"/>
      <c r="O96" s="255"/>
      <c r="P96" s="256"/>
      <c r="Q96" s="280" t="str">
        <f>IF(AND($A96=1,0&lt;中間シート!I75),中間シート!I75,"")</f>
        <v/>
      </c>
      <c r="R96" s="281"/>
      <c r="S96" s="281"/>
      <c r="T96" s="281"/>
      <c r="U96" s="281"/>
      <c r="V96" s="281"/>
      <c r="W96" s="281"/>
      <c r="X96" s="281"/>
      <c r="Y96" s="281"/>
      <c r="Z96" s="281"/>
      <c r="AA96" s="282"/>
    </row>
    <row r="97" spans="1:27" ht="21" customHeight="1" x14ac:dyDescent="0.15">
      <c r="A97" s="37">
        <f>中間シート!D76</f>
        <v>0</v>
      </c>
      <c r="C97" s="252" t="str">
        <f>IF($A97=1,"　事業場３３","")</f>
        <v/>
      </c>
      <c r="D97" s="253"/>
      <c r="E97" s="253"/>
      <c r="F97" s="253"/>
      <c r="G97" s="253"/>
      <c r="H97" s="254" t="str">
        <f>IF(AND($A97=1,0&lt;中間シート!H76),中間シート!H76,"")</f>
        <v/>
      </c>
      <c r="I97" s="255"/>
      <c r="J97" s="255"/>
      <c r="K97" s="255"/>
      <c r="L97" s="255"/>
      <c r="M97" s="255"/>
      <c r="N97" s="255"/>
      <c r="O97" s="255"/>
      <c r="P97" s="256"/>
      <c r="Q97" s="280" t="str">
        <f>IF(AND($A97=1,0&lt;中間シート!I76),中間シート!I76,"")</f>
        <v/>
      </c>
      <c r="R97" s="281"/>
      <c r="S97" s="281"/>
      <c r="T97" s="281"/>
      <c r="U97" s="281"/>
      <c r="V97" s="281"/>
      <c r="W97" s="281"/>
      <c r="X97" s="281"/>
      <c r="Y97" s="281"/>
      <c r="Z97" s="281"/>
      <c r="AA97" s="282"/>
    </row>
    <row r="98" spans="1:27" ht="21" customHeight="1" x14ac:dyDescent="0.15">
      <c r="A98" s="37">
        <f>中間シート!D77</f>
        <v>0</v>
      </c>
      <c r="C98" s="252" t="str">
        <f>IF($A98=1,"　事業場３４","")</f>
        <v/>
      </c>
      <c r="D98" s="253"/>
      <c r="E98" s="253"/>
      <c r="F98" s="253"/>
      <c r="G98" s="253"/>
      <c r="H98" s="254" t="str">
        <f>IF(AND($A98=1,0&lt;中間シート!H77),中間シート!H77,"")</f>
        <v/>
      </c>
      <c r="I98" s="255"/>
      <c r="J98" s="255"/>
      <c r="K98" s="255"/>
      <c r="L98" s="255"/>
      <c r="M98" s="255"/>
      <c r="N98" s="255"/>
      <c r="O98" s="255"/>
      <c r="P98" s="256"/>
      <c r="Q98" s="280" t="str">
        <f>IF(AND($A98=1,0&lt;中間シート!I77),中間シート!I77,"")</f>
        <v/>
      </c>
      <c r="R98" s="281"/>
      <c r="S98" s="281"/>
      <c r="T98" s="281"/>
      <c r="U98" s="281"/>
      <c r="V98" s="281"/>
      <c r="W98" s="281"/>
      <c r="X98" s="281"/>
      <c r="Y98" s="281"/>
      <c r="Z98" s="281"/>
      <c r="AA98" s="282"/>
    </row>
    <row r="99" spans="1:27" ht="21" customHeight="1" x14ac:dyDescent="0.15">
      <c r="A99" s="37">
        <f>中間シート!D78</f>
        <v>0</v>
      </c>
      <c r="C99" s="252" t="str">
        <f>IF($A99=1,"　事業場３５","")</f>
        <v/>
      </c>
      <c r="D99" s="253"/>
      <c r="E99" s="253"/>
      <c r="F99" s="253"/>
      <c r="G99" s="253"/>
      <c r="H99" s="254" t="str">
        <f>IF(AND($A99=1,0&lt;中間シート!H78),中間シート!H78,"")</f>
        <v/>
      </c>
      <c r="I99" s="255"/>
      <c r="J99" s="255"/>
      <c r="K99" s="255"/>
      <c r="L99" s="255"/>
      <c r="M99" s="255"/>
      <c r="N99" s="255"/>
      <c r="O99" s="255"/>
      <c r="P99" s="256"/>
      <c r="Q99" s="280" t="str">
        <f>IF(AND($A99=1,0&lt;中間シート!I78),中間シート!I78,"")</f>
        <v/>
      </c>
      <c r="R99" s="281"/>
      <c r="S99" s="281"/>
      <c r="T99" s="281"/>
      <c r="U99" s="281"/>
      <c r="V99" s="281"/>
      <c r="W99" s="281"/>
      <c r="X99" s="281"/>
      <c r="Y99" s="281"/>
      <c r="Z99" s="281"/>
      <c r="AA99" s="282"/>
    </row>
    <row r="100" spans="1:27" ht="21" customHeight="1" x14ac:dyDescent="0.15">
      <c r="A100" s="37">
        <f>中間シート!D79</f>
        <v>0</v>
      </c>
      <c r="C100" s="252" t="str">
        <f>IF($A100=1,"　事業場３６","")</f>
        <v/>
      </c>
      <c r="D100" s="253"/>
      <c r="E100" s="253"/>
      <c r="F100" s="253"/>
      <c r="G100" s="253"/>
      <c r="H100" s="254" t="str">
        <f>IF(AND($A100=1,0&lt;中間シート!H79),中間シート!H79,"")</f>
        <v/>
      </c>
      <c r="I100" s="255"/>
      <c r="J100" s="255"/>
      <c r="K100" s="255"/>
      <c r="L100" s="255"/>
      <c r="M100" s="255"/>
      <c r="N100" s="255"/>
      <c r="O100" s="255"/>
      <c r="P100" s="256"/>
      <c r="Q100" s="280" t="str">
        <f>IF(AND($A100=1,0&lt;中間シート!I79),中間シート!I79,"")</f>
        <v/>
      </c>
      <c r="R100" s="281"/>
      <c r="S100" s="281"/>
      <c r="T100" s="281"/>
      <c r="U100" s="281"/>
      <c r="V100" s="281"/>
      <c r="W100" s="281"/>
      <c r="X100" s="281"/>
      <c r="Y100" s="281"/>
      <c r="Z100" s="281"/>
      <c r="AA100" s="282"/>
    </row>
    <row r="101" spans="1:27" ht="21" customHeight="1" x14ac:dyDescent="0.15">
      <c r="A101" s="37">
        <f>中間シート!D80</f>
        <v>0</v>
      </c>
      <c r="C101" s="252" t="str">
        <f>IF($A101=1,"　事業場３７","")</f>
        <v/>
      </c>
      <c r="D101" s="253"/>
      <c r="E101" s="253"/>
      <c r="F101" s="253"/>
      <c r="G101" s="253"/>
      <c r="H101" s="254" t="str">
        <f>IF(AND($A101=1,0&lt;中間シート!H80),中間シート!H80,"")</f>
        <v/>
      </c>
      <c r="I101" s="255"/>
      <c r="J101" s="255"/>
      <c r="K101" s="255"/>
      <c r="L101" s="255"/>
      <c r="M101" s="255"/>
      <c r="N101" s="255"/>
      <c r="O101" s="255"/>
      <c r="P101" s="256"/>
      <c r="Q101" s="280" t="str">
        <f>IF(AND($A101=1,0&lt;中間シート!I80),中間シート!I80,"")</f>
        <v/>
      </c>
      <c r="R101" s="281"/>
      <c r="S101" s="281"/>
      <c r="T101" s="281"/>
      <c r="U101" s="281"/>
      <c r="V101" s="281"/>
      <c r="W101" s="281"/>
      <c r="X101" s="281"/>
      <c r="Y101" s="281"/>
      <c r="Z101" s="281"/>
      <c r="AA101" s="282"/>
    </row>
    <row r="102" spans="1:27" ht="21" customHeight="1" x14ac:dyDescent="0.15">
      <c r="A102" s="37">
        <f>中間シート!D81</f>
        <v>0</v>
      </c>
      <c r="C102" s="252" t="str">
        <f>IF($A102=1,"　事業場３８","")</f>
        <v/>
      </c>
      <c r="D102" s="253"/>
      <c r="E102" s="253"/>
      <c r="F102" s="253"/>
      <c r="G102" s="253"/>
      <c r="H102" s="254" t="str">
        <f>IF(AND($A102=1,0&lt;中間シート!H81),中間シート!H81,"")</f>
        <v/>
      </c>
      <c r="I102" s="255"/>
      <c r="J102" s="255"/>
      <c r="K102" s="255"/>
      <c r="L102" s="255"/>
      <c r="M102" s="255"/>
      <c r="N102" s="255"/>
      <c r="O102" s="255"/>
      <c r="P102" s="256"/>
      <c r="Q102" s="280" t="str">
        <f>IF(AND($A102=1,0&lt;中間シート!I81),中間シート!I81,"")</f>
        <v/>
      </c>
      <c r="R102" s="281"/>
      <c r="S102" s="281"/>
      <c r="T102" s="281"/>
      <c r="U102" s="281"/>
      <c r="V102" s="281"/>
      <c r="W102" s="281"/>
      <c r="X102" s="281"/>
      <c r="Y102" s="281"/>
      <c r="Z102" s="281"/>
      <c r="AA102" s="282"/>
    </row>
    <row r="103" spans="1:27" ht="21" customHeight="1" x14ac:dyDescent="0.15">
      <c r="A103" s="37">
        <f>中間シート!D82</f>
        <v>0</v>
      </c>
      <c r="C103" s="252" t="str">
        <f>IF($A103=1,"　事業場３９","")</f>
        <v/>
      </c>
      <c r="D103" s="253"/>
      <c r="E103" s="253"/>
      <c r="F103" s="253"/>
      <c r="G103" s="253"/>
      <c r="H103" s="254" t="str">
        <f>IF(AND($A103=1,0&lt;中間シート!H82),中間シート!H82,"")</f>
        <v/>
      </c>
      <c r="I103" s="255"/>
      <c r="J103" s="255"/>
      <c r="K103" s="255"/>
      <c r="L103" s="255"/>
      <c r="M103" s="255"/>
      <c r="N103" s="255"/>
      <c r="O103" s="255"/>
      <c r="P103" s="256"/>
      <c r="Q103" s="280" t="str">
        <f>IF(AND($A103=1,0&lt;中間シート!I82),中間シート!I82,"")</f>
        <v/>
      </c>
      <c r="R103" s="281"/>
      <c r="S103" s="281"/>
      <c r="T103" s="281"/>
      <c r="U103" s="281"/>
      <c r="V103" s="281"/>
      <c r="W103" s="281"/>
      <c r="X103" s="281"/>
      <c r="Y103" s="281"/>
      <c r="Z103" s="281"/>
      <c r="AA103" s="282"/>
    </row>
    <row r="104" spans="1:27" ht="21" customHeight="1" x14ac:dyDescent="0.15">
      <c r="A104" s="37">
        <f>中間シート!D83</f>
        <v>0</v>
      </c>
      <c r="C104" s="252" t="str">
        <f>IF($A104=1,"　事業場４０","")</f>
        <v/>
      </c>
      <c r="D104" s="253"/>
      <c r="E104" s="253"/>
      <c r="F104" s="253"/>
      <c r="G104" s="253"/>
      <c r="H104" s="254" t="str">
        <f>IF(AND($A104=1,0&lt;中間シート!H83),中間シート!H83,"")</f>
        <v/>
      </c>
      <c r="I104" s="255"/>
      <c r="J104" s="255"/>
      <c r="K104" s="255"/>
      <c r="L104" s="255"/>
      <c r="M104" s="255"/>
      <c r="N104" s="255"/>
      <c r="O104" s="255"/>
      <c r="P104" s="256"/>
      <c r="Q104" s="280" t="str">
        <f>IF(AND($A104=1,0&lt;中間シート!I83),中間シート!I83,"")</f>
        <v/>
      </c>
      <c r="R104" s="281"/>
      <c r="S104" s="281"/>
      <c r="T104" s="281"/>
      <c r="U104" s="281"/>
      <c r="V104" s="281"/>
      <c r="W104" s="281"/>
      <c r="X104" s="281"/>
      <c r="Y104" s="281"/>
      <c r="Z104" s="281"/>
      <c r="AA104" s="282"/>
    </row>
    <row r="105" spans="1:27" ht="21" customHeight="1" x14ac:dyDescent="0.15">
      <c r="A105" s="37">
        <f>中間シート!D84</f>
        <v>0</v>
      </c>
      <c r="C105" s="252" t="str">
        <f>IF($A105=1,"　事業場４１","")</f>
        <v/>
      </c>
      <c r="D105" s="253"/>
      <c r="E105" s="253"/>
      <c r="F105" s="253"/>
      <c r="G105" s="253"/>
      <c r="H105" s="254" t="str">
        <f>IF(AND($A105=1,0&lt;中間シート!H84),中間シート!H84,"")</f>
        <v/>
      </c>
      <c r="I105" s="255"/>
      <c r="J105" s="255"/>
      <c r="K105" s="255"/>
      <c r="L105" s="255"/>
      <c r="M105" s="255"/>
      <c r="N105" s="255"/>
      <c r="O105" s="255"/>
      <c r="P105" s="256"/>
      <c r="Q105" s="280" t="str">
        <f>IF(AND($A105=1,0&lt;中間シート!I84),中間シート!I84,"")</f>
        <v/>
      </c>
      <c r="R105" s="281"/>
      <c r="S105" s="281"/>
      <c r="T105" s="281"/>
      <c r="U105" s="281"/>
      <c r="V105" s="281"/>
      <c r="W105" s="281"/>
      <c r="X105" s="281"/>
      <c r="Y105" s="281"/>
      <c r="Z105" s="281"/>
      <c r="AA105" s="282"/>
    </row>
    <row r="106" spans="1:27" ht="21" customHeight="1" x14ac:dyDescent="0.15">
      <c r="A106" s="37">
        <f>中間シート!D85</f>
        <v>0</v>
      </c>
      <c r="C106" s="252" t="str">
        <f>IF($A106=1,"　事業場４２","")</f>
        <v/>
      </c>
      <c r="D106" s="253"/>
      <c r="E106" s="253"/>
      <c r="F106" s="253"/>
      <c r="G106" s="253"/>
      <c r="H106" s="254" t="str">
        <f>IF(AND($A106=1,0&lt;中間シート!H85),中間シート!H85,"")</f>
        <v/>
      </c>
      <c r="I106" s="255"/>
      <c r="J106" s="255"/>
      <c r="K106" s="255"/>
      <c r="L106" s="255"/>
      <c r="M106" s="255"/>
      <c r="N106" s="255"/>
      <c r="O106" s="255"/>
      <c r="P106" s="256"/>
      <c r="Q106" s="280" t="str">
        <f>IF(AND($A106=1,0&lt;中間シート!I85),中間シート!I85,"")</f>
        <v/>
      </c>
      <c r="R106" s="281"/>
      <c r="S106" s="281"/>
      <c r="T106" s="281"/>
      <c r="U106" s="281"/>
      <c r="V106" s="281"/>
      <c r="W106" s="281"/>
      <c r="X106" s="281"/>
      <c r="Y106" s="281"/>
      <c r="Z106" s="281"/>
      <c r="AA106" s="282"/>
    </row>
    <row r="107" spans="1:27" ht="21" customHeight="1" x14ac:dyDescent="0.15">
      <c r="A107" s="37">
        <f>中間シート!D86</f>
        <v>0</v>
      </c>
      <c r="C107" s="252" t="str">
        <f>IF($A107=1,"　事業場４３","")</f>
        <v/>
      </c>
      <c r="D107" s="253"/>
      <c r="E107" s="253"/>
      <c r="F107" s="253"/>
      <c r="G107" s="253"/>
      <c r="H107" s="254" t="str">
        <f>IF(AND($A107=1,0&lt;中間シート!H86),中間シート!H86,"")</f>
        <v/>
      </c>
      <c r="I107" s="255"/>
      <c r="J107" s="255"/>
      <c r="K107" s="255"/>
      <c r="L107" s="255"/>
      <c r="M107" s="255"/>
      <c r="N107" s="255"/>
      <c r="O107" s="255"/>
      <c r="P107" s="256"/>
      <c r="Q107" s="280" t="str">
        <f>IF(AND($A107=1,0&lt;中間シート!I86),中間シート!I86,"")</f>
        <v/>
      </c>
      <c r="R107" s="281"/>
      <c r="S107" s="281"/>
      <c r="T107" s="281"/>
      <c r="U107" s="281"/>
      <c r="V107" s="281"/>
      <c r="W107" s="281"/>
      <c r="X107" s="281"/>
      <c r="Y107" s="281"/>
      <c r="Z107" s="281"/>
      <c r="AA107" s="282"/>
    </row>
    <row r="108" spans="1:27" ht="21" customHeight="1" x14ac:dyDescent="0.15">
      <c r="A108" s="37">
        <f>中間シート!D87</f>
        <v>0</v>
      </c>
      <c r="C108" s="252" t="str">
        <f>IF($A108=1,"　事業場４４","")</f>
        <v/>
      </c>
      <c r="D108" s="253"/>
      <c r="E108" s="253"/>
      <c r="F108" s="253"/>
      <c r="G108" s="253"/>
      <c r="H108" s="254" t="str">
        <f>IF(AND($A108=1,0&lt;中間シート!H87),中間シート!H87,"")</f>
        <v/>
      </c>
      <c r="I108" s="255"/>
      <c r="J108" s="255"/>
      <c r="K108" s="255"/>
      <c r="L108" s="255"/>
      <c r="M108" s="255"/>
      <c r="N108" s="255"/>
      <c r="O108" s="255"/>
      <c r="P108" s="256"/>
      <c r="Q108" s="280" t="str">
        <f>IF(AND($A108=1,0&lt;中間シート!I87),中間シート!I87,"")</f>
        <v/>
      </c>
      <c r="R108" s="281"/>
      <c r="S108" s="281"/>
      <c r="T108" s="281"/>
      <c r="U108" s="281"/>
      <c r="V108" s="281"/>
      <c r="W108" s="281"/>
      <c r="X108" s="281"/>
      <c r="Y108" s="281"/>
      <c r="Z108" s="281"/>
      <c r="AA108" s="282"/>
    </row>
    <row r="109" spans="1:27" ht="21" customHeight="1" x14ac:dyDescent="0.15">
      <c r="A109" s="37">
        <f>中間シート!D88</f>
        <v>0</v>
      </c>
      <c r="C109" s="252" t="str">
        <f>IF($A109=1,"　事業場４５","")</f>
        <v/>
      </c>
      <c r="D109" s="253"/>
      <c r="E109" s="253"/>
      <c r="F109" s="253"/>
      <c r="G109" s="253"/>
      <c r="H109" s="254" t="str">
        <f>IF(AND($A109=1,0&lt;中間シート!H88),中間シート!H88,"")</f>
        <v/>
      </c>
      <c r="I109" s="255"/>
      <c r="J109" s="255"/>
      <c r="K109" s="255"/>
      <c r="L109" s="255"/>
      <c r="M109" s="255"/>
      <c r="N109" s="255"/>
      <c r="O109" s="255"/>
      <c r="P109" s="256"/>
      <c r="Q109" s="280" t="str">
        <f>IF(AND($A109=1,0&lt;中間シート!I88),中間シート!I88,"")</f>
        <v/>
      </c>
      <c r="R109" s="281"/>
      <c r="S109" s="281"/>
      <c r="T109" s="281"/>
      <c r="U109" s="281"/>
      <c r="V109" s="281"/>
      <c r="W109" s="281"/>
      <c r="X109" s="281"/>
      <c r="Y109" s="281"/>
      <c r="Z109" s="281"/>
      <c r="AA109" s="282"/>
    </row>
    <row r="110" spans="1:27" ht="21" customHeight="1" x14ac:dyDescent="0.15">
      <c r="A110" s="37">
        <f>中間シート!D89</f>
        <v>0</v>
      </c>
      <c r="C110" s="252" t="str">
        <f>IF($A110=1,"　事業場４６","")</f>
        <v/>
      </c>
      <c r="D110" s="253"/>
      <c r="E110" s="253"/>
      <c r="F110" s="253"/>
      <c r="G110" s="253"/>
      <c r="H110" s="254" t="str">
        <f>IF(AND($A110=1,0&lt;中間シート!H89),中間シート!H89,"")</f>
        <v/>
      </c>
      <c r="I110" s="255"/>
      <c r="J110" s="255"/>
      <c r="K110" s="255"/>
      <c r="L110" s="255"/>
      <c r="M110" s="255"/>
      <c r="N110" s="255"/>
      <c r="O110" s="255"/>
      <c r="P110" s="256"/>
      <c r="Q110" s="280" t="str">
        <f>IF(AND($A110=1,0&lt;中間シート!I89),中間シート!I89,"")</f>
        <v/>
      </c>
      <c r="R110" s="281"/>
      <c r="S110" s="281"/>
      <c r="T110" s="281"/>
      <c r="U110" s="281"/>
      <c r="V110" s="281"/>
      <c r="W110" s="281"/>
      <c r="X110" s="281"/>
      <c r="Y110" s="281"/>
      <c r="Z110" s="281"/>
      <c r="AA110" s="282"/>
    </row>
    <row r="111" spans="1:27" ht="21" customHeight="1" x14ac:dyDescent="0.15">
      <c r="A111" s="37">
        <f>中間シート!D90</f>
        <v>0</v>
      </c>
      <c r="C111" s="252" t="str">
        <f>IF($A111=1,"　事業場４７","")</f>
        <v/>
      </c>
      <c r="D111" s="253"/>
      <c r="E111" s="253"/>
      <c r="F111" s="253"/>
      <c r="G111" s="253"/>
      <c r="H111" s="254" t="str">
        <f>IF(AND($A111=1,0&lt;中間シート!H90),中間シート!H90,"")</f>
        <v/>
      </c>
      <c r="I111" s="255"/>
      <c r="J111" s="255"/>
      <c r="K111" s="255"/>
      <c r="L111" s="255"/>
      <c r="M111" s="255"/>
      <c r="N111" s="255"/>
      <c r="O111" s="255"/>
      <c r="P111" s="256"/>
      <c r="Q111" s="280" t="str">
        <f>IF(AND($A111=1,0&lt;中間シート!I90),中間シート!I90,"")</f>
        <v/>
      </c>
      <c r="R111" s="281"/>
      <c r="S111" s="281"/>
      <c r="T111" s="281"/>
      <c r="U111" s="281"/>
      <c r="V111" s="281"/>
      <c r="W111" s="281"/>
      <c r="X111" s="281"/>
      <c r="Y111" s="281"/>
      <c r="Z111" s="281"/>
      <c r="AA111" s="282"/>
    </row>
    <row r="112" spans="1:27" ht="21" customHeight="1" x14ac:dyDescent="0.15">
      <c r="A112" s="37">
        <f>中間シート!D91</f>
        <v>0</v>
      </c>
      <c r="C112" s="252" t="str">
        <f>IF($A112=1,"　事業場４８","")</f>
        <v/>
      </c>
      <c r="D112" s="253"/>
      <c r="E112" s="253"/>
      <c r="F112" s="253"/>
      <c r="G112" s="253"/>
      <c r="H112" s="254" t="str">
        <f>IF(AND($A112=1,0&lt;中間シート!H91),中間シート!H91,"")</f>
        <v/>
      </c>
      <c r="I112" s="255"/>
      <c r="J112" s="255"/>
      <c r="K112" s="255"/>
      <c r="L112" s="255"/>
      <c r="M112" s="255"/>
      <c r="N112" s="255"/>
      <c r="O112" s="255"/>
      <c r="P112" s="256"/>
      <c r="Q112" s="280" t="str">
        <f>IF(AND($A112=1,0&lt;中間シート!I91),中間シート!I91,"")</f>
        <v/>
      </c>
      <c r="R112" s="281"/>
      <c r="S112" s="281"/>
      <c r="T112" s="281"/>
      <c r="U112" s="281"/>
      <c r="V112" s="281"/>
      <c r="W112" s="281"/>
      <c r="X112" s="281"/>
      <c r="Y112" s="281"/>
      <c r="Z112" s="281"/>
      <c r="AA112" s="282"/>
    </row>
    <row r="113" spans="1:27" ht="21" customHeight="1" x14ac:dyDescent="0.15">
      <c r="A113" s="37">
        <f>中間シート!D92</f>
        <v>0</v>
      </c>
      <c r="C113" s="252" t="str">
        <f>IF($A113=1,"　事業場４９","")</f>
        <v/>
      </c>
      <c r="D113" s="253"/>
      <c r="E113" s="253"/>
      <c r="F113" s="253"/>
      <c r="G113" s="253"/>
      <c r="H113" s="254" t="str">
        <f>IF(AND($A113=1,0&lt;中間シート!H92),中間シート!H92,"")</f>
        <v/>
      </c>
      <c r="I113" s="255"/>
      <c r="J113" s="255"/>
      <c r="K113" s="255"/>
      <c r="L113" s="255"/>
      <c r="M113" s="255"/>
      <c r="N113" s="255"/>
      <c r="O113" s="255"/>
      <c r="P113" s="256"/>
      <c r="Q113" s="280" t="str">
        <f>IF(AND($A113=1,0&lt;中間シート!I92),中間シート!I92,"")</f>
        <v/>
      </c>
      <c r="R113" s="281"/>
      <c r="S113" s="281"/>
      <c r="T113" s="281"/>
      <c r="U113" s="281"/>
      <c r="V113" s="281"/>
      <c r="W113" s="281"/>
      <c r="X113" s="281"/>
      <c r="Y113" s="281"/>
      <c r="Z113" s="281"/>
      <c r="AA113" s="282"/>
    </row>
    <row r="114" spans="1:27" ht="21" customHeight="1" x14ac:dyDescent="0.15">
      <c r="A114" s="37">
        <f>中間シート!D93</f>
        <v>0</v>
      </c>
      <c r="C114" s="252" t="str">
        <f>IF($A114=1,"　事業場５０","")</f>
        <v/>
      </c>
      <c r="D114" s="253"/>
      <c r="E114" s="253"/>
      <c r="F114" s="253"/>
      <c r="G114" s="253"/>
      <c r="H114" s="327" t="str">
        <f>IF(AND($A114=1,0&lt;中間シート!H93),中間シート!H93,"")</f>
        <v/>
      </c>
      <c r="I114" s="328"/>
      <c r="J114" s="328"/>
      <c r="K114" s="328"/>
      <c r="L114" s="328"/>
      <c r="M114" s="328"/>
      <c r="N114" s="328"/>
      <c r="O114" s="328"/>
      <c r="P114" s="329"/>
      <c r="Q114" s="324" t="str">
        <f>IF(AND($A114=1,0&lt;中間シート!I93),中間シート!I93,"")</f>
        <v/>
      </c>
      <c r="R114" s="325"/>
      <c r="S114" s="325"/>
      <c r="T114" s="325"/>
      <c r="U114" s="325"/>
      <c r="V114" s="325"/>
      <c r="W114" s="325"/>
      <c r="X114" s="325"/>
      <c r="Y114" s="325"/>
      <c r="Z114" s="325"/>
      <c r="AA114" s="326"/>
    </row>
    <row r="115" spans="1:27" ht="21" customHeight="1" x14ac:dyDescent="0.15">
      <c r="C115" s="243" t="s">
        <v>136</v>
      </c>
      <c r="D115" s="244"/>
      <c r="E115" s="244"/>
      <c r="F115" s="244"/>
      <c r="G115" s="244"/>
      <c r="H115" s="245" t="str">
        <f>IF(H65&lt;&gt;"",SUM(H65:P114),"")</f>
        <v/>
      </c>
      <c r="I115" s="246"/>
      <c r="J115" s="246"/>
      <c r="K115" s="246"/>
      <c r="L115" s="246"/>
      <c r="M115" s="246"/>
      <c r="N115" s="246"/>
      <c r="O115" s="246"/>
      <c r="P115" s="247"/>
      <c r="Q115" s="268" t="str">
        <f>IF(Q65&lt;&gt;"",SUM(Q65:AA114),"")</f>
        <v/>
      </c>
      <c r="R115" s="268"/>
      <c r="S115" s="268"/>
      <c r="T115" s="268"/>
      <c r="U115" s="268"/>
      <c r="V115" s="268"/>
      <c r="W115" s="268"/>
      <c r="X115" s="268"/>
      <c r="Y115" s="268"/>
      <c r="Z115" s="268"/>
      <c r="AA115" s="268"/>
    </row>
    <row r="116" spans="1:27" x14ac:dyDescent="0.15">
      <c r="C116" s="54"/>
      <c r="D116" s="39"/>
      <c r="E116" s="39"/>
      <c r="F116" s="39"/>
      <c r="G116" s="39"/>
      <c r="H116" s="158"/>
      <c r="I116" s="158"/>
      <c r="J116" s="159"/>
      <c r="K116" s="159"/>
      <c r="L116" s="159"/>
      <c r="M116" s="159"/>
      <c r="N116" s="159"/>
      <c r="O116" s="159"/>
      <c r="P116" s="159"/>
      <c r="Q116" s="159"/>
      <c r="R116" s="159"/>
      <c r="S116" s="159"/>
      <c r="T116" s="159"/>
      <c r="U116" s="159"/>
      <c r="V116" s="159"/>
      <c r="W116" s="159"/>
      <c r="X116" s="159"/>
      <c r="Y116" s="159"/>
      <c r="Z116" s="159"/>
      <c r="AA116" s="159"/>
    </row>
    <row r="117" spans="1:27" x14ac:dyDescent="0.15">
      <c r="C117" s="54"/>
      <c r="D117" s="39"/>
      <c r="E117" s="39"/>
      <c r="F117" s="39"/>
      <c r="G117" s="39"/>
      <c r="H117" s="39"/>
      <c r="AA117" s="42" t="s">
        <v>127</v>
      </c>
    </row>
    <row r="118" spans="1:27" ht="13.5" customHeight="1" x14ac:dyDescent="0.15">
      <c r="C118" s="269"/>
      <c r="D118" s="270"/>
      <c r="E118" s="270"/>
      <c r="F118" s="270"/>
      <c r="G118" s="271"/>
      <c r="H118" s="243" t="s">
        <v>137</v>
      </c>
      <c r="I118" s="244"/>
      <c r="J118" s="244"/>
      <c r="K118" s="244"/>
      <c r="L118" s="244"/>
      <c r="M118" s="244"/>
      <c r="N118" s="244"/>
      <c r="O118" s="244"/>
      <c r="P118" s="244"/>
      <c r="Q118" s="244"/>
      <c r="R118" s="244"/>
      <c r="S118" s="244"/>
      <c r="T118" s="244"/>
      <c r="U118" s="244"/>
      <c r="V118" s="244"/>
      <c r="W118" s="244"/>
      <c r="X118" s="244"/>
      <c r="Y118" s="278"/>
      <c r="Z118" s="263" t="s">
        <v>138</v>
      </c>
      <c r="AA118" s="263"/>
    </row>
    <row r="119" spans="1:27" ht="13.5" customHeight="1" x14ac:dyDescent="0.15">
      <c r="C119" s="272"/>
      <c r="D119" s="273"/>
      <c r="E119" s="273"/>
      <c r="F119" s="273"/>
      <c r="G119" s="274"/>
      <c r="H119" s="243" t="s">
        <v>139</v>
      </c>
      <c r="I119" s="244"/>
      <c r="J119" s="244"/>
      <c r="K119" s="244"/>
      <c r="L119" s="244"/>
      <c r="M119" s="244"/>
      <c r="N119" s="244"/>
      <c r="O119" s="244"/>
      <c r="P119" s="244"/>
      <c r="Q119" s="244"/>
      <c r="R119" s="244"/>
      <c r="S119" s="244"/>
      <c r="T119" s="244"/>
      <c r="U119" s="244"/>
      <c r="V119" s="244"/>
      <c r="W119" s="244"/>
      <c r="X119" s="244"/>
      <c r="Y119" s="278"/>
      <c r="Z119" s="263"/>
      <c r="AA119" s="263"/>
    </row>
    <row r="120" spans="1:27" ht="36" customHeight="1" x14ac:dyDescent="0.15">
      <c r="C120" s="275"/>
      <c r="D120" s="276"/>
      <c r="E120" s="276"/>
      <c r="F120" s="276"/>
      <c r="G120" s="277"/>
      <c r="H120" s="279" t="s">
        <v>140</v>
      </c>
      <c r="I120" s="279"/>
      <c r="J120" s="279"/>
      <c r="K120" s="279" t="s">
        <v>141</v>
      </c>
      <c r="L120" s="279"/>
      <c r="M120" s="279"/>
      <c r="N120" s="279"/>
      <c r="O120" s="279"/>
      <c r="P120" s="279"/>
      <c r="Q120" s="279"/>
      <c r="R120" s="263" t="s">
        <v>142</v>
      </c>
      <c r="S120" s="263"/>
      <c r="T120" s="263"/>
      <c r="U120" s="263" t="s">
        <v>132</v>
      </c>
      <c r="V120" s="263"/>
      <c r="W120" s="263"/>
      <c r="X120" s="263"/>
      <c r="Y120" s="263"/>
      <c r="Z120" s="263"/>
      <c r="AA120" s="263"/>
    </row>
    <row r="121" spans="1:27" ht="21" customHeight="1" x14ac:dyDescent="0.15">
      <c r="C121" s="264" t="s">
        <v>134</v>
      </c>
      <c r="D121" s="265"/>
      <c r="E121" s="265"/>
      <c r="F121" s="265"/>
      <c r="G121" s="265"/>
      <c r="H121" s="266"/>
      <c r="I121" s="266"/>
      <c r="J121" s="266"/>
      <c r="K121" s="266"/>
      <c r="L121" s="266"/>
      <c r="M121" s="266"/>
      <c r="N121" s="266"/>
      <c r="O121" s="266"/>
      <c r="P121" s="266"/>
      <c r="Q121" s="266"/>
      <c r="R121" s="267"/>
      <c r="S121" s="267"/>
      <c r="T121" s="267"/>
      <c r="U121" s="266"/>
      <c r="V121" s="266"/>
      <c r="W121" s="266"/>
      <c r="X121" s="266"/>
      <c r="Y121" s="266"/>
      <c r="Z121" s="260"/>
      <c r="AA121" s="261"/>
    </row>
    <row r="122" spans="1:27" ht="21" customHeight="1" x14ac:dyDescent="0.15">
      <c r="A122" s="37">
        <f>中間シート!D44</f>
        <v>1</v>
      </c>
      <c r="C122" s="252" t="s">
        <v>135</v>
      </c>
      <c r="D122" s="253"/>
      <c r="E122" s="253"/>
      <c r="F122" s="253"/>
      <c r="G122" s="253"/>
      <c r="H122" s="262" t="str">
        <f>IF(AND($A122=1,0&lt;中間シート!J44),中間シート!J44,"")</f>
        <v/>
      </c>
      <c r="I122" s="262"/>
      <c r="J122" s="262"/>
      <c r="K122" s="262" t="str">
        <f>IF(AND($A122=1,0&lt;中間シート!K44),中間シート!K44,"")</f>
        <v/>
      </c>
      <c r="L122" s="262"/>
      <c r="M122" s="262"/>
      <c r="N122" s="262"/>
      <c r="O122" s="262"/>
      <c r="P122" s="262"/>
      <c r="Q122" s="262"/>
      <c r="R122" s="257" t="str">
        <f>IF(K122&lt;&gt;"","１／３","")</f>
        <v/>
      </c>
      <c r="S122" s="257"/>
      <c r="T122" s="257"/>
      <c r="U122" s="262" t="str">
        <f>IF(AND($A122=1,0&lt;中間シート!L44),中間シート!L44,"")</f>
        <v/>
      </c>
      <c r="V122" s="262"/>
      <c r="W122" s="262"/>
      <c r="X122" s="262"/>
      <c r="Y122" s="262"/>
      <c r="Z122" s="258"/>
      <c r="AA122" s="259"/>
    </row>
    <row r="123" spans="1:27" ht="21" customHeight="1" x14ac:dyDescent="0.15">
      <c r="A123" s="37">
        <f>中間シート!D45</f>
        <v>0</v>
      </c>
      <c r="C123" s="252" t="s">
        <v>144</v>
      </c>
      <c r="D123" s="253"/>
      <c r="E123" s="253"/>
      <c r="F123" s="253"/>
      <c r="G123" s="253"/>
      <c r="H123" s="254" t="str">
        <f>IF(AND($A123=1,0&lt;中間シート!J45),中間シート!J45,"")</f>
        <v/>
      </c>
      <c r="I123" s="255"/>
      <c r="J123" s="256"/>
      <c r="K123" s="254" t="str">
        <f>IF(AND($A123=1,0&lt;中間シート!K45),中間シート!K45,"")</f>
        <v/>
      </c>
      <c r="L123" s="255"/>
      <c r="M123" s="255"/>
      <c r="N123" s="255"/>
      <c r="O123" s="255"/>
      <c r="P123" s="255"/>
      <c r="Q123" s="256"/>
      <c r="R123" s="257" t="str">
        <f>IF(K123&lt;&gt;"","１／３","")</f>
        <v/>
      </c>
      <c r="S123" s="257"/>
      <c r="T123" s="257"/>
      <c r="U123" s="254" t="str">
        <f>IF(AND($A123=1,0&lt;中間シート!L45),中間シート!L45,"")</f>
        <v/>
      </c>
      <c r="V123" s="255"/>
      <c r="W123" s="255"/>
      <c r="X123" s="255"/>
      <c r="Y123" s="256"/>
      <c r="Z123" s="258"/>
      <c r="AA123" s="259"/>
    </row>
    <row r="124" spans="1:27" ht="21" customHeight="1" x14ac:dyDescent="0.15">
      <c r="A124" s="37">
        <f>中間シート!D46</f>
        <v>0</v>
      </c>
      <c r="C124" s="252" t="str">
        <f>IF($A124=1,"　事業場３","")</f>
        <v/>
      </c>
      <c r="D124" s="253"/>
      <c r="E124" s="253"/>
      <c r="F124" s="253"/>
      <c r="G124" s="253"/>
      <c r="H124" s="254" t="str">
        <f>IF(AND($A124=1,0&lt;中間シート!J46),中間シート!J46,"")</f>
        <v/>
      </c>
      <c r="I124" s="255"/>
      <c r="J124" s="256"/>
      <c r="K124" s="254" t="str">
        <f>IF(AND($A124=1,0&lt;中間シート!K46),中間シート!K46,"")</f>
        <v/>
      </c>
      <c r="L124" s="255"/>
      <c r="M124" s="255"/>
      <c r="N124" s="255"/>
      <c r="O124" s="255"/>
      <c r="P124" s="255"/>
      <c r="Q124" s="256"/>
      <c r="R124" s="257" t="str">
        <f t="shared" ref="R124:R171" si="0">IF(K124&lt;&gt;"","１／３","")</f>
        <v/>
      </c>
      <c r="S124" s="257"/>
      <c r="T124" s="257"/>
      <c r="U124" s="254" t="str">
        <f>IF(AND($A124=1,0&lt;中間シート!L46),中間シート!L46,"")</f>
        <v/>
      </c>
      <c r="V124" s="255"/>
      <c r="W124" s="255"/>
      <c r="X124" s="255"/>
      <c r="Y124" s="256"/>
      <c r="Z124" s="258"/>
      <c r="AA124" s="259"/>
    </row>
    <row r="125" spans="1:27" ht="21" customHeight="1" x14ac:dyDescent="0.15">
      <c r="A125" s="37">
        <f>中間シート!D47</f>
        <v>0</v>
      </c>
      <c r="C125" s="252" t="str">
        <f>IF($A125=1,"　事業場４","")</f>
        <v/>
      </c>
      <c r="D125" s="253"/>
      <c r="E125" s="253"/>
      <c r="F125" s="253"/>
      <c r="G125" s="253"/>
      <c r="H125" s="254" t="str">
        <f>IF(AND($A125=1,0&lt;中間シート!J47),中間シート!J47,"")</f>
        <v/>
      </c>
      <c r="I125" s="255"/>
      <c r="J125" s="256"/>
      <c r="K125" s="254" t="str">
        <f>IF(AND($A125=1,0&lt;中間シート!K47),中間シート!K47,"")</f>
        <v/>
      </c>
      <c r="L125" s="255"/>
      <c r="M125" s="255"/>
      <c r="N125" s="255"/>
      <c r="O125" s="255"/>
      <c r="P125" s="255"/>
      <c r="Q125" s="256"/>
      <c r="R125" s="257" t="str">
        <f t="shared" si="0"/>
        <v/>
      </c>
      <c r="S125" s="257"/>
      <c r="T125" s="257"/>
      <c r="U125" s="254" t="str">
        <f>IF(AND($A125=1,0&lt;中間シート!L47),中間シート!L47,"")</f>
        <v/>
      </c>
      <c r="V125" s="255"/>
      <c r="W125" s="255"/>
      <c r="X125" s="255"/>
      <c r="Y125" s="256"/>
      <c r="Z125" s="258"/>
      <c r="AA125" s="259"/>
    </row>
    <row r="126" spans="1:27" ht="21" customHeight="1" x14ac:dyDescent="0.15">
      <c r="A126" s="37">
        <f>中間シート!D48</f>
        <v>0</v>
      </c>
      <c r="C126" s="252" t="str">
        <f>IF($A126=1,"　事業場５","")</f>
        <v/>
      </c>
      <c r="D126" s="253"/>
      <c r="E126" s="253"/>
      <c r="F126" s="253"/>
      <c r="G126" s="253"/>
      <c r="H126" s="254" t="str">
        <f>IF(AND($A126=1,0&lt;中間シート!J48),中間シート!J48,"")</f>
        <v/>
      </c>
      <c r="I126" s="255"/>
      <c r="J126" s="256"/>
      <c r="K126" s="254" t="str">
        <f>IF(AND($A126=1,0&lt;中間シート!K48),中間シート!K48,"")</f>
        <v/>
      </c>
      <c r="L126" s="255"/>
      <c r="M126" s="255"/>
      <c r="N126" s="255"/>
      <c r="O126" s="255"/>
      <c r="P126" s="255"/>
      <c r="Q126" s="256"/>
      <c r="R126" s="257" t="str">
        <f t="shared" si="0"/>
        <v/>
      </c>
      <c r="S126" s="257"/>
      <c r="T126" s="257"/>
      <c r="U126" s="254" t="str">
        <f>IF(AND($A126=1,0&lt;中間シート!L48),中間シート!L48,"")</f>
        <v/>
      </c>
      <c r="V126" s="255"/>
      <c r="W126" s="255"/>
      <c r="X126" s="255"/>
      <c r="Y126" s="256"/>
      <c r="Z126" s="258"/>
      <c r="AA126" s="259"/>
    </row>
    <row r="127" spans="1:27" ht="21" customHeight="1" x14ac:dyDescent="0.15">
      <c r="A127" s="37">
        <f>中間シート!D49</f>
        <v>0</v>
      </c>
      <c r="C127" s="252" t="str">
        <f>IF($A127=1,"　事業場６","")</f>
        <v/>
      </c>
      <c r="D127" s="253"/>
      <c r="E127" s="253"/>
      <c r="F127" s="253"/>
      <c r="G127" s="253"/>
      <c r="H127" s="254" t="str">
        <f>IF(AND($A127=1,0&lt;中間シート!J49),中間シート!J49,"")</f>
        <v/>
      </c>
      <c r="I127" s="255"/>
      <c r="J127" s="256"/>
      <c r="K127" s="254" t="str">
        <f>IF(AND($A127=1,0&lt;中間シート!K49),中間シート!K49,"")</f>
        <v/>
      </c>
      <c r="L127" s="255"/>
      <c r="M127" s="255"/>
      <c r="N127" s="255"/>
      <c r="O127" s="255"/>
      <c r="P127" s="255"/>
      <c r="Q127" s="256"/>
      <c r="R127" s="257" t="str">
        <f t="shared" si="0"/>
        <v/>
      </c>
      <c r="S127" s="257"/>
      <c r="T127" s="257"/>
      <c r="U127" s="254" t="str">
        <f>IF(AND($A127=1,0&lt;中間シート!L49),中間シート!L49,"")</f>
        <v/>
      </c>
      <c r="V127" s="255"/>
      <c r="W127" s="255"/>
      <c r="X127" s="255"/>
      <c r="Y127" s="256"/>
      <c r="Z127" s="258"/>
      <c r="AA127" s="259"/>
    </row>
    <row r="128" spans="1:27" ht="21" customHeight="1" x14ac:dyDescent="0.15">
      <c r="A128" s="37">
        <f>中間シート!D50</f>
        <v>0</v>
      </c>
      <c r="C128" s="252" t="str">
        <f>IF($A128=1,"　事業場７","")</f>
        <v/>
      </c>
      <c r="D128" s="253"/>
      <c r="E128" s="253"/>
      <c r="F128" s="253"/>
      <c r="G128" s="253"/>
      <c r="H128" s="254" t="str">
        <f>IF(AND($A128=1,0&lt;中間シート!J50),中間シート!J50,"")</f>
        <v/>
      </c>
      <c r="I128" s="255"/>
      <c r="J128" s="256"/>
      <c r="K128" s="254" t="str">
        <f>IF(AND($A128=1,0&lt;中間シート!K50),中間シート!K50,"")</f>
        <v/>
      </c>
      <c r="L128" s="255"/>
      <c r="M128" s="255"/>
      <c r="N128" s="255"/>
      <c r="O128" s="255"/>
      <c r="P128" s="255"/>
      <c r="Q128" s="256"/>
      <c r="R128" s="257" t="str">
        <f t="shared" si="0"/>
        <v/>
      </c>
      <c r="S128" s="257"/>
      <c r="T128" s="257"/>
      <c r="U128" s="254" t="str">
        <f>IF(AND($A128=1,0&lt;中間シート!L50),中間シート!L50,"")</f>
        <v/>
      </c>
      <c r="V128" s="255"/>
      <c r="W128" s="255"/>
      <c r="X128" s="255"/>
      <c r="Y128" s="256"/>
      <c r="Z128" s="258"/>
      <c r="AA128" s="259"/>
    </row>
    <row r="129" spans="1:27" ht="21" customHeight="1" x14ac:dyDescent="0.15">
      <c r="A129" s="37">
        <f>中間シート!D51</f>
        <v>0</v>
      </c>
      <c r="C129" s="252" t="str">
        <f>IF($A129=1,"　事業場８","")</f>
        <v/>
      </c>
      <c r="D129" s="253"/>
      <c r="E129" s="253"/>
      <c r="F129" s="253"/>
      <c r="G129" s="253"/>
      <c r="H129" s="254" t="str">
        <f>IF(AND($A129=1,0&lt;中間シート!J51),中間シート!J51,"")</f>
        <v/>
      </c>
      <c r="I129" s="255"/>
      <c r="J129" s="256"/>
      <c r="K129" s="254" t="str">
        <f>IF(AND($A129=1,0&lt;中間シート!K51),中間シート!K51,"")</f>
        <v/>
      </c>
      <c r="L129" s="255"/>
      <c r="M129" s="255"/>
      <c r="N129" s="255"/>
      <c r="O129" s="255"/>
      <c r="P129" s="255"/>
      <c r="Q129" s="256"/>
      <c r="R129" s="257" t="str">
        <f t="shared" si="0"/>
        <v/>
      </c>
      <c r="S129" s="257"/>
      <c r="T129" s="257"/>
      <c r="U129" s="254" t="str">
        <f>IF(AND($A129=1,0&lt;中間シート!L51),中間シート!L51,"")</f>
        <v/>
      </c>
      <c r="V129" s="255"/>
      <c r="W129" s="255"/>
      <c r="X129" s="255"/>
      <c r="Y129" s="256"/>
      <c r="Z129" s="258"/>
      <c r="AA129" s="259"/>
    </row>
    <row r="130" spans="1:27" ht="21" customHeight="1" x14ac:dyDescent="0.15">
      <c r="A130" s="37">
        <f>中間シート!D52</f>
        <v>0</v>
      </c>
      <c r="C130" s="252" t="str">
        <f>IF($A130=1,"　事業場９","")</f>
        <v/>
      </c>
      <c r="D130" s="253"/>
      <c r="E130" s="253"/>
      <c r="F130" s="253"/>
      <c r="G130" s="253"/>
      <c r="H130" s="254" t="str">
        <f>IF(AND($A130=1,0&lt;中間シート!J52),中間シート!J52,"")</f>
        <v/>
      </c>
      <c r="I130" s="255"/>
      <c r="J130" s="256"/>
      <c r="K130" s="254" t="str">
        <f>IF(AND($A130=1,0&lt;中間シート!K52),中間シート!K52,"")</f>
        <v/>
      </c>
      <c r="L130" s="255"/>
      <c r="M130" s="255"/>
      <c r="N130" s="255"/>
      <c r="O130" s="255"/>
      <c r="P130" s="255"/>
      <c r="Q130" s="256"/>
      <c r="R130" s="257" t="str">
        <f t="shared" si="0"/>
        <v/>
      </c>
      <c r="S130" s="257"/>
      <c r="T130" s="257"/>
      <c r="U130" s="254" t="str">
        <f>IF(AND($A130=1,0&lt;中間シート!L52),中間シート!L52,"")</f>
        <v/>
      </c>
      <c r="V130" s="255"/>
      <c r="W130" s="255"/>
      <c r="X130" s="255"/>
      <c r="Y130" s="256"/>
      <c r="Z130" s="258"/>
      <c r="AA130" s="259"/>
    </row>
    <row r="131" spans="1:27" ht="21" customHeight="1" x14ac:dyDescent="0.15">
      <c r="A131" s="37">
        <f>中間シート!D53</f>
        <v>0</v>
      </c>
      <c r="C131" s="252" t="str">
        <f>IF($A131=1,"　事業場１０","")</f>
        <v/>
      </c>
      <c r="D131" s="253"/>
      <c r="E131" s="253"/>
      <c r="F131" s="253"/>
      <c r="G131" s="253"/>
      <c r="H131" s="254" t="str">
        <f>IF(AND($A131=1,0&lt;中間シート!J53),中間シート!J53,"")</f>
        <v/>
      </c>
      <c r="I131" s="255"/>
      <c r="J131" s="256"/>
      <c r="K131" s="254" t="str">
        <f>IF(AND($A131=1,0&lt;中間シート!K53),中間シート!K53,"")</f>
        <v/>
      </c>
      <c r="L131" s="255"/>
      <c r="M131" s="255"/>
      <c r="N131" s="255"/>
      <c r="O131" s="255"/>
      <c r="P131" s="255"/>
      <c r="Q131" s="256"/>
      <c r="R131" s="257" t="str">
        <f t="shared" si="0"/>
        <v/>
      </c>
      <c r="S131" s="257"/>
      <c r="T131" s="257"/>
      <c r="U131" s="254" t="str">
        <f>IF(AND($A131=1,0&lt;中間シート!L53),中間シート!L53,"")</f>
        <v/>
      </c>
      <c r="V131" s="255"/>
      <c r="W131" s="255"/>
      <c r="X131" s="255"/>
      <c r="Y131" s="256"/>
      <c r="Z131" s="258"/>
      <c r="AA131" s="259"/>
    </row>
    <row r="132" spans="1:27" ht="21" customHeight="1" x14ac:dyDescent="0.15">
      <c r="A132" s="37">
        <f>中間シート!D54</f>
        <v>0</v>
      </c>
      <c r="C132" s="252" t="str">
        <f>IF($A132=1,"　事業場１１","")</f>
        <v/>
      </c>
      <c r="D132" s="253"/>
      <c r="E132" s="253"/>
      <c r="F132" s="253"/>
      <c r="G132" s="253"/>
      <c r="H132" s="254" t="str">
        <f>IF(AND($A132=1,0&lt;中間シート!J54),中間シート!J54,"")</f>
        <v/>
      </c>
      <c r="I132" s="255"/>
      <c r="J132" s="256"/>
      <c r="K132" s="254" t="str">
        <f>IF(AND($A132=1,0&lt;中間シート!K54),中間シート!K54,"")</f>
        <v/>
      </c>
      <c r="L132" s="255"/>
      <c r="M132" s="255"/>
      <c r="N132" s="255"/>
      <c r="O132" s="255"/>
      <c r="P132" s="255"/>
      <c r="Q132" s="256"/>
      <c r="R132" s="257" t="str">
        <f t="shared" si="0"/>
        <v/>
      </c>
      <c r="S132" s="257"/>
      <c r="T132" s="257"/>
      <c r="U132" s="254" t="str">
        <f>IF(AND($A132=1,0&lt;中間シート!L54),中間シート!L54,"")</f>
        <v/>
      </c>
      <c r="V132" s="255"/>
      <c r="W132" s="255"/>
      <c r="X132" s="255"/>
      <c r="Y132" s="256"/>
      <c r="Z132" s="258"/>
      <c r="AA132" s="259"/>
    </row>
    <row r="133" spans="1:27" ht="21" customHeight="1" x14ac:dyDescent="0.15">
      <c r="A133" s="37">
        <f>中間シート!D55</f>
        <v>0</v>
      </c>
      <c r="C133" s="252" t="str">
        <f>IF($A133=1,"　事業場１２","")</f>
        <v/>
      </c>
      <c r="D133" s="253"/>
      <c r="E133" s="253"/>
      <c r="F133" s="253"/>
      <c r="G133" s="253"/>
      <c r="H133" s="254" t="str">
        <f>IF(AND($A133=1,0&lt;中間シート!J55),中間シート!J55,"")</f>
        <v/>
      </c>
      <c r="I133" s="255"/>
      <c r="J133" s="256"/>
      <c r="K133" s="254" t="str">
        <f>IF(AND($A133=1,0&lt;中間シート!K55),中間シート!K55,"")</f>
        <v/>
      </c>
      <c r="L133" s="255"/>
      <c r="M133" s="255"/>
      <c r="N133" s="255"/>
      <c r="O133" s="255"/>
      <c r="P133" s="255"/>
      <c r="Q133" s="256"/>
      <c r="R133" s="257" t="str">
        <f t="shared" si="0"/>
        <v/>
      </c>
      <c r="S133" s="257"/>
      <c r="T133" s="257"/>
      <c r="U133" s="254" t="str">
        <f>IF(AND($A133=1,0&lt;中間シート!L55),中間シート!L55,"")</f>
        <v/>
      </c>
      <c r="V133" s="255"/>
      <c r="W133" s="255"/>
      <c r="X133" s="255"/>
      <c r="Y133" s="256"/>
      <c r="Z133" s="258"/>
      <c r="AA133" s="259"/>
    </row>
    <row r="134" spans="1:27" ht="21" customHeight="1" x14ac:dyDescent="0.15">
      <c r="A134" s="37">
        <f>中間シート!D56</f>
        <v>0</v>
      </c>
      <c r="C134" s="252" t="str">
        <f>IF($A134=1,"　事業場１３","")</f>
        <v/>
      </c>
      <c r="D134" s="253"/>
      <c r="E134" s="253"/>
      <c r="F134" s="253"/>
      <c r="G134" s="253"/>
      <c r="H134" s="254" t="str">
        <f>IF(AND($A134=1,0&lt;中間シート!J56),中間シート!J56,"")</f>
        <v/>
      </c>
      <c r="I134" s="255"/>
      <c r="J134" s="256"/>
      <c r="K134" s="254" t="str">
        <f>IF(AND($A134=1,0&lt;中間シート!K56),中間シート!K56,"")</f>
        <v/>
      </c>
      <c r="L134" s="255"/>
      <c r="M134" s="255"/>
      <c r="N134" s="255"/>
      <c r="O134" s="255"/>
      <c r="P134" s="255"/>
      <c r="Q134" s="256"/>
      <c r="R134" s="257" t="str">
        <f t="shared" si="0"/>
        <v/>
      </c>
      <c r="S134" s="257"/>
      <c r="T134" s="257"/>
      <c r="U134" s="254" t="str">
        <f>IF(AND($A134=1,0&lt;中間シート!L56),中間シート!L56,"")</f>
        <v/>
      </c>
      <c r="V134" s="255"/>
      <c r="W134" s="255"/>
      <c r="X134" s="255"/>
      <c r="Y134" s="256"/>
      <c r="Z134" s="258"/>
      <c r="AA134" s="259"/>
    </row>
    <row r="135" spans="1:27" ht="21" customHeight="1" x14ac:dyDescent="0.15">
      <c r="A135" s="37">
        <f>中間シート!D57</f>
        <v>0</v>
      </c>
      <c r="C135" s="252" t="str">
        <f>IF($A135=1,"　事業場１４","")</f>
        <v/>
      </c>
      <c r="D135" s="253"/>
      <c r="E135" s="253"/>
      <c r="F135" s="253"/>
      <c r="G135" s="253"/>
      <c r="H135" s="254" t="str">
        <f>IF(AND($A135=1,0&lt;中間シート!J57),中間シート!J57,"")</f>
        <v/>
      </c>
      <c r="I135" s="255"/>
      <c r="J135" s="256"/>
      <c r="K135" s="254" t="str">
        <f>IF(AND($A135=1,0&lt;中間シート!K57),中間シート!K57,"")</f>
        <v/>
      </c>
      <c r="L135" s="255"/>
      <c r="M135" s="255"/>
      <c r="N135" s="255"/>
      <c r="O135" s="255"/>
      <c r="P135" s="255"/>
      <c r="Q135" s="256"/>
      <c r="R135" s="257" t="str">
        <f t="shared" si="0"/>
        <v/>
      </c>
      <c r="S135" s="257"/>
      <c r="T135" s="257"/>
      <c r="U135" s="254" t="str">
        <f>IF(AND($A135=1,0&lt;中間シート!L57),中間シート!L57,"")</f>
        <v/>
      </c>
      <c r="V135" s="255"/>
      <c r="W135" s="255"/>
      <c r="X135" s="255"/>
      <c r="Y135" s="256"/>
      <c r="Z135" s="258"/>
      <c r="AA135" s="259"/>
    </row>
    <row r="136" spans="1:27" ht="21" customHeight="1" x14ac:dyDescent="0.15">
      <c r="A136" s="37">
        <f>中間シート!D58</f>
        <v>0</v>
      </c>
      <c r="C136" s="252" t="str">
        <f>IF($A136=1,"　事業場１５","")</f>
        <v/>
      </c>
      <c r="D136" s="253"/>
      <c r="E136" s="253"/>
      <c r="F136" s="253"/>
      <c r="G136" s="253"/>
      <c r="H136" s="254" t="str">
        <f>IF(AND($A136=1,0&lt;中間シート!J58),中間シート!J58,"")</f>
        <v/>
      </c>
      <c r="I136" s="255"/>
      <c r="J136" s="256"/>
      <c r="K136" s="254" t="str">
        <f>IF(AND($A136=1,0&lt;中間シート!K58),中間シート!K58,"")</f>
        <v/>
      </c>
      <c r="L136" s="255"/>
      <c r="M136" s="255"/>
      <c r="N136" s="255"/>
      <c r="O136" s="255"/>
      <c r="P136" s="255"/>
      <c r="Q136" s="256"/>
      <c r="R136" s="257" t="str">
        <f t="shared" si="0"/>
        <v/>
      </c>
      <c r="S136" s="257"/>
      <c r="T136" s="257"/>
      <c r="U136" s="254" t="str">
        <f>IF(AND($A136=1,0&lt;中間シート!L58),中間シート!L58,"")</f>
        <v/>
      </c>
      <c r="V136" s="255"/>
      <c r="W136" s="255"/>
      <c r="X136" s="255"/>
      <c r="Y136" s="256"/>
      <c r="Z136" s="258"/>
      <c r="AA136" s="259"/>
    </row>
    <row r="137" spans="1:27" ht="21" customHeight="1" x14ac:dyDescent="0.15">
      <c r="A137" s="37">
        <f>中間シート!D59</f>
        <v>0</v>
      </c>
      <c r="C137" s="252" t="str">
        <f>IF($A137=1,"　事業場１６","")</f>
        <v/>
      </c>
      <c r="D137" s="253"/>
      <c r="E137" s="253"/>
      <c r="F137" s="253"/>
      <c r="G137" s="253"/>
      <c r="H137" s="254" t="str">
        <f>IF(AND($A137=1,0&lt;中間シート!J59),中間シート!J59,"")</f>
        <v/>
      </c>
      <c r="I137" s="255"/>
      <c r="J137" s="256"/>
      <c r="K137" s="254" t="str">
        <f>IF(AND($A137=1,0&lt;中間シート!K59),中間シート!K59,"")</f>
        <v/>
      </c>
      <c r="L137" s="255"/>
      <c r="M137" s="255"/>
      <c r="N137" s="255"/>
      <c r="O137" s="255"/>
      <c r="P137" s="255"/>
      <c r="Q137" s="256"/>
      <c r="R137" s="257" t="str">
        <f t="shared" si="0"/>
        <v/>
      </c>
      <c r="S137" s="257"/>
      <c r="T137" s="257"/>
      <c r="U137" s="254" t="str">
        <f>IF(AND($A137=1,0&lt;中間シート!L59),中間シート!L59,"")</f>
        <v/>
      </c>
      <c r="V137" s="255"/>
      <c r="W137" s="255"/>
      <c r="X137" s="255"/>
      <c r="Y137" s="256"/>
      <c r="Z137" s="258"/>
      <c r="AA137" s="259"/>
    </row>
    <row r="138" spans="1:27" ht="21" customHeight="1" x14ac:dyDescent="0.15">
      <c r="A138" s="37">
        <f>中間シート!D60</f>
        <v>0</v>
      </c>
      <c r="C138" s="252" t="str">
        <f>IF($A138=1,"　事業場１７","")</f>
        <v/>
      </c>
      <c r="D138" s="253"/>
      <c r="E138" s="253"/>
      <c r="F138" s="253"/>
      <c r="G138" s="253"/>
      <c r="H138" s="254" t="str">
        <f>IF(AND($A138=1,0&lt;中間シート!J60),中間シート!J60,"")</f>
        <v/>
      </c>
      <c r="I138" s="255"/>
      <c r="J138" s="256"/>
      <c r="K138" s="254" t="str">
        <f>IF(AND($A138=1,0&lt;中間シート!K60),中間シート!K60,"")</f>
        <v/>
      </c>
      <c r="L138" s="255"/>
      <c r="M138" s="255"/>
      <c r="N138" s="255"/>
      <c r="O138" s="255"/>
      <c r="P138" s="255"/>
      <c r="Q138" s="256"/>
      <c r="R138" s="257" t="str">
        <f t="shared" si="0"/>
        <v/>
      </c>
      <c r="S138" s="257"/>
      <c r="T138" s="257"/>
      <c r="U138" s="254" t="str">
        <f>IF(AND($A138=1,0&lt;中間シート!L60),中間シート!L60,"")</f>
        <v/>
      </c>
      <c r="V138" s="255"/>
      <c r="W138" s="255"/>
      <c r="X138" s="255"/>
      <c r="Y138" s="256"/>
      <c r="Z138" s="258"/>
      <c r="AA138" s="259"/>
    </row>
    <row r="139" spans="1:27" ht="21" customHeight="1" x14ac:dyDescent="0.15">
      <c r="A139" s="37">
        <f>中間シート!D61</f>
        <v>0</v>
      </c>
      <c r="C139" s="252" t="str">
        <f>IF($A139=1,"　事業場１８","")</f>
        <v/>
      </c>
      <c r="D139" s="253"/>
      <c r="E139" s="253"/>
      <c r="F139" s="253"/>
      <c r="G139" s="253"/>
      <c r="H139" s="254" t="str">
        <f>IF(AND($A139=1,0&lt;中間シート!J61),中間シート!J61,"")</f>
        <v/>
      </c>
      <c r="I139" s="255"/>
      <c r="J139" s="256"/>
      <c r="K139" s="254" t="str">
        <f>IF(AND($A139=1,0&lt;中間シート!K61),中間シート!K61,"")</f>
        <v/>
      </c>
      <c r="L139" s="255"/>
      <c r="M139" s="255"/>
      <c r="N139" s="255"/>
      <c r="O139" s="255"/>
      <c r="P139" s="255"/>
      <c r="Q139" s="256"/>
      <c r="R139" s="257" t="str">
        <f t="shared" si="0"/>
        <v/>
      </c>
      <c r="S139" s="257"/>
      <c r="T139" s="257"/>
      <c r="U139" s="254" t="str">
        <f>IF(AND($A139=1,0&lt;中間シート!L61),中間シート!L61,"")</f>
        <v/>
      </c>
      <c r="V139" s="255"/>
      <c r="W139" s="255"/>
      <c r="X139" s="255"/>
      <c r="Y139" s="256"/>
      <c r="Z139" s="258"/>
      <c r="AA139" s="259"/>
    </row>
    <row r="140" spans="1:27" ht="21" customHeight="1" x14ac:dyDescent="0.15">
      <c r="A140" s="37">
        <f>中間シート!D62</f>
        <v>0</v>
      </c>
      <c r="C140" s="252" t="str">
        <f>IF($A140=1,"　事業場１９","")</f>
        <v/>
      </c>
      <c r="D140" s="253"/>
      <c r="E140" s="253"/>
      <c r="F140" s="253"/>
      <c r="G140" s="253"/>
      <c r="H140" s="254" t="str">
        <f>IF(AND($A140=1,0&lt;中間シート!J62),中間シート!J62,"")</f>
        <v/>
      </c>
      <c r="I140" s="255"/>
      <c r="J140" s="256"/>
      <c r="K140" s="254" t="str">
        <f>IF(AND($A140=1,0&lt;中間シート!K62),中間シート!K62,"")</f>
        <v/>
      </c>
      <c r="L140" s="255"/>
      <c r="M140" s="255"/>
      <c r="N140" s="255"/>
      <c r="O140" s="255"/>
      <c r="P140" s="255"/>
      <c r="Q140" s="256"/>
      <c r="R140" s="257" t="str">
        <f t="shared" si="0"/>
        <v/>
      </c>
      <c r="S140" s="257"/>
      <c r="T140" s="257"/>
      <c r="U140" s="254" t="str">
        <f>IF(AND($A140=1,0&lt;中間シート!L62),中間シート!L62,"")</f>
        <v/>
      </c>
      <c r="V140" s="255"/>
      <c r="W140" s="255"/>
      <c r="X140" s="255"/>
      <c r="Y140" s="256"/>
      <c r="Z140" s="258"/>
      <c r="AA140" s="259"/>
    </row>
    <row r="141" spans="1:27" ht="21" customHeight="1" x14ac:dyDescent="0.15">
      <c r="A141" s="37">
        <f>中間シート!D63</f>
        <v>0</v>
      </c>
      <c r="C141" s="252" t="str">
        <f>IF($A141=1,"　事業場２０","")</f>
        <v/>
      </c>
      <c r="D141" s="253"/>
      <c r="E141" s="253"/>
      <c r="F141" s="253"/>
      <c r="G141" s="253"/>
      <c r="H141" s="254" t="str">
        <f>IF(AND($A141=1,0&lt;中間シート!J63),中間シート!J63,"")</f>
        <v/>
      </c>
      <c r="I141" s="255"/>
      <c r="J141" s="256"/>
      <c r="K141" s="254" t="str">
        <f>IF(AND($A141=1,0&lt;中間シート!K63),中間シート!K63,"")</f>
        <v/>
      </c>
      <c r="L141" s="255"/>
      <c r="M141" s="255"/>
      <c r="N141" s="255"/>
      <c r="O141" s="255"/>
      <c r="P141" s="255"/>
      <c r="Q141" s="256"/>
      <c r="R141" s="257" t="str">
        <f t="shared" si="0"/>
        <v/>
      </c>
      <c r="S141" s="257"/>
      <c r="T141" s="257"/>
      <c r="U141" s="254" t="str">
        <f>IF(AND($A141=1,0&lt;中間シート!L63),中間シート!L63,"")</f>
        <v/>
      </c>
      <c r="V141" s="255"/>
      <c r="W141" s="255"/>
      <c r="X141" s="255"/>
      <c r="Y141" s="256"/>
      <c r="Z141" s="258"/>
      <c r="AA141" s="259"/>
    </row>
    <row r="142" spans="1:27" ht="21" customHeight="1" x14ac:dyDescent="0.15">
      <c r="A142" s="37">
        <f>中間シート!D64</f>
        <v>0</v>
      </c>
      <c r="C142" s="252" t="str">
        <f>IF($A142=1,"　事業場２１","")</f>
        <v/>
      </c>
      <c r="D142" s="253"/>
      <c r="E142" s="253"/>
      <c r="F142" s="253"/>
      <c r="G142" s="253"/>
      <c r="H142" s="254" t="str">
        <f>IF(AND($A142=1,0&lt;中間シート!J64),中間シート!J64,"")</f>
        <v/>
      </c>
      <c r="I142" s="255"/>
      <c r="J142" s="256"/>
      <c r="K142" s="254" t="str">
        <f>IF(AND($A142=1,0&lt;中間シート!K64),中間シート!K64,"")</f>
        <v/>
      </c>
      <c r="L142" s="255"/>
      <c r="M142" s="255"/>
      <c r="N142" s="255"/>
      <c r="O142" s="255"/>
      <c r="P142" s="255"/>
      <c r="Q142" s="256"/>
      <c r="R142" s="257" t="str">
        <f t="shared" si="0"/>
        <v/>
      </c>
      <c r="S142" s="257"/>
      <c r="T142" s="257"/>
      <c r="U142" s="254" t="str">
        <f>IF(AND($A142=1,0&lt;中間シート!L64),中間シート!L64,"")</f>
        <v/>
      </c>
      <c r="V142" s="255"/>
      <c r="W142" s="255"/>
      <c r="X142" s="255"/>
      <c r="Y142" s="256"/>
      <c r="Z142" s="258"/>
      <c r="AA142" s="259"/>
    </row>
    <row r="143" spans="1:27" ht="21" customHeight="1" x14ac:dyDescent="0.15">
      <c r="A143" s="37">
        <f>中間シート!D65</f>
        <v>0</v>
      </c>
      <c r="C143" s="252" t="str">
        <f>IF($A143=1,"　事業場２２","")</f>
        <v/>
      </c>
      <c r="D143" s="253"/>
      <c r="E143" s="253"/>
      <c r="F143" s="253"/>
      <c r="G143" s="253"/>
      <c r="H143" s="254" t="str">
        <f>IF(AND($A143=1,0&lt;中間シート!J65),中間シート!J65,"")</f>
        <v/>
      </c>
      <c r="I143" s="255"/>
      <c r="J143" s="256"/>
      <c r="K143" s="254" t="str">
        <f>IF(AND($A143=1,0&lt;中間シート!K65),中間シート!K65,"")</f>
        <v/>
      </c>
      <c r="L143" s="255"/>
      <c r="M143" s="255"/>
      <c r="N143" s="255"/>
      <c r="O143" s="255"/>
      <c r="P143" s="255"/>
      <c r="Q143" s="256"/>
      <c r="R143" s="257" t="str">
        <f t="shared" si="0"/>
        <v/>
      </c>
      <c r="S143" s="257"/>
      <c r="T143" s="257"/>
      <c r="U143" s="254" t="str">
        <f>IF(AND($A143=1,0&lt;中間シート!L65),中間シート!L65,"")</f>
        <v/>
      </c>
      <c r="V143" s="255"/>
      <c r="W143" s="255"/>
      <c r="X143" s="255"/>
      <c r="Y143" s="256"/>
      <c r="Z143" s="258"/>
      <c r="AA143" s="259"/>
    </row>
    <row r="144" spans="1:27" ht="21" customHeight="1" x14ac:dyDescent="0.15">
      <c r="A144" s="37">
        <f>中間シート!D66</f>
        <v>0</v>
      </c>
      <c r="C144" s="252" t="str">
        <f>IF($A144=1,"　事業場２３","")</f>
        <v/>
      </c>
      <c r="D144" s="253"/>
      <c r="E144" s="253"/>
      <c r="F144" s="253"/>
      <c r="G144" s="253"/>
      <c r="H144" s="254" t="str">
        <f>IF(AND($A144=1,0&lt;中間シート!J66),中間シート!J66,"")</f>
        <v/>
      </c>
      <c r="I144" s="255"/>
      <c r="J144" s="256"/>
      <c r="K144" s="254" t="str">
        <f>IF(AND($A144=1,0&lt;中間シート!K66),中間シート!K66,"")</f>
        <v/>
      </c>
      <c r="L144" s="255"/>
      <c r="M144" s="255"/>
      <c r="N144" s="255"/>
      <c r="O144" s="255"/>
      <c r="P144" s="255"/>
      <c r="Q144" s="256"/>
      <c r="R144" s="257" t="str">
        <f t="shared" si="0"/>
        <v/>
      </c>
      <c r="S144" s="257"/>
      <c r="T144" s="257"/>
      <c r="U144" s="254" t="str">
        <f>IF(AND($A144=1,0&lt;中間シート!L66),中間シート!L66,"")</f>
        <v/>
      </c>
      <c r="V144" s="255"/>
      <c r="W144" s="255"/>
      <c r="X144" s="255"/>
      <c r="Y144" s="256"/>
      <c r="Z144" s="258"/>
      <c r="AA144" s="259"/>
    </row>
    <row r="145" spans="1:27" ht="21" customHeight="1" x14ac:dyDescent="0.15">
      <c r="A145" s="37">
        <f>中間シート!D67</f>
        <v>0</v>
      </c>
      <c r="C145" s="252" t="str">
        <f>IF($A145=1,"　事業場２４","")</f>
        <v/>
      </c>
      <c r="D145" s="253"/>
      <c r="E145" s="253"/>
      <c r="F145" s="253"/>
      <c r="G145" s="253"/>
      <c r="H145" s="254" t="str">
        <f>IF(AND($A145=1,0&lt;中間シート!J67),中間シート!J67,"")</f>
        <v/>
      </c>
      <c r="I145" s="255"/>
      <c r="J145" s="256"/>
      <c r="K145" s="254" t="str">
        <f>IF(AND($A145=1,0&lt;中間シート!K67),中間シート!K67,"")</f>
        <v/>
      </c>
      <c r="L145" s="255"/>
      <c r="M145" s="255"/>
      <c r="N145" s="255"/>
      <c r="O145" s="255"/>
      <c r="P145" s="255"/>
      <c r="Q145" s="256"/>
      <c r="R145" s="257" t="str">
        <f t="shared" si="0"/>
        <v/>
      </c>
      <c r="S145" s="257"/>
      <c r="T145" s="257"/>
      <c r="U145" s="254" t="str">
        <f>IF(AND($A145=1,0&lt;中間シート!L67),中間シート!L67,"")</f>
        <v/>
      </c>
      <c r="V145" s="255"/>
      <c r="W145" s="255"/>
      <c r="X145" s="255"/>
      <c r="Y145" s="256"/>
      <c r="Z145" s="258"/>
      <c r="AA145" s="259"/>
    </row>
    <row r="146" spans="1:27" ht="21" customHeight="1" x14ac:dyDescent="0.15">
      <c r="A146" s="37">
        <f>中間シート!D68</f>
        <v>0</v>
      </c>
      <c r="C146" s="252" t="str">
        <f>IF($A146=1,"　事業場２５","")</f>
        <v/>
      </c>
      <c r="D146" s="253"/>
      <c r="E146" s="253"/>
      <c r="F146" s="253"/>
      <c r="G146" s="253"/>
      <c r="H146" s="254" t="str">
        <f>IF(AND($A146=1,0&lt;中間シート!J68),中間シート!J68,"")</f>
        <v/>
      </c>
      <c r="I146" s="255"/>
      <c r="J146" s="256"/>
      <c r="K146" s="254" t="str">
        <f>IF(AND($A146=1,0&lt;中間シート!K68),中間シート!K68,"")</f>
        <v/>
      </c>
      <c r="L146" s="255"/>
      <c r="M146" s="255"/>
      <c r="N146" s="255"/>
      <c r="O146" s="255"/>
      <c r="P146" s="255"/>
      <c r="Q146" s="256"/>
      <c r="R146" s="257" t="str">
        <f t="shared" si="0"/>
        <v/>
      </c>
      <c r="S146" s="257"/>
      <c r="T146" s="257"/>
      <c r="U146" s="254" t="str">
        <f>IF(AND($A146=1,0&lt;中間シート!L68),中間シート!L68,"")</f>
        <v/>
      </c>
      <c r="V146" s="255"/>
      <c r="W146" s="255"/>
      <c r="X146" s="255"/>
      <c r="Y146" s="256"/>
      <c r="Z146" s="258"/>
      <c r="AA146" s="259"/>
    </row>
    <row r="147" spans="1:27" ht="21" customHeight="1" x14ac:dyDescent="0.15">
      <c r="A147" s="37">
        <f>中間シート!D69</f>
        <v>0</v>
      </c>
      <c r="C147" s="252" t="str">
        <f>IF($A147=1,"　事業場２６","")</f>
        <v/>
      </c>
      <c r="D147" s="253"/>
      <c r="E147" s="253"/>
      <c r="F147" s="253"/>
      <c r="G147" s="253"/>
      <c r="H147" s="254" t="str">
        <f>IF(AND($A147=1,0&lt;中間シート!J69),中間シート!J69,"")</f>
        <v/>
      </c>
      <c r="I147" s="255"/>
      <c r="J147" s="256"/>
      <c r="K147" s="254" t="str">
        <f>IF(AND($A147=1,0&lt;中間シート!K69),中間シート!K69,"")</f>
        <v/>
      </c>
      <c r="L147" s="255"/>
      <c r="M147" s="255"/>
      <c r="N147" s="255"/>
      <c r="O147" s="255"/>
      <c r="P147" s="255"/>
      <c r="Q147" s="256"/>
      <c r="R147" s="257" t="str">
        <f t="shared" si="0"/>
        <v/>
      </c>
      <c r="S147" s="257"/>
      <c r="T147" s="257"/>
      <c r="U147" s="254" t="str">
        <f>IF(AND($A147=1,0&lt;中間シート!L69),中間シート!L69,"")</f>
        <v/>
      </c>
      <c r="V147" s="255"/>
      <c r="W147" s="255"/>
      <c r="X147" s="255"/>
      <c r="Y147" s="256"/>
      <c r="Z147" s="258"/>
      <c r="AA147" s="259"/>
    </row>
    <row r="148" spans="1:27" ht="21" customHeight="1" x14ac:dyDescent="0.15">
      <c r="A148" s="37">
        <f>中間シート!D70</f>
        <v>0</v>
      </c>
      <c r="C148" s="252" t="str">
        <f>IF($A148=1,"　事業場２７","")</f>
        <v/>
      </c>
      <c r="D148" s="253"/>
      <c r="E148" s="253"/>
      <c r="F148" s="253"/>
      <c r="G148" s="253"/>
      <c r="H148" s="254" t="str">
        <f>IF(AND($A148=1,0&lt;中間シート!J70),中間シート!J70,"")</f>
        <v/>
      </c>
      <c r="I148" s="255"/>
      <c r="J148" s="256"/>
      <c r="K148" s="254" t="str">
        <f>IF(AND($A148=1,0&lt;中間シート!K70),中間シート!K70,"")</f>
        <v/>
      </c>
      <c r="L148" s="255"/>
      <c r="M148" s="255"/>
      <c r="N148" s="255"/>
      <c r="O148" s="255"/>
      <c r="P148" s="255"/>
      <c r="Q148" s="256"/>
      <c r="R148" s="257" t="str">
        <f t="shared" si="0"/>
        <v/>
      </c>
      <c r="S148" s="257"/>
      <c r="T148" s="257"/>
      <c r="U148" s="254" t="str">
        <f>IF(AND($A148=1,0&lt;中間シート!L70),中間シート!L70,"")</f>
        <v/>
      </c>
      <c r="V148" s="255"/>
      <c r="W148" s="255"/>
      <c r="X148" s="255"/>
      <c r="Y148" s="256"/>
      <c r="Z148" s="258"/>
      <c r="AA148" s="259"/>
    </row>
    <row r="149" spans="1:27" ht="21" customHeight="1" x14ac:dyDescent="0.15">
      <c r="A149" s="37">
        <f>中間シート!D71</f>
        <v>0</v>
      </c>
      <c r="C149" s="252" t="str">
        <f>IF($A149=1,"　事業場２８","")</f>
        <v/>
      </c>
      <c r="D149" s="253"/>
      <c r="E149" s="253"/>
      <c r="F149" s="253"/>
      <c r="G149" s="253"/>
      <c r="H149" s="254" t="str">
        <f>IF(AND($A149=1,0&lt;中間シート!J71),中間シート!J71,"")</f>
        <v/>
      </c>
      <c r="I149" s="255"/>
      <c r="J149" s="256"/>
      <c r="K149" s="254" t="str">
        <f>IF(AND($A149=1,0&lt;中間シート!K71),中間シート!K71,"")</f>
        <v/>
      </c>
      <c r="L149" s="255"/>
      <c r="M149" s="255"/>
      <c r="N149" s="255"/>
      <c r="O149" s="255"/>
      <c r="P149" s="255"/>
      <c r="Q149" s="256"/>
      <c r="R149" s="257" t="str">
        <f t="shared" si="0"/>
        <v/>
      </c>
      <c r="S149" s="257"/>
      <c r="T149" s="257"/>
      <c r="U149" s="254" t="str">
        <f>IF(AND($A149=1,0&lt;中間シート!L71),中間シート!L71,"")</f>
        <v/>
      </c>
      <c r="V149" s="255"/>
      <c r="W149" s="255"/>
      <c r="X149" s="255"/>
      <c r="Y149" s="256"/>
      <c r="Z149" s="258"/>
      <c r="AA149" s="259"/>
    </row>
    <row r="150" spans="1:27" ht="21" customHeight="1" x14ac:dyDescent="0.15">
      <c r="A150" s="37">
        <f>中間シート!D72</f>
        <v>0</v>
      </c>
      <c r="C150" s="252" t="str">
        <f>IF($A150=1,"　事業場２９","")</f>
        <v/>
      </c>
      <c r="D150" s="253"/>
      <c r="E150" s="253"/>
      <c r="F150" s="253"/>
      <c r="G150" s="253"/>
      <c r="H150" s="254" t="str">
        <f>IF(AND($A150=1,0&lt;中間シート!J72),中間シート!J72,"")</f>
        <v/>
      </c>
      <c r="I150" s="255"/>
      <c r="J150" s="256"/>
      <c r="K150" s="254" t="str">
        <f>IF(AND($A150=1,0&lt;中間シート!K72),中間シート!K72,"")</f>
        <v/>
      </c>
      <c r="L150" s="255"/>
      <c r="M150" s="255"/>
      <c r="N150" s="255"/>
      <c r="O150" s="255"/>
      <c r="P150" s="255"/>
      <c r="Q150" s="256"/>
      <c r="R150" s="257" t="str">
        <f t="shared" si="0"/>
        <v/>
      </c>
      <c r="S150" s="257"/>
      <c r="T150" s="257"/>
      <c r="U150" s="254" t="str">
        <f>IF(AND($A150=1,0&lt;中間シート!L72),中間シート!L72,"")</f>
        <v/>
      </c>
      <c r="V150" s="255"/>
      <c r="W150" s="255"/>
      <c r="X150" s="255"/>
      <c r="Y150" s="256"/>
      <c r="Z150" s="258"/>
      <c r="AA150" s="259"/>
    </row>
    <row r="151" spans="1:27" ht="21" customHeight="1" x14ac:dyDescent="0.15">
      <c r="A151" s="37">
        <f>中間シート!D73</f>
        <v>0</v>
      </c>
      <c r="C151" s="252" t="str">
        <f>IF($A151=1,"　事業場３０","")</f>
        <v/>
      </c>
      <c r="D151" s="253"/>
      <c r="E151" s="253"/>
      <c r="F151" s="253"/>
      <c r="G151" s="253"/>
      <c r="H151" s="254" t="str">
        <f>IF(AND($A151=1,0&lt;中間シート!J73),中間シート!J73,"")</f>
        <v/>
      </c>
      <c r="I151" s="255"/>
      <c r="J151" s="256"/>
      <c r="K151" s="254" t="str">
        <f>IF(AND($A151=1,0&lt;中間シート!K73),中間シート!K73,"")</f>
        <v/>
      </c>
      <c r="L151" s="255"/>
      <c r="M151" s="255"/>
      <c r="N151" s="255"/>
      <c r="O151" s="255"/>
      <c r="P151" s="255"/>
      <c r="Q151" s="256"/>
      <c r="R151" s="257" t="str">
        <f t="shared" si="0"/>
        <v/>
      </c>
      <c r="S151" s="257"/>
      <c r="T151" s="257"/>
      <c r="U151" s="254" t="str">
        <f>IF(AND($A151=1,0&lt;中間シート!L73),中間シート!L73,"")</f>
        <v/>
      </c>
      <c r="V151" s="255"/>
      <c r="W151" s="255"/>
      <c r="X151" s="255"/>
      <c r="Y151" s="256"/>
      <c r="Z151" s="258"/>
      <c r="AA151" s="259"/>
    </row>
    <row r="152" spans="1:27" ht="21" customHeight="1" x14ac:dyDescent="0.15">
      <c r="A152" s="37">
        <f>中間シート!D74</f>
        <v>0</v>
      </c>
      <c r="C152" s="252" t="str">
        <f>IF($A152=1,"　事業場３１","")</f>
        <v/>
      </c>
      <c r="D152" s="253"/>
      <c r="E152" s="253"/>
      <c r="F152" s="253"/>
      <c r="G152" s="253"/>
      <c r="H152" s="254" t="str">
        <f>IF(AND($A152=1,0&lt;中間シート!J74),中間シート!J74,"")</f>
        <v/>
      </c>
      <c r="I152" s="255"/>
      <c r="J152" s="256"/>
      <c r="K152" s="254" t="str">
        <f>IF(AND($A152=1,0&lt;中間シート!K74),中間シート!K74,"")</f>
        <v/>
      </c>
      <c r="L152" s="255"/>
      <c r="M152" s="255"/>
      <c r="N152" s="255"/>
      <c r="O152" s="255"/>
      <c r="P152" s="255"/>
      <c r="Q152" s="256"/>
      <c r="R152" s="257" t="str">
        <f t="shared" si="0"/>
        <v/>
      </c>
      <c r="S152" s="257"/>
      <c r="T152" s="257"/>
      <c r="U152" s="254" t="str">
        <f>IF(AND($A152=1,0&lt;中間シート!L74),中間シート!L74,"")</f>
        <v/>
      </c>
      <c r="V152" s="255"/>
      <c r="W152" s="255"/>
      <c r="X152" s="255"/>
      <c r="Y152" s="256"/>
      <c r="Z152" s="258"/>
      <c r="AA152" s="259"/>
    </row>
    <row r="153" spans="1:27" ht="21" customHeight="1" x14ac:dyDescent="0.15">
      <c r="A153" s="37">
        <f>中間シート!D75</f>
        <v>0</v>
      </c>
      <c r="C153" s="252" t="str">
        <f>IF($A153=1,"　事業場３２","")</f>
        <v/>
      </c>
      <c r="D153" s="253"/>
      <c r="E153" s="253"/>
      <c r="F153" s="253"/>
      <c r="G153" s="253"/>
      <c r="H153" s="254" t="str">
        <f>IF(AND($A153=1,0&lt;中間シート!J75),中間シート!J75,"")</f>
        <v/>
      </c>
      <c r="I153" s="255"/>
      <c r="J153" s="256"/>
      <c r="K153" s="254" t="str">
        <f>IF(AND($A153=1,0&lt;中間シート!K75),中間シート!K75,"")</f>
        <v/>
      </c>
      <c r="L153" s="255"/>
      <c r="M153" s="255"/>
      <c r="N153" s="255"/>
      <c r="O153" s="255"/>
      <c r="P153" s="255"/>
      <c r="Q153" s="256"/>
      <c r="R153" s="257" t="str">
        <f t="shared" si="0"/>
        <v/>
      </c>
      <c r="S153" s="257"/>
      <c r="T153" s="257"/>
      <c r="U153" s="254" t="str">
        <f>IF(AND($A153=1,0&lt;中間シート!L75),中間シート!L75,"")</f>
        <v/>
      </c>
      <c r="V153" s="255"/>
      <c r="W153" s="255"/>
      <c r="X153" s="255"/>
      <c r="Y153" s="256"/>
      <c r="Z153" s="258"/>
      <c r="AA153" s="259"/>
    </row>
    <row r="154" spans="1:27" ht="21" customHeight="1" x14ac:dyDescent="0.15">
      <c r="A154" s="37">
        <f>中間シート!D76</f>
        <v>0</v>
      </c>
      <c r="C154" s="252" t="str">
        <f>IF($A154=1,"　事業場３３","")</f>
        <v/>
      </c>
      <c r="D154" s="253"/>
      <c r="E154" s="253"/>
      <c r="F154" s="253"/>
      <c r="G154" s="253"/>
      <c r="H154" s="254" t="str">
        <f>IF(AND($A154=1,0&lt;中間シート!J76),中間シート!J76,"")</f>
        <v/>
      </c>
      <c r="I154" s="255"/>
      <c r="J154" s="256"/>
      <c r="K154" s="254" t="str">
        <f>IF(AND($A154=1,0&lt;中間シート!K76),中間シート!K76,"")</f>
        <v/>
      </c>
      <c r="L154" s="255"/>
      <c r="M154" s="255"/>
      <c r="N154" s="255"/>
      <c r="O154" s="255"/>
      <c r="P154" s="255"/>
      <c r="Q154" s="256"/>
      <c r="R154" s="257" t="str">
        <f t="shared" si="0"/>
        <v/>
      </c>
      <c r="S154" s="257"/>
      <c r="T154" s="257"/>
      <c r="U154" s="254" t="str">
        <f>IF(AND($A154=1,0&lt;中間シート!L76),中間シート!L76,"")</f>
        <v/>
      </c>
      <c r="V154" s="255"/>
      <c r="W154" s="255"/>
      <c r="X154" s="255"/>
      <c r="Y154" s="256"/>
      <c r="Z154" s="258"/>
      <c r="AA154" s="259"/>
    </row>
    <row r="155" spans="1:27" ht="21" customHeight="1" x14ac:dyDescent="0.15">
      <c r="A155" s="37">
        <f>中間シート!D77</f>
        <v>0</v>
      </c>
      <c r="C155" s="252" t="str">
        <f>IF($A155=1,"　事業場３４","")</f>
        <v/>
      </c>
      <c r="D155" s="253"/>
      <c r="E155" s="253"/>
      <c r="F155" s="253"/>
      <c r="G155" s="253"/>
      <c r="H155" s="254" t="str">
        <f>IF(AND($A155=1,0&lt;中間シート!J77),中間シート!J77,"")</f>
        <v/>
      </c>
      <c r="I155" s="255"/>
      <c r="J155" s="256"/>
      <c r="K155" s="254" t="str">
        <f>IF(AND($A155=1,0&lt;中間シート!K77),中間シート!K77,"")</f>
        <v/>
      </c>
      <c r="L155" s="255"/>
      <c r="M155" s="255"/>
      <c r="N155" s="255"/>
      <c r="O155" s="255"/>
      <c r="P155" s="255"/>
      <c r="Q155" s="256"/>
      <c r="R155" s="257" t="str">
        <f t="shared" si="0"/>
        <v/>
      </c>
      <c r="S155" s="257"/>
      <c r="T155" s="257"/>
      <c r="U155" s="254" t="str">
        <f>IF(AND($A155=1,0&lt;中間シート!L77),中間シート!L77,"")</f>
        <v/>
      </c>
      <c r="V155" s="255"/>
      <c r="W155" s="255"/>
      <c r="X155" s="255"/>
      <c r="Y155" s="256"/>
      <c r="Z155" s="258"/>
      <c r="AA155" s="259"/>
    </row>
    <row r="156" spans="1:27" ht="21" customHeight="1" x14ac:dyDescent="0.15">
      <c r="A156" s="37">
        <f>中間シート!D78</f>
        <v>0</v>
      </c>
      <c r="C156" s="252" t="str">
        <f>IF($A156=1,"　事業場３５","")</f>
        <v/>
      </c>
      <c r="D156" s="253"/>
      <c r="E156" s="253"/>
      <c r="F156" s="253"/>
      <c r="G156" s="253"/>
      <c r="H156" s="254" t="str">
        <f>IF(AND($A156=1,0&lt;中間シート!J78),中間シート!J78,"")</f>
        <v/>
      </c>
      <c r="I156" s="255"/>
      <c r="J156" s="256"/>
      <c r="K156" s="254" t="str">
        <f>IF(AND($A156=1,0&lt;中間シート!K78),中間シート!K78,"")</f>
        <v/>
      </c>
      <c r="L156" s="255"/>
      <c r="M156" s="255"/>
      <c r="N156" s="255"/>
      <c r="O156" s="255"/>
      <c r="P156" s="255"/>
      <c r="Q156" s="256"/>
      <c r="R156" s="257" t="str">
        <f t="shared" si="0"/>
        <v/>
      </c>
      <c r="S156" s="257"/>
      <c r="T156" s="257"/>
      <c r="U156" s="254" t="str">
        <f>IF(AND($A156=1,0&lt;中間シート!L78),中間シート!L78,"")</f>
        <v/>
      </c>
      <c r="V156" s="255"/>
      <c r="W156" s="255"/>
      <c r="X156" s="255"/>
      <c r="Y156" s="256"/>
      <c r="Z156" s="258"/>
      <c r="AA156" s="259"/>
    </row>
    <row r="157" spans="1:27" ht="21" customHeight="1" x14ac:dyDescent="0.15">
      <c r="A157" s="37">
        <f>中間シート!D79</f>
        <v>0</v>
      </c>
      <c r="C157" s="252" t="str">
        <f>IF($A157=1,"　事業場３６","")</f>
        <v/>
      </c>
      <c r="D157" s="253"/>
      <c r="E157" s="253"/>
      <c r="F157" s="253"/>
      <c r="G157" s="253"/>
      <c r="H157" s="254" t="str">
        <f>IF(AND($A157=1,0&lt;中間シート!J79),中間シート!J79,"")</f>
        <v/>
      </c>
      <c r="I157" s="255"/>
      <c r="J157" s="256"/>
      <c r="K157" s="254" t="str">
        <f>IF(AND($A157=1,0&lt;中間シート!K79),中間シート!K79,"")</f>
        <v/>
      </c>
      <c r="L157" s="255"/>
      <c r="M157" s="255"/>
      <c r="N157" s="255"/>
      <c r="O157" s="255"/>
      <c r="P157" s="255"/>
      <c r="Q157" s="256"/>
      <c r="R157" s="257" t="str">
        <f t="shared" si="0"/>
        <v/>
      </c>
      <c r="S157" s="257"/>
      <c r="T157" s="257"/>
      <c r="U157" s="254" t="str">
        <f>IF(AND($A157=1,0&lt;中間シート!L79),中間シート!L79,"")</f>
        <v/>
      </c>
      <c r="V157" s="255"/>
      <c r="W157" s="255"/>
      <c r="X157" s="255"/>
      <c r="Y157" s="256"/>
      <c r="Z157" s="258"/>
      <c r="AA157" s="259"/>
    </row>
    <row r="158" spans="1:27" ht="21" customHeight="1" x14ac:dyDescent="0.15">
      <c r="A158" s="37">
        <f>中間シート!D80</f>
        <v>0</v>
      </c>
      <c r="C158" s="252" t="str">
        <f>IF($A158=1,"　事業場３７","")</f>
        <v/>
      </c>
      <c r="D158" s="253"/>
      <c r="E158" s="253"/>
      <c r="F158" s="253"/>
      <c r="G158" s="253"/>
      <c r="H158" s="254" t="str">
        <f>IF(AND($A158=1,0&lt;中間シート!J80),中間シート!J80,"")</f>
        <v/>
      </c>
      <c r="I158" s="255"/>
      <c r="J158" s="256"/>
      <c r="K158" s="254" t="str">
        <f>IF(AND($A158=1,0&lt;中間シート!K80),中間シート!K80,"")</f>
        <v/>
      </c>
      <c r="L158" s="255"/>
      <c r="M158" s="255"/>
      <c r="N158" s="255"/>
      <c r="O158" s="255"/>
      <c r="P158" s="255"/>
      <c r="Q158" s="256"/>
      <c r="R158" s="257" t="str">
        <f t="shared" si="0"/>
        <v/>
      </c>
      <c r="S158" s="257"/>
      <c r="T158" s="257"/>
      <c r="U158" s="254" t="str">
        <f>IF(AND($A158=1,0&lt;中間シート!L80),中間シート!L80,"")</f>
        <v/>
      </c>
      <c r="V158" s="255"/>
      <c r="W158" s="255"/>
      <c r="X158" s="255"/>
      <c r="Y158" s="256"/>
      <c r="Z158" s="258"/>
      <c r="AA158" s="259"/>
    </row>
    <row r="159" spans="1:27" ht="21" customHeight="1" x14ac:dyDescent="0.15">
      <c r="A159" s="37">
        <f>中間シート!D81</f>
        <v>0</v>
      </c>
      <c r="C159" s="252" t="str">
        <f>IF($A159=1,"　事業場３８","")</f>
        <v/>
      </c>
      <c r="D159" s="253"/>
      <c r="E159" s="253"/>
      <c r="F159" s="253"/>
      <c r="G159" s="253"/>
      <c r="H159" s="254" t="str">
        <f>IF(AND($A159=1,0&lt;中間シート!J81),中間シート!J81,"")</f>
        <v/>
      </c>
      <c r="I159" s="255"/>
      <c r="J159" s="256"/>
      <c r="K159" s="254" t="str">
        <f>IF(AND($A159=1,0&lt;中間シート!K81),中間シート!K81,"")</f>
        <v/>
      </c>
      <c r="L159" s="255"/>
      <c r="M159" s="255"/>
      <c r="N159" s="255"/>
      <c r="O159" s="255"/>
      <c r="P159" s="255"/>
      <c r="Q159" s="256"/>
      <c r="R159" s="257" t="str">
        <f t="shared" si="0"/>
        <v/>
      </c>
      <c r="S159" s="257"/>
      <c r="T159" s="257"/>
      <c r="U159" s="254" t="str">
        <f>IF(AND($A159=1,0&lt;中間シート!L81),中間シート!L81,"")</f>
        <v/>
      </c>
      <c r="V159" s="255"/>
      <c r="W159" s="255"/>
      <c r="X159" s="255"/>
      <c r="Y159" s="256"/>
      <c r="Z159" s="258"/>
      <c r="AA159" s="259"/>
    </row>
    <row r="160" spans="1:27" ht="21" customHeight="1" x14ac:dyDescent="0.15">
      <c r="A160" s="37">
        <f>中間シート!D82</f>
        <v>0</v>
      </c>
      <c r="C160" s="252" t="str">
        <f>IF($A160=1,"　事業場３９","")</f>
        <v/>
      </c>
      <c r="D160" s="253"/>
      <c r="E160" s="253"/>
      <c r="F160" s="253"/>
      <c r="G160" s="253"/>
      <c r="H160" s="254" t="str">
        <f>IF(AND($A160=1,0&lt;中間シート!J82),中間シート!J82,"")</f>
        <v/>
      </c>
      <c r="I160" s="255"/>
      <c r="J160" s="256"/>
      <c r="K160" s="254" t="str">
        <f>IF(AND($A160=1,0&lt;中間シート!K82),中間シート!K82,"")</f>
        <v/>
      </c>
      <c r="L160" s="255"/>
      <c r="M160" s="255"/>
      <c r="N160" s="255"/>
      <c r="O160" s="255"/>
      <c r="P160" s="255"/>
      <c r="Q160" s="256"/>
      <c r="R160" s="257" t="str">
        <f t="shared" si="0"/>
        <v/>
      </c>
      <c r="S160" s="257"/>
      <c r="T160" s="257"/>
      <c r="U160" s="254" t="str">
        <f>IF(AND($A160=1,0&lt;中間シート!L82),中間シート!L82,"")</f>
        <v/>
      </c>
      <c r="V160" s="255"/>
      <c r="W160" s="255"/>
      <c r="X160" s="255"/>
      <c r="Y160" s="256"/>
      <c r="Z160" s="258"/>
      <c r="AA160" s="259"/>
    </row>
    <row r="161" spans="1:27" ht="21" customHeight="1" x14ac:dyDescent="0.15">
      <c r="A161" s="37">
        <f>中間シート!D83</f>
        <v>0</v>
      </c>
      <c r="C161" s="252" t="str">
        <f>IF($A161=1,"　事業場４０","")</f>
        <v/>
      </c>
      <c r="D161" s="253"/>
      <c r="E161" s="253"/>
      <c r="F161" s="253"/>
      <c r="G161" s="253"/>
      <c r="H161" s="254" t="str">
        <f>IF(AND($A161=1,0&lt;中間シート!J83),中間シート!J83,"")</f>
        <v/>
      </c>
      <c r="I161" s="255"/>
      <c r="J161" s="256"/>
      <c r="K161" s="254" t="str">
        <f>IF(AND($A161=1,0&lt;中間シート!K83),中間シート!K83,"")</f>
        <v/>
      </c>
      <c r="L161" s="255"/>
      <c r="M161" s="255"/>
      <c r="N161" s="255"/>
      <c r="O161" s="255"/>
      <c r="P161" s="255"/>
      <c r="Q161" s="256"/>
      <c r="R161" s="257" t="str">
        <f t="shared" si="0"/>
        <v/>
      </c>
      <c r="S161" s="257"/>
      <c r="T161" s="257"/>
      <c r="U161" s="254" t="str">
        <f>IF(AND($A161=1,0&lt;中間シート!L83),中間シート!L83,"")</f>
        <v/>
      </c>
      <c r="V161" s="255"/>
      <c r="W161" s="255"/>
      <c r="X161" s="255"/>
      <c r="Y161" s="256"/>
      <c r="Z161" s="258"/>
      <c r="AA161" s="259"/>
    </row>
    <row r="162" spans="1:27" ht="21" customHeight="1" x14ac:dyDescent="0.15">
      <c r="A162" s="37">
        <f>中間シート!D84</f>
        <v>0</v>
      </c>
      <c r="C162" s="252" t="str">
        <f>IF($A162=1,"　事業場４１","")</f>
        <v/>
      </c>
      <c r="D162" s="253"/>
      <c r="E162" s="253"/>
      <c r="F162" s="253"/>
      <c r="G162" s="253"/>
      <c r="H162" s="254" t="str">
        <f>IF(AND($A162=1,0&lt;中間シート!J84),中間シート!J84,"")</f>
        <v/>
      </c>
      <c r="I162" s="255"/>
      <c r="J162" s="256"/>
      <c r="K162" s="254" t="str">
        <f>IF(AND($A162=1,0&lt;中間シート!K84),中間シート!K84,"")</f>
        <v/>
      </c>
      <c r="L162" s="255"/>
      <c r="M162" s="255"/>
      <c r="N162" s="255"/>
      <c r="O162" s="255"/>
      <c r="P162" s="255"/>
      <c r="Q162" s="256"/>
      <c r="R162" s="257" t="str">
        <f t="shared" si="0"/>
        <v/>
      </c>
      <c r="S162" s="257"/>
      <c r="T162" s="257"/>
      <c r="U162" s="254" t="str">
        <f>IF(AND($A162=1,0&lt;中間シート!L84),中間シート!L84,"")</f>
        <v/>
      </c>
      <c r="V162" s="255"/>
      <c r="W162" s="255"/>
      <c r="X162" s="255"/>
      <c r="Y162" s="256"/>
      <c r="Z162" s="258"/>
      <c r="AA162" s="259"/>
    </row>
    <row r="163" spans="1:27" ht="21" customHeight="1" x14ac:dyDescent="0.15">
      <c r="A163" s="37">
        <f>中間シート!D85</f>
        <v>0</v>
      </c>
      <c r="C163" s="252" t="str">
        <f>IF($A163=1,"　事業場４２","")</f>
        <v/>
      </c>
      <c r="D163" s="253"/>
      <c r="E163" s="253"/>
      <c r="F163" s="253"/>
      <c r="G163" s="253"/>
      <c r="H163" s="254" t="str">
        <f>IF(AND($A163=1,0&lt;中間シート!J85),中間シート!J85,"")</f>
        <v/>
      </c>
      <c r="I163" s="255"/>
      <c r="J163" s="256"/>
      <c r="K163" s="254" t="str">
        <f>IF(AND($A163=1,0&lt;中間シート!K85),中間シート!K85,"")</f>
        <v/>
      </c>
      <c r="L163" s="255"/>
      <c r="M163" s="255"/>
      <c r="N163" s="255"/>
      <c r="O163" s="255"/>
      <c r="P163" s="255"/>
      <c r="Q163" s="256"/>
      <c r="R163" s="257" t="str">
        <f t="shared" si="0"/>
        <v/>
      </c>
      <c r="S163" s="257"/>
      <c r="T163" s="257"/>
      <c r="U163" s="254" t="str">
        <f>IF(AND($A163=1,0&lt;中間シート!L85),中間シート!L85,"")</f>
        <v/>
      </c>
      <c r="V163" s="255"/>
      <c r="W163" s="255"/>
      <c r="X163" s="255"/>
      <c r="Y163" s="256"/>
      <c r="Z163" s="258"/>
      <c r="AA163" s="259"/>
    </row>
    <row r="164" spans="1:27" ht="21" customHeight="1" x14ac:dyDescent="0.15">
      <c r="A164" s="37">
        <f>中間シート!D86</f>
        <v>0</v>
      </c>
      <c r="C164" s="252" t="str">
        <f>IF($A164=1,"　事業場４３","")</f>
        <v/>
      </c>
      <c r="D164" s="253"/>
      <c r="E164" s="253"/>
      <c r="F164" s="253"/>
      <c r="G164" s="253"/>
      <c r="H164" s="254" t="str">
        <f>IF(AND($A164=1,0&lt;中間シート!J86),中間シート!J86,"")</f>
        <v/>
      </c>
      <c r="I164" s="255"/>
      <c r="J164" s="256"/>
      <c r="K164" s="254" t="str">
        <f>IF(AND($A164=1,0&lt;中間シート!K86),中間シート!K86,"")</f>
        <v/>
      </c>
      <c r="L164" s="255"/>
      <c r="M164" s="255"/>
      <c r="N164" s="255"/>
      <c r="O164" s="255"/>
      <c r="P164" s="255"/>
      <c r="Q164" s="256"/>
      <c r="R164" s="257" t="str">
        <f t="shared" si="0"/>
        <v/>
      </c>
      <c r="S164" s="257"/>
      <c r="T164" s="257"/>
      <c r="U164" s="254" t="str">
        <f>IF(AND($A164=1,0&lt;中間シート!L86),中間シート!L86,"")</f>
        <v/>
      </c>
      <c r="V164" s="255"/>
      <c r="W164" s="255"/>
      <c r="X164" s="255"/>
      <c r="Y164" s="256"/>
      <c r="Z164" s="258"/>
      <c r="AA164" s="259"/>
    </row>
    <row r="165" spans="1:27" ht="21" customHeight="1" x14ac:dyDescent="0.15">
      <c r="A165" s="37">
        <f>中間シート!D87</f>
        <v>0</v>
      </c>
      <c r="C165" s="252" t="str">
        <f>IF($A165=1,"　事業場４４","")</f>
        <v/>
      </c>
      <c r="D165" s="253"/>
      <c r="E165" s="253"/>
      <c r="F165" s="253"/>
      <c r="G165" s="253"/>
      <c r="H165" s="254" t="str">
        <f>IF(AND($A165=1,0&lt;中間シート!J87),中間シート!J87,"")</f>
        <v/>
      </c>
      <c r="I165" s="255"/>
      <c r="J165" s="256"/>
      <c r="K165" s="254" t="str">
        <f>IF(AND($A165=1,0&lt;中間シート!K87),中間シート!K87,"")</f>
        <v/>
      </c>
      <c r="L165" s="255"/>
      <c r="M165" s="255"/>
      <c r="N165" s="255"/>
      <c r="O165" s="255"/>
      <c r="P165" s="255"/>
      <c r="Q165" s="256"/>
      <c r="R165" s="257" t="str">
        <f t="shared" si="0"/>
        <v/>
      </c>
      <c r="S165" s="257"/>
      <c r="T165" s="257"/>
      <c r="U165" s="254" t="str">
        <f>IF(AND($A165=1,0&lt;中間シート!L87),中間シート!L87,"")</f>
        <v/>
      </c>
      <c r="V165" s="255"/>
      <c r="W165" s="255"/>
      <c r="X165" s="255"/>
      <c r="Y165" s="256"/>
      <c r="Z165" s="258"/>
      <c r="AA165" s="259"/>
    </row>
    <row r="166" spans="1:27" ht="21" customHeight="1" x14ac:dyDescent="0.15">
      <c r="A166" s="37">
        <f>中間シート!D88</f>
        <v>0</v>
      </c>
      <c r="C166" s="252" t="str">
        <f>IF($A166=1,"　事業場４５","")</f>
        <v/>
      </c>
      <c r="D166" s="253"/>
      <c r="E166" s="253"/>
      <c r="F166" s="253"/>
      <c r="G166" s="253"/>
      <c r="H166" s="254" t="str">
        <f>IF(AND($A166=1,0&lt;中間シート!J88),中間シート!J88,"")</f>
        <v/>
      </c>
      <c r="I166" s="255"/>
      <c r="J166" s="256"/>
      <c r="K166" s="254" t="str">
        <f>IF(AND($A166=1,0&lt;中間シート!K88),中間シート!K88,"")</f>
        <v/>
      </c>
      <c r="L166" s="255"/>
      <c r="M166" s="255"/>
      <c r="N166" s="255"/>
      <c r="O166" s="255"/>
      <c r="P166" s="255"/>
      <c r="Q166" s="256"/>
      <c r="R166" s="257" t="str">
        <f t="shared" si="0"/>
        <v/>
      </c>
      <c r="S166" s="257"/>
      <c r="T166" s="257"/>
      <c r="U166" s="254" t="str">
        <f>IF(AND($A166=1,0&lt;中間シート!L88),中間シート!L88,"")</f>
        <v/>
      </c>
      <c r="V166" s="255"/>
      <c r="W166" s="255"/>
      <c r="X166" s="255"/>
      <c r="Y166" s="256"/>
      <c r="Z166" s="258"/>
      <c r="AA166" s="259"/>
    </row>
    <row r="167" spans="1:27" ht="21" customHeight="1" x14ac:dyDescent="0.15">
      <c r="A167" s="37">
        <f>中間シート!D89</f>
        <v>0</v>
      </c>
      <c r="C167" s="252" t="str">
        <f>IF($A167=1,"　事業場４６","")</f>
        <v/>
      </c>
      <c r="D167" s="253"/>
      <c r="E167" s="253"/>
      <c r="F167" s="253"/>
      <c r="G167" s="253"/>
      <c r="H167" s="254" t="str">
        <f>IF(AND($A167=1,0&lt;中間シート!J89),中間シート!J89,"")</f>
        <v/>
      </c>
      <c r="I167" s="255"/>
      <c r="J167" s="256"/>
      <c r="K167" s="254" t="str">
        <f>IF(AND($A167=1,0&lt;中間シート!K89),中間シート!K89,"")</f>
        <v/>
      </c>
      <c r="L167" s="255"/>
      <c r="M167" s="255"/>
      <c r="N167" s="255"/>
      <c r="O167" s="255"/>
      <c r="P167" s="255"/>
      <c r="Q167" s="256"/>
      <c r="R167" s="257" t="str">
        <f t="shared" si="0"/>
        <v/>
      </c>
      <c r="S167" s="257"/>
      <c r="T167" s="257"/>
      <c r="U167" s="254" t="str">
        <f>IF(AND($A167=1,0&lt;中間シート!L89),中間シート!L89,"")</f>
        <v/>
      </c>
      <c r="V167" s="255"/>
      <c r="W167" s="255"/>
      <c r="X167" s="255"/>
      <c r="Y167" s="256"/>
      <c r="Z167" s="258"/>
      <c r="AA167" s="259"/>
    </row>
    <row r="168" spans="1:27" ht="21" customHeight="1" x14ac:dyDescent="0.15">
      <c r="A168" s="37">
        <f>中間シート!D90</f>
        <v>0</v>
      </c>
      <c r="C168" s="252" t="str">
        <f>IF($A168=1,"　事業場４７","")</f>
        <v/>
      </c>
      <c r="D168" s="253"/>
      <c r="E168" s="253"/>
      <c r="F168" s="253"/>
      <c r="G168" s="253"/>
      <c r="H168" s="254" t="str">
        <f>IF(AND($A168=1,0&lt;中間シート!J90),中間シート!J90,"")</f>
        <v/>
      </c>
      <c r="I168" s="255"/>
      <c r="J168" s="256"/>
      <c r="K168" s="254" t="str">
        <f>IF(AND($A168=1,0&lt;中間シート!K90),中間シート!K90,"")</f>
        <v/>
      </c>
      <c r="L168" s="255"/>
      <c r="M168" s="255"/>
      <c r="N168" s="255"/>
      <c r="O168" s="255"/>
      <c r="P168" s="255"/>
      <c r="Q168" s="256"/>
      <c r="R168" s="257" t="str">
        <f t="shared" si="0"/>
        <v/>
      </c>
      <c r="S168" s="257"/>
      <c r="T168" s="257"/>
      <c r="U168" s="254" t="str">
        <f>IF(AND($A168=1,0&lt;中間シート!L90),中間シート!L90,"")</f>
        <v/>
      </c>
      <c r="V168" s="255"/>
      <c r="W168" s="255"/>
      <c r="X168" s="255"/>
      <c r="Y168" s="256"/>
      <c r="Z168" s="258"/>
      <c r="AA168" s="259"/>
    </row>
    <row r="169" spans="1:27" ht="21" customHeight="1" x14ac:dyDescent="0.15">
      <c r="A169" s="37">
        <f>中間シート!D91</f>
        <v>0</v>
      </c>
      <c r="C169" s="252" t="str">
        <f>IF($A169=1,"　事業場４８","")</f>
        <v/>
      </c>
      <c r="D169" s="253"/>
      <c r="E169" s="253"/>
      <c r="F169" s="253"/>
      <c r="G169" s="253"/>
      <c r="H169" s="254" t="str">
        <f>IF(AND($A169=1,0&lt;中間シート!J91),中間シート!J91,"")</f>
        <v/>
      </c>
      <c r="I169" s="255"/>
      <c r="J169" s="256"/>
      <c r="K169" s="254" t="str">
        <f>IF(AND($A169=1,0&lt;中間シート!K91),中間シート!K91,"")</f>
        <v/>
      </c>
      <c r="L169" s="255"/>
      <c r="M169" s="255"/>
      <c r="N169" s="255"/>
      <c r="O169" s="255"/>
      <c r="P169" s="255"/>
      <c r="Q169" s="256"/>
      <c r="R169" s="257" t="str">
        <f t="shared" si="0"/>
        <v/>
      </c>
      <c r="S169" s="257"/>
      <c r="T169" s="257"/>
      <c r="U169" s="254" t="str">
        <f>IF(AND($A169=1,0&lt;中間シート!L91),中間シート!L91,"")</f>
        <v/>
      </c>
      <c r="V169" s="255"/>
      <c r="W169" s="255"/>
      <c r="X169" s="255"/>
      <c r="Y169" s="256"/>
      <c r="Z169" s="258"/>
      <c r="AA169" s="259"/>
    </row>
    <row r="170" spans="1:27" ht="21" customHeight="1" x14ac:dyDescent="0.15">
      <c r="A170" s="37">
        <f>中間シート!D92</f>
        <v>0</v>
      </c>
      <c r="C170" s="252" t="str">
        <f>IF($A170=1,"　事業場４９","")</f>
        <v/>
      </c>
      <c r="D170" s="253"/>
      <c r="E170" s="253"/>
      <c r="F170" s="253"/>
      <c r="G170" s="253"/>
      <c r="H170" s="254" t="str">
        <f>IF(AND($A170=1,0&lt;中間シート!J92),中間シート!J92,"")</f>
        <v/>
      </c>
      <c r="I170" s="255"/>
      <c r="J170" s="256"/>
      <c r="K170" s="254" t="str">
        <f>IF(AND($A170=1,0&lt;中間シート!K92),中間シート!K92,"")</f>
        <v/>
      </c>
      <c r="L170" s="255"/>
      <c r="M170" s="255"/>
      <c r="N170" s="255"/>
      <c r="O170" s="255"/>
      <c r="P170" s="255"/>
      <c r="Q170" s="256"/>
      <c r="R170" s="257" t="str">
        <f t="shared" si="0"/>
        <v/>
      </c>
      <c r="S170" s="257"/>
      <c r="T170" s="257"/>
      <c r="U170" s="254" t="str">
        <f>IF(AND($A170=1,0&lt;中間シート!L92),中間シート!L92,"")</f>
        <v/>
      </c>
      <c r="V170" s="255"/>
      <c r="W170" s="255"/>
      <c r="X170" s="255"/>
      <c r="Y170" s="256"/>
      <c r="Z170" s="258"/>
      <c r="AA170" s="259"/>
    </row>
    <row r="171" spans="1:27" ht="21" customHeight="1" x14ac:dyDescent="0.15">
      <c r="A171" s="37">
        <f>中間シート!D93</f>
        <v>0</v>
      </c>
      <c r="C171" s="252" t="str">
        <f>IF($A171=1,"　事業場５０","")</f>
        <v/>
      </c>
      <c r="D171" s="253"/>
      <c r="E171" s="253"/>
      <c r="F171" s="253"/>
      <c r="G171" s="253"/>
      <c r="H171" s="327" t="str">
        <f>IF(AND($A171=1,0&lt;中間シート!J93),中間シート!J93,"")</f>
        <v/>
      </c>
      <c r="I171" s="328"/>
      <c r="J171" s="329"/>
      <c r="K171" s="254" t="str">
        <f>IF(AND($A171=1,0&lt;中間シート!K93),中間シート!K93,"")</f>
        <v/>
      </c>
      <c r="L171" s="255"/>
      <c r="M171" s="255"/>
      <c r="N171" s="255"/>
      <c r="O171" s="255"/>
      <c r="P171" s="255"/>
      <c r="Q171" s="256"/>
      <c r="R171" s="257" t="str">
        <f t="shared" si="0"/>
        <v/>
      </c>
      <c r="S171" s="257"/>
      <c r="T171" s="257"/>
      <c r="U171" s="327" t="str">
        <f>IF(AND($A171=1,0&lt;中間シート!L93),中間シート!L93,"")</f>
        <v/>
      </c>
      <c r="V171" s="328"/>
      <c r="W171" s="328"/>
      <c r="X171" s="328"/>
      <c r="Y171" s="329"/>
      <c r="Z171" s="258"/>
      <c r="AA171" s="259"/>
    </row>
    <row r="172" spans="1:27" ht="21" customHeight="1" x14ac:dyDescent="0.15">
      <c r="C172" s="243" t="s">
        <v>136</v>
      </c>
      <c r="D172" s="244"/>
      <c r="E172" s="244"/>
      <c r="F172" s="244"/>
      <c r="G172" s="244"/>
      <c r="H172" s="245" t="str">
        <f>IF(H122&lt;&gt;"",SUM(H122:J171),"")</f>
        <v/>
      </c>
      <c r="I172" s="246"/>
      <c r="J172" s="247"/>
      <c r="K172" s="245" t="str">
        <f>IF(K122&lt;&gt;"",SUM(K122:Q171),"")</f>
        <v/>
      </c>
      <c r="L172" s="246"/>
      <c r="M172" s="246"/>
      <c r="N172" s="246"/>
      <c r="O172" s="246"/>
      <c r="P172" s="246"/>
      <c r="Q172" s="247"/>
      <c r="R172" s="248"/>
      <c r="S172" s="248"/>
      <c r="T172" s="248"/>
      <c r="U172" s="249" t="str">
        <f>IF(U122&lt;&gt;"",SUM(U122:Y171),"")</f>
        <v/>
      </c>
      <c r="V172" s="249"/>
      <c r="W172" s="249"/>
      <c r="X172" s="249"/>
      <c r="Y172" s="249"/>
      <c r="Z172" s="250"/>
      <c r="AA172" s="251"/>
    </row>
  </sheetData>
  <sheetProtection algorithmName="SHA-512" hashValue="BIw5+AaZYWO9ayNxLP4AIWLUUZywNFKcnu2WGYvJXciCyu5ywzHFoMVx6LPvGRmn9IPTN2FgqQT/psLoumWV7w==" saltValue="HzwPTKRJttiWqx/+i4AZpw==" spinCount="100000" sheet="1" selectLockedCells="1" selectUnlockedCells="1"/>
  <mergeCells count="509">
    <mergeCell ref="U172:Y172"/>
    <mergeCell ref="U134:Y134"/>
    <mergeCell ref="U135:Y135"/>
    <mergeCell ref="U136:Y136"/>
    <mergeCell ref="U137:Y137"/>
    <mergeCell ref="U138:Y138"/>
    <mergeCell ref="U147:Y147"/>
    <mergeCell ref="U148:Y148"/>
    <mergeCell ref="U149:Y149"/>
    <mergeCell ref="U150:Y150"/>
    <mergeCell ref="U151:Y151"/>
    <mergeCell ref="U142:Y142"/>
    <mergeCell ref="U143:Y143"/>
    <mergeCell ref="U146:Y146"/>
    <mergeCell ref="U139:Y139"/>
    <mergeCell ref="U140:Y140"/>
    <mergeCell ref="U161:Y161"/>
    <mergeCell ref="U152:Y152"/>
    <mergeCell ref="U153:Y153"/>
    <mergeCell ref="U154:Y154"/>
    <mergeCell ref="U155:Y155"/>
    <mergeCell ref="U156:Y156"/>
    <mergeCell ref="U144:Y144"/>
    <mergeCell ref="U145:Y145"/>
    <mergeCell ref="U128:Y128"/>
    <mergeCell ref="U129:Y129"/>
    <mergeCell ref="U130:Y130"/>
    <mergeCell ref="U131:Y131"/>
    <mergeCell ref="U132:Y132"/>
    <mergeCell ref="U133:Y133"/>
    <mergeCell ref="K172:Q172"/>
    <mergeCell ref="R121:T121"/>
    <mergeCell ref="R122:T122"/>
    <mergeCell ref="R123:T123"/>
    <mergeCell ref="R124:T124"/>
    <mergeCell ref="R125:T125"/>
    <mergeCell ref="R126:T126"/>
    <mergeCell ref="R127:T127"/>
    <mergeCell ref="R128:T128"/>
    <mergeCell ref="R129:T129"/>
    <mergeCell ref="R130:T130"/>
    <mergeCell ref="R131:T131"/>
    <mergeCell ref="R132:T132"/>
    <mergeCell ref="R133:T133"/>
    <mergeCell ref="R134:T134"/>
    <mergeCell ref="K144:Q144"/>
    <mergeCell ref="K145:Q145"/>
    <mergeCell ref="K146:Q146"/>
    <mergeCell ref="R170:T170"/>
    <mergeCell ref="R171:T171"/>
    <mergeCell ref="R172:T172"/>
    <mergeCell ref="K171:Q171"/>
    <mergeCell ref="K170:Q170"/>
    <mergeCell ref="K142:Q142"/>
    <mergeCell ref="K143:Q143"/>
    <mergeCell ref="H145:J145"/>
    <mergeCell ref="H164:J164"/>
    <mergeCell ref="H165:J165"/>
    <mergeCell ref="H166:J166"/>
    <mergeCell ref="H167:J167"/>
    <mergeCell ref="H170:J170"/>
    <mergeCell ref="R167:T167"/>
    <mergeCell ref="R168:T168"/>
    <mergeCell ref="R169:T169"/>
    <mergeCell ref="K164:Q164"/>
    <mergeCell ref="K165:Q165"/>
    <mergeCell ref="K156:Q156"/>
    <mergeCell ref="K157:Q157"/>
    <mergeCell ref="K158:Q158"/>
    <mergeCell ref="K159:Q159"/>
    <mergeCell ref="K160:Q160"/>
    <mergeCell ref="K166:Q166"/>
    <mergeCell ref="R138:T138"/>
    <mergeCell ref="R139:T139"/>
    <mergeCell ref="K155:Q155"/>
    <mergeCell ref="K149:Q149"/>
    <mergeCell ref="K150:Q150"/>
    <mergeCell ref="H163:J163"/>
    <mergeCell ref="H158:J158"/>
    <mergeCell ref="H159:J159"/>
    <mergeCell ref="H160:J160"/>
    <mergeCell ref="R144:T144"/>
    <mergeCell ref="R145:T145"/>
    <mergeCell ref="R146:T146"/>
    <mergeCell ref="R147:T147"/>
    <mergeCell ref="R148:T148"/>
    <mergeCell ref="R140:T140"/>
    <mergeCell ref="R141:T141"/>
    <mergeCell ref="R142:T142"/>
    <mergeCell ref="R143:T143"/>
    <mergeCell ref="K161:Q161"/>
    <mergeCell ref="K162:Q162"/>
    <mergeCell ref="K163:Q163"/>
    <mergeCell ref="K147:Q147"/>
    <mergeCell ref="Q103:AA103"/>
    <mergeCell ref="H172:J172"/>
    <mergeCell ref="K121:Q121"/>
    <mergeCell ref="K122:Q122"/>
    <mergeCell ref="K123:Q123"/>
    <mergeCell ref="K124:Q124"/>
    <mergeCell ref="K125:Q125"/>
    <mergeCell ref="K126:Q126"/>
    <mergeCell ref="K127:Q127"/>
    <mergeCell ref="K128:Q128"/>
    <mergeCell ref="K129:Q129"/>
    <mergeCell ref="K130:Q130"/>
    <mergeCell ref="K131:Q131"/>
    <mergeCell ref="K132:Q132"/>
    <mergeCell ref="K133:Q133"/>
    <mergeCell ref="H123:J123"/>
    <mergeCell ref="H124:J124"/>
    <mergeCell ref="H125:J125"/>
    <mergeCell ref="K139:Q139"/>
    <mergeCell ref="K140:Q140"/>
    <mergeCell ref="K141:Q141"/>
    <mergeCell ref="H171:J171"/>
    <mergeCell ref="K151:Q151"/>
    <mergeCell ref="U160:Y160"/>
    <mergeCell ref="Q79:AA79"/>
    <mergeCell ref="Q80:AA80"/>
    <mergeCell ref="H113:P113"/>
    <mergeCell ref="H114:P114"/>
    <mergeCell ref="H115:P115"/>
    <mergeCell ref="Q115:AA115"/>
    <mergeCell ref="Q109:AA109"/>
    <mergeCell ref="Q110:AA110"/>
    <mergeCell ref="Q111:AA111"/>
    <mergeCell ref="Q112:AA112"/>
    <mergeCell ref="Q113:AA113"/>
    <mergeCell ref="Q104:AA104"/>
    <mergeCell ref="Q105:AA105"/>
    <mergeCell ref="Q106:AA106"/>
    <mergeCell ref="Q107:AA107"/>
    <mergeCell ref="Q108:AA108"/>
    <mergeCell ref="Q99:AA99"/>
    <mergeCell ref="Q100:AA100"/>
    <mergeCell ref="Q101:AA101"/>
    <mergeCell ref="Q102:AA102"/>
    <mergeCell ref="Q97:AA97"/>
    <mergeCell ref="Q98:AA98"/>
    <mergeCell ref="Q89:AA89"/>
    <mergeCell ref="Q90:AA90"/>
    <mergeCell ref="H71:P71"/>
    <mergeCell ref="H72:P72"/>
    <mergeCell ref="H73:P73"/>
    <mergeCell ref="Q71:AA71"/>
    <mergeCell ref="Q94:AA94"/>
    <mergeCell ref="Q95:AA95"/>
    <mergeCell ref="Q96:AA96"/>
    <mergeCell ref="Q81:AA81"/>
    <mergeCell ref="Q82:AA82"/>
    <mergeCell ref="Q83:AA83"/>
    <mergeCell ref="H86:P86"/>
    <mergeCell ref="H87:P87"/>
    <mergeCell ref="H88:P88"/>
    <mergeCell ref="H89:P89"/>
    <mergeCell ref="H90:P90"/>
    <mergeCell ref="H81:P81"/>
    <mergeCell ref="H82:P82"/>
    <mergeCell ref="H83:P83"/>
    <mergeCell ref="H84:P84"/>
    <mergeCell ref="H85:P85"/>
    <mergeCell ref="Q72:AA72"/>
    <mergeCell ref="Q76:AA76"/>
    <mergeCell ref="Q77:AA77"/>
    <mergeCell ref="Q78:AA78"/>
    <mergeCell ref="Q91:AA91"/>
    <mergeCell ref="Q92:AA92"/>
    <mergeCell ref="Q93:AA93"/>
    <mergeCell ref="Q84:AA84"/>
    <mergeCell ref="Q85:AA85"/>
    <mergeCell ref="Q86:AA86"/>
    <mergeCell ref="Q87:AA87"/>
    <mergeCell ref="Q88:AA88"/>
    <mergeCell ref="C61:G61"/>
    <mergeCell ref="C62:G62"/>
    <mergeCell ref="C63:G63"/>
    <mergeCell ref="H61:AA61"/>
    <mergeCell ref="H62:P63"/>
    <mergeCell ref="Q62:AA63"/>
    <mergeCell ref="H64:P64"/>
    <mergeCell ref="H65:P65"/>
    <mergeCell ref="H66:P66"/>
    <mergeCell ref="H67:P67"/>
    <mergeCell ref="H68:P68"/>
    <mergeCell ref="Q64:AA64"/>
    <mergeCell ref="Q65:AA65"/>
    <mergeCell ref="Q66:AA66"/>
    <mergeCell ref="Q67:AA67"/>
    <mergeCell ref="Q68:AA68"/>
    <mergeCell ref="Q69:AA69"/>
    <mergeCell ref="Q70:AA70"/>
    <mergeCell ref="H69:P69"/>
    <mergeCell ref="H70:P70"/>
    <mergeCell ref="C170:G170"/>
    <mergeCell ref="C171:G171"/>
    <mergeCell ref="C172:G172"/>
    <mergeCell ref="C64:G64"/>
    <mergeCell ref="C67:G67"/>
    <mergeCell ref="C68:G68"/>
    <mergeCell ref="C69:G69"/>
    <mergeCell ref="U167:Y167"/>
    <mergeCell ref="U168:Y168"/>
    <mergeCell ref="U169:Y169"/>
    <mergeCell ref="U170:Y170"/>
    <mergeCell ref="U171:Y171"/>
    <mergeCell ref="U162:Y162"/>
    <mergeCell ref="U163:Y163"/>
    <mergeCell ref="U164:Y164"/>
    <mergeCell ref="U165:Y165"/>
    <mergeCell ref="U166:Y166"/>
    <mergeCell ref="U157:Y157"/>
    <mergeCell ref="U158:Y158"/>
    <mergeCell ref="U159:Y159"/>
    <mergeCell ref="Q73:AA73"/>
    <mergeCell ref="Q74:AA74"/>
    <mergeCell ref="Q75:AA75"/>
    <mergeCell ref="Z168:AA168"/>
    <mergeCell ref="Z169:AA169"/>
    <mergeCell ref="Z170:AA170"/>
    <mergeCell ref="Z171:AA171"/>
    <mergeCell ref="C65:G65"/>
    <mergeCell ref="C66:G66"/>
    <mergeCell ref="C70:G70"/>
    <mergeCell ref="C71:G71"/>
    <mergeCell ref="C72:G72"/>
    <mergeCell ref="C73:G73"/>
    <mergeCell ref="C74:G74"/>
    <mergeCell ref="C75:G75"/>
    <mergeCell ref="C76:G76"/>
    <mergeCell ref="C77:G77"/>
    <mergeCell ref="C78:G78"/>
    <mergeCell ref="C79:G79"/>
    <mergeCell ref="Z163:AA163"/>
    <mergeCell ref="Z164:AA164"/>
    <mergeCell ref="Z165:AA165"/>
    <mergeCell ref="Z166:AA166"/>
    <mergeCell ref="Z167:AA167"/>
    <mergeCell ref="Z158:AA158"/>
    <mergeCell ref="Z159:AA159"/>
    <mergeCell ref="Z160:AA160"/>
    <mergeCell ref="Z161:AA161"/>
    <mergeCell ref="Z162:AA162"/>
    <mergeCell ref="Z153:AA153"/>
    <mergeCell ref="Z154:AA154"/>
    <mergeCell ref="Z155:AA155"/>
    <mergeCell ref="Z156:AA156"/>
    <mergeCell ref="Z157:AA157"/>
    <mergeCell ref="Z148:AA148"/>
    <mergeCell ref="Z149:AA149"/>
    <mergeCell ref="Z150:AA150"/>
    <mergeCell ref="Z151:AA151"/>
    <mergeCell ref="Z152:AA152"/>
    <mergeCell ref="Z143:AA143"/>
    <mergeCell ref="Z144:AA144"/>
    <mergeCell ref="Z145:AA145"/>
    <mergeCell ref="Z146:AA146"/>
    <mergeCell ref="Z147:AA147"/>
    <mergeCell ref="Z138:AA138"/>
    <mergeCell ref="Z139:AA139"/>
    <mergeCell ref="Z140:AA140"/>
    <mergeCell ref="Z141:AA141"/>
    <mergeCell ref="Z142:AA142"/>
    <mergeCell ref="Z133:AA133"/>
    <mergeCell ref="Z134:AA134"/>
    <mergeCell ref="Z135:AA135"/>
    <mergeCell ref="Z136:AA136"/>
    <mergeCell ref="Z137:AA137"/>
    <mergeCell ref="Z128:AA128"/>
    <mergeCell ref="Z129:AA129"/>
    <mergeCell ref="Z130:AA130"/>
    <mergeCell ref="Z131:AA131"/>
    <mergeCell ref="Z132:AA132"/>
    <mergeCell ref="U141:Y141"/>
    <mergeCell ref="R164:T164"/>
    <mergeCell ref="R165:T165"/>
    <mergeCell ref="R166:T166"/>
    <mergeCell ref="R159:T159"/>
    <mergeCell ref="R160:T160"/>
    <mergeCell ref="R161:T161"/>
    <mergeCell ref="R162:T162"/>
    <mergeCell ref="R163:T163"/>
    <mergeCell ref="R154:T154"/>
    <mergeCell ref="R155:T155"/>
    <mergeCell ref="R156:T156"/>
    <mergeCell ref="R157:T157"/>
    <mergeCell ref="R158:T158"/>
    <mergeCell ref="R149:T149"/>
    <mergeCell ref="R150:T150"/>
    <mergeCell ref="R151:T151"/>
    <mergeCell ref="R152:T152"/>
    <mergeCell ref="R153:T153"/>
    <mergeCell ref="K167:Q167"/>
    <mergeCell ref="K168:Q168"/>
    <mergeCell ref="K169:Q169"/>
    <mergeCell ref="K148:Q148"/>
    <mergeCell ref="K152:Q152"/>
    <mergeCell ref="K153:Q153"/>
    <mergeCell ref="U127:Y127"/>
    <mergeCell ref="H126:J126"/>
    <mergeCell ref="H127:J127"/>
    <mergeCell ref="H138:J138"/>
    <mergeCell ref="H133:J133"/>
    <mergeCell ref="H128:J128"/>
    <mergeCell ref="H129:J129"/>
    <mergeCell ref="H130:J130"/>
    <mergeCell ref="H131:J131"/>
    <mergeCell ref="H132:J132"/>
    <mergeCell ref="K134:Q134"/>
    <mergeCell ref="K135:Q135"/>
    <mergeCell ref="K136:Q136"/>
    <mergeCell ref="K137:Q137"/>
    <mergeCell ref="K138:Q138"/>
    <mergeCell ref="R135:T135"/>
    <mergeCell ref="R136:T136"/>
    <mergeCell ref="R137:T137"/>
    <mergeCell ref="H91:P91"/>
    <mergeCell ref="H92:P92"/>
    <mergeCell ref="H93:P93"/>
    <mergeCell ref="H94:P94"/>
    <mergeCell ref="H95:P95"/>
    <mergeCell ref="Z124:AA124"/>
    <mergeCell ref="Z125:AA125"/>
    <mergeCell ref="Z126:AA126"/>
    <mergeCell ref="Z127:AA127"/>
    <mergeCell ref="Q114:AA114"/>
    <mergeCell ref="H120:J120"/>
    <mergeCell ref="U120:Y120"/>
    <mergeCell ref="K120:Q120"/>
    <mergeCell ref="R120:T120"/>
    <mergeCell ref="H121:J121"/>
    <mergeCell ref="H122:J122"/>
    <mergeCell ref="H118:Y118"/>
    <mergeCell ref="H119:Y119"/>
    <mergeCell ref="U121:Y121"/>
    <mergeCell ref="U122:Y122"/>
    <mergeCell ref="U123:Y123"/>
    <mergeCell ref="U124:Y124"/>
    <mergeCell ref="U125:Y125"/>
    <mergeCell ref="U126:Y126"/>
    <mergeCell ref="C150:G150"/>
    <mergeCell ref="C151:G151"/>
    <mergeCell ref="C152:G152"/>
    <mergeCell ref="C153:G153"/>
    <mergeCell ref="C154:G154"/>
    <mergeCell ref="H106:P106"/>
    <mergeCell ref="H96:P96"/>
    <mergeCell ref="H97:P97"/>
    <mergeCell ref="H98:P98"/>
    <mergeCell ref="H99:P99"/>
    <mergeCell ref="H100:P100"/>
    <mergeCell ref="H153:J153"/>
    <mergeCell ref="H154:J154"/>
    <mergeCell ref="H148:J148"/>
    <mergeCell ref="H149:J149"/>
    <mergeCell ref="H150:J150"/>
    <mergeCell ref="H151:J151"/>
    <mergeCell ref="H152:J152"/>
    <mergeCell ref="H140:J140"/>
    <mergeCell ref="H141:J141"/>
    <mergeCell ref="H142:J142"/>
    <mergeCell ref="H143:J143"/>
    <mergeCell ref="H144:J144"/>
    <mergeCell ref="K154:Q154"/>
    <mergeCell ref="C145:G145"/>
    <mergeCell ref="C146:G146"/>
    <mergeCell ref="C147:G147"/>
    <mergeCell ref="C148:G148"/>
    <mergeCell ref="C149:G149"/>
    <mergeCell ref="H146:J146"/>
    <mergeCell ref="H147:J147"/>
    <mergeCell ref="C140:G140"/>
    <mergeCell ref="C141:G141"/>
    <mergeCell ref="C142:G142"/>
    <mergeCell ref="C143:G143"/>
    <mergeCell ref="C144:G144"/>
    <mergeCell ref="C169:G169"/>
    <mergeCell ref="H168:J168"/>
    <mergeCell ref="H169:J169"/>
    <mergeCell ref="C160:G160"/>
    <mergeCell ref="C161:G161"/>
    <mergeCell ref="C162:G162"/>
    <mergeCell ref="C163:G163"/>
    <mergeCell ref="C164:G164"/>
    <mergeCell ref="C155:G155"/>
    <mergeCell ref="C156:G156"/>
    <mergeCell ref="C157:G157"/>
    <mergeCell ref="C158:G158"/>
    <mergeCell ref="C159:G159"/>
    <mergeCell ref="H162:J162"/>
    <mergeCell ref="C165:G165"/>
    <mergeCell ref="C166:G166"/>
    <mergeCell ref="C167:G167"/>
    <mergeCell ref="C168:G168"/>
    <mergeCell ref="H161:J161"/>
    <mergeCell ref="H155:J155"/>
    <mergeCell ref="H156:J156"/>
    <mergeCell ref="H157:J157"/>
    <mergeCell ref="C135:G135"/>
    <mergeCell ref="C136:G136"/>
    <mergeCell ref="C137:G137"/>
    <mergeCell ref="C138:G138"/>
    <mergeCell ref="C139:G139"/>
    <mergeCell ref="H135:J135"/>
    <mergeCell ref="H136:J136"/>
    <mergeCell ref="H137:J137"/>
    <mergeCell ref="H139:J139"/>
    <mergeCell ref="C132:G132"/>
    <mergeCell ref="C133:G133"/>
    <mergeCell ref="C134:G134"/>
    <mergeCell ref="H134:J134"/>
    <mergeCell ref="C125:G125"/>
    <mergeCell ref="C126:G126"/>
    <mergeCell ref="C127:G127"/>
    <mergeCell ref="C128:G128"/>
    <mergeCell ref="C129:G129"/>
    <mergeCell ref="C113:G113"/>
    <mergeCell ref="C114:G114"/>
    <mergeCell ref="C115:G115"/>
    <mergeCell ref="C121:G121"/>
    <mergeCell ref="C122:G122"/>
    <mergeCell ref="C123:G123"/>
    <mergeCell ref="C124:G124"/>
    <mergeCell ref="C130:G130"/>
    <mergeCell ref="C131:G131"/>
    <mergeCell ref="C118:G120"/>
    <mergeCell ref="H111:P111"/>
    <mergeCell ref="H112:P112"/>
    <mergeCell ref="C106:G106"/>
    <mergeCell ref="C107:G107"/>
    <mergeCell ref="C108:G108"/>
    <mergeCell ref="C109:G109"/>
    <mergeCell ref="C110:G110"/>
    <mergeCell ref="C101:G101"/>
    <mergeCell ref="C102:G102"/>
    <mergeCell ref="C103:G103"/>
    <mergeCell ref="C104:G104"/>
    <mergeCell ref="C105:G105"/>
    <mergeCell ref="C111:G111"/>
    <mergeCell ref="C112:G112"/>
    <mergeCell ref="H107:P107"/>
    <mergeCell ref="H108:P108"/>
    <mergeCell ref="H109:P109"/>
    <mergeCell ref="H110:P110"/>
    <mergeCell ref="H101:P101"/>
    <mergeCell ref="H102:P102"/>
    <mergeCell ref="H103:P103"/>
    <mergeCell ref="H104:P104"/>
    <mergeCell ref="H105:P105"/>
    <mergeCell ref="C82:G82"/>
    <mergeCell ref="C83:G83"/>
    <mergeCell ref="C84:G84"/>
    <mergeCell ref="C85:G85"/>
    <mergeCell ref="C96:G96"/>
    <mergeCell ref="C97:G97"/>
    <mergeCell ref="C98:G98"/>
    <mergeCell ref="C99:G99"/>
    <mergeCell ref="C100:G100"/>
    <mergeCell ref="C91:G91"/>
    <mergeCell ref="C92:G92"/>
    <mergeCell ref="C93:G93"/>
    <mergeCell ref="C94:G94"/>
    <mergeCell ref="C95:G95"/>
    <mergeCell ref="Z172:AA172"/>
    <mergeCell ref="Z118:AA120"/>
    <mergeCell ref="Z121:AA121"/>
    <mergeCell ref="Z122:AA122"/>
    <mergeCell ref="C53:AA53"/>
    <mergeCell ref="E54:H54"/>
    <mergeCell ref="C55:AA55"/>
    <mergeCell ref="C59:AA59"/>
    <mergeCell ref="J54:AA54"/>
    <mergeCell ref="C80:G80"/>
    <mergeCell ref="H76:P76"/>
    <mergeCell ref="H77:P77"/>
    <mergeCell ref="H78:P78"/>
    <mergeCell ref="H79:P79"/>
    <mergeCell ref="H80:P80"/>
    <mergeCell ref="H74:P74"/>
    <mergeCell ref="H75:P75"/>
    <mergeCell ref="Z123:AA123"/>
    <mergeCell ref="C86:G86"/>
    <mergeCell ref="C87:G87"/>
    <mergeCell ref="C88:G88"/>
    <mergeCell ref="C89:G89"/>
    <mergeCell ref="C90:G90"/>
    <mergeCell ref="C81:G81"/>
    <mergeCell ref="N36:S36"/>
    <mergeCell ref="N39:S39"/>
    <mergeCell ref="C48:I48"/>
    <mergeCell ref="J48:O48"/>
    <mergeCell ref="P48:AA48"/>
    <mergeCell ref="C49:I51"/>
    <mergeCell ref="J49:O51"/>
    <mergeCell ref="S49:AA49"/>
    <mergeCell ref="S50:AA50"/>
    <mergeCell ref="S51:AA51"/>
    <mergeCell ref="D16:Z16"/>
    <mergeCell ref="C19:AA23"/>
    <mergeCell ref="C25:AA25"/>
    <mergeCell ref="C28:R28"/>
    <mergeCell ref="N32:S32"/>
    <mergeCell ref="F15:Z15"/>
    <mergeCell ref="X2:Z2"/>
    <mergeCell ref="Q9:AA9"/>
    <mergeCell ref="Q10:AA10"/>
    <mergeCell ref="Q12:AA12"/>
    <mergeCell ref="Q13:AA13"/>
    <mergeCell ref="J26:AA27"/>
  </mergeCells>
  <phoneticPr fontId="4"/>
  <printOptions horizontalCentered="1"/>
  <pageMargins left="0.70866141732283472" right="0.70866141732283472" top="0.70866141732283472" bottom="0.70866141732283472" header="0.31496062992125984" footer="0.31496062992125984"/>
  <pageSetup paperSize="9" scale="99" fitToHeight="0" orientation="portrait" r:id="rId1"/>
  <rowBreaks count="1" manualBreakCount="1">
    <brk id="57" min="1" max="2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428C5-EE63-499B-8CF1-55D6CB0F5ED5}">
  <sheetPr codeName="Sheet3">
    <pageSetUpPr fitToPage="1"/>
  </sheetPr>
  <dimension ref="A1:C65"/>
  <sheetViews>
    <sheetView showGridLines="0" zoomScaleNormal="100" workbookViewId="0">
      <selection sqref="A1:C1"/>
    </sheetView>
  </sheetViews>
  <sheetFormatPr defaultRowHeight="13.5" x14ac:dyDescent="0.15"/>
  <sheetData>
    <row r="1" spans="1:3" x14ac:dyDescent="0.15">
      <c r="A1" s="234" t="s">
        <v>71</v>
      </c>
      <c r="B1" s="234"/>
      <c r="C1" s="234"/>
    </row>
    <row r="65" spans="1:3" x14ac:dyDescent="0.15">
      <c r="A65" s="234" t="s">
        <v>71</v>
      </c>
      <c r="B65" s="234"/>
      <c r="C65" s="234"/>
    </row>
  </sheetData>
  <sheetProtection algorithmName="SHA-512" hashValue="KGZ0QckgsH+/FTjsjo4xqpOJQ5xgz8qWT2jzGzMBlbcYwyRqyug4OowXxdvmrEi+1ncX7AZtqkVw4giswYdVzA==" saltValue="hA0DH38jHNI3axmJ0qULNQ==" spinCount="100000" sheet="1" objects="1" scenarios="1" selectLockedCells="1"/>
  <mergeCells count="2">
    <mergeCell ref="A1:C1"/>
    <mergeCell ref="A65:C65"/>
  </mergeCells>
  <phoneticPr fontId="6"/>
  <hyperlinks>
    <hyperlink ref="A1:C1" location="入力シート!P110" display="入力シートに戻る" xr:uid="{0E25721C-47FE-4825-A409-E026CA68CE0E}"/>
    <hyperlink ref="A65:C65" location="入力シート!P110" display="入力シートに戻る" xr:uid="{00A3F6C7-D776-411C-B963-A4C67ABDBC20}"/>
  </hyperlinks>
  <pageMargins left="0.7" right="0.7" top="0.75" bottom="0.75" header="0.3" footer="0.3"/>
  <pageSetup paperSize="9" scale="61"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6AEAC6530E514792DF8AB1A2192557" ma:contentTypeVersion="8" ma:contentTypeDescription="新しいドキュメントを作成します。" ma:contentTypeScope="" ma:versionID="7086557a758fa10d995dfce2780ac561">
  <xsd:schema xmlns:xsd="http://www.w3.org/2001/XMLSchema" xmlns:xs="http://www.w3.org/2001/XMLSchema" xmlns:p="http://schemas.microsoft.com/office/2006/metadata/properties" xmlns:ns2="c3b08bc5-da99-4475-9cea-8190f020cc59" xmlns:ns3="9e7ab9cb-f097-457f-85cf-fa02fba73cb2" targetNamespace="http://schemas.microsoft.com/office/2006/metadata/properties" ma:root="true" ma:fieldsID="7bc5d9f932e27e0081b410f447ea7187" ns2:_="" ns3:_="">
    <xsd:import namespace="c3b08bc5-da99-4475-9cea-8190f020cc59"/>
    <xsd:import namespace="9e7ab9cb-f097-457f-85cf-fa02fba73cb2"/>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b08bc5-da99-4475-9cea-8190f020cc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5b78dc83-ca9e-435d-bf5b-fd312d7f555f"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7ab9cb-f097-457f-85cf-fa02fba73cb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8d1b821-2ae0-469d-9839-9db5403fabaf}" ma:internalName="TaxCatchAll" ma:showField="CatchAllData" ma:web="9e7ab9cb-f097-457f-85cf-fa02fba73c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C6C97F-973E-4A1A-BAD3-36008AD0C615}">
  <ds:schemaRefs>
    <ds:schemaRef ds:uri="http://schemas.microsoft.com/sharepoint/v3/contenttype/forms"/>
  </ds:schemaRefs>
</ds:datastoreItem>
</file>

<file path=customXml/itemProps2.xml><?xml version="1.0" encoding="utf-8"?>
<ds:datastoreItem xmlns:ds="http://schemas.openxmlformats.org/officeDocument/2006/customXml" ds:itemID="{224981A6-0D6C-4334-829D-73942F0BEE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b08bc5-da99-4475-9cea-8190f020cc59"/>
    <ds:schemaRef ds:uri="9e7ab9cb-f097-457f-85cf-fa02fba73c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3</vt:i4>
      </vt:variant>
    </vt:vector>
  </HeadingPairs>
  <TitlesOfParts>
    <vt:vector size="11" baseType="lpstr">
      <vt:lpstr>入力シート</vt:lpstr>
      <vt:lpstr>入力シート（2事業場以降）</vt:lpstr>
      <vt:lpstr>中間シート</vt:lpstr>
      <vt:lpstr>インポート</vt:lpstr>
      <vt:lpstr>様式第9（通常）</vt:lpstr>
      <vt:lpstr>様式第9（30事業場まで）</vt:lpstr>
      <vt:lpstr>様式第9（50事業場）</vt:lpstr>
      <vt:lpstr>納品書等・振込明細書等</vt:lpstr>
      <vt:lpstr>'様式第9（30事業場まで）'!Print_Area</vt:lpstr>
      <vt:lpstr>'様式第9（50事業場）'!Print_Area</vt:lpstr>
      <vt:lpstr>'様式第9（通常）'!Print_Area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2022-08-10T07:02:06Z</dcterms:created>
  <dcterms:modified xsi:type="dcterms:W3CDTF">2022-09-14T10:18:41Z</dcterms:modified>
</cp:coreProperties>
</file>