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workbookProtection workbookAlgorithmName="SHA-512" workbookHashValue="OcPDdMxMdLhjGWzip69mUk3JZi7VIg7eplxT3db9SgdD4IMYtgxM4d99bot/Ccvqnrn3TxWefGa/Jd08X2femg==" workbookSaltValue="+oRowTHk2Z8tZaFZ3ZMMBQ==" workbookSpinCount="100000" lockStructure="1"/>
  <bookViews>
    <workbookView xWindow="0" yWindow="0" windowWidth="28800" windowHeight="12450"/>
  </bookViews>
  <sheets>
    <sheet name="総括分析データ " sheetId="32" r:id="rId1"/>
    <sheet name="エラー確認シート" sheetId="37" r:id="rId2"/>
    <sheet name="実施計画書からの貼付用" sheetId="38" r:id="rId3"/>
    <sheet name="インポート" sheetId="43" state="hidden" r:id="rId4"/>
    <sheet name="エラーリスト" sheetId="40" state="hidden" r:id="rId5"/>
    <sheet name="反映・確認シート" sheetId="35" state="hidden" r:id="rId6"/>
    <sheet name="プルダウンリスト" sheetId="8" state="hidden" r:id="rId7"/>
    <sheet name="入力規制リスト" sheetId="42" state="hidden" r:id="rId8"/>
  </sheets>
  <externalReferences>
    <externalReference r:id="rId9"/>
    <externalReference r:id="rId10"/>
    <externalReference r:id="rId11"/>
    <externalReference r:id="rId12"/>
    <externalReference r:id="rId13"/>
  </externalReferences>
  <definedNames>
    <definedName name="_xlnm._FilterDatabase" localSheetId="0" hidden="1">'総括分析データ '!$A$12:$BD$45</definedName>
    <definedName name="A">[1]都道府県!$A$2:$A$11</definedName>
    <definedName name="aaa">[2]都道府県!$A$2:$A$11</definedName>
    <definedName name="aaaa">[2]都道府県!$A$2:$A$11</definedName>
    <definedName name="aaaaa">[3]都道府県!$A$2:$A$11</definedName>
    <definedName name="Aブロック">[4]都道府県!$A$2:$A$11</definedName>
    <definedName name="B">[1]都道府県!$B$2:$B$4</definedName>
    <definedName name="bbb">[2]都道府県!$B$2:$B$4</definedName>
    <definedName name="bbbb">[2]都道府県!$B$2:$B$4</definedName>
    <definedName name="bbbbb">[3]都道府県!$B$2:$B$4</definedName>
    <definedName name="bbbbbb">[3]都道府県!$B$2:$B$4</definedName>
    <definedName name="Bブロック">[4]都道府県!$B$2:$B$4</definedName>
    <definedName name="CC">[1]都道府県!$C$2:$C$9</definedName>
    <definedName name="ccc">[2]都道府県!$C$2:$C$9</definedName>
    <definedName name="CCCC">[1]都道府県!$G$2:$G$7</definedName>
    <definedName name="ccccc">[2]都道府県!$C$2:$C$9</definedName>
    <definedName name="cccccc">[1]都道府県!$C$2:$C$9</definedName>
    <definedName name="ccccccc">[3]都道府県!$C$2:$C$9</definedName>
    <definedName name="cccccccc">[1]都道府県!$G$2:$G$7</definedName>
    <definedName name="ccccccccc">[3]都道府県!$C$2:$C$9</definedName>
    <definedName name="check">[3]都道府県!$G$2:$G$7</definedName>
    <definedName name="Cブロック">[4]都道府県!$C$2:$C$9</definedName>
    <definedName name="D">[1]都道府県!$D$2:$D$10</definedName>
    <definedName name="dd">[1]都道府県!$D$2:$D$10</definedName>
    <definedName name="ddd">[2]都道府県!$D$2:$D$10</definedName>
    <definedName name="dddd">[3]都道府県!$D$2:$D$10</definedName>
    <definedName name="ddddd">[2]都道府県!$D$2:$D$10</definedName>
    <definedName name="ddddddd">[3]都道府県!$D$2:$D$10</definedName>
    <definedName name="Dブロック">[4]都道府県!$D$2:$D$10</definedName>
    <definedName name="E">[1]都道府県!$E$2:$E$18</definedName>
    <definedName name="ee">[1]都道府県!$E$2:$E$18</definedName>
    <definedName name="eee">[2]都道府県!$E$2:$E$18</definedName>
    <definedName name="eeee">[3]都道府県!$E$2:$E$18</definedName>
    <definedName name="eeeee">[2]都道府県!$E$2:$E$18</definedName>
    <definedName name="eeeeeee">[3]都道府県!$E$2:$E$18</definedName>
    <definedName name="Eブロック">[4]都道府県!$E$2:$E$18</definedName>
    <definedName name="OB">[1]都道府県!$H$2:$H$3</definedName>
    <definedName name="oba">[3]都道府県!$H$2:$H$3</definedName>
    <definedName name="obb">[1]都道府県!$H$2:$H$3</definedName>
    <definedName name="_xlnm.Print_Area" localSheetId="0">'総括分析データ '!$A$1:$AY$65</definedName>
    <definedName name="チェック">[2]都道府県!$G$2:$G$7</definedName>
    <definedName name="モーダル">プルダウンリスト!$D$4:$D$8</definedName>
    <definedName name="荷姿">プルダウンリスト!$C$4:$C$8</definedName>
    <definedName name="取得時期">プルダウンリスト!$A$4:$A$6</definedName>
    <definedName name="大庭">[2]都道府県!$H$2:$H$3</definedName>
    <definedName name="天候">プルダウンリスト!$A$13:$A$20</definedName>
    <definedName name="燃料の種類">プルダウンリスト!$C$12:$C$16</definedName>
    <definedName name="輸送形態" localSheetId="6">プルダウンリスト!$B$4:$B$8</definedName>
    <definedName name="輸送形態">プルダウンリスト!$B$4:$B$8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32" l="1"/>
  <c r="X20" i="32"/>
  <c r="X19" i="32"/>
  <c r="X18" i="32"/>
  <c r="X17" i="32"/>
  <c r="X16" i="32"/>
  <c r="X15" i="32"/>
  <c r="X14" i="32"/>
  <c r="BX182" i="35" l="1"/>
  <c r="F14" i="35"/>
  <c r="F8" i="35" l="1"/>
  <c r="AD33" i="38" l="1"/>
  <c r="AG33" i="38" s="1"/>
  <c r="AD32" i="38"/>
  <c r="AG32" i="38" s="1"/>
  <c r="AD31" i="38"/>
  <c r="AG31" i="38" s="1"/>
  <c r="AD30" i="38"/>
  <c r="AG30" i="38" s="1"/>
  <c r="AD29" i="38"/>
  <c r="AG29" i="38" s="1"/>
  <c r="AD28" i="38"/>
  <c r="AG28" i="38" s="1"/>
  <c r="AD20" i="38"/>
  <c r="AG20" i="38" s="1"/>
  <c r="AD21" i="38"/>
  <c r="AG21" i="38" s="1"/>
  <c r="AD22" i="38"/>
  <c r="AG22" i="38" s="1"/>
  <c r="AD23" i="38"/>
  <c r="AG23" i="38" s="1"/>
  <c r="AD24" i="38"/>
  <c r="AG24" i="38" s="1"/>
  <c r="AD19" i="38"/>
  <c r="AG19" i="38" s="1"/>
  <c r="AD10" i="38"/>
  <c r="AG10" i="38" s="1"/>
  <c r="AD12" i="38"/>
  <c r="AG12" i="38" s="1"/>
  <c r="AD11" i="38"/>
  <c r="AG11" i="38" s="1"/>
  <c r="X63" i="32" l="1"/>
  <c r="X62" i="32"/>
  <c r="X61" i="32"/>
  <c r="X60" i="32"/>
  <c r="X59" i="32"/>
  <c r="X58" i="32"/>
  <c r="X57" i="32"/>
  <c r="X56" i="32"/>
  <c r="X55" i="32"/>
  <c r="X54" i="32"/>
  <c r="X53" i="32"/>
  <c r="X52" i="32"/>
  <c r="X51" i="32"/>
  <c r="X50" i="32"/>
  <c r="X49" i="32"/>
  <c r="X48" i="32"/>
  <c r="X47" i="32"/>
  <c r="X46" i="32"/>
  <c r="X45" i="32"/>
  <c r="X44" i="32"/>
  <c r="X43" i="32"/>
  <c r="X42" i="32"/>
  <c r="X41" i="32"/>
  <c r="X40" i="32"/>
  <c r="X39" i="32"/>
  <c r="X38" i="32"/>
  <c r="X37" i="32"/>
  <c r="X36" i="32"/>
  <c r="X35" i="32"/>
  <c r="X34" i="32"/>
  <c r="X33" i="32"/>
  <c r="X32" i="32"/>
  <c r="X31" i="32"/>
  <c r="X30" i="32"/>
  <c r="X29" i="32"/>
  <c r="X28" i="32"/>
  <c r="X27" i="32"/>
  <c r="X26" i="32"/>
  <c r="X25" i="32"/>
  <c r="X24" i="32"/>
  <c r="X23" i="32"/>
  <c r="X22" i="32"/>
  <c r="F64" i="35" l="1"/>
  <c r="J70" i="35"/>
  <c r="J68" i="35"/>
  <c r="J66" i="35"/>
  <c r="J64" i="35"/>
  <c r="H70" i="35"/>
  <c r="F70" i="35"/>
  <c r="P70" i="35" s="1"/>
  <c r="H68" i="35"/>
  <c r="F68" i="35"/>
  <c r="H66" i="35"/>
  <c r="F66" i="35"/>
  <c r="P66" i="35" s="1"/>
  <c r="P68" i="35" l="1"/>
  <c r="AJ70" i="35"/>
  <c r="Z70" i="35"/>
  <c r="X70" i="35"/>
  <c r="V70" i="35"/>
  <c r="Z66" i="35"/>
  <c r="V66" i="35"/>
  <c r="X66" i="35" s="1"/>
  <c r="AJ66" i="35"/>
  <c r="V68" i="35"/>
  <c r="X68" i="35" s="1"/>
  <c r="Z68" i="35"/>
  <c r="AJ68" i="35" s="1"/>
  <c r="H64" i="35"/>
  <c r="V64" i="35" s="1"/>
  <c r="X64" i="35" s="1"/>
  <c r="F18" i="35"/>
  <c r="K58" i="35"/>
  <c r="V58" i="35" s="1"/>
  <c r="K56" i="35"/>
  <c r="V56" i="35" s="1"/>
  <c r="K54" i="35"/>
  <c r="V54" i="35" s="1"/>
  <c r="K52" i="35"/>
  <c r="V52" i="35" s="1"/>
  <c r="K50" i="35"/>
  <c r="V50" i="35" s="1"/>
  <c r="K48" i="35"/>
  <c r="V48" i="35" s="1"/>
  <c r="K45" i="35"/>
  <c r="K43" i="35"/>
  <c r="K41" i="35"/>
  <c r="K39" i="35"/>
  <c r="K37" i="35"/>
  <c r="K35" i="35"/>
  <c r="K32" i="35"/>
  <c r="K30" i="35"/>
  <c r="K28" i="35"/>
  <c r="K26" i="35"/>
  <c r="K24" i="35"/>
  <c r="P64" i="35" l="1"/>
  <c r="R41" i="35"/>
  <c r="T41" i="35" s="1"/>
  <c r="R45" i="35"/>
  <c r="T45" i="35" s="1"/>
  <c r="R43" i="35"/>
  <c r="T43" i="35" s="1"/>
  <c r="R35" i="35"/>
  <c r="T35" i="35" s="1"/>
  <c r="R37" i="35"/>
  <c r="T37" i="35" s="1"/>
  <c r="I4" i="8"/>
  <c r="X48" i="35"/>
  <c r="R39" i="35"/>
  <c r="Z64" i="35"/>
  <c r="AJ64" i="35" s="1"/>
  <c r="R50" i="35"/>
  <c r="T50" i="35" s="1"/>
  <c r="R58" i="35"/>
  <c r="T58" i="35" s="1"/>
  <c r="R48" i="35"/>
  <c r="T48" i="35" s="1"/>
  <c r="R52" i="35"/>
  <c r="T52" i="35" s="1"/>
  <c r="R54" i="35"/>
  <c r="T54" i="35" s="1"/>
  <c r="R56" i="35"/>
  <c r="T56" i="35" s="1"/>
  <c r="V45" i="35" l="1"/>
  <c r="F45" i="35" s="1"/>
  <c r="V37" i="35"/>
  <c r="F37" i="35" s="1"/>
  <c r="V41" i="35"/>
  <c r="F41" i="35" s="1"/>
  <c r="V35" i="35"/>
  <c r="F35" i="35" s="1"/>
  <c r="V43" i="35"/>
  <c r="F43" i="35" s="1"/>
  <c r="T39" i="35"/>
  <c r="V39" i="35" s="1"/>
  <c r="X35" i="35"/>
  <c r="F50" i="35"/>
  <c r="F56" i="35"/>
  <c r="F54" i="35"/>
  <c r="F52" i="35"/>
  <c r="F58" i="35"/>
  <c r="F39" i="35" l="1"/>
  <c r="F48" i="35"/>
  <c r="R32" i="35"/>
  <c r="R30" i="35"/>
  <c r="R28" i="35"/>
  <c r="R26" i="35"/>
  <c r="R24" i="35"/>
  <c r="K22" i="35"/>
  <c r="F16" i="35"/>
  <c r="T32" i="35" l="1"/>
  <c r="V32" i="35" s="1"/>
  <c r="F32" i="35" s="1"/>
  <c r="T30" i="35"/>
  <c r="V30" i="35" s="1"/>
  <c r="F30" i="35" s="1"/>
  <c r="T28" i="35"/>
  <c r="V28" i="35" s="1"/>
  <c r="F28" i="35" s="1"/>
  <c r="T26" i="35"/>
  <c r="V26" i="35" s="1"/>
  <c r="F26" i="35" s="1"/>
  <c r="T24" i="35"/>
  <c r="V24" i="35" s="1"/>
  <c r="F24" i="35" s="1"/>
  <c r="I3" i="8"/>
  <c r="T70" i="35"/>
  <c r="T66" i="35"/>
  <c r="T68" i="35"/>
  <c r="T64" i="35"/>
  <c r="R22" i="35"/>
  <c r="S10" i="35"/>
  <c r="AC10" i="35" s="1"/>
  <c r="AM10" i="35" s="1"/>
  <c r="F10" i="35" s="1"/>
  <c r="F12" i="35"/>
  <c r="BB126" i="35"/>
  <c r="JN112" i="35"/>
  <c r="AP158" i="35"/>
  <c r="MN80" i="35"/>
  <c r="BJ82" i="35"/>
  <c r="GD100" i="35"/>
  <c r="HX114" i="35"/>
  <c r="BJ88" i="35"/>
  <c r="GT124" i="35"/>
  <c r="V158" i="35"/>
  <c r="ET92" i="35"/>
  <c r="CV82" i="35"/>
  <c r="BB124" i="35"/>
  <c r="HJ124" i="35"/>
  <c r="CD98" i="35"/>
  <c r="FN122" i="35"/>
  <c r="MN98" i="35"/>
  <c r="BJ98" i="35"/>
  <c r="BV118" i="35"/>
  <c r="HX94" i="35"/>
  <c r="L128" i="35"/>
  <c r="ER84" i="35"/>
  <c r="ER96" i="35"/>
  <c r="HJ82" i="35"/>
  <c r="BP128" i="35"/>
  <c r="IZ126" i="35"/>
  <c r="JN132" i="35"/>
  <c r="BJ80" i="35"/>
  <c r="HX104" i="35"/>
  <c r="V154" i="35"/>
  <c r="IZ128" i="35"/>
  <c r="HJ100" i="35"/>
  <c r="JN88" i="35"/>
  <c r="GD104" i="35"/>
  <c r="CH80" i="35"/>
  <c r="L116" i="35"/>
  <c r="HJ90" i="35"/>
  <c r="CH96" i="35"/>
  <c r="V116" i="35"/>
  <c r="CH94" i="35"/>
  <c r="MN88" i="35"/>
  <c r="L104" i="35"/>
  <c r="CH124" i="35"/>
  <c r="CV94" i="35"/>
  <c r="AP90" i="35"/>
  <c r="JZ132" i="35"/>
  <c r="MN102" i="35"/>
  <c r="DZ84" i="35"/>
  <c r="MB120" i="35"/>
  <c r="KN90" i="35"/>
  <c r="KZ116" i="35"/>
  <c r="BP124" i="35"/>
  <c r="BB96" i="35"/>
  <c r="ER106" i="35"/>
  <c r="EH106" i="35"/>
  <c r="L108" i="35"/>
  <c r="JN114" i="35"/>
  <c r="MZ130" i="35"/>
  <c r="DZ110" i="35"/>
  <c r="CH112" i="35"/>
  <c r="V106" i="35"/>
  <c r="MZ86" i="35"/>
  <c r="DL96" i="35"/>
  <c r="L106" i="35"/>
  <c r="MN126" i="35"/>
  <c r="BV122" i="35"/>
  <c r="BB130" i="35"/>
  <c r="KN110" i="35"/>
  <c r="KN118" i="35"/>
  <c r="JN94" i="35"/>
  <c r="AP176" i="35"/>
  <c r="BJ94" i="35"/>
  <c r="V80" i="35"/>
  <c r="MZ126" i="35"/>
  <c r="KN130" i="35"/>
  <c r="BJ128" i="35"/>
  <c r="CD120" i="35"/>
  <c r="DZ102" i="35"/>
  <c r="BJ118" i="35"/>
  <c r="JZ128" i="35"/>
  <c r="HX106" i="35"/>
  <c r="IZ118" i="35"/>
  <c r="BP96" i="35"/>
  <c r="DL122" i="35"/>
  <c r="KN112" i="35"/>
  <c r="IZ86" i="35"/>
  <c r="ER112" i="35"/>
  <c r="DL112" i="35"/>
  <c r="MN118" i="35"/>
  <c r="L100" i="35"/>
  <c r="BJ132" i="35"/>
  <c r="EH104" i="35"/>
  <c r="AP154" i="35"/>
  <c r="LL110" i="35"/>
  <c r="AP118" i="35"/>
  <c r="DZ132" i="35"/>
  <c r="FN92" i="35"/>
  <c r="DZ80" i="35"/>
  <c r="BP82" i="35"/>
  <c r="GT110" i="35"/>
  <c r="BB122" i="35"/>
  <c r="GT82" i="35"/>
  <c r="MN100" i="35"/>
  <c r="BB82" i="35"/>
  <c r="DL132" i="35"/>
  <c r="MN114" i="35"/>
  <c r="IZ120" i="35"/>
  <c r="BV80" i="35"/>
  <c r="EH100" i="35"/>
  <c r="LL116" i="35"/>
  <c r="BJ130" i="35"/>
  <c r="BP130" i="35"/>
  <c r="LL100" i="35"/>
  <c r="L84" i="35"/>
  <c r="JZ92" i="35"/>
  <c r="AV80" i="35"/>
  <c r="AP96" i="35"/>
  <c r="V132" i="35"/>
  <c r="V82" i="35"/>
  <c r="GD108" i="35"/>
  <c r="KZ120" i="35"/>
  <c r="ET100" i="35"/>
  <c r="MZ118" i="35"/>
  <c r="BP132" i="35"/>
  <c r="V152" i="35"/>
  <c r="MN86" i="35"/>
  <c r="ET94" i="35"/>
  <c r="BV120" i="35"/>
  <c r="EH98" i="35"/>
  <c r="CV84" i="35"/>
  <c r="FN124" i="35"/>
  <c r="AP106" i="35"/>
  <c r="BP88" i="35"/>
  <c r="MZ98" i="35"/>
  <c r="AP128" i="35"/>
  <c r="MN128" i="35"/>
  <c r="HJ118" i="35"/>
  <c r="AP110" i="35"/>
  <c r="GT92" i="35"/>
  <c r="CH102" i="35"/>
  <c r="BP100" i="35"/>
  <c r="JN96" i="35"/>
  <c r="KN98" i="35"/>
  <c r="KZ86" i="35"/>
  <c r="GD128" i="35"/>
  <c r="MB90" i="35"/>
  <c r="V94" i="35"/>
  <c r="HJ108" i="35"/>
  <c r="AP132" i="35"/>
  <c r="AP82" i="35"/>
  <c r="AP122" i="35"/>
  <c r="JN116" i="35"/>
  <c r="BB102" i="35"/>
  <c r="L88" i="35"/>
  <c r="JZ108" i="35"/>
  <c r="GT98" i="35"/>
  <c r="GD124" i="35"/>
  <c r="ET80" i="35"/>
  <c r="HX116" i="35"/>
  <c r="DL126" i="35"/>
  <c r="BV106" i="35"/>
  <c r="MB110" i="35"/>
  <c r="V160" i="35"/>
  <c r="ER86" i="35"/>
  <c r="GD84" i="35"/>
  <c r="MB116" i="35"/>
  <c r="V92" i="35"/>
  <c r="ET128" i="35"/>
  <c r="GT104" i="35"/>
  <c r="HX96" i="35"/>
  <c r="BV112" i="35"/>
  <c r="HX110" i="35"/>
  <c r="GD90" i="35"/>
  <c r="V96" i="35"/>
  <c r="GT84" i="35"/>
  <c r="IZ82" i="35"/>
  <c r="V140" i="35"/>
  <c r="GD88" i="35"/>
  <c r="HJ80" i="35"/>
  <c r="BP86" i="35"/>
  <c r="JN130" i="35"/>
  <c r="BP122" i="35"/>
  <c r="KN88" i="35"/>
  <c r="ER116" i="35"/>
  <c r="BP110" i="35"/>
  <c r="CV132" i="35"/>
  <c r="ER80" i="35"/>
  <c r="AP162" i="35"/>
  <c r="CH88" i="35"/>
  <c r="L90" i="35"/>
  <c r="DL98" i="35"/>
  <c r="EH102" i="35"/>
  <c r="GT106" i="35"/>
  <c r="V164" i="35"/>
  <c r="IZ112" i="35"/>
  <c r="V114" i="35"/>
  <c r="KZ90" i="35"/>
  <c r="LL130" i="35"/>
  <c r="HX100" i="35"/>
  <c r="HX128" i="35"/>
  <c r="BV86" i="35"/>
  <c r="T80" i="35"/>
  <c r="GT120" i="35"/>
  <c r="V174" i="35"/>
  <c r="FN104" i="35"/>
  <c r="GD116" i="35"/>
  <c r="FN112" i="35"/>
  <c r="IZ94" i="35"/>
  <c r="IZ80" i="35"/>
  <c r="BB114" i="35"/>
  <c r="KZ110" i="35"/>
  <c r="HJ104" i="35"/>
  <c r="ET108" i="35"/>
  <c r="HJ86" i="35"/>
  <c r="HJ88" i="35"/>
  <c r="AP140" i="35"/>
  <c r="KZ82" i="35"/>
  <c r="BJ86" i="35"/>
  <c r="CH130" i="35"/>
  <c r="DL114" i="35"/>
  <c r="CH118" i="35"/>
  <c r="DL102" i="35"/>
  <c r="LL92" i="35"/>
  <c r="KN128" i="35"/>
  <c r="KZ114" i="35"/>
  <c r="IZ124" i="35"/>
  <c r="BB106" i="35"/>
  <c r="JN120" i="35"/>
  <c r="GT100" i="35"/>
  <c r="FN114" i="35"/>
  <c r="MZ116" i="35"/>
  <c r="CV114" i="35"/>
  <c r="JN80" i="35"/>
  <c r="FN94" i="35"/>
  <c r="JZ90" i="35"/>
  <c r="GD92" i="35"/>
  <c r="KZ100" i="35"/>
  <c r="CH100" i="35"/>
  <c r="AP92" i="35"/>
  <c r="V178" i="35"/>
  <c r="IZ96" i="35"/>
  <c r="HX118" i="35"/>
  <c r="AP104" i="35"/>
  <c r="HX82" i="35"/>
  <c r="BP118" i="35"/>
  <c r="GT88" i="35"/>
  <c r="MB104" i="35"/>
  <c r="HJ128" i="35"/>
  <c r="EH130" i="35"/>
  <c r="BJ104" i="35"/>
  <c r="ET82" i="35"/>
  <c r="HJ130" i="35"/>
  <c r="BB100" i="35"/>
  <c r="LL98" i="35"/>
  <c r="DZ108" i="35"/>
  <c r="JZ82" i="35"/>
  <c r="CD106" i="35"/>
  <c r="ET130" i="35"/>
  <c r="EH110" i="35"/>
  <c r="JZ124" i="35"/>
  <c r="KZ106" i="35"/>
  <c r="ET96" i="35"/>
  <c r="V136" i="35"/>
  <c r="DZ90" i="35"/>
  <c r="HX132" i="35"/>
  <c r="KN84" i="35"/>
  <c r="ER90" i="35"/>
  <c r="KN132" i="35"/>
  <c r="CV96" i="35"/>
  <c r="HX112" i="35"/>
  <c r="LL86" i="35"/>
  <c r="JN118" i="35"/>
  <c r="ET88" i="35"/>
  <c r="DZ118" i="35"/>
  <c r="BV110" i="35"/>
  <c r="BP84" i="35"/>
  <c r="HX98" i="35"/>
  <c r="LL80" i="35"/>
  <c r="MN106" i="35"/>
  <c r="MB86" i="35"/>
  <c r="JZ116" i="35"/>
  <c r="AP150" i="35"/>
  <c r="BB80" i="35"/>
  <c r="JN124" i="35"/>
  <c r="DZ98" i="35"/>
  <c r="MB102" i="35"/>
  <c r="P80" i="35"/>
  <c r="CV100" i="35"/>
  <c r="ER98" i="35"/>
  <c r="GD112" i="35"/>
  <c r="KN116" i="35"/>
  <c r="KN126" i="35"/>
  <c r="LL106" i="35"/>
  <c r="MZ128" i="35"/>
  <c r="GT132" i="35"/>
  <c r="DZ106" i="35"/>
  <c r="HX84" i="35"/>
  <c r="MB80" i="35"/>
  <c r="V88" i="35"/>
  <c r="ER118" i="35"/>
  <c r="DL92" i="35"/>
  <c r="BJ92" i="35"/>
  <c r="DZ82" i="35"/>
  <c r="JZ86" i="35"/>
  <c r="BB112" i="35"/>
  <c r="MB130" i="35"/>
  <c r="KZ88" i="35"/>
  <c r="ER108" i="35"/>
  <c r="ET116" i="35"/>
  <c r="JZ102" i="35"/>
  <c r="GD126" i="35"/>
  <c r="V148" i="35"/>
  <c r="JN110" i="35"/>
  <c r="ER130" i="35"/>
  <c r="BJ112" i="35"/>
  <c r="ET114" i="35"/>
  <c r="BB116" i="35"/>
  <c r="MZ124" i="35"/>
  <c r="LL120" i="35"/>
  <c r="BV84" i="35"/>
  <c r="JZ104" i="35"/>
  <c r="BV102" i="35"/>
  <c r="FN126" i="35"/>
  <c r="BJ106" i="35"/>
  <c r="CD116" i="35"/>
  <c r="BJ90" i="35"/>
  <c r="LL88" i="35"/>
  <c r="V98" i="35"/>
  <c r="V166" i="35"/>
  <c r="HJ120" i="35"/>
  <c r="CV86" i="35"/>
  <c r="BB86" i="35"/>
  <c r="HJ92" i="35"/>
  <c r="MZ122" i="35"/>
  <c r="MB126" i="35"/>
  <c r="IZ106" i="35"/>
  <c r="GD94" i="35"/>
  <c r="FN132" i="35"/>
  <c r="MB82" i="35"/>
  <c r="DZ130" i="35"/>
  <c r="KZ92" i="35"/>
  <c r="CV126" i="35"/>
  <c r="MN108" i="35"/>
  <c r="GT126" i="35"/>
  <c r="AP156" i="35"/>
  <c r="MZ120" i="35"/>
  <c r="ER92" i="35"/>
  <c r="MB100" i="35"/>
  <c r="AP168" i="35"/>
  <c r="IZ130" i="35"/>
  <c r="BV132" i="35"/>
  <c r="JZ122" i="35"/>
  <c r="BP80" i="35"/>
  <c r="CH122" i="35"/>
  <c r="FN88" i="35"/>
  <c r="GT94" i="35"/>
  <c r="DZ128" i="35"/>
  <c r="MB122" i="35"/>
  <c r="FN110" i="35"/>
  <c r="MZ132" i="35"/>
  <c r="GT112" i="35"/>
  <c r="AP108" i="35"/>
  <c r="IZ114" i="35"/>
  <c r="V146" i="35"/>
  <c r="MZ94" i="35"/>
  <c r="HX88" i="35"/>
  <c r="GT102" i="35"/>
  <c r="BV114" i="35"/>
  <c r="IZ132" i="35"/>
  <c r="ER128" i="35"/>
  <c r="V126" i="35"/>
  <c r="CH106" i="35"/>
  <c r="AP178" i="35"/>
  <c r="MB106" i="35"/>
  <c r="HX92" i="35"/>
  <c r="BB108" i="35"/>
  <c r="EH84" i="35"/>
  <c r="JN90" i="35"/>
  <c r="CV112" i="35"/>
  <c r="BV128" i="35"/>
  <c r="GT114" i="35"/>
  <c r="L80" i="35"/>
  <c r="DZ124" i="35"/>
  <c r="EH128" i="35"/>
  <c r="GT90" i="35"/>
  <c r="DL124" i="35"/>
  <c r="KN108" i="35"/>
  <c r="MZ106" i="35"/>
  <c r="ET118" i="35"/>
  <c r="IZ122" i="35"/>
  <c r="EH88" i="35"/>
  <c r="KZ124" i="35"/>
  <c r="V124" i="35"/>
  <c r="V130" i="35"/>
  <c r="BJ120" i="35"/>
  <c r="ET106" i="35"/>
  <c r="MZ84" i="35"/>
  <c r="MB98" i="35"/>
  <c r="KN106" i="35"/>
  <c r="BJ96" i="35"/>
  <c r="MN120" i="35"/>
  <c r="V138" i="35"/>
  <c r="MN94" i="35"/>
  <c r="BP94" i="35"/>
  <c r="LL128" i="35"/>
  <c r="MB96" i="35"/>
  <c r="DL118" i="35"/>
  <c r="GT108" i="35"/>
  <c r="BJ100" i="35"/>
  <c r="ET110" i="35"/>
  <c r="MB132" i="35"/>
  <c r="JZ120" i="35"/>
  <c r="FN116" i="35"/>
  <c r="HX126" i="35"/>
  <c r="MN82" i="35"/>
  <c r="LL84" i="35"/>
  <c r="KZ118" i="35"/>
  <c r="DZ100" i="35"/>
  <c r="HJ114" i="35"/>
  <c r="JN128" i="35"/>
  <c r="JZ106" i="35"/>
  <c r="IZ104" i="35"/>
  <c r="L130" i="35"/>
  <c r="ER132" i="35"/>
  <c r="ET120" i="35"/>
  <c r="DZ104" i="35"/>
  <c r="JZ98" i="35"/>
  <c r="BV108" i="35"/>
  <c r="JZ110" i="35"/>
  <c r="CH104" i="35"/>
  <c r="CV128" i="35"/>
  <c r="JZ126" i="35"/>
  <c r="MN90" i="35"/>
  <c r="KZ122" i="35"/>
  <c r="EH116" i="35"/>
  <c r="KN122" i="35"/>
  <c r="KN100" i="35"/>
  <c r="BV104" i="35"/>
  <c r="DL106" i="35"/>
  <c r="IZ100" i="35"/>
  <c r="V84" i="35"/>
  <c r="HX120" i="35"/>
  <c r="V134" i="35"/>
  <c r="CD86" i="35"/>
  <c r="BJ108" i="35"/>
  <c r="MB124" i="35"/>
  <c r="EH94" i="35"/>
  <c r="HJ110" i="35"/>
  <c r="BP114" i="35"/>
  <c r="V104" i="35"/>
  <c r="DZ126" i="35"/>
  <c r="BP104" i="35"/>
  <c r="KN80" i="35"/>
  <c r="L94" i="35"/>
  <c r="FN106" i="35"/>
  <c r="V162" i="35"/>
  <c r="IZ98" i="35"/>
  <c r="BP120" i="35"/>
  <c r="FN100" i="35"/>
  <c r="DL110" i="35"/>
  <c r="DL82" i="35"/>
  <c r="EH120" i="35"/>
  <c r="KN94" i="35"/>
  <c r="CV108" i="35"/>
  <c r="HJ106" i="35"/>
  <c r="L96" i="35"/>
  <c r="BP112" i="35"/>
  <c r="AP130" i="35"/>
  <c r="CH114" i="35"/>
  <c r="CH98" i="35"/>
  <c r="IZ84" i="35"/>
  <c r="DL94" i="35"/>
  <c r="CH92" i="35"/>
  <c r="CH84" i="35"/>
  <c r="R80" i="35"/>
  <c r="KZ80" i="35"/>
  <c r="KZ96" i="35"/>
  <c r="ET124" i="35"/>
  <c r="BJ84" i="35"/>
  <c r="ET98" i="35"/>
  <c r="CV104" i="35"/>
  <c r="L102" i="35"/>
  <c r="EH126" i="35"/>
  <c r="BP108" i="35"/>
  <c r="BV98" i="35"/>
  <c r="CV110" i="35"/>
  <c r="KN104" i="35"/>
  <c r="JN92" i="35"/>
  <c r="DZ122" i="35"/>
  <c r="H98" i="35"/>
  <c r="JN108" i="35"/>
  <c r="JZ118" i="35"/>
  <c r="AP152" i="35"/>
  <c r="ET90" i="35"/>
  <c r="CV122" i="35"/>
  <c r="JZ130" i="35"/>
  <c r="MN104" i="35"/>
  <c r="L114" i="35"/>
  <c r="JZ80" i="35"/>
  <c r="HJ112" i="35"/>
  <c r="DL108" i="35"/>
  <c r="DZ94" i="35"/>
  <c r="BJ114" i="35"/>
  <c r="DZ86" i="35"/>
  <c r="EH90" i="35"/>
  <c r="AP124" i="35"/>
  <c r="V156" i="35"/>
  <c r="FN120" i="35"/>
  <c r="CH126" i="35"/>
  <c r="GD110" i="35"/>
  <c r="AP120" i="35"/>
  <c r="AP138" i="35"/>
  <c r="FN108" i="35"/>
  <c r="ER102" i="35"/>
  <c r="IZ108" i="35"/>
  <c r="AP136" i="35"/>
  <c r="MN124" i="35"/>
  <c r="MN112" i="35"/>
  <c r="L120" i="35"/>
  <c r="MB128" i="35"/>
  <c r="FN84" i="35"/>
  <c r="HX102" i="35"/>
  <c r="FN86" i="35"/>
  <c r="GT122" i="35"/>
  <c r="MZ104" i="35"/>
  <c r="DL88" i="35"/>
  <c r="ET104" i="35"/>
  <c r="EH108" i="35"/>
  <c r="HX130" i="35"/>
  <c r="LL94" i="35"/>
  <c r="ER124" i="35"/>
  <c r="FN102" i="35"/>
  <c r="GT130" i="35"/>
  <c r="MZ102" i="35"/>
  <c r="HJ116" i="35"/>
  <c r="BB132" i="35"/>
  <c r="BB90" i="35"/>
  <c r="BV96" i="35"/>
  <c r="BP106" i="35"/>
  <c r="AP172" i="35"/>
  <c r="ET122" i="35"/>
  <c r="BP126" i="35"/>
  <c r="LL124" i="35"/>
  <c r="GT96" i="35"/>
  <c r="LL126" i="35"/>
  <c r="CD108" i="35"/>
  <c r="GT128" i="35"/>
  <c r="MB92" i="35"/>
  <c r="CV118" i="35"/>
  <c r="BB120" i="35"/>
  <c r="JN122" i="35"/>
  <c r="BB110" i="35"/>
  <c r="V150" i="35"/>
  <c r="JN104" i="35"/>
  <c r="EH124" i="35"/>
  <c r="MN84" i="35"/>
  <c r="GT80" i="35"/>
  <c r="MN132" i="35"/>
  <c r="V128" i="35"/>
  <c r="IZ116" i="35"/>
  <c r="LL96" i="35"/>
  <c r="V102" i="35"/>
  <c r="KZ126" i="35"/>
  <c r="CH132" i="35"/>
  <c r="MB84" i="35"/>
  <c r="BB128" i="35"/>
  <c r="V90" i="35"/>
  <c r="KN96" i="35"/>
  <c r="LL114" i="35"/>
  <c r="KZ132" i="35"/>
  <c r="CV98" i="35"/>
  <c r="JZ96" i="35"/>
  <c r="ER114" i="35"/>
  <c r="JN126" i="35"/>
  <c r="MZ82" i="35"/>
  <c r="L92" i="35"/>
  <c r="HJ126" i="35"/>
  <c r="BP90" i="35"/>
  <c r="CD118" i="35"/>
  <c r="KZ128" i="35"/>
  <c r="LL104" i="35"/>
  <c r="MZ80" i="35"/>
  <c r="DZ114" i="35"/>
  <c r="LL82" i="35"/>
  <c r="V86" i="35"/>
  <c r="KZ102" i="35"/>
  <c r="DL104" i="35"/>
  <c r="EH112" i="35"/>
  <c r="HX122" i="35"/>
  <c r="FN82" i="35"/>
  <c r="GD132" i="35"/>
  <c r="HJ122" i="35"/>
  <c r="JZ114" i="35"/>
  <c r="BV88" i="35"/>
  <c r="BJ116" i="35"/>
  <c r="L126" i="35"/>
  <c r="ER100" i="35"/>
  <c r="CV80" i="35"/>
  <c r="CD128" i="35"/>
  <c r="GD118" i="35"/>
  <c r="DL128" i="35"/>
  <c r="MN92" i="35"/>
  <c r="FN80" i="35"/>
  <c r="CH128" i="35"/>
  <c r="MB108" i="35"/>
  <c r="MB88" i="35"/>
  <c r="DL84" i="35"/>
  <c r="JN82" i="35"/>
  <c r="HJ84" i="35"/>
  <c r="JN84" i="35"/>
  <c r="LL90" i="35"/>
  <c r="GD106" i="35"/>
  <c r="GD82" i="35"/>
  <c r="GD102" i="35"/>
  <c r="KZ108" i="35"/>
  <c r="JZ94" i="35"/>
  <c r="V110" i="35"/>
  <c r="V170" i="35"/>
  <c r="BB94" i="35"/>
  <c r="BV116" i="35"/>
  <c r="IZ88" i="35"/>
  <c r="BB88" i="35"/>
  <c r="HJ132" i="35"/>
  <c r="BJ126" i="35"/>
  <c r="BV92" i="35"/>
  <c r="CD124" i="35"/>
  <c r="CV124" i="35"/>
  <c r="FN118" i="35"/>
  <c r="KN114" i="35"/>
  <c r="DL100" i="35"/>
  <c r="HJ102" i="35"/>
  <c r="JN100" i="35"/>
  <c r="IZ110" i="35"/>
  <c r="HX86" i="35"/>
  <c r="CD132" i="35"/>
  <c r="CH82" i="35"/>
  <c r="BB118" i="35"/>
  <c r="CH120" i="35"/>
  <c r="EH96" i="35"/>
  <c r="KN120" i="35"/>
  <c r="V168" i="35"/>
  <c r="MZ96" i="35"/>
  <c r="KZ130" i="35"/>
  <c r="FN130" i="35"/>
  <c r="ET86" i="35"/>
  <c r="AP166" i="35"/>
  <c r="GD80" i="35"/>
  <c r="DZ92" i="35"/>
  <c r="MB94" i="35"/>
  <c r="AP144" i="35"/>
  <c r="V176" i="35"/>
  <c r="EH132" i="35"/>
  <c r="LL108" i="35"/>
  <c r="KZ98" i="35"/>
  <c r="BP116" i="35"/>
  <c r="ER104" i="35"/>
  <c r="BV82" i="35"/>
  <c r="ET84" i="35"/>
  <c r="KN86" i="35"/>
  <c r="KN82" i="35"/>
  <c r="AP114" i="35"/>
  <c r="MZ110" i="35"/>
  <c r="IZ90" i="35"/>
  <c r="CD126" i="35"/>
  <c r="DL90" i="35"/>
  <c r="FN128" i="35"/>
  <c r="CD104" i="35"/>
  <c r="EH114" i="35"/>
  <c r="L112" i="35"/>
  <c r="KZ94" i="35"/>
  <c r="BV100" i="35"/>
  <c r="MZ112" i="35"/>
  <c r="CV120" i="35"/>
  <c r="FN98" i="35"/>
  <c r="ER94" i="35"/>
  <c r="V142" i="35"/>
  <c r="DL130" i="35"/>
  <c r="BB104" i="35"/>
  <c r="GD120" i="35"/>
  <c r="CD138" i="35"/>
  <c r="BV130" i="35"/>
  <c r="BV124" i="35"/>
  <c r="ER122" i="35"/>
  <c r="DZ88" i="35"/>
  <c r="AP126" i="35"/>
  <c r="KN124" i="35"/>
  <c r="CH110" i="35"/>
  <c r="LL112" i="35"/>
  <c r="MZ90" i="35"/>
  <c r="GD122" i="35"/>
  <c r="HX124" i="35"/>
  <c r="GD86" i="35"/>
  <c r="MB114" i="35"/>
  <c r="V112" i="35"/>
  <c r="HJ94" i="35"/>
  <c r="ER110" i="35"/>
  <c r="BJ110" i="35"/>
  <c r="BP98" i="35"/>
  <c r="EH92" i="35"/>
  <c r="GD130" i="35"/>
  <c r="CH90" i="35"/>
  <c r="EH122" i="35"/>
  <c r="IZ92" i="35"/>
  <c r="LL102" i="35"/>
  <c r="BJ124" i="35"/>
  <c r="JN102" i="35"/>
  <c r="ET112" i="35"/>
  <c r="BJ102" i="35"/>
  <c r="KN102" i="35"/>
  <c r="ET126" i="35"/>
  <c r="HX80" i="35"/>
  <c r="LL118" i="35"/>
  <c r="EH80" i="35"/>
  <c r="DZ96" i="35"/>
  <c r="FN90" i="35"/>
  <c r="DZ116" i="35"/>
  <c r="KZ84" i="35"/>
  <c r="CV116" i="35"/>
  <c r="L82" i="35"/>
  <c r="LL122" i="35"/>
  <c r="DZ120" i="35"/>
  <c r="MN116" i="35"/>
  <c r="CD130" i="35"/>
  <c r="BV90" i="35"/>
  <c r="MN130" i="35"/>
  <c r="MZ100" i="35"/>
  <c r="ER82" i="35"/>
  <c r="ET102" i="35"/>
  <c r="JZ88" i="35"/>
  <c r="CV88" i="35"/>
  <c r="L86" i="35"/>
  <c r="DL80" i="35"/>
  <c r="CH86" i="35"/>
  <c r="HX90" i="35"/>
  <c r="MZ114" i="35"/>
  <c r="JZ112" i="35"/>
  <c r="V100" i="35"/>
  <c r="L132" i="35"/>
  <c r="HJ98" i="35"/>
  <c r="MB118" i="35"/>
  <c r="EH86" i="35"/>
  <c r="L124" i="35"/>
  <c r="V144" i="35"/>
  <c r="CH108" i="35"/>
  <c r="HX108" i="35"/>
  <c r="CD80" i="35"/>
  <c r="BJ122" i="35"/>
  <c r="ER88" i="35"/>
  <c r="JN86" i="35"/>
  <c r="GT116" i="35"/>
  <c r="MN122" i="35"/>
  <c r="LL132" i="35"/>
  <c r="HJ96" i="35"/>
  <c r="V122" i="35"/>
  <c r="CV130" i="35"/>
  <c r="ER126" i="35"/>
  <c r="GT86" i="35"/>
  <c r="GD114" i="35"/>
  <c r="EH118" i="35"/>
  <c r="MN110" i="35"/>
  <c r="GD96" i="35"/>
  <c r="BV126" i="35"/>
  <c r="KN92" i="35"/>
  <c r="MN96" i="35"/>
  <c r="BP102" i="35"/>
  <c r="DL120" i="35"/>
  <c r="BV94" i="35"/>
  <c r="AP98" i="35"/>
  <c r="CV90" i="35"/>
  <c r="CD88" i="35"/>
  <c r="JN106" i="35"/>
  <c r="BB84" i="35"/>
  <c r="JZ100" i="35"/>
  <c r="MZ92" i="35"/>
  <c r="L110" i="35"/>
  <c r="ET132" i="35"/>
  <c r="AP148" i="35"/>
  <c r="MZ108" i="35"/>
  <c r="CV106" i="35"/>
  <c r="DZ112" i="35"/>
  <c r="MZ88" i="35"/>
  <c r="MB112" i="35"/>
  <c r="FN96" i="35"/>
  <c r="L118" i="35"/>
  <c r="GT118" i="35"/>
  <c r="V118" i="35"/>
  <c r="JN98" i="35"/>
  <c r="BP92" i="35"/>
  <c r="V120" i="35"/>
  <c r="L98" i="35"/>
  <c r="EH82" i="35"/>
  <c r="IZ102" i="35"/>
  <c r="DL116" i="35"/>
  <c r="CV102" i="35"/>
  <c r="CD110" i="35"/>
  <c r="CH116" i="35"/>
  <c r="CV92" i="35"/>
  <c r="KZ104" i="35"/>
  <c r="ER120" i="35"/>
  <c r="DL86" i="35"/>
  <c r="V108" i="35"/>
  <c r="BB92" i="35"/>
  <c r="BB98" i="35"/>
  <c r="GD98" i="35"/>
  <c r="KZ112" i="35"/>
  <c r="L122" i="35"/>
  <c r="JZ84" i="35"/>
  <c r="V172" i="35"/>
  <c r="EZ98" i="35" l="1"/>
  <c r="N132" i="35"/>
  <c r="N130" i="35"/>
  <c r="N128" i="35"/>
  <c r="N124" i="35"/>
  <c r="N120" i="35"/>
  <c r="N122" i="35"/>
  <c r="N126" i="35"/>
  <c r="N114" i="35"/>
  <c r="N110" i="35"/>
  <c r="N106" i="35"/>
  <c r="N108" i="35"/>
  <c r="N104" i="35"/>
  <c r="N116" i="35"/>
  <c r="N98" i="35"/>
  <c r="N96" i="35"/>
  <c r="N94" i="35"/>
  <c r="KT98" i="35"/>
  <c r="LF98" i="35"/>
  <c r="X80" i="35"/>
  <c r="AR176" i="35"/>
  <c r="AR168" i="35"/>
  <c r="AR152" i="35"/>
  <c r="AR144" i="35"/>
  <c r="AR178" i="35"/>
  <c r="AR166" i="35"/>
  <c r="AR156" i="35"/>
  <c r="AR150" i="35"/>
  <c r="AR140" i="35"/>
  <c r="AR172" i="35"/>
  <c r="AR162" i="35"/>
  <c r="AR158" i="35"/>
  <c r="AR154" i="35"/>
  <c r="AR148" i="35"/>
  <c r="AR82" i="35"/>
  <c r="BH80" i="35"/>
  <c r="N80" i="35"/>
  <c r="N92" i="35"/>
  <c r="N90" i="35"/>
  <c r="N88" i="35"/>
  <c r="N86" i="35"/>
  <c r="N84" i="35"/>
  <c r="NP80" i="35"/>
  <c r="LR98" i="35"/>
  <c r="X22" i="35"/>
  <c r="T22" i="35"/>
  <c r="V22" i="35" s="1"/>
  <c r="ON92" i="35"/>
  <c r="OP170" i="35"/>
  <c r="OP150" i="35"/>
  <c r="OP130" i="35"/>
  <c r="OP110" i="35"/>
  <c r="OP90" i="35"/>
  <c r="ON170" i="35"/>
  <c r="ON150" i="35"/>
  <c r="ON130" i="35"/>
  <c r="ON110" i="35"/>
  <c r="OP168" i="35"/>
  <c r="OP148" i="35"/>
  <c r="OP128" i="35"/>
  <c r="OP108" i="35"/>
  <c r="OP88" i="35"/>
  <c r="ON168" i="35"/>
  <c r="ON148" i="35"/>
  <c r="ON128" i="35"/>
  <c r="ON108" i="35"/>
  <c r="ON88" i="35"/>
  <c r="ON146" i="35"/>
  <c r="ON126" i="35"/>
  <c r="ON86" i="35"/>
  <c r="OP144" i="35"/>
  <c r="OP124" i="35"/>
  <c r="OP84" i="35"/>
  <c r="ON114" i="35"/>
  <c r="OP132" i="35"/>
  <c r="ON112" i="35"/>
  <c r="OP166" i="35"/>
  <c r="OP146" i="35"/>
  <c r="OP126" i="35"/>
  <c r="OP106" i="35"/>
  <c r="OP86" i="35"/>
  <c r="ON166" i="35"/>
  <c r="ON106" i="35"/>
  <c r="OP164" i="35"/>
  <c r="OP104" i="35"/>
  <c r="ON94" i="35"/>
  <c r="OP92" i="35"/>
  <c r="ON172" i="35"/>
  <c r="ON90" i="35"/>
  <c r="ON164" i="35"/>
  <c r="ON144" i="35"/>
  <c r="OR144" i="35" s="1"/>
  <c r="ON124" i="35"/>
  <c r="OR124" i="35" s="1"/>
  <c r="ON104" i="35"/>
  <c r="ON84" i="35"/>
  <c r="OP162" i="35"/>
  <c r="OP142" i="35"/>
  <c r="OP122" i="35"/>
  <c r="OP102" i="35"/>
  <c r="OP82" i="35"/>
  <c r="ON162" i="35"/>
  <c r="ON142" i="35"/>
  <c r="ON122" i="35"/>
  <c r="ON102" i="35"/>
  <c r="ON82" i="35"/>
  <c r="ON134" i="35"/>
  <c r="OP172" i="35"/>
  <c r="OP160" i="35"/>
  <c r="OP140" i="35"/>
  <c r="OP120" i="35"/>
  <c r="OP100" i="35"/>
  <c r="OP80" i="35"/>
  <c r="ON176" i="35"/>
  <c r="OP154" i="35"/>
  <c r="OP94" i="35"/>
  <c r="ON154" i="35"/>
  <c r="OP112" i="35"/>
  <c r="ON132" i="35"/>
  <c r="ON160" i="35"/>
  <c r="ON140" i="35"/>
  <c r="ON120" i="35"/>
  <c r="ON100" i="35"/>
  <c r="ON80" i="35"/>
  <c r="OP178" i="35"/>
  <c r="OP158" i="35"/>
  <c r="OP138" i="35"/>
  <c r="OP118" i="35"/>
  <c r="OP98" i="35"/>
  <c r="ON156" i="35"/>
  <c r="ON96" i="35"/>
  <c r="OP174" i="35"/>
  <c r="OP114" i="35"/>
  <c r="ON174" i="35"/>
  <c r="OR174" i="35" s="1"/>
  <c r="ON178" i="35"/>
  <c r="ON158" i="35"/>
  <c r="ON138" i="35"/>
  <c r="ON118" i="35"/>
  <c r="ON98" i="35"/>
  <c r="OP176" i="35"/>
  <c r="OP156" i="35"/>
  <c r="OP136" i="35"/>
  <c r="OP116" i="35"/>
  <c r="OP96" i="35"/>
  <c r="ON136" i="35"/>
  <c r="ON116" i="35"/>
  <c r="OP134" i="35"/>
  <c r="OP152" i="35"/>
  <c r="ON152" i="35"/>
  <c r="R66" i="35"/>
  <c r="R64" i="35"/>
  <c r="R68" i="35"/>
  <c r="R70" i="35"/>
  <c r="F6" i="35"/>
  <c r="F4" i="35"/>
  <c r="OR84" i="35" l="1"/>
  <c r="OR170" i="35"/>
  <c r="OR116" i="35"/>
  <c r="N100" i="35"/>
  <c r="N102" i="35"/>
  <c r="N112" i="35"/>
  <c r="N118" i="35"/>
  <c r="OR158" i="35"/>
  <c r="OR156" i="35"/>
  <c r="OR172" i="35"/>
  <c r="OR146" i="35"/>
  <c r="OR92" i="35"/>
  <c r="N82" i="35"/>
  <c r="AZ80" i="35"/>
  <c r="OR152" i="35"/>
  <c r="OR114" i="35"/>
  <c r="OR176" i="35"/>
  <c r="OR178" i="35"/>
  <c r="OR110" i="35"/>
  <c r="OR82" i="35"/>
  <c r="OR148" i="35"/>
  <c r="OR80" i="35"/>
  <c r="OR128" i="35"/>
  <c r="OR98" i="35"/>
  <c r="OR118" i="35"/>
  <c r="OR138" i="35"/>
  <c r="OR154" i="35"/>
  <c r="OR96" i="35"/>
  <c r="OR90" i="35"/>
  <c r="AX80" i="35"/>
  <c r="BN86" i="35"/>
  <c r="OR150" i="35"/>
  <c r="OR166" i="35"/>
  <c r="OR122" i="35"/>
  <c r="OR132" i="35"/>
  <c r="OR130" i="35"/>
  <c r="OR104" i="35"/>
  <c r="OR164" i="35"/>
  <c r="OR86" i="35"/>
  <c r="OR126" i="35"/>
  <c r="OR88" i="35"/>
  <c r="OR94" i="35"/>
  <c r="OR108" i="35"/>
  <c r="OR136" i="35"/>
  <c r="OR102" i="35"/>
  <c r="OR106" i="35"/>
  <c r="OR168" i="35"/>
  <c r="OR142" i="35"/>
  <c r="OR120" i="35"/>
  <c r="OR162" i="35"/>
  <c r="OR140" i="35"/>
  <c r="OR100" i="35"/>
  <c r="OR160" i="35"/>
  <c r="OR112" i="35"/>
  <c r="OR134" i="35"/>
  <c r="G32" i="37"/>
  <c r="G30" i="37"/>
  <c r="K30" i="37" s="1"/>
  <c r="G22" i="37"/>
  <c r="G26" i="37"/>
  <c r="K26" i="37" s="1"/>
  <c r="G28" i="37"/>
  <c r="K28" i="37" s="1"/>
  <c r="G10" i="37"/>
  <c r="OH80" i="35"/>
  <c r="NZ80" i="35"/>
  <c r="OF80" i="35"/>
  <c r="NX80" i="35"/>
  <c r="NR80" i="35"/>
  <c r="NT80" i="35" s="1"/>
  <c r="NR84" i="35"/>
  <c r="NP84" i="35"/>
  <c r="OF84" i="35"/>
  <c r="OH84" i="35"/>
  <c r="NZ84" i="35"/>
  <c r="NX84" i="35"/>
  <c r="NZ86" i="35"/>
  <c r="NR86" i="35"/>
  <c r="OF86" i="35"/>
  <c r="NX86" i="35"/>
  <c r="NP86" i="35"/>
  <c r="OH86" i="35"/>
  <c r="OH82" i="35"/>
  <c r="NZ82" i="35"/>
  <c r="OF82" i="35"/>
  <c r="NX82" i="35"/>
  <c r="NR82" i="35"/>
  <c r="NP82" i="35"/>
  <c r="NZ168" i="35"/>
  <c r="OF168" i="35"/>
  <c r="OH168" i="35"/>
  <c r="NX168" i="35"/>
  <c r="OF120" i="35"/>
  <c r="NZ120" i="35"/>
  <c r="OH120" i="35"/>
  <c r="NX120" i="35"/>
  <c r="NX166" i="35"/>
  <c r="OF166" i="35"/>
  <c r="OH166" i="35"/>
  <c r="NZ166" i="35"/>
  <c r="NX126" i="35"/>
  <c r="OF126" i="35"/>
  <c r="NZ126" i="35"/>
  <c r="OH126" i="35"/>
  <c r="OF174" i="35"/>
  <c r="NX174" i="35"/>
  <c r="OH174" i="35"/>
  <c r="NZ174" i="35"/>
  <c r="NZ148" i="35"/>
  <c r="OH148" i="35"/>
  <c r="OF148" i="35"/>
  <c r="NX148" i="35"/>
  <c r="NX172" i="35"/>
  <c r="OH172" i="35"/>
  <c r="OF172" i="35"/>
  <c r="NZ172" i="35"/>
  <c r="OF100" i="35"/>
  <c r="NZ100" i="35"/>
  <c r="OH100" i="35"/>
  <c r="NX100" i="35"/>
  <c r="NX138" i="35"/>
  <c r="NZ138" i="35"/>
  <c r="OH138" i="35"/>
  <c r="OF138" i="35"/>
  <c r="OH104" i="35"/>
  <c r="NX104" i="35"/>
  <c r="OF104" i="35"/>
  <c r="NZ104" i="35"/>
  <c r="NZ128" i="35"/>
  <c r="OF128" i="35"/>
  <c r="NX128" i="35"/>
  <c r="OH128" i="35"/>
  <c r="NX122" i="35"/>
  <c r="OF122" i="35"/>
  <c r="NZ122" i="35"/>
  <c r="OH122" i="35"/>
  <c r="OH160" i="35"/>
  <c r="OF160" i="35"/>
  <c r="NZ160" i="35"/>
  <c r="NX160" i="35"/>
  <c r="OF114" i="35"/>
  <c r="NZ114" i="35"/>
  <c r="OH114" i="35"/>
  <c r="NX114" i="35"/>
  <c r="OH108" i="35"/>
  <c r="NZ108" i="35"/>
  <c r="OF108" i="35"/>
  <c r="NX108" i="35"/>
  <c r="OF118" i="35"/>
  <c r="NX118" i="35"/>
  <c r="NZ118" i="35"/>
  <c r="OH118" i="35"/>
  <c r="OH102" i="35"/>
  <c r="OF102" i="35"/>
  <c r="NX102" i="35"/>
  <c r="NZ102" i="35"/>
  <c r="NX112" i="35"/>
  <c r="OF112" i="35"/>
  <c r="OH112" i="35"/>
  <c r="NZ112" i="35"/>
  <c r="OF106" i="35"/>
  <c r="NZ106" i="35"/>
  <c r="NX106" i="35"/>
  <c r="OH106" i="35"/>
  <c r="OH124" i="35"/>
  <c r="NZ124" i="35"/>
  <c r="OF124" i="35"/>
  <c r="NX124" i="35"/>
  <c r="OF178" i="35"/>
  <c r="OH178" i="35"/>
  <c r="NX178" i="35"/>
  <c r="NZ178" i="35"/>
  <c r="OH154" i="35"/>
  <c r="OF154" i="35"/>
  <c r="NZ154" i="35"/>
  <c r="NX154" i="35"/>
  <c r="NZ150" i="35"/>
  <c r="OH150" i="35"/>
  <c r="NX150" i="35"/>
  <c r="OF150" i="35"/>
  <c r="NX136" i="35"/>
  <c r="NZ136" i="35"/>
  <c r="OH136" i="35"/>
  <c r="OF136" i="35"/>
  <c r="OF152" i="35"/>
  <c r="NZ152" i="35"/>
  <c r="OH152" i="35"/>
  <c r="NX152" i="35"/>
  <c r="NX116" i="35"/>
  <c r="OF116" i="35"/>
  <c r="NZ116" i="35"/>
  <c r="OH116" i="35"/>
  <c r="NX156" i="35"/>
  <c r="OH156" i="35"/>
  <c r="NZ156" i="35"/>
  <c r="OF156" i="35"/>
  <c r="NX110" i="35"/>
  <c r="NZ110" i="35"/>
  <c r="OH110" i="35"/>
  <c r="OF110" i="35"/>
  <c r="OH140" i="35"/>
  <c r="NZ140" i="35"/>
  <c r="NX140" i="35"/>
  <c r="OF140" i="35"/>
  <c r="OH162" i="35"/>
  <c r="NX162" i="35"/>
  <c r="NZ162" i="35"/>
  <c r="OF162" i="35"/>
  <c r="OH134" i="35"/>
  <c r="NZ134" i="35"/>
  <c r="OF134" i="35"/>
  <c r="NX134" i="35"/>
  <c r="NX158" i="35"/>
  <c r="OH158" i="35"/>
  <c r="OF158" i="35"/>
  <c r="NZ158" i="35"/>
  <c r="OF142" i="35"/>
  <c r="NX142" i="35"/>
  <c r="OH142" i="35"/>
  <c r="NZ142" i="35"/>
  <c r="OH170" i="35"/>
  <c r="NZ170" i="35"/>
  <c r="OF170" i="35"/>
  <c r="NX170" i="35"/>
  <c r="NX176" i="35"/>
  <c r="OF176" i="35"/>
  <c r="NZ176" i="35"/>
  <c r="OH176" i="35"/>
  <c r="OF146" i="35"/>
  <c r="NZ146" i="35"/>
  <c r="OH146" i="35"/>
  <c r="NX146" i="35"/>
  <c r="OH144" i="35"/>
  <c r="OF144" i="35"/>
  <c r="NX144" i="35"/>
  <c r="NZ144" i="35"/>
  <c r="OF130" i="35"/>
  <c r="OH130" i="35"/>
  <c r="NX130" i="35"/>
  <c r="NZ130" i="35"/>
  <c r="OF164" i="35"/>
  <c r="NZ164" i="35"/>
  <c r="NX164" i="35"/>
  <c r="OH164" i="35"/>
  <c r="NX132" i="35"/>
  <c r="OH132" i="35"/>
  <c r="OF132" i="35"/>
  <c r="NZ132" i="35"/>
  <c r="G114" i="37"/>
  <c r="G112" i="37"/>
  <c r="OH98" i="35"/>
  <c r="OF98" i="35"/>
  <c r="OH94" i="35"/>
  <c r="OF94" i="35"/>
  <c r="OH96" i="35"/>
  <c r="OF96" i="35"/>
  <c r="OH92" i="35"/>
  <c r="OF92" i="35"/>
  <c r="OH88" i="35"/>
  <c r="OF88" i="35"/>
  <c r="OH90" i="35"/>
  <c r="OF90" i="35"/>
  <c r="NZ98" i="35"/>
  <c r="NX98" i="35"/>
  <c r="NZ94" i="35"/>
  <c r="NX94" i="35"/>
  <c r="NZ96" i="35"/>
  <c r="NX96" i="35"/>
  <c r="NZ92" i="35"/>
  <c r="NX92" i="35"/>
  <c r="NZ88" i="35"/>
  <c r="NX88" i="35"/>
  <c r="NZ90" i="35"/>
  <c r="NX90" i="35"/>
  <c r="OP180" i="35"/>
  <c r="NR98" i="35"/>
  <c r="NP98" i="35"/>
  <c r="NR96" i="35"/>
  <c r="NP96" i="35"/>
  <c r="NR94" i="35"/>
  <c r="NP94" i="35"/>
  <c r="NR92" i="35"/>
  <c r="NP92" i="35"/>
  <c r="NR90" i="35"/>
  <c r="NP90" i="35"/>
  <c r="NR88" i="35"/>
  <c r="NP88" i="35"/>
  <c r="NF98" i="35"/>
  <c r="MT98" i="35"/>
  <c r="MH98" i="35"/>
  <c r="FT98" i="35"/>
  <c r="JF98" i="35"/>
  <c r="KF98" i="35"/>
  <c r="ID98" i="35"/>
  <c r="IP98" i="35"/>
  <c r="HP98" i="35"/>
  <c r="GZ98" i="35"/>
  <c r="GJ98" i="35"/>
  <c r="JT98" i="35"/>
  <c r="IV98" i="35"/>
  <c r="CN98" i="35"/>
  <c r="DR98" i="35"/>
  <c r="DB98" i="35"/>
  <c r="F22" i="35"/>
  <c r="G12" i="37"/>
  <c r="K12" i="37" s="1"/>
  <c r="G20" i="37"/>
  <c r="G18" i="37"/>
  <c r="G14" i="37"/>
  <c r="I14" i="37" s="1"/>
  <c r="G6" i="37"/>
  <c r="R82" i="35"/>
  <c r="P112" i="35"/>
  <c r="KN134" i="35"/>
  <c r="JZ152" i="35"/>
  <c r="HJ150" i="35"/>
  <c r="BJ166" i="35"/>
  <c r="R176" i="35"/>
  <c r="MB146" i="35"/>
  <c r="R150" i="35"/>
  <c r="EH144" i="35"/>
  <c r="HX144" i="35"/>
  <c r="JN148" i="35"/>
  <c r="P120" i="35"/>
  <c r="CV148" i="35"/>
  <c r="MB140" i="35"/>
  <c r="DZ168" i="35"/>
  <c r="MZ150" i="35"/>
  <c r="FN162" i="35"/>
  <c r="HJ172" i="35"/>
  <c r="CV142" i="35"/>
  <c r="CD168" i="35"/>
  <c r="DL168" i="35"/>
  <c r="T158" i="35"/>
  <c r="BJ152" i="35"/>
  <c r="MB154" i="35"/>
  <c r="R84" i="35"/>
  <c r="BB162" i="35"/>
  <c r="CH144" i="35"/>
  <c r="GD154" i="35"/>
  <c r="JN136" i="35"/>
  <c r="T92" i="35"/>
  <c r="T118" i="35"/>
  <c r="IZ172" i="35"/>
  <c r="CV166" i="35"/>
  <c r="IZ146" i="35"/>
  <c r="ET170" i="35"/>
  <c r="R94" i="35"/>
  <c r="IZ168" i="35"/>
  <c r="HX150" i="35"/>
  <c r="MB174" i="35"/>
  <c r="CH158" i="35"/>
  <c r="R152" i="35"/>
  <c r="KN148" i="35"/>
  <c r="HJ176" i="35"/>
  <c r="KN174" i="35"/>
  <c r="CH136" i="35"/>
  <c r="ER150" i="35"/>
  <c r="R160" i="35"/>
  <c r="JN152" i="35"/>
  <c r="LL178" i="35"/>
  <c r="BJ158" i="35"/>
  <c r="KN176" i="35"/>
  <c r="MZ166" i="35"/>
  <c r="R146" i="35"/>
  <c r="JN160" i="35"/>
  <c r="H94" i="35"/>
  <c r="T160" i="35"/>
  <c r="DZ154" i="35"/>
  <c r="CH172" i="35"/>
  <c r="BB138" i="35"/>
  <c r="MN162" i="35"/>
  <c r="R130" i="35"/>
  <c r="CD150" i="35"/>
  <c r="HX140" i="35"/>
  <c r="P122" i="35"/>
  <c r="HJ146" i="35"/>
  <c r="BP148" i="35"/>
  <c r="AP164" i="35"/>
  <c r="BP140" i="35"/>
  <c r="R96" i="35"/>
  <c r="BV168" i="35"/>
  <c r="CV174" i="35"/>
  <c r="L148" i="35"/>
  <c r="MN140" i="35"/>
  <c r="FN146" i="35"/>
  <c r="D84" i="35"/>
  <c r="T140" i="35"/>
  <c r="L146" i="35"/>
  <c r="KZ146" i="35"/>
  <c r="HJ152" i="35"/>
  <c r="BB144" i="35"/>
  <c r="P172" i="35"/>
  <c r="P104" i="35"/>
  <c r="CD162" i="35"/>
  <c r="BP166" i="35"/>
  <c r="BJ142" i="35"/>
  <c r="DZ136" i="35"/>
  <c r="JN150" i="35"/>
  <c r="KZ148" i="35"/>
  <c r="LL134" i="35"/>
  <c r="CV162" i="35"/>
  <c r="CD144" i="35"/>
  <c r="BP156" i="35"/>
  <c r="CD166" i="35"/>
  <c r="BB152" i="35"/>
  <c r="P94" i="35"/>
  <c r="JZ150" i="35"/>
  <c r="JZ154" i="35"/>
  <c r="CH174" i="35"/>
  <c r="EH166" i="35"/>
  <c r="IZ170" i="35"/>
  <c r="BV176" i="35"/>
  <c r="DZ150" i="35"/>
  <c r="ER172" i="35"/>
  <c r="GT142" i="35"/>
  <c r="MB134" i="35"/>
  <c r="IZ164" i="35"/>
  <c r="P148" i="35"/>
  <c r="P130" i="35"/>
  <c r="FN156" i="35"/>
  <c r="L144" i="35"/>
  <c r="P162" i="35"/>
  <c r="BV138" i="35"/>
  <c r="MN172" i="35"/>
  <c r="DZ162" i="35"/>
  <c r="HX154" i="35"/>
  <c r="BV174" i="35"/>
  <c r="KZ162" i="35"/>
  <c r="MZ178" i="35"/>
  <c r="L164" i="35"/>
  <c r="IJ84" i="35"/>
  <c r="BB154" i="35"/>
  <c r="CD100" i="35"/>
  <c r="P176" i="35"/>
  <c r="L150" i="35"/>
  <c r="P102" i="35"/>
  <c r="JN142" i="35"/>
  <c r="DZ158" i="35"/>
  <c r="DZ148" i="35"/>
  <c r="LL160" i="35"/>
  <c r="EH152" i="35"/>
  <c r="IZ174" i="35"/>
  <c r="F84" i="35"/>
  <c r="MZ172" i="35"/>
  <c r="BJ150" i="35"/>
  <c r="CV134" i="35"/>
  <c r="GD166" i="35"/>
  <c r="EH162" i="35"/>
  <c r="DL172" i="35"/>
  <c r="HX166" i="35"/>
  <c r="MZ142" i="35"/>
  <c r="R114" i="35"/>
  <c r="JN170" i="35"/>
  <c r="DL166" i="35"/>
  <c r="MN174" i="35"/>
  <c r="AJ80" i="35"/>
  <c r="BP142" i="35"/>
  <c r="KZ156" i="35"/>
  <c r="CV152" i="35"/>
  <c r="HX152" i="35"/>
  <c r="MB150" i="35"/>
  <c r="GT166" i="35"/>
  <c r="JZ134" i="35"/>
  <c r="AP88" i="35"/>
  <c r="CD174" i="35"/>
  <c r="R138" i="35"/>
  <c r="GT174" i="35"/>
  <c r="T144" i="35"/>
  <c r="JN146" i="35"/>
  <c r="T120" i="35"/>
  <c r="KZ164" i="35"/>
  <c r="MB156" i="35"/>
  <c r="BB148" i="35"/>
  <c r="ER174" i="35"/>
  <c r="AP170" i="35"/>
  <c r="P124" i="35"/>
  <c r="T88" i="35"/>
  <c r="HJ178" i="35"/>
  <c r="MN142" i="35"/>
  <c r="GT148" i="35"/>
  <c r="BB168" i="35"/>
  <c r="DL146" i="35"/>
  <c r="P144" i="35"/>
  <c r="FN136" i="35"/>
  <c r="BV152" i="35"/>
  <c r="D92" i="35"/>
  <c r="HJ158" i="35"/>
  <c r="ER146" i="35"/>
  <c r="AP94" i="35"/>
  <c r="IZ178" i="35"/>
  <c r="ET140" i="35"/>
  <c r="MN136" i="35"/>
  <c r="JZ178" i="35"/>
  <c r="FN142" i="35"/>
  <c r="DZ140" i="35"/>
  <c r="KN158" i="35"/>
  <c r="GT136" i="35"/>
  <c r="R144" i="35"/>
  <c r="ER178" i="35"/>
  <c r="BJ144" i="35"/>
  <c r="MB178" i="35"/>
  <c r="KZ136" i="35"/>
  <c r="ER158" i="35"/>
  <c r="FN174" i="35"/>
  <c r="BV136" i="35"/>
  <c r="GD156" i="35"/>
  <c r="F92" i="35"/>
  <c r="FN168" i="35"/>
  <c r="R110" i="35"/>
  <c r="MB148" i="35"/>
  <c r="T132" i="35"/>
  <c r="KN164" i="35"/>
  <c r="CV168" i="35"/>
  <c r="BP138" i="35"/>
  <c r="DL150" i="35"/>
  <c r="MB136" i="35"/>
  <c r="GD172" i="35"/>
  <c r="BB164" i="35"/>
  <c r="MZ152" i="35"/>
  <c r="FN138" i="35"/>
  <c r="L134" i="35"/>
  <c r="CV138" i="35"/>
  <c r="HX134" i="35"/>
  <c r="GT152" i="35"/>
  <c r="IZ156" i="35"/>
  <c r="P174" i="35"/>
  <c r="BV166" i="35"/>
  <c r="JZ148" i="35"/>
  <c r="JZ138" i="35"/>
  <c r="R118" i="35"/>
  <c r="P168" i="35"/>
  <c r="KZ172" i="35"/>
  <c r="R106" i="35"/>
  <c r="D98" i="35"/>
  <c r="DL142" i="35"/>
  <c r="BP136" i="35"/>
  <c r="P100" i="35"/>
  <c r="ET136" i="35"/>
  <c r="BB142" i="35"/>
  <c r="CH148" i="35"/>
  <c r="BV162" i="35"/>
  <c r="T170" i="35"/>
  <c r="CD154" i="35"/>
  <c r="CD92" i="35"/>
  <c r="F80" i="35"/>
  <c r="HJ156" i="35"/>
  <c r="BV140" i="35"/>
  <c r="KZ134" i="35"/>
  <c r="EH164" i="35"/>
  <c r="GT178" i="35"/>
  <c r="D82" i="35"/>
  <c r="BV154" i="35"/>
  <c r="MN178" i="35"/>
  <c r="T156" i="35"/>
  <c r="MZ176" i="35"/>
  <c r="HJ134" i="35"/>
  <c r="ET168" i="35"/>
  <c r="HJ162" i="35"/>
  <c r="BV160" i="35"/>
  <c r="AP86" i="35"/>
  <c r="T172" i="35"/>
  <c r="MB176" i="35"/>
  <c r="CD82" i="35"/>
  <c r="P158" i="35"/>
  <c r="MZ136" i="35"/>
  <c r="T90" i="35"/>
  <c r="ER168" i="35"/>
  <c r="JN144" i="35"/>
  <c r="ET158" i="35"/>
  <c r="L170" i="35"/>
  <c r="CD160" i="35"/>
  <c r="GD138" i="35"/>
  <c r="CV176" i="35"/>
  <c r="JN134" i="35"/>
  <c r="ER136" i="35"/>
  <c r="T150" i="35"/>
  <c r="MZ140" i="35"/>
  <c r="BP134" i="35"/>
  <c r="BP174" i="35"/>
  <c r="KZ170" i="35"/>
  <c r="P118" i="35"/>
  <c r="P98" i="35"/>
  <c r="KN142" i="35"/>
  <c r="HX178" i="35"/>
  <c r="KZ152" i="35"/>
  <c r="GD134" i="35"/>
  <c r="T104" i="35"/>
  <c r="CD134" i="35"/>
  <c r="F90" i="35"/>
  <c r="T106" i="35"/>
  <c r="T128" i="35"/>
  <c r="MZ162" i="35"/>
  <c r="CV172" i="35"/>
  <c r="JN162" i="35"/>
  <c r="BB146" i="35"/>
  <c r="EH148" i="35"/>
  <c r="T84" i="35"/>
  <c r="HX172" i="35"/>
  <c r="BP152" i="35"/>
  <c r="R92" i="35"/>
  <c r="P114" i="35"/>
  <c r="GD170" i="35"/>
  <c r="BJ138" i="35"/>
  <c r="CD170" i="35"/>
  <c r="HJ160" i="35"/>
  <c r="KZ174" i="35"/>
  <c r="KZ154" i="35"/>
  <c r="MN146" i="35"/>
  <c r="ER142" i="35"/>
  <c r="FN172" i="35"/>
  <c r="FN164" i="35"/>
  <c r="MB144" i="35"/>
  <c r="CH170" i="35"/>
  <c r="JN168" i="35"/>
  <c r="JN164" i="35"/>
  <c r="BJ174" i="35"/>
  <c r="GT138" i="35"/>
  <c r="BV172" i="35"/>
  <c r="ER138" i="35"/>
  <c r="T122" i="35"/>
  <c r="L174" i="35"/>
  <c r="L154" i="35"/>
  <c r="MZ134" i="35"/>
  <c r="T94" i="35"/>
  <c r="EH174" i="35"/>
  <c r="FN178" i="35"/>
  <c r="DZ146" i="35"/>
  <c r="IZ176" i="35"/>
  <c r="BV170" i="35"/>
  <c r="KN162" i="35"/>
  <c r="CD114" i="35"/>
  <c r="ET162" i="35"/>
  <c r="CD158" i="35"/>
  <c r="BJ176" i="35"/>
  <c r="CH164" i="35"/>
  <c r="P152" i="35"/>
  <c r="DZ176" i="35"/>
  <c r="L160" i="35"/>
  <c r="LL144" i="35"/>
  <c r="CD136" i="35"/>
  <c r="ET142" i="35"/>
  <c r="FN134" i="35"/>
  <c r="IZ162" i="35"/>
  <c r="DL140" i="35"/>
  <c r="T164" i="35"/>
  <c r="P108" i="35"/>
  <c r="DL178" i="35"/>
  <c r="LL166" i="35"/>
  <c r="P156" i="35"/>
  <c r="ER152" i="35"/>
  <c r="DL156" i="35"/>
  <c r="P142" i="35"/>
  <c r="T176" i="35"/>
  <c r="AP116" i="35"/>
  <c r="T116" i="35"/>
  <c r="DZ160" i="35"/>
  <c r="ER166" i="35"/>
  <c r="KN154" i="35"/>
  <c r="R122" i="35"/>
  <c r="HX138" i="35"/>
  <c r="KZ140" i="35"/>
  <c r="ET152" i="35"/>
  <c r="GT146" i="35"/>
  <c r="P136" i="35"/>
  <c r="IZ152" i="35"/>
  <c r="R148" i="35"/>
  <c r="IZ138" i="35"/>
  <c r="EH146" i="35"/>
  <c r="HX164" i="35"/>
  <c r="DZ166" i="35"/>
  <c r="MZ154" i="35"/>
  <c r="IZ150" i="35"/>
  <c r="ET150" i="35"/>
  <c r="JN158" i="35"/>
  <c r="JZ168" i="35"/>
  <c r="L166" i="35"/>
  <c r="P116" i="35"/>
  <c r="AP134" i="35"/>
  <c r="GD150" i="35"/>
  <c r="CH138" i="35"/>
  <c r="R100" i="35"/>
  <c r="JZ162" i="35"/>
  <c r="BP144" i="35"/>
  <c r="P96" i="35"/>
  <c r="BP176" i="35"/>
  <c r="LL136" i="35"/>
  <c r="R108" i="35"/>
  <c r="BB160" i="35"/>
  <c r="IZ160" i="35"/>
  <c r="KZ176" i="35"/>
  <c r="JN138" i="35"/>
  <c r="JZ142" i="35"/>
  <c r="R116" i="35"/>
  <c r="DL134" i="35"/>
  <c r="BJ164" i="35"/>
  <c r="L136" i="35"/>
  <c r="D80" i="35"/>
  <c r="P178" i="35"/>
  <c r="BJ146" i="35"/>
  <c r="BB140" i="35"/>
  <c r="JZ156" i="35"/>
  <c r="L158" i="35"/>
  <c r="CV154" i="35"/>
  <c r="HJ174" i="35"/>
  <c r="BJ162" i="35"/>
  <c r="KN156" i="35"/>
  <c r="R164" i="35"/>
  <c r="CD102" i="35"/>
  <c r="KN152" i="35"/>
  <c r="KN172" i="35"/>
  <c r="MN160" i="35"/>
  <c r="EH134" i="35"/>
  <c r="L138" i="35"/>
  <c r="LL158" i="35"/>
  <c r="D90" i="35"/>
  <c r="HJ154" i="35"/>
  <c r="KZ150" i="35"/>
  <c r="GD162" i="35"/>
  <c r="MN176" i="35"/>
  <c r="JZ176" i="35"/>
  <c r="HJ142" i="35"/>
  <c r="CV158" i="35"/>
  <c r="GT160" i="35"/>
  <c r="H84" i="35"/>
  <c r="KN170" i="35"/>
  <c r="JZ170" i="35"/>
  <c r="T108" i="35"/>
  <c r="MN148" i="35"/>
  <c r="T82" i="35"/>
  <c r="R162" i="35"/>
  <c r="CH156" i="35"/>
  <c r="CH178" i="35"/>
  <c r="H90" i="35"/>
  <c r="IZ158" i="35"/>
  <c r="R86" i="35"/>
  <c r="JN154" i="35"/>
  <c r="R168" i="35"/>
  <c r="BB176" i="35"/>
  <c r="P166" i="35"/>
  <c r="P150" i="35"/>
  <c r="GD164" i="35"/>
  <c r="GD146" i="35"/>
  <c r="P132" i="35"/>
  <c r="CV146" i="35"/>
  <c r="JZ146" i="35"/>
  <c r="ET164" i="35"/>
  <c r="P138" i="35"/>
  <c r="R154" i="35"/>
  <c r="H80" i="35"/>
  <c r="GT162" i="35"/>
  <c r="LL162" i="35"/>
  <c r="MN152" i="35"/>
  <c r="BJ140" i="35"/>
  <c r="ET178" i="35"/>
  <c r="BJ136" i="35"/>
  <c r="BJ168" i="35"/>
  <c r="BP172" i="35"/>
  <c r="P128" i="35"/>
  <c r="ER148" i="35"/>
  <c r="CD164" i="35"/>
  <c r="FN158" i="35"/>
  <c r="MZ164" i="35"/>
  <c r="CV170" i="35"/>
  <c r="EH170" i="35"/>
  <c r="BP162" i="35"/>
  <c r="KZ138" i="35"/>
  <c r="P170" i="35"/>
  <c r="FN176" i="35"/>
  <c r="DL170" i="35"/>
  <c r="MB160" i="35"/>
  <c r="JZ172" i="35"/>
  <c r="ET166" i="35"/>
  <c r="DL160" i="35"/>
  <c r="IZ148" i="35"/>
  <c r="T138" i="35"/>
  <c r="HX148" i="35"/>
  <c r="LL142" i="35"/>
  <c r="KN140" i="35"/>
  <c r="T124" i="35"/>
  <c r="LL174" i="35"/>
  <c r="R102" i="35"/>
  <c r="LL140" i="35"/>
  <c r="DL176" i="35"/>
  <c r="DZ178" i="35"/>
  <c r="BJ170" i="35"/>
  <c r="BB174" i="35"/>
  <c r="EH150" i="35"/>
  <c r="MB166" i="35"/>
  <c r="EH168" i="35"/>
  <c r="DL136" i="35"/>
  <c r="MB142" i="35"/>
  <c r="MB162" i="35"/>
  <c r="DZ174" i="35"/>
  <c r="HJ168" i="35"/>
  <c r="JN172" i="35"/>
  <c r="P82" i="35"/>
  <c r="DZ142" i="35"/>
  <c r="CH150" i="35"/>
  <c r="FN154" i="35"/>
  <c r="H92" i="35"/>
  <c r="T168" i="35"/>
  <c r="NV82" i="35"/>
  <c r="P88" i="35"/>
  <c r="P106" i="35"/>
  <c r="R134" i="35"/>
  <c r="DZ138" i="35"/>
  <c r="DL162" i="35"/>
  <c r="KN136" i="35"/>
  <c r="BV158" i="35"/>
  <c r="T154" i="35"/>
  <c r="ER154" i="35"/>
  <c r="MZ146" i="35"/>
  <c r="R178" i="35"/>
  <c r="GD158" i="35"/>
  <c r="GT170" i="35"/>
  <c r="FN140" i="35"/>
  <c r="CH152" i="35"/>
  <c r="R174" i="35"/>
  <c r="F96" i="35"/>
  <c r="GT134" i="35"/>
  <c r="KZ142" i="35"/>
  <c r="T142" i="35"/>
  <c r="ET134" i="35"/>
  <c r="BJ160" i="35"/>
  <c r="JZ136" i="35"/>
  <c r="HX160" i="35"/>
  <c r="CV140" i="35"/>
  <c r="CD122" i="35"/>
  <c r="BB178" i="35"/>
  <c r="EH156" i="35"/>
  <c r="BB150" i="35"/>
  <c r="BB172" i="35"/>
  <c r="DL138" i="35"/>
  <c r="BV164" i="35"/>
  <c r="DL158" i="35"/>
  <c r="MB164" i="35"/>
  <c r="MN158" i="35"/>
  <c r="CV156" i="35"/>
  <c r="P126" i="35"/>
  <c r="JN140" i="35"/>
  <c r="R124" i="35"/>
  <c r="DZ164" i="35"/>
  <c r="CD140" i="35"/>
  <c r="IZ142" i="35"/>
  <c r="FN166" i="35"/>
  <c r="CD90" i="35"/>
  <c r="AP146" i="35"/>
  <c r="MB172" i="35"/>
  <c r="F82" i="35"/>
  <c r="P164" i="35"/>
  <c r="CD178" i="35"/>
  <c r="KZ168" i="35"/>
  <c r="JN156" i="35"/>
  <c r="GD152" i="35"/>
  <c r="JZ140" i="35"/>
  <c r="GT140" i="35"/>
  <c r="ER156" i="35"/>
  <c r="GT164" i="35"/>
  <c r="H86" i="35"/>
  <c r="F98" i="35"/>
  <c r="KZ160" i="35"/>
  <c r="BV148" i="35"/>
  <c r="ER160" i="35"/>
  <c r="CH140" i="35"/>
  <c r="T174" i="35"/>
  <c r="CH154" i="35"/>
  <c r="T110" i="35"/>
  <c r="DL154" i="35"/>
  <c r="HX142" i="35"/>
  <c r="GD144" i="35"/>
  <c r="MZ174" i="35"/>
  <c r="DZ156" i="35"/>
  <c r="MB168" i="35"/>
  <c r="IZ166" i="35"/>
  <c r="ER140" i="35"/>
  <c r="ER144" i="35"/>
  <c r="DZ172" i="35"/>
  <c r="KN144" i="35"/>
  <c r="DZ152" i="35"/>
  <c r="ET172" i="35"/>
  <c r="KZ166" i="35"/>
  <c r="R142" i="35"/>
  <c r="AP84" i="35"/>
  <c r="GD168" i="35"/>
  <c r="IZ136" i="35"/>
  <c r="P90" i="35"/>
  <c r="DZ170" i="35"/>
  <c r="MZ168" i="35"/>
  <c r="MZ170" i="35"/>
  <c r="MZ156" i="35"/>
  <c r="GD174" i="35"/>
  <c r="DZ144" i="35"/>
  <c r="P92" i="35"/>
  <c r="BV156" i="35"/>
  <c r="EH154" i="35"/>
  <c r="T98" i="35"/>
  <c r="T148" i="35"/>
  <c r="R112" i="35"/>
  <c r="ER134" i="35"/>
  <c r="EH160" i="35"/>
  <c r="L168" i="35"/>
  <c r="BJ178" i="35"/>
  <c r="GT168" i="35"/>
  <c r="JZ164" i="35"/>
  <c r="CH160" i="35"/>
  <c r="BB166" i="35"/>
  <c r="MB138" i="35"/>
  <c r="HX168" i="35"/>
  <c r="BP178" i="35"/>
  <c r="AJ86" i="35"/>
  <c r="CD152" i="35"/>
  <c r="HX174" i="35"/>
  <c r="T102" i="35"/>
  <c r="BP168" i="35"/>
  <c r="CH162" i="35"/>
  <c r="BP158" i="35"/>
  <c r="OD88" i="35"/>
  <c r="HX170" i="35"/>
  <c r="FN170" i="35"/>
  <c r="R156" i="35"/>
  <c r="MZ144" i="35"/>
  <c r="T114" i="35"/>
  <c r="T136" i="35"/>
  <c r="KN168" i="35"/>
  <c r="GT144" i="35"/>
  <c r="CH142" i="35"/>
  <c r="FN144" i="35"/>
  <c r="DZ134" i="35"/>
  <c r="ET174" i="35"/>
  <c r="MB170" i="35"/>
  <c r="HJ148" i="35"/>
  <c r="T100" i="35"/>
  <c r="GD176" i="35"/>
  <c r="L172" i="35"/>
  <c r="JN174" i="35"/>
  <c r="KN166" i="35"/>
  <c r="LL152" i="35"/>
  <c r="MN144" i="35"/>
  <c r="T152" i="35"/>
  <c r="P134" i="35"/>
  <c r="R132" i="35"/>
  <c r="EH176" i="35"/>
  <c r="T162" i="35"/>
  <c r="ET160" i="35"/>
  <c r="R140" i="35"/>
  <c r="BP146" i="35"/>
  <c r="LL170" i="35"/>
  <c r="L176" i="35"/>
  <c r="DL174" i="35"/>
  <c r="F88" i="35"/>
  <c r="AP112" i="35"/>
  <c r="R158" i="35"/>
  <c r="BB156" i="35"/>
  <c r="GD136" i="35"/>
  <c r="KN146" i="35"/>
  <c r="L178" i="35"/>
  <c r="ET146" i="35"/>
  <c r="CH166" i="35"/>
  <c r="P84" i="35"/>
  <c r="BJ148" i="35"/>
  <c r="MZ158" i="35"/>
  <c r="LL164" i="35"/>
  <c r="IZ140" i="35"/>
  <c r="GT156" i="35"/>
  <c r="JZ174" i="35"/>
  <c r="HX156" i="35"/>
  <c r="CV144" i="35"/>
  <c r="T96" i="35"/>
  <c r="T134" i="35"/>
  <c r="LL156" i="35"/>
  <c r="P154" i="35"/>
  <c r="D88" i="35"/>
  <c r="EH142" i="35"/>
  <c r="R104" i="35"/>
  <c r="AP160" i="35"/>
  <c r="BJ154" i="35"/>
  <c r="CD94" i="35"/>
  <c r="ET148" i="35"/>
  <c r="GT150" i="35"/>
  <c r="BJ134" i="35"/>
  <c r="ET154" i="35"/>
  <c r="CV150" i="35"/>
  <c r="EH140" i="35"/>
  <c r="BB158" i="35"/>
  <c r="LL172" i="35"/>
  <c r="HX158" i="35"/>
  <c r="R98" i="35"/>
  <c r="GD178" i="35"/>
  <c r="DL152" i="35"/>
  <c r="CD84" i="35"/>
  <c r="DL144" i="35"/>
  <c r="ER170" i="35"/>
  <c r="T178" i="35"/>
  <c r="MN150" i="35"/>
  <c r="BV178" i="35"/>
  <c r="LL146" i="35"/>
  <c r="BJ172" i="35"/>
  <c r="JZ160" i="35"/>
  <c r="HX162" i="35"/>
  <c r="BP150" i="35"/>
  <c r="MN154" i="35"/>
  <c r="DL164" i="35"/>
  <c r="LL150" i="35"/>
  <c r="D96" i="35"/>
  <c r="MN156" i="35"/>
  <c r="EH172" i="35"/>
  <c r="CV164" i="35"/>
  <c r="EH178" i="35"/>
  <c r="JN176" i="35"/>
  <c r="CD148" i="35"/>
  <c r="AP174" i="35"/>
  <c r="CH176" i="35"/>
  <c r="GD160" i="35"/>
  <c r="CD172" i="35"/>
  <c r="EH138" i="35"/>
  <c r="GD148" i="35"/>
  <c r="R126" i="35"/>
  <c r="BP164" i="35"/>
  <c r="MN166" i="35"/>
  <c r="L156" i="35"/>
  <c r="GT172" i="35"/>
  <c r="MN164" i="35"/>
  <c r="ET144" i="35"/>
  <c r="HJ136" i="35"/>
  <c r="BB134" i="35"/>
  <c r="KZ144" i="35"/>
  <c r="MN138" i="35"/>
  <c r="FN150" i="35"/>
  <c r="CD142" i="35"/>
  <c r="T86" i="35"/>
  <c r="HJ170" i="35"/>
  <c r="GT158" i="35"/>
  <c r="MN168" i="35"/>
  <c r="GD142" i="35"/>
  <c r="BP160" i="35"/>
  <c r="T112" i="35"/>
  <c r="R90" i="35"/>
  <c r="P86" i="35"/>
  <c r="DL148" i="35"/>
  <c r="R172" i="35"/>
  <c r="FN148" i="35"/>
  <c r="AP80" i="35"/>
  <c r="R120" i="35"/>
  <c r="P140" i="35"/>
  <c r="BV134" i="35"/>
  <c r="D86" i="35"/>
  <c r="T126" i="35"/>
  <c r="LL176" i="35"/>
  <c r="LL168" i="35"/>
  <c r="CD112" i="35"/>
  <c r="LL138" i="35"/>
  <c r="MN134" i="35"/>
  <c r="JZ158" i="35"/>
  <c r="R166" i="35"/>
  <c r="R136" i="35"/>
  <c r="LL148" i="35"/>
  <c r="KZ178" i="35"/>
  <c r="CV136" i="35"/>
  <c r="L162" i="35"/>
  <c r="AP100" i="35"/>
  <c r="CH168" i="35"/>
  <c r="H82" i="35"/>
  <c r="IZ154" i="35"/>
  <c r="CH146" i="35"/>
  <c r="MB152" i="35"/>
  <c r="MZ160" i="35"/>
  <c r="H88" i="35"/>
  <c r="CD96" i="35"/>
  <c r="HJ164" i="35"/>
  <c r="KN138" i="35"/>
  <c r="HJ140" i="35"/>
  <c r="MB158" i="35"/>
  <c r="JN178" i="35"/>
  <c r="CH134" i="35"/>
  <c r="R88" i="35"/>
  <c r="MZ138" i="35"/>
  <c r="KZ158" i="35"/>
  <c r="JZ144" i="35"/>
  <c r="CD146" i="35"/>
  <c r="HJ138" i="35"/>
  <c r="AP142" i="35"/>
  <c r="BV144" i="35"/>
  <c r="MZ148" i="35"/>
  <c r="FN152" i="35"/>
  <c r="CV160" i="35"/>
  <c r="IZ134" i="35"/>
  <c r="L140" i="35"/>
  <c r="KN178" i="35"/>
  <c r="BJ156" i="35"/>
  <c r="CD156" i="35"/>
  <c r="T166" i="35"/>
  <c r="HX176" i="35"/>
  <c r="R128" i="35"/>
  <c r="GD140" i="35"/>
  <c r="P110" i="35"/>
  <c r="JZ166" i="35"/>
  <c r="ET138" i="35"/>
  <c r="ER176" i="35"/>
  <c r="BB170" i="35"/>
  <c r="MN170" i="35"/>
  <c r="ET156" i="35"/>
  <c r="HX136" i="35"/>
  <c r="D94" i="35"/>
  <c r="IZ144" i="35"/>
  <c r="L152" i="35"/>
  <c r="HJ166" i="35"/>
  <c r="KN150" i="35"/>
  <c r="P160" i="35"/>
  <c r="H96" i="35"/>
  <c r="T146" i="35"/>
  <c r="BV142" i="35"/>
  <c r="CV178" i="35"/>
  <c r="BP154" i="35"/>
  <c r="FN160" i="35"/>
  <c r="GT154" i="35"/>
  <c r="KN160" i="35"/>
  <c r="HX146" i="35"/>
  <c r="HJ144" i="35"/>
  <c r="T130" i="35"/>
  <c r="GT176" i="35"/>
  <c r="AP102" i="35"/>
  <c r="BB136" i="35"/>
  <c r="P146" i="35"/>
  <c r="JN166" i="35"/>
  <c r="BV150" i="35"/>
  <c r="ET176" i="35"/>
  <c r="EH158" i="35"/>
  <c r="BV146" i="35"/>
  <c r="ER164" i="35"/>
  <c r="R170" i="35"/>
  <c r="BP170" i="35"/>
  <c r="CD176" i="35"/>
  <c r="LL154" i="35"/>
  <c r="EH136" i="35"/>
  <c r="L142" i="35"/>
  <c r="F86" i="35"/>
  <c r="F94" i="35"/>
  <c r="ER162" i="35"/>
  <c r="X146" i="35" l="1"/>
  <c r="Z146" i="35"/>
  <c r="AN86" i="35"/>
  <c r="CZ88" i="35"/>
  <c r="GL88" i="35"/>
  <c r="CL88" i="35"/>
  <c r="DP88" i="35"/>
  <c r="LD88" i="35"/>
  <c r="KR88" i="35"/>
  <c r="X152" i="35"/>
  <c r="Z152" i="35"/>
  <c r="X112" i="35"/>
  <c r="Z112" i="35"/>
  <c r="Z96" i="35"/>
  <c r="X96" i="35"/>
  <c r="X94" i="35"/>
  <c r="Z94" i="35"/>
  <c r="ID92" i="35"/>
  <c r="GZ92" i="35"/>
  <c r="GJ92" i="35"/>
  <c r="DR92" i="35"/>
  <c r="DB92" i="35"/>
  <c r="EZ92" i="35"/>
  <c r="CN92" i="35"/>
  <c r="LR92" i="35"/>
  <c r="LF92" i="35"/>
  <c r="FT92" i="35"/>
  <c r="KT92" i="35"/>
  <c r="HP92" i="35"/>
  <c r="X160" i="35"/>
  <c r="Z160" i="35"/>
  <c r="X100" i="35"/>
  <c r="Z100" i="35"/>
  <c r="CN90" i="35"/>
  <c r="ID90" i="35"/>
  <c r="FT90" i="35"/>
  <c r="DR90" i="35"/>
  <c r="DB90" i="35"/>
  <c r="GJ90" i="35"/>
  <c r="EZ90" i="35"/>
  <c r="HP90" i="35"/>
  <c r="GZ90" i="35"/>
  <c r="LR90" i="35"/>
  <c r="KT90" i="35"/>
  <c r="LF90" i="35"/>
  <c r="N140" i="35"/>
  <c r="X102" i="35"/>
  <c r="Z102" i="35"/>
  <c r="GZ86" i="35"/>
  <c r="GJ86" i="35"/>
  <c r="HP86" i="35"/>
  <c r="DB86" i="35"/>
  <c r="FT86" i="35"/>
  <c r="EZ86" i="35"/>
  <c r="DR86" i="35"/>
  <c r="CN86" i="35"/>
  <c r="ID86" i="35"/>
  <c r="LF86" i="35"/>
  <c r="KT86" i="35"/>
  <c r="LR86" i="35"/>
  <c r="X126" i="35"/>
  <c r="Z126" i="35"/>
  <c r="X150" i="35"/>
  <c r="Z150" i="35"/>
  <c r="MH96" i="35"/>
  <c r="HP96" i="35"/>
  <c r="CN96" i="35"/>
  <c r="KT96" i="35"/>
  <c r="EZ96" i="35"/>
  <c r="LF96" i="35"/>
  <c r="DR96" i="35"/>
  <c r="IV96" i="35"/>
  <c r="IP96" i="35"/>
  <c r="FT96" i="35"/>
  <c r="JT96" i="35"/>
  <c r="GJ96" i="35"/>
  <c r="JF96" i="35"/>
  <c r="GZ96" i="35"/>
  <c r="ID96" i="35"/>
  <c r="LR96" i="35"/>
  <c r="DB96" i="35"/>
  <c r="KF96" i="35"/>
  <c r="NF96" i="35"/>
  <c r="MT96" i="35"/>
  <c r="AR164" i="35"/>
  <c r="Z144" i="35"/>
  <c r="X144" i="35"/>
  <c r="AR170" i="35"/>
  <c r="Z134" i="35"/>
  <c r="X134" i="35"/>
  <c r="J80" i="35"/>
  <c r="X104" i="35"/>
  <c r="Z104" i="35"/>
  <c r="AR146" i="35"/>
  <c r="X118" i="35"/>
  <c r="Z118" i="35"/>
  <c r="Z168" i="35"/>
  <c r="X168" i="35"/>
  <c r="X92" i="35"/>
  <c r="Z92" i="35"/>
  <c r="N134" i="35"/>
  <c r="N136" i="35"/>
  <c r="N174" i="35"/>
  <c r="Z138" i="35"/>
  <c r="X138" i="35"/>
  <c r="Z174" i="35"/>
  <c r="X174" i="35"/>
  <c r="Z98" i="35"/>
  <c r="X98" i="35"/>
  <c r="X162" i="35"/>
  <c r="Z162" i="35"/>
  <c r="J98" i="35"/>
  <c r="MR98" i="35" s="1"/>
  <c r="X84" i="35"/>
  <c r="Z84" i="35"/>
  <c r="DB88" i="35"/>
  <c r="ID88" i="35"/>
  <c r="GZ88" i="35"/>
  <c r="HP88" i="35"/>
  <c r="EZ88" i="35"/>
  <c r="FT88" i="35"/>
  <c r="GJ88" i="35"/>
  <c r="LR88" i="35"/>
  <c r="CN88" i="35"/>
  <c r="DR88" i="35"/>
  <c r="LF88" i="35"/>
  <c r="KT88" i="35"/>
  <c r="LR94" i="35"/>
  <c r="DR94" i="35"/>
  <c r="CN94" i="35"/>
  <c r="DB94" i="35"/>
  <c r="KT94" i="35"/>
  <c r="EZ94" i="35"/>
  <c r="LF94" i="35"/>
  <c r="ID94" i="35"/>
  <c r="GZ94" i="35"/>
  <c r="GJ94" i="35"/>
  <c r="FT94" i="35"/>
  <c r="HP94" i="35"/>
  <c r="DP96" i="35"/>
  <c r="GH96" i="35"/>
  <c r="GL96" i="35"/>
  <c r="CL96" i="35"/>
  <c r="KR96" i="35"/>
  <c r="CZ96" i="35"/>
  <c r="LD96" i="35"/>
  <c r="GL92" i="35"/>
  <c r="CL92" i="35"/>
  <c r="KR92" i="35"/>
  <c r="LD92" i="35"/>
  <c r="GH92" i="35"/>
  <c r="DP92" i="35"/>
  <c r="CZ92" i="35"/>
  <c r="Z136" i="35"/>
  <c r="X136" i="35"/>
  <c r="AR160" i="35"/>
  <c r="X132" i="35"/>
  <c r="Z132" i="35"/>
  <c r="AR142" i="35"/>
  <c r="X166" i="35"/>
  <c r="Z166" i="35"/>
  <c r="AN80" i="35"/>
  <c r="N156" i="35"/>
  <c r="LD82" i="35"/>
  <c r="CL82" i="35"/>
  <c r="GL82" i="35"/>
  <c r="KR82" i="35"/>
  <c r="CL94" i="35"/>
  <c r="CZ94" i="35"/>
  <c r="DP94" i="35"/>
  <c r="GH94" i="35"/>
  <c r="GL94" i="35"/>
  <c r="KR94" i="35"/>
  <c r="LD94" i="35"/>
  <c r="DR84" i="35"/>
  <c r="LF84" i="35"/>
  <c r="HP84" i="35"/>
  <c r="EZ84" i="35"/>
  <c r="FT84" i="35"/>
  <c r="GJ84" i="35"/>
  <c r="LR84" i="35"/>
  <c r="JF84" i="35"/>
  <c r="GZ84" i="35"/>
  <c r="DB84" i="35"/>
  <c r="KT84" i="35"/>
  <c r="CN84" i="35"/>
  <c r="ID84" i="35"/>
  <c r="X114" i="35"/>
  <c r="Z114" i="35"/>
  <c r="Z170" i="35"/>
  <c r="X170" i="35"/>
  <c r="Z164" i="35"/>
  <c r="X164" i="35"/>
  <c r="Z106" i="35"/>
  <c r="X106" i="35"/>
  <c r="AR80" i="35"/>
  <c r="X116" i="35"/>
  <c r="Z116" i="35"/>
  <c r="N164" i="35"/>
  <c r="N172" i="35"/>
  <c r="X140" i="35"/>
  <c r="Z140" i="35"/>
  <c r="KR90" i="35"/>
  <c r="LD90" i="35"/>
  <c r="GL90" i="35"/>
  <c r="CL90" i="35"/>
  <c r="CZ90" i="35"/>
  <c r="AR84" i="35"/>
  <c r="Z110" i="35"/>
  <c r="X110" i="35"/>
  <c r="GL86" i="35"/>
  <c r="CZ86" i="35"/>
  <c r="KR86" i="35"/>
  <c r="CL86" i="35"/>
  <c r="LD86" i="35"/>
  <c r="GH86" i="35"/>
  <c r="N138" i="35"/>
  <c r="J88" i="35"/>
  <c r="EV88" i="35" s="1"/>
  <c r="N152" i="35"/>
  <c r="N178" i="35"/>
  <c r="X90" i="35"/>
  <c r="Z90" i="35"/>
  <c r="Z154" i="35"/>
  <c r="X154" i="35"/>
  <c r="N144" i="35"/>
  <c r="N146" i="35"/>
  <c r="J86" i="35"/>
  <c r="EV86" i="35" s="1"/>
  <c r="EZ80" i="35"/>
  <c r="LF80" i="35"/>
  <c r="GJ80" i="35"/>
  <c r="ID80" i="35"/>
  <c r="DB80" i="35"/>
  <c r="CN80" i="35"/>
  <c r="LR80" i="35"/>
  <c r="FT80" i="35"/>
  <c r="KT80" i="35"/>
  <c r="DR80" i="35"/>
  <c r="GZ80" i="35"/>
  <c r="HP80" i="35"/>
  <c r="J90" i="35"/>
  <c r="EV90" i="35" s="1"/>
  <c r="Z148" i="35"/>
  <c r="X148" i="35"/>
  <c r="X82" i="35"/>
  <c r="Z82" i="35"/>
  <c r="IV82" i="35"/>
  <c r="MT82" i="35"/>
  <c r="NF82" i="35"/>
  <c r="IP82" i="35"/>
  <c r="HP82" i="35"/>
  <c r="FT82" i="35"/>
  <c r="DB82" i="35"/>
  <c r="EZ82" i="35"/>
  <c r="LF82" i="35"/>
  <c r="CN82" i="35"/>
  <c r="DR82" i="35"/>
  <c r="MH82" i="35"/>
  <c r="GZ82" i="35"/>
  <c r="JT82" i="35"/>
  <c r="KT82" i="35"/>
  <c r="JF82" i="35"/>
  <c r="LR82" i="35"/>
  <c r="ID82" i="35"/>
  <c r="GJ82" i="35"/>
  <c r="KF82" i="35"/>
  <c r="LD84" i="35"/>
  <c r="LP84" i="35"/>
  <c r="KR84" i="35"/>
  <c r="CZ84" i="35"/>
  <c r="GL84" i="35"/>
  <c r="CL84" i="35"/>
  <c r="N176" i="35"/>
  <c r="J92" i="35"/>
  <c r="MR92" i="35" s="1"/>
  <c r="N150" i="35"/>
  <c r="J84" i="35"/>
  <c r="KD84" i="35" s="1"/>
  <c r="N162" i="35"/>
  <c r="Z108" i="35"/>
  <c r="X108" i="35"/>
  <c r="J94" i="35"/>
  <c r="EV94" i="35" s="1"/>
  <c r="Z142" i="35"/>
  <c r="X142" i="35"/>
  <c r="Z178" i="35"/>
  <c r="X178" i="35"/>
  <c r="AR174" i="35"/>
  <c r="X86" i="35"/>
  <c r="Z86" i="35"/>
  <c r="N166" i="35"/>
  <c r="X128" i="35"/>
  <c r="Z128" i="35"/>
  <c r="X122" i="35"/>
  <c r="Z122" i="35"/>
  <c r="X158" i="35"/>
  <c r="Z158" i="35"/>
  <c r="N142" i="35"/>
  <c r="X130" i="35"/>
  <c r="Z130" i="35"/>
  <c r="CL98" i="35"/>
  <c r="CZ98" i="35"/>
  <c r="GL98" i="35"/>
  <c r="GH98" i="35"/>
  <c r="LD98" i="35"/>
  <c r="KR98" i="35"/>
  <c r="DP98" i="35"/>
  <c r="X124" i="35"/>
  <c r="Z124" i="35"/>
  <c r="N160" i="35"/>
  <c r="J96" i="35"/>
  <c r="EV96" i="35" s="1"/>
  <c r="N168" i="35"/>
  <c r="N148" i="35"/>
  <c r="X172" i="35"/>
  <c r="Z172" i="35"/>
  <c r="J82" i="35"/>
  <c r="JD82" i="35" s="1"/>
  <c r="Z120" i="35"/>
  <c r="X120" i="35"/>
  <c r="Z88" i="35"/>
  <c r="X88" i="35"/>
  <c r="N158" i="35"/>
  <c r="Z156" i="35"/>
  <c r="X156" i="35"/>
  <c r="X176" i="35"/>
  <c r="Z176" i="35"/>
  <c r="N154" i="35"/>
  <c r="GL80" i="35"/>
  <c r="CZ80" i="35"/>
  <c r="CL80" i="35"/>
  <c r="LD80" i="35"/>
  <c r="GH80" i="35"/>
  <c r="KR80" i="35"/>
  <c r="N170" i="35"/>
  <c r="KP92" i="35"/>
  <c r="KV92" i="35" s="1"/>
  <c r="OB118" i="35"/>
  <c r="OB88" i="35"/>
  <c r="OB92" i="35"/>
  <c r="LB94" i="35"/>
  <c r="KP82" i="35"/>
  <c r="KP94" i="35"/>
  <c r="KP86" i="35"/>
  <c r="LB86" i="35"/>
  <c r="LB82" i="35"/>
  <c r="KP88" i="35"/>
  <c r="KV88" i="35" s="1"/>
  <c r="LB88" i="35"/>
  <c r="KP96" i="35"/>
  <c r="KV96" i="35" s="1"/>
  <c r="KP98" i="35"/>
  <c r="LB96" i="35"/>
  <c r="LH96" i="35" s="1"/>
  <c r="LB98" i="35"/>
  <c r="KP90" i="35"/>
  <c r="LB92" i="35"/>
  <c r="LB90" i="35"/>
  <c r="OJ128" i="35"/>
  <c r="KP80" i="35"/>
  <c r="NT90" i="35"/>
  <c r="OJ168" i="35"/>
  <c r="OB80" i="35"/>
  <c r="OJ80" i="35"/>
  <c r="OB152" i="35"/>
  <c r="OB98" i="35"/>
  <c r="OJ136" i="35"/>
  <c r="OJ116" i="35"/>
  <c r="OJ114" i="35"/>
  <c r="OB126" i="35"/>
  <c r="OJ88" i="35"/>
  <c r="OJ110" i="35"/>
  <c r="OJ150" i="35"/>
  <c r="OJ156" i="35"/>
  <c r="OB120" i="35"/>
  <c r="OB156" i="35"/>
  <c r="OB122" i="35"/>
  <c r="OJ98" i="35"/>
  <c r="OB96" i="35"/>
  <c r="OB162" i="35"/>
  <c r="OB176" i="35"/>
  <c r="OJ152" i="35"/>
  <c r="OB86" i="35"/>
  <c r="OB132" i="35"/>
  <c r="NT94" i="35"/>
  <c r="OB136" i="35"/>
  <c r="OB160" i="35"/>
  <c r="JR82" i="35"/>
  <c r="MF92" i="35"/>
  <c r="IN84" i="35"/>
  <c r="OJ82" i="35"/>
  <c r="OB124" i="35"/>
  <c r="NT84" i="35"/>
  <c r="OJ174" i="35"/>
  <c r="OJ126" i="35"/>
  <c r="OJ164" i="35"/>
  <c r="OJ106" i="35"/>
  <c r="OB100" i="35"/>
  <c r="NT96" i="35"/>
  <c r="OJ120" i="35"/>
  <c r="OJ162" i="35"/>
  <c r="OJ84" i="35"/>
  <c r="OB94" i="35"/>
  <c r="OJ176" i="35"/>
  <c r="OB104" i="35"/>
  <c r="NT92" i="35"/>
  <c r="OB164" i="35"/>
  <c r="NT98" i="35"/>
  <c r="OJ130" i="35"/>
  <c r="OJ142" i="35"/>
  <c r="OB110" i="35"/>
  <c r="OB112" i="35"/>
  <c r="OJ100" i="35"/>
  <c r="OB166" i="35"/>
  <c r="OB144" i="35"/>
  <c r="OJ158" i="35"/>
  <c r="OB102" i="35"/>
  <c r="OJ172" i="35"/>
  <c r="OB158" i="35"/>
  <c r="OB172" i="35"/>
  <c r="OB148" i="35"/>
  <c r="OB168" i="35"/>
  <c r="OJ134" i="35"/>
  <c r="OB178" i="35"/>
  <c r="OB128" i="35"/>
  <c r="OB82" i="35"/>
  <c r="OJ96" i="35"/>
  <c r="OB154" i="35"/>
  <c r="OB90" i="35"/>
  <c r="OJ94" i="35"/>
  <c r="OJ144" i="35"/>
  <c r="OJ154" i="35"/>
  <c r="OJ102" i="35"/>
  <c r="OJ122" i="35"/>
  <c r="NT82" i="35"/>
  <c r="OB146" i="35"/>
  <c r="OB134" i="35"/>
  <c r="OJ148" i="35"/>
  <c r="OB84" i="35"/>
  <c r="OJ146" i="35"/>
  <c r="OB116" i="35"/>
  <c r="OJ178" i="35"/>
  <c r="OJ118" i="35"/>
  <c r="OB108" i="35"/>
  <c r="NT88" i="35"/>
  <c r="OJ132" i="35"/>
  <c r="OJ124" i="35"/>
  <c r="OJ108" i="35"/>
  <c r="OJ104" i="35"/>
  <c r="OB174" i="35"/>
  <c r="NT86" i="35"/>
  <c r="OB170" i="35"/>
  <c r="OJ140" i="35"/>
  <c r="OB114" i="35"/>
  <c r="OJ138" i="35"/>
  <c r="OJ86" i="35"/>
  <c r="OJ170" i="35"/>
  <c r="OB140" i="35"/>
  <c r="OB106" i="35"/>
  <c r="OJ90" i="35"/>
  <c r="OB138" i="35"/>
  <c r="OB130" i="35"/>
  <c r="OB150" i="35"/>
  <c r="OJ92" i="35"/>
  <c r="OB142" i="35"/>
  <c r="OJ112" i="35"/>
  <c r="OJ160" i="35"/>
  <c r="OJ166" i="35"/>
  <c r="NP150" i="35"/>
  <c r="NR150" i="35"/>
  <c r="NP120" i="35"/>
  <c r="NR120" i="35"/>
  <c r="NP102" i="35"/>
  <c r="NR102" i="35"/>
  <c r="NP114" i="35"/>
  <c r="NR114" i="35"/>
  <c r="NR172" i="35"/>
  <c r="NP172" i="35"/>
  <c r="NR144" i="35"/>
  <c r="NP144" i="35"/>
  <c r="NP132" i="35"/>
  <c r="NR132" i="35"/>
  <c r="NR124" i="35"/>
  <c r="NP124" i="35"/>
  <c r="NR130" i="35"/>
  <c r="NP130" i="35"/>
  <c r="NR160" i="35"/>
  <c r="NP160" i="35"/>
  <c r="NP156" i="35"/>
  <c r="NR156" i="35"/>
  <c r="NR100" i="35"/>
  <c r="NP100" i="35"/>
  <c r="NP176" i="35"/>
  <c r="NR176" i="35"/>
  <c r="NR174" i="35"/>
  <c r="NP174" i="35"/>
  <c r="NP158" i="35"/>
  <c r="NR158" i="35"/>
  <c r="NP140" i="35"/>
  <c r="NR140" i="35"/>
  <c r="NR164" i="35"/>
  <c r="NP164" i="35"/>
  <c r="NP178" i="35"/>
  <c r="NR178" i="35"/>
  <c r="NR118" i="35"/>
  <c r="NP118" i="35"/>
  <c r="NP154" i="35"/>
  <c r="NR154" i="35"/>
  <c r="NP166" i="35"/>
  <c r="NR166" i="35"/>
  <c r="NR168" i="35"/>
  <c r="NP168" i="35"/>
  <c r="NP136" i="35"/>
  <c r="NR136" i="35"/>
  <c r="NR112" i="35"/>
  <c r="NP112" i="35"/>
  <c r="NR142" i="35"/>
  <c r="NP142" i="35"/>
  <c r="NP110" i="35"/>
  <c r="NR110" i="35"/>
  <c r="NP106" i="35"/>
  <c r="NR106" i="35"/>
  <c r="NP108" i="35"/>
  <c r="NR108" i="35"/>
  <c r="NP134" i="35"/>
  <c r="NR134" i="35"/>
  <c r="NR170" i="35"/>
  <c r="NP170" i="35"/>
  <c r="NP138" i="35"/>
  <c r="NR138" i="35"/>
  <c r="NP126" i="35"/>
  <c r="NR126" i="35"/>
  <c r="NR104" i="35"/>
  <c r="NP104" i="35"/>
  <c r="NP122" i="35"/>
  <c r="NR122" i="35"/>
  <c r="NP128" i="35"/>
  <c r="NR128" i="35"/>
  <c r="NP148" i="35"/>
  <c r="NR148" i="35"/>
  <c r="NP116" i="35"/>
  <c r="NR116" i="35"/>
  <c r="NP152" i="35"/>
  <c r="NR152" i="35"/>
  <c r="NP162" i="35"/>
  <c r="NR162" i="35"/>
  <c r="NR146" i="35"/>
  <c r="NP146" i="35"/>
  <c r="LN88" i="35"/>
  <c r="LN96" i="35"/>
  <c r="LN92" i="35"/>
  <c r="LN98" i="35"/>
  <c r="LN86" i="35"/>
  <c r="LN84" i="35"/>
  <c r="LN82" i="35"/>
  <c r="LN90" i="35"/>
  <c r="LN94" i="35"/>
  <c r="H180" i="35"/>
  <c r="MH80" i="35"/>
  <c r="NB94" i="35"/>
  <c r="I30" i="37"/>
  <c r="I28" i="37"/>
  <c r="I26" i="37"/>
  <c r="K32" i="37"/>
  <c r="I32" i="37"/>
  <c r="DP80" i="35"/>
  <c r="MH94" i="35"/>
  <c r="KF94" i="35"/>
  <c r="MT94" i="35"/>
  <c r="JF94" i="35"/>
  <c r="NF94" i="35"/>
  <c r="JT94" i="35"/>
  <c r="IP94" i="35"/>
  <c r="IV94" i="35" s="1"/>
  <c r="MH90" i="35"/>
  <c r="JF90" i="35"/>
  <c r="MT90" i="35"/>
  <c r="DP90" i="35"/>
  <c r="JT90" i="35"/>
  <c r="GH90" i="35"/>
  <c r="NF90" i="35"/>
  <c r="IP90" i="35"/>
  <c r="IV90" i="35" s="1"/>
  <c r="KF90" i="35"/>
  <c r="KF88" i="35"/>
  <c r="JF88" i="35"/>
  <c r="JT88" i="35"/>
  <c r="NF88" i="35"/>
  <c r="MH88" i="35"/>
  <c r="IP88" i="35"/>
  <c r="IV88" i="35" s="1"/>
  <c r="MT88" i="35"/>
  <c r="GH84" i="35"/>
  <c r="DP84" i="35"/>
  <c r="JT80" i="35"/>
  <c r="KF80" i="35"/>
  <c r="NF80" i="35"/>
  <c r="DP82" i="35"/>
  <c r="IP80" i="35"/>
  <c r="IV80" i="35" s="1"/>
  <c r="MT80" i="35"/>
  <c r="JF80" i="35"/>
  <c r="DP86" i="35"/>
  <c r="JF86" i="35"/>
  <c r="KF86" i="35"/>
  <c r="MT86" i="35"/>
  <c r="IP86" i="35"/>
  <c r="IV86" i="35" s="1"/>
  <c r="MH86" i="35"/>
  <c r="JT86" i="35"/>
  <c r="NF86" i="35"/>
  <c r="KF84" i="35"/>
  <c r="IP84" i="35"/>
  <c r="IV84" i="35" s="1"/>
  <c r="MT84" i="35"/>
  <c r="MH84" i="35"/>
  <c r="JT84" i="35"/>
  <c r="NF84" i="35"/>
  <c r="NX180" i="35"/>
  <c r="K112" i="37"/>
  <c r="I112" i="37"/>
  <c r="K114" i="37"/>
  <c r="I114" i="37"/>
  <c r="NZ180" i="35"/>
  <c r="OF180" i="35"/>
  <c r="OH180" i="35"/>
  <c r="ON180" i="35"/>
  <c r="G110" i="37" s="1"/>
  <c r="K110" i="37" s="1"/>
  <c r="GV90" i="35"/>
  <c r="JP94" i="35"/>
  <c r="JB96" i="35"/>
  <c r="KB94" i="35"/>
  <c r="HL94" i="35"/>
  <c r="HL92" i="35"/>
  <c r="GV96" i="35"/>
  <c r="MP90" i="35"/>
  <c r="NB90" i="35"/>
  <c r="GV92" i="35"/>
  <c r="JB88" i="35"/>
  <c r="HL96" i="35"/>
  <c r="MD94" i="35"/>
  <c r="MP92" i="35"/>
  <c r="NB92" i="35"/>
  <c r="HZ92" i="35"/>
  <c r="KB96" i="35"/>
  <c r="MD98" i="35"/>
  <c r="JP92" i="35"/>
  <c r="MD88" i="35"/>
  <c r="HZ94" i="35"/>
  <c r="MD96" i="35"/>
  <c r="GV94" i="35"/>
  <c r="JB94" i="35"/>
  <c r="JP88" i="35"/>
  <c r="GV88" i="35"/>
  <c r="HZ88" i="35"/>
  <c r="KB92" i="35"/>
  <c r="KB98" i="35"/>
  <c r="KB90" i="35"/>
  <c r="JB92" i="35"/>
  <c r="GV98" i="35"/>
  <c r="HL88" i="35"/>
  <c r="MP94" i="35"/>
  <c r="NB82" i="35"/>
  <c r="MD80" i="35"/>
  <c r="MD84" i="35"/>
  <c r="NB80" i="35"/>
  <c r="NB84" i="35"/>
  <c r="MD86" i="35"/>
  <c r="NB86" i="35"/>
  <c r="MP80" i="35"/>
  <c r="MP82" i="35"/>
  <c r="MP84" i="35"/>
  <c r="MP86" i="35"/>
  <c r="MD82" i="35"/>
  <c r="JB90" i="35"/>
  <c r="JP98" i="35"/>
  <c r="KB88" i="35"/>
  <c r="MD90" i="35"/>
  <c r="MP98" i="35"/>
  <c r="NB98" i="35"/>
  <c r="HL90" i="35"/>
  <c r="MD92" i="35"/>
  <c r="MP88" i="35"/>
  <c r="NB88" i="35"/>
  <c r="JP90" i="35"/>
  <c r="JB98" i="35"/>
  <c r="MP96" i="35"/>
  <c r="NB96" i="35"/>
  <c r="HZ98" i="35"/>
  <c r="JP96" i="35"/>
  <c r="HZ90" i="35"/>
  <c r="HL98" i="35"/>
  <c r="HZ96" i="35"/>
  <c r="NF92" i="35"/>
  <c r="MT92" i="35"/>
  <c r="MH92" i="35"/>
  <c r="JT92" i="35"/>
  <c r="JF92" i="35"/>
  <c r="IP92" i="35"/>
  <c r="KF92" i="35"/>
  <c r="GH88" i="35"/>
  <c r="KB82" i="35"/>
  <c r="KB84" i="35"/>
  <c r="KB86" i="35"/>
  <c r="JP86" i="35"/>
  <c r="JP82" i="35"/>
  <c r="JB86" i="35"/>
  <c r="JB82" i="35"/>
  <c r="IL84" i="35"/>
  <c r="HZ86" i="35"/>
  <c r="HZ82" i="35"/>
  <c r="HZ84" i="35"/>
  <c r="HZ80" i="35"/>
  <c r="GV82" i="35"/>
  <c r="HL80" i="35"/>
  <c r="HL86" i="35"/>
  <c r="HL82" i="35"/>
  <c r="HL84" i="35"/>
  <c r="GV80" i="35"/>
  <c r="GV86" i="35"/>
  <c r="DN80" i="35"/>
  <c r="CJ80" i="35"/>
  <c r="CX80" i="35"/>
  <c r="K10" i="37"/>
  <c r="I10" i="37"/>
  <c r="K18" i="37"/>
  <c r="I18" i="37"/>
  <c r="K20" i="37"/>
  <c r="I20" i="37"/>
  <c r="I12" i="37"/>
  <c r="K14" i="37"/>
  <c r="K22" i="37"/>
  <c r="I22" i="37"/>
  <c r="K6" i="37"/>
  <c r="I6" i="37"/>
  <c r="AO6" i="32"/>
  <c r="AO5" i="32"/>
  <c r="AO4" i="32"/>
  <c r="AO3" i="32"/>
  <c r="AU9" i="32"/>
  <c r="EV98" i="35" l="1"/>
  <c r="EV92" i="35"/>
  <c r="EV84" i="35"/>
  <c r="EV82" i="35"/>
  <c r="LX84" i="35"/>
  <c r="KV94" i="35"/>
  <c r="GV84" i="35"/>
  <c r="LH92" i="35"/>
  <c r="CZ82" i="35"/>
  <c r="GH82" i="35"/>
  <c r="LH94" i="35"/>
  <c r="LH88" i="35"/>
  <c r="KV98" i="35"/>
  <c r="N180" i="35"/>
  <c r="KV90" i="35"/>
  <c r="LH90" i="35"/>
  <c r="LH98" i="35"/>
  <c r="NT128" i="35"/>
  <c r="MJ92" i="35"/>
  <c r="MX98" i="35"/>
  <c r="MV98" i="35"/>
  <c r="MV92" i="35"/>
  <c r="LB84" i="35"/>
  <c r="LB80" i="35"/>
  <c r="KB80" i="35"/>
  <c r="JP80" i="35"/>
  <c r="JB84" i="35"/>
  <c r="JP84" i="35"/>
  <c r="JB80" i="35"/>
  <c r="LN80" i="35"/>
  <c r="NP180" i="35"/>
  <c r="KV80" i="35"/>
  <c r="LV84" i="35"/>
  <c r="LT84" i="35"/>
  <c r="KX80" i="35"/>
  <c r="KH84" i="35"/>
  <c r="JL82" i="35"/>
  <c r="JH82" i="35"/>
  <c r="IR84" i="35"/>
  <c r="CP80" i="35"/>
  <c r="DT80" i="35"/>
  <c r="DV80" i="35"/>
  <c r="DX80" i="35"/>
  <c r="CR80" i="35"/>
  <c r="CT80" i="35"/>
  <c r="JX82" i="35"/>
  <c r="KJ84" i="35"/>
  <c r="NT118" i="35"/>
  <c r="NT130" i="35"/>
  <c r="NT116" i="35"/>
  <c r="NT106" i="35"/>
  <c r="NT132" i="35"/>
  <c r="NT114" i="35"/>
  <c r="NR180" i="35"/>
  <c r="NT136" i="35"/>
  <c r="NT176" i="35"/>
  <c r="NT102" i="35"/>
  <c r="NT148" i="35"/>
  <c r="NT110" i="35"/>
  <c r="NT124" i="35"/>
  <c r="NT140" i="35"/>
  <c r="MX92" i="35"/>
  <c r="ML92" i="35"/>
  <c r="IT84" i="35"/>
  <c r="ND98" i="35"/>
  <c r="NJ98" i="35" s="1"/>
  <c r="ND86" i="35"/>
  <c r="NJ86" i="35" s="1"/>
  <c r="MF86" i="35"/>
  <c r="ML86" i="35" s="1"/>
  <c r="ND90" i="35"/>
  <c r="NJ90" i="35" s="1"/>
  <c r="MR86" i="35"/>
  <c r="MX86" i="35" s="1"/>
  <c r="MR82" i="35"/>
  <c r="MX82" i="35" s="1"/>
  <c r="MF94" i="35"/>
  <c r="ML94" i="35" s="1"/>
  <c r="MF88" i="35"/>
  <c r="ML88" i="35" s="1"/>
  <c r="MR90" i="35"/>
  <c r="MX90" i="35" s="1"/>
  <c r="MR88" i="35"/>
  <c r="MX88" i="35" s="1"/>
  <c r="MF80" i="35"/>
  <c r="ML80" i="35" s="1"/>
  <c r="MR94" i="35"/>
  <c r="MX94" i="35" s="1"/>
  <c r="MR84" i="35"/>
  <c r="MX84" i="35" s="1"/>
  <c r="MF90" i="35"/>
  <c r="ML90" i="35" s="1"/>
  <c r="ND80" i="35"/>
  <c r="NH80" i="35" s="1"/>
  <c r="ND94" i="35"/>
  <c r="NJ94" i="35" s="1"/>
  <c r="ND96" i="35"/>
  <c r="NJ96" i="35" s="1"/>
  <c r="ND88" i="35"/>
  <c r="NJ88" i="35" s="1"/>
  <c r="MF82" i="35"/>
  <c r="ML82" i="35" s="1"/>
  <c r="MF84" i="35"/>
  <c r="ML84" i="35" s="1"/>
  <c r="ND92" i="35"/>
  <c r="NJ92" i="35" s="1"/>
  <c r="MR80" i="35"/>
  <c r="MX80" i="35" s="1"/>
  <c r="MF96" i="35"/>
  <c r="ML96" i="35" s="1"/>
  <c r="MR96" i="35"/>
  <c r="MX96" i="35" s="1"/>
  <c r="MF98" i="35"/>
  <c r="ML98" i="35" s="1"/>
  <c r="ND82" i="35"/>
  <c r="NJ82" i="35" s="1"/>
  <c r="ND84" i="35"/>
  <c r="NJ84" i="35" s="1"/>
  <c r="LJ82" i="35"/>
  <c r="KX88" i="35"/>
  <c r="LJ98" i="35"/>
  <c r="LP96" i="35"/>
  <c r="LX96" i="35" s="1"/>
  <c r="KX90" i="35"/>
  <c r="LP92" i="35"/>
  <c r="LX92" i="35" s="1"/>
  <c r="LP90" i="35"/>
  <c r="LX90" i="35" s="1"/>
  <c r="KX92" i="35"/>
  <c r="LP80" i="35"/>
  <c r="LJ88" i="35"/>
  <c r="KX82" i="35"/>
  <c r="KX94" i="35"/>
  <c r="LP94" i="35"/>
  <c r="LX94" i="35" s="1"/>
  <c r="KX96" i="35"/>
  <c r="LP82" i="35"/>
  <c r="LX82" i="35" s="1"/>
  <c r="LJ96" i="35"/>
  <c r="KX98" i="35"/>
  <c r="LJ92" i="35"/>
  <c r="LP86" i="35"/>
  <c r="LX86" i="35" s="1"/>
  <c r="LP98" i="35"/>
  <c r="LX98" i="35" s="1"/>
  <c r="LJ86" i="35"/>
  <c r="LJ90" i="35"/>
  <c r="LJ94" i="35"/>
  <c r="LP88" i="35"/>
  <c r="LX88" i="35" s="1"/>
  <c r="KX86" i="35"/>
  <c r="HN88" i="35"/>
  <c r="HV88" i="35" s="1"/>
  <c r="HN96" i="35"/>
  <c r="HV96" i="35" s="1"/>
  <c r="HN84" i="35"/>
  <c r="HV84" i="35" s="1"/>
  <c r="HN94" i="35"/>
  <c r="HV94" i="35" s="1"/>
  <c r="HN98" i="35"/>
  <c r="HV98" i="35" s="1"/>
  <c r="HN90" i="35"/>
  <c r="HV90" i="35" s="1"/>
  <c r="HN82" i="35"/>
  <c r="HV82" i="35" s="1"/>
  <c r="HN92" i="35"/>
  <c r="HV92" i="35" s="1"/>
  <c r="HN80" i="35"/>
  <c r="HV80" i="35" s="1"/>
  <c r="HN86" i="35"/>
  <c r="HV86" i="35" s="1"/>
  <c r="AR130" i="35"/>
  <c r="AR124" i="35"/>
  <c r="AR126" i="35"/>
  <c r="AR132" i="35"/>
  <c r="AR134" i="35"/>
  <c r="AR122" i="35"/>
  <c r="AR128" i="35"/>
  <c r="AR138" i="35"/>
  <c r="AR120" i="35"/>
  <c r="AR136" i="35"/>
  <c r="AR118" i="35"/>
  <c r="AR108" i="35"/>
  <c r="AR112" i="35"/>
  <c r="AR106" i="35"/>
  <c r="AR116" i="35"/>
  <c r="AR114" i="35"/>
  <c r="AR110" i="35"/>
  <c r="AR102" i="35"/>
  <c r="AR104" i="35"/>
  <c r="AR100" i="35"/>
  <c r="AR98" i="35"/>
  <c r="AR96" i="35"/>
  <c r="AR94" i="35"/>
  <c r="AR92" i="35"/>
  <c r="AR90" i="35"/>
  <c r="AR88" i="35"/>
  <c r="AR86" i="35"/>
  <c r="NT158" i="35"/>
  <c r="FP94" i="35"/>
  <c r="FP98" i="35"/>
  <c r="GF86" i="35"/>
  <c r="GF90" i="35"/>
  <c r="FP92" i="35"/>
  <c r="GF82" i="35"/>
  <c r="FP88" i="35"/>
  <c r="GF88" i="35"/>
  <c r="FP86" i="35"/>
  <c r="FP96" i="35"/>
  <c r="GF94" i="35"/>
  <c r="FP90" i="35"/>
  <c r="GF92" i="35"/>
  <c r="GF98" i="35"/>
  <c r="FP82" i="35"/>
  <c r="GF96" i="35"/>
  <c r="GF84" i="35"/>
  <c r="FP84" i="35"/>
  <c r="EV80" i="35"/>
  <c r="FP80" i="35"/>
  <c r="GF80" i="35"/>
  <c r="NT144" i="35"/>
  <c r="NT142" i="35"/>
  <c r="NT172" i="35"/>
  <c r="NT112" i="35"/>
  <c r="NT174" i="35"/>
  <c r="NT168" i="35"/>
  <c r="NT100" i="35"/>
  <c r="NT138" i="35"/>
  <c r="NT166" i="35"/>
  <c r="NT156" i="35"/>
  <c r="NT150" i="35"/>
  <c r="NT146" i="35"/>
  <c r="NT170" i="35"/>
  <c r="NT160" i="35"/>
  <c r="NT162" i="35"/>
  <c r="NT134" i="35"/>
  <c r="NT152" i="35"/>
  <c r="NT108" i="35"/>
  <c r="NT178" i="35"/>
  <c r="NT164" i="35"/>
  <c r="NT122" i="35"/>
  <c r="NT104" i="35"/>
  <c r="NT126" i="35"/>
  <c r="NT120" i="35"/>
  <c r="NT154" i="35"/>
  <c r="Z80" i="35"/>
  <c r="I110" i="37"/>
  <c r="G106" i="37"/>
  <c r="I106" i="37" s="1"/>
  <c r="G108" i="37"/>
  <c r="I108" i="37" s="1"/>
  <c r="G104" i="37"/>
  <c r="I104" i="37" s="1"/>
  <c r="IV92" i="35"/>
  <c r="AX9" i="32"/>
  <c r="AW9" i="32"/>
  <c r="AV9" i="32"/>
  <c r="D160" i="35"/>
  <c r="NV94" i="35"/>
  <c r="OL126" i="35"/>
  <c r="IJ110" i="35"/>
  <c r="IJ128" i="35"/>
  <c r="AJ134" i="35"/>
  <c r="IJ174" i="35"/>
  <c r="H162" i="35"/>
  <c r="H128" i="35"/>
  <c r="NN114" i="35"/>
  <c r="OD100" i="35"/>
  <c r="F138" i="35"/>
  <c r="NV120" i="35"/>
  <c r="AV148" i="35"/>
  <c r="D176" i="35"/>
  <c r="AJ146" i="35"/>
  <c r="F144" i="35"/>
  <c r="H166" i="35"/>
  <c r="OL134" i="35"/>
  <c r="AD128" i="35"/>
  <c r="OD82" i="35"/>
  <c r="OD152" i="35"/>
  <c r="AV84" i="35"/>
  <c r="AD162" i="35"/>
  <c r="OD162" i="35"/>
  <c r="D122" i="35"/>
  <c r="NV138" i="35"/>
  <c r="NN108" i="35"/>
  <c r="AJ142" i="35"/>
  <c r="NV80" i="35"/>
  <c r="D148" i="35"/>
  <c r="OL142" i="35"/>
  <c r="IJ178" i="35"/>
  <c r="AV138" i="35"/>
  <c r="OL176" i="35"/>
  <c r="IJ158" i="35"/>
  <c r="IJ146" i="35"/>
  <c r="AJ126" i="35"/>
  <c r="AD104" i="35"/>
  <c r="OL162" i="35"/>
  <c r="F100" i="35"/>
  <c r="OL178" i="35"/>
  <c r="IJ80" i="35"/>
  <c r="IJ104" i="35"/>
  <c r="AV114" i="35"/>
  <c r="IJ114" i="35"/>
  <c r="NV102" i="35"/>
  <c r="NN148" i="35"/>
  <c r="AD106" i="35"/>
  <c r="NV130" i="35"/>
  <c r="OD122" i="35"/>
  <c r="AD138" i="35"/>
  <c r="AD96" i="35"/>
  <c r="NV140" i="35"/>
  <c r="NV144" i="35"/>
  <c r="OL88" i="35"/>
  <c r="OL100" i="35"/>
  <c r="NN116" i="35"/>
  <c r="OL170" i="35"/>
  <c r="AJ150" i="35"/>
  <c r="OL128" i="35"/>
  <c r="H156" i="35"/>
  <c r="NN84" i="35"/>
  <c r="AV92" i="35"/>
  <c r="AV178" i="35"/>
  <c r="D108" i="35"/>
  <c r="AD178" i="35"/>
  <c r="NN92" i="35"/>
  <c r="H134" i="35"/>
  <c r="AD112" i="35"/>
  <c r="NV176" i="35"/>
  <c r="OD134" i="35"/>
  <c r="NV116" i="35"/>
  <c r="OL96" i="35"/>
  <c r="D158" i="35"/>
  <c r="H104" i="35"/>
  <c r="OL164" i="35"/>
  <c r="AJ156" i="35"/>
  <c r="AD160" i="35"/>
  <c r="D136" i="35"/>
  <c r="AJ110" i="35"/>
  <c r="AD80" i="35"/>
  <c r="AJ88" i="35"/>
  <c r="OL80" i="35"/>
  <c r="AD168" i="35"/>
  <c r="NN130" i="35"/>
  <c r="AJ172" i="35"/>
  <c r="AD118" i="35"/>
  <c r="D104" i="35"/>
  <c r="AD98" i="35"/>
  <c r="NN170" i="35"/>
  <c r="IJ136" i="35"/>
  <c r="H170" i="35"/>
  <c r="AJ178" i="35"/>
  <c r="IJ96" i="35"/>
  <c r="H130" i="35"/>
  <c r="OL86" i="35"/>
  <c r="H144" i="35"/>
  <c r="AJ166" i="35"/>
  <c r="F172" i="35"/>
  <c r="H138" i="35"/>
  <c r="IJ170" i="35"/>
  <c r="OD90" i="35"/>
  <c r="NV164" i="35"/>
  <c r="NN100" i="35"/>
  <c r="AD90" i="35"/>
  <c r="NV162" i="35"/>
  <c r="F166" i="35"/>
  <c r="AJ160" i="35"/>
  <c r="OD114" i="35"/>
  <c r="NV146" i="35"/>
  <c r="NV88" i="35"/>
  <c r="F152" i="35"/>
  <c r="AV122" i="35"/>
  <c r="OD172" i="35"/>
  <c r="F102" i="35"/>
  <c r="D116" i="35"/>
  <c r="IJ176" i="35"/>
  <c r="F164" i="35"/>
  <c r="D144" i="35"/>
  <c r="NV158" i="35"/>
  <c r="OD150" i="35"/>
  <c r="IJ116" i="35"/>
  <c r="OL154" i="35"/>
  <c r="AJ170" i="35"/>
  <c r="F112" i="35"/>
  <c r="AD94" i="35"/>
  <c r="F114" i="35"/>
  <c r="H118" i="35"/>
  <c r="H100" i="35"/>
  <c r="H174" i="35"/>
  <c r="AV94" i="35"/>
  <c r="OL136" i="35"/>
  <c r="AV116" i="35"/>
  <c r="AV140" i="35"/>
  <c r="AJ168" i="35"/>
  <c r="IJ88" i="35"/>
  <c r="NV100" i="35"/>
  <c r="AD130" i="35"/>
  <c r="H132" i="35"/>
  <c r="NN156" i="35"/>
  <c r="OL110" i="35"/>
  <c r="H178" i="35"/>
  <c r="AJ90" i="35"/>
  <c r="OL84" i="35"/>
  <c r="OD84" i="35"/>
  <c r="NN166" i="35"/>
  <c r="AV158" i="35"/>
  <c r="IJ152" i="35"/>
  <c r="AJ104" i="35"/>
  <c r="AJ136" i="35"/>
  <c r="AV106" i="35"/>
  <c r="NV152" i="35"/>
  <c r="OL116" i="35"/>
  <c r="OD120" i="35"/>
  <c r="OD104" i="35"/>
  <c r="F134" i="35"/>
  <c r="AV166" i="35"/>
  <c r="NN158" i="35"/>
  <c r="AD174" i="35"/>
  <c r="AD114" i="35"/>
  <c r="H120" i="35"/>
  <c r="OL106" i="35"/>
  <c r="NV84" i="35"/>
  <c r="AD158" i="35"/>
  <c r="H176" i="35"/>
  <c r="F178" i="35"/>
  <c r="OD124" i="35"/>
  <c r="NV104" i="35"/>
  <c r="AD88" i="35"/>
  <c r="AV168" i="35"/>
  <c r="OD164" i="35"/>
  <c r="F126" i="35"/>
  <c r="H122" i="35"/>
  <c r="D112" i="35"/>
  <c r="D170" i="35"/>
  <c r="OD102" i="35"/>
  <c r="IJ92" i="35"/>
  <c r="AV154" i="35"/>
  <c r="AV156" i="35"/>
  <c r="AV150" i="35"/>
  <c r="NN96" i="35"/>
  <c r="AJ174" i="35"/>
  <c r="D146" i="35"/>
  <c r="AV162" i="35"/>
  <c r="IJ166" i="35"/>
  <c r="NN152" i="35"/>
  <c r="OD126" i="35"/>
  <c r="AJ176" i="35"/>
  <c r="AD172" i="35"/>
  <c r="AV82" i="35"/>
  <c r="OD178" i="35"/>
  <c r="NV108" i="35"/>
  <c r="NN82" i="35"/>
  <c r="F118" i="35"/>
  <c r="AJ108" i="35"/>
  <c r="AJ152" i="35"/>
  <c r="OL118" i="35"/>
  <c r="OL150" i="35"/>
  <c r="OL122" i="35"/>
  <c r="AV118" i="35"/>
  <c r="AD116" i="35"/>
  <c r="AD176" i="35"/>
  <c r="D110" i="35"/>
  <c r="AV120" i="35"/>
  <c r="NN138" i="35"/>
  <c r="F162" i="35"/>
  <c r="AJ120" i="35"/>
  <c r="NV114" i="35"/>
  <c r="H136" i="35"/>
  <c r="NV142" i="35"/>
  <c r="AD120" i="35"/>
  <c r="IJ160" i="35"/>
  <c r="F110" i="35"/>
  <c r="D174" i="35"/>
  <c r="OL158" i="35"/>
  <c r="OL92" i="35"/>
  <c r="IJ164" i="35"/>
  <c r="AV104" i="35"/>
  <c r="NN102" i="35"/>
  <c r="OD138" i="35"/>
  <c r="AJ112" i="35"/>
  <c r="D162" i="35"/>
  <c r="AV136" i="35"/>
  <c r="IJ118" i="35"/>
  <c r="AV144" i="35"/>
  <c r="NV160" i="35"/>
  <c r="OD94" i="35"/>
  <c r="NV92" i="35"/>
  <c r="NN154" i="35"/>
  <c r="H160" i="35"/>
  <c r="D152" i="35"/>
  <c r="NN90" i="35"/>
  <c r="IJ90" i="35"/>
  <c r="AD136" i="35"/>
  <c r="H110" i="35"/>
  <c r="OL148" i="35"/>
  <c r="NN110" i="35"/>
  <c r="IJ142" i="35"/>
  <c r="AV142" i="35"/>
  <c r="NN144" i="35"/>
  <c r="AD150" i="35"/>
  <c r="NV136" i="35"/>
  <c r="H116" i="35"/>
  <c r="AD102" i="35"/>
  <c r="NV148" i="35"/>
  <c r="AD148" i="35"/>
  <c r="NV98" i="35"/>
  <c r="AV170" i="35"/>
  <c r="IJ106" i="35"/>
  <c r="IJ82" i="35"/>
  <c r="AV164" i="35"/>
  <c r="NV124" i="35"/>
  <c r="H164" i="35"/>
  <c r="H114" i="35"/>
  <c r="AD100" i="35"/>
  <c r="H126" i="35"/>
  <c r="OL166" i="35"/>
  <c r="IJ162" i="35"/>
  <c r="NV150" i="35"/>
  <c r="IJ172" i="35"/>
  <c r="OL130" i="35"/>
  <c r="AJ84" i="35"/>
  <c r="NV174" i="35"/>
  <c r="F160" i="35"/>
  <c r="NN128" i="35"/>
  <c r="AD152" i="35"/>
  <c r="IJ98" i="35"/>
  <c r="IJ100" i="35"/>
  <c r="NN174" i="35"/>
  <c r="D124" i="35"/>
  <c r="NV112" i="35"/>
  <c r="NN178" i="35"/>
  <c r="NV128" i="35"/>
  <c r="OL146" i="35"/>
  <c r="NN176" i="35"/>
  <c r="AD122" i="35"/>
  <c r="AV134" i="35"/>
  <c r="H150" i="35"/>
  <c r="OD108" i="35"/>
  <c r="AJ114" i="35"/>
  <c r="D114" i="35"/>
  <c r="D102" i="35"/>
  <c r="D178" i="35"/>
  <c r="NV166" i="35"/>
  <c r="F146" i="35"/>
  <c r="AV124" i="35"/>
  <c r="OD96" i="35"/>
  <c r="IJ94" i="35"/>
  <c r="OL114" i="35"/>
  <c r="OL124" i="35"/>
  <c r="NN134" i="35"/>
  <c r="NN88" i="35"/>
  <c r="AD142" i="35"/>
  <c r="NV156" i="35"/>
  <c r="AJ154" i="35"/>
  <c r="D168" i="35"/>
  <c r="AJ140" i="35"/>
  <c r="OD80" i="35"/>
  <c r="F148" i="35"/>
  <c r="IJ124" i="35"/>
  <c r="AJ162" i="35"/>
  <c r="NN106" i="35"/>
  <c r="AV126" i="35"/>
  <c r="NV106" i="35"/>
  <c r="D154" i="35"/>
  <c r="OL160" i="35"/>
  <c r="OD158" i="35"/>
  <c r="D142" i="35"/>
  <c r="OL132" i="35"/>
  <c r="OD128" i="35"/>
  <c r="AV100" i="35"/>
  <c r="AJ82" i="35"/>
  <c r="F176" i="35"/>
  <c r="AJ158" i="35"/>
  <c r="AJ94" i="35"/>
  <c r="D172" i="35"/>
  <c r="AV110" i="35"/>
  <c r="IJ102" i="35"/>
  <c r="OD146" i="35"/>
  <c r="F142" i="35"/>
  <c r="F116" i="35"/>
  <c r="AV98" i="35"/>
  <c r="AD108" i="35"/>
  <c r="NV118" i="35"/>
  <c r="NN160" i="35"/>
  <c r="H106" i="35"/>
  <c r="D138" i="35"/>
  <c r="D126" i="35"/>
  <c r="D132" i="35"/>
  <c r="NV132" i="35"/>
  <c r="AD144" i="35"/>
  <c r="AJ122" i="35"/>
  <c r="NV122" i="35"/>
  <c r="NV126" i="35"/>
  <c r="OD142" i="35"/>
  <c r="F132" i="35"/>
  <c r="OL104" i="35"/>
  <c r="AJ106" i="35"/>
  <c r="NV170" i="35"/>
  <c r="NN118" i="35"/>
  <c r="IJ122" i="35"/>
  <c r="F150" i="35"/>
  <c r="OD168" i="35"/>
  <c r="H112" i="35"/>
  <c r="OD174" i="35"/>
  <c r="OL90" i="35"/>
  <c r="AV176" i="35"/>
  <c r="H146" i="35"/>
  <c r="IJ148" i="35"/>
  <c r="AV172" i="35"/>
  <c r="AV146" i="35"/>
  <c r="F154" i="35"/>
  <c r="AJ124" i="35"/>
  <c r="NN168" i="35"/>
  <c r="NV154" i="35"/>
  <c r="OL102" i="35"/>
  <c r="OD176" i="35"/>
  <c r="D120" i="35"/>
  <c r="F130" i="35"/>
  <c r="D106" i="35"/>
  <c r="OL138" i="35"/>
  <c r="H154" i="35"/>
  <c r="NN126" i="35"/>
  <c r="OL140" i="35"/>
  <c r="F122" i="35"/>
  <c r="AV160" i="35"/>
  <c r="AV130" i="35"/>
  <c r="D118" i="35"/>
  <c r="AV174" i="35"/>
  <c r="NV86" i="35"/>
  <c r="OL168" i="35"/>
  <c r="NN146" i="35"/>
  <c r="AD126" i="35"/>
  <c r="IJ130" i="35"/>
  <c r="H124" i="35"/>
  <c r="F174" i="35"/>
  <c r="AD166" i="35"/>
  <c r="AJ102" i="35"/>
  <c r="OD86" i="35"/>
  <c r="H142" i="35"/>
  <c r="AV96" i="35"/>
  <c r="NV134" i="35"/>
  <c r="OL144" i="35"/>
  <c r="AJ116" i="35"/>
  <c r="NN164" i="35"/>
  <c r="NV168" i="35"/>
  <c r="NN122" i="35"/>
  <c r="F128" i="35"/>
  <c r="OL98" i="35"/>
  <c r="AJ138" i="35"/>
  <c r="AD124" i="35"/>
  <c r="OL108" i="35"/>
  <c r="H108" i="35"/>
  <c r="D140" i="35"/>
  <c r="OD116" i="35"/>
  <c r="D156" i="35"/>
  <c r="OD106" i="35"/>
  <c r="AV152" i="35"/>
  <c r="OL156" i="35"/>
  <c r="D130" i="35"/>
  <c r="F156" i="35"/>
  <c r="IJ120" i="35"/>
  <c r="AD146" i="35"/>
  <c r="NV110" i="35"/>
  <c r="OD154" i="35"/>
  <c r="IJ112" i="35"/>
  <c r="AV88" i="35"/>
  <c r="AJ130" i="35"/>
  <c r="D134" i="35"/>
  <c r="NV96" i="35"/>
  <c r="AJ128" i="35"/>
  <c r="H168" i="35"/>
  <c r="NN94" i="35"/>
  <c r="AJ98" i="35"/>
  <c r="H140" i="35"/>
  <c r="D100" i="35"/>
  <c r="F106" i="35"/>
  <c r="IJ138" i="35"/>
  <c r="D166" i="35"/>
  <c r="OD136" i="35"/>
  <c r="AD86" i="35"/>
  <c r="H148" i="35"/>
  <c r="IJ108" i="35"/>
  <c r="IJ156" i="35"/>
  <c r="IJ134" i="35"/>
  <c r="D128" i="35"/>
  <c r="F170" i="35"/>
  <c r="AD170" i="35"/>
  <c r="AV112" i="35"/>
  <c r="H102" i="35"/>
  <c r="OD140" i="35"/>
  <c r="OD132" i="35"/>
  <c r="AJ164" i="35"/>
  <c r="NN162" i="35"/>
  <c r="NV172" i="35"/>
  <c r="NN172" i="35"/>
  <c r="F136" i="35"/>
  <c r="OL82" i="35"/>
  <c r="NV178" i="35"/>
  <c r="AJ96" i="35"/>
  <c r="H152" i="35"/>
  <c r="F140" i="35"/>
  <c r="NN124" i="35"/>
  <c r="AD84" i="35"/>
  <c r="F124" i="35"/>
  <c r="NN80" i="35"/>
  <c r="OL152" i="35"/>
  <c r="AD132" i="35"/>
  <c r="IJ86" i="35"/>
  <c r="NV90" i="35"/>
  <c r="AJ144" i="35"/>
  <c r="AD82" i="35"/>
  <c r="IJ132" i="35"/>
  <c r="OD160" i="35"/>
  <c r="NN112" i="35"/>
  <c r="AV90" i="35"/>
  <c r="NN132" i="35"/>
  <c r="OL174" i="35"/>
  <c r="OL112" i="35"/>
  <c r="AD154" i="35"/>
  <c r="IJ168" i="35"/>
  <c r="F168" i="35"/>
  <c r="OD170" i="35"/>
  <c r="NN136" i="35"/>
  <c r="OD130" i="35"/>
  <c r="OD148" i="35"/>
  <c r="AD134" i="35"/>
  <c r="NN104" i="35"/>
  <c r="F104" i="35"/>
  <c r="NN98" i="35"/>
  <c r="AV102" i="35"/>
  <c r="OD166" i="35"/>
  <c r="H158" i="35"/>
  <c r="IJ144" i="35"/>
  <c r="AD156" i="35"/>
  <c r="NN150" i="35"/>
  <c r="OD144" i="35"/>
  <c r="AV108" i="35"/>
  <c r="IJ150" i="35"/>
  <c r="AD92" i="35"/>
  <c r="AJ92" i="35"/>
  <c r="D164" i="35"/>
  <c r="AJ100" i="35"/>
  <c r="NN86" i="35"/>
  <c r="OD110" i="35"/>
  <c r="F120" i="35"/>
  <c r="AJ118" i="35"/>
  <c r="NN140" i="35"/>
  <c r="OD92" i="35"/>
  <c r="OD118" i="35"/>
  <c r="IJ154" i="35"/>
  <c r="OL94" i="35"/>
  <c r="AV132" i="35"/>
  <c r="AJ132" i="35"/>
  <c r="F108" i="35"/>
  <c r="AV86" i="35"/>
  <c r="D150" i="35"/>
  <c r="NN142" i="35"/>
  <c r="IJ126" i="35"/>
  <c r="AD140" i="35"/>
  <c r="AV128" i="35"/>
  <c r="AD164" i="35"/>
  <c r="OL120" i="35"/>
  <c r="AD110" i="35"/>
  <c r="AJ148" i="35"/>
  <c r="OD156" i="35"/>
  <c r="OD98" i="35"/>
  <c r="OL172" i="35"/>
  <c r="IJ140" i="35"/>
  <c r="OD112" i="35"/>
  <c r="H172" i="35"/>
  <c r="F158" i="35"/>
  <c r="NN120" i="35"/>
  <c r="EV178" i="35" l="1"/>
  <c r="IL86" i="35"/>
  <c r="IN86" i="35"/>
  <c r="IL94" i="35"/>
  <c r="IN94" i="35"/>
  <c r="IL98" i="35"/>
  <c r="IN98" i="35"/>
  <c r="IL82" i="35"/>
  <c r="IN82" i="35"/>
  <c r="IL90" i="35"/>
  <c r="IN90" i="35"/>
  <c r="IL92" i="35"/>
  <c r="IN92" i="35"/>
  <c r="IL88" i="35"/>
  <c r="IN88" i="35"/>
  <c r="IL96" i="35"/>
  <c r="IN96" i="35"/>
  <c r="IL80" i="35"/>
  <c r="IN80" i="35"/>
  <c r="LX80" i="35"/>
  <c r="ED80" i="35"/>
  <c r="EB80" i="35"/>
  <c r="JD80" i="35"/>
  <c r="EX92" i="35"/>
  <c r="JD90" i="35"/>
  <c r="JL90" i="35" s="1"/>
  <c r="KD90" i="35"/>
  <c r="KJ90" i="35" s="1"/>
  <c r="IB96" i="35"/>
  <c r="IH96" i="35" s="1"/>
  <c r="IB88" i="35"/>
  <c r="IH88" i="35" s="1"/>
  <c r="JD84" i="35"/>
  <c r="CJ96" i="35"/>
  <c r="DN96" i="35"/>
  <c r="CX96" i="35"/>
  <c r="IB90" i="35"/>
  <c r="IH90" i="35" s="1"/>
  <c r="FR82" i="35"/>
  <c r="FZ82" i="35" s="1"/>
  <c r="IB80" i="35"/>
  <c r="IH80" i="35" s="1"/>
  <c r="GX86" i="35"/>
  <c r="HF86" i="35" s="1"/>
  <c r="JR86" i="35"/>
  <c r="JX86" i="35" s="1"/>
  <c r="EJ80" i="35"/>
  <c r="EL80" i="35"/>
  <c r="EX98" i="35"/>
  <c r="EX80" i="35"/>
  <c r="FR86" i="35"/>
  <c r="FZ86" i="35" s="1"/>
  <c r="JD92" i="35"/>
  <c r="JL92" i="35" s="1"/>
  <c r="EX86" i="35"/>
  <c r="KD96" i="35"/>
  <c r="KJ96" i="35" s="1"/>
  <c r="EX94" i="35"/>
  <c r="EX88" i="35"/>
  <c r="JD88" i="35"/>
  <c r="JL88" i="35" s="1"/>
  <c r="IB82" i="35"/>
  <c r="IH82" i="35" s="1"/>
  <c r="JD98" i="35"/>
  <c r="JL98" i="35" s="1"/>
  <c r="KD92" i="35"/>
  <c r="KJ92" i="35" s="1"/>
  <c r="CX98" i="35"/>
  <c r="DN98" i="35"/>
  <c r="CJ98" i="35"/>
  <c r="JV82" i="35"/>
  <c r="GX82" i="35"/>
  <c r="HF82" i="35" s="1"/>
  <c r="FR80" i="35"/>
  <c r="FX80" i="35" s="1"/>
  <c r="IB86" i="35"/>
  <c r="IH86" i="35" s="1"/>
  <c r="FR92" i="35"/>
  <c r="FZ92" i="35" s="1"/>
  <c r="FR84" i="35"/>
  <c r="FZ84" i="35" s="1"/>
  <c r="GX88" i="35"/>
  <c r="HF88" i="35" s="1"/>
  <c r="JD94" i="35"/>
  <c r="JL94" i="35" s="1"/>
  <c r="KD82" i="35"/>
  <c r="KJ82" i="35" s="1"/>
  <c r="GX90" i="35"/>
  <c r="HF90" i="35" s="1"/>
  <c r="JR92" i="35"/>
  <c r="JX92" i="35" s="1"/>
  <c r="KD88" i="35"/>
  <c r="KJ88" i="35" s="1"/>
  <c r="GX92" i="35"/>
  <c r="HF92" i="35" s="1"/>
  <c r="KD86" i="35"/>
  <c r="KJ86" i="35" s="1"/>
  <c r="IB94" i="35"/>
  <c r="IH94" i="35" s="1"/>
  <c r="IB92" i="35"/>
  <c r="IH92" i="35" s="1"/>
  <c r="JR88" i="35"/>
  <c r="JX88" i="35" s="1"/>
  <c r="JR80" i="35"/>
  <c r="GX80" i="35"/>
  <c r="HF80" i="35" s="1"/>
  <c r="FR96" i="35"/>
  <c r="FZ96" i="35" s="1"/>
  <c r="EX84" i="35"/>
  <c r="JR94" i="35"/>
  <c r="JX94" i="35" s="1"/>
  <c r="CX88" i="35"/>
  <c r="DN88" i="35"/>
  <c r="CJ88" i="35"/>
  <c r="JD86" i="35"/>
  <c r="JL86" i="35" s="1"/>
  <c r="DN90" i="35"/>
  <c r="DT90" i="35" s="1"/>
  <c r="CX90" i="35"/>
  <c r="CJ90" i="35"/>
  <c r="ED90" i="35" s="1"/>
  <c r="FR88" i="35"/>
  <c r="FZ88" i="35" s="1"/>
  <c r="CJ86" i="35"/>
  <c r="CX86" i="35"/>
  <c r="DN86" i="35"/>
  <c r="DN92" i="35"/>
  <c r="CX92" i="35"/>
  <c r="CJ92" i="35"/>
  <c r="GX98" i="35"/>
  <c r="HF98" i="35" s="1"/>
  <c r="JR84" i="35"/>
  <c r="CJ94" i="35"/>
  <c r="CT94" i="35" s="1"/>
  <c r="DN94" i="35"/>
  <c r="CX94" i="35"/>
  <c r="DD94" i="35" s="1"/>
  <c r="CX84" i="35"/>
  <c r="CJ84" i="35"/>
  <c r="DN84" i="35"/>
  <c r="EX96" i="35"/>
  <c r="EX90" i="35"/>
  <c r="EX82" i="35"/>
  <c r="JD96" i="35"/>
  <c r="JL96" i="35" s="1"/>
  <c r="IB84" i="35"/>
  <c r="IH84" i="35" s="1"/>
  <c r="FR90" i="35"/>
  <c r="FZ90" i="35" s="1"/>
  <c r="DF80" i="35"/>
  <c r="DD80" i="35"/>
  <c r="DH80" i="35"/>
  <c r="JR90" i="35"/>
  <c r="JX90" i="35" s="1"/>
  <c r="DN82" i="35"/>
  <c r="CX82" i="35"/>
  <c r="JJ82" i="35"/>
  <c r="CJ82" i="35"/>
  <c r="KD94" i="35"/>
  <c r="KJ94" i="35" s="1"/>
  <c r="JR98" i="35"/>
  <c r="JX98" i="35" s="1"/>
  <c r="GX84" i="35"/>
  <c r="HF84" i="35" s="1"/>
  <c r="KD80" i="35"/>
  <c r="FR94" i="35"/>
  <c r="FZ94" i="35" s="1"/>
  <c r="IB98" i="35"/>
  <c r="IH98" i="35" s="1"/>
  <c r="GX94" i="35"/>
  <c r="HF94" i="35" s="1"/>
  <c r="JR96" i="35"/>
  <c r="JX96" i="35" s="1"/>
  <c r="KD98" i="35"/>
  <c r="KJ98" i="35" s="1"/>
  <c r="FR98" i="35"/>
  <c r="FZ98" i="35" s="1"/>
  <c r="GX96" i="35"/>
  <c r="HF96" i="35" s="1"/>
  <c r="EZ176" i="35"/>
  <c r="EZ172" i="35"/>
  <c r="EZ168" i="35"/>
  <c r="EZ162" i="35"/>
  <c r="EZ174" i="35"/>
  <c r="EZ166" i="35"/>
  <c r="EZ160" i="35"/>
  <c r="EZ178" i="35"/>
  <c r="EZ164" i="35"/>
  <c r="EZ170" i="35"/>
  <c r="EZ144" i="35"/>
  <c r="EZ154" i="35"/>
  <c r="EZ152" i="35"/>
  <c r="EZ156" i="35"/>
  <c r="EZ146" i="35"/>
  <c r="EZ148" i="35"/>
  <c r="EZ158" i="35"/>
  <c r="EZ150" i="35"/>
  <c r="EZ140" i="35"/>
  <c r="EZ142" i="35"/>
  <c r="EZ124" i="35"/>
  <c r="EZ136" i="35"/>
  <c r="EZ120" i="35"/>
  <c r="EZ134" i="35"/>
  <c r="EZ130" i="35"/>
  <c r="EZ132" i="35"/>
  <c r="EZ128" i="35"/>
  <c r="EZ138" i="35"/>
  <c r="EZ122" i="35"/>
  <c r="EZ126" i="35"/>
  <c r="EZ108" i="35"/>
  <c r="EZ104" i="35"/>
  <c r="EZ114" i="35"/>
  <c r="EZ110" i="35"/>
  <c r="EZ118" i="35"/>
  <c r="EZ106" i="35"/>
  <c r="EZ100" i="35"/>
  <c r="EZ102" i="35"/>
  <c r="EZ112" i="35"/>
  <c r="EZ116" i="35"/>
  <c r="EX168" i="35"/>
  <c r="EX176" i="35"/>
  <c r="EX178" i="35"/>
  <c r="EX162" i="35"/>
  <c r="EX170" i="35"/>
  <c r="EX174" i="35"/>
  <c r="EX172" i="35"/>
  <c r="EX164" i="35"/>
  <c r="EX166" i="35"/>
  <c r="EX160" i="35"/>
  <c r="EX158" i="35"/>
  <c r="EX150" i="35"/>
  <c r="EX148" i="35"/>
  <c r="EX152" i="35"/>
  <c r="EX156" i="35"/>
  <c r="EX142" i="35"/>
  <c r="EX154" i="35"/>
  <c r="EX140" i="35"/>
  <c r="EX144" i="35"/>
  <c r="EX146" i="35"/>
  <c r="EX134" i="35"/>
  <c r="EX136" i="35"/>
  <c r="EX138" i="35"/>
  <c r="GR98" i="35"/>
  <c r="GP98" i="35"/>
  <c r="GR96" i="35"/>
  <c r="GP96" i="35"/>
  <c r="GR94" i="35"/>
  <c r="GP94" i="35"/>
  <c r="GR92" i="35"/>
  <c r="GP92" i="35"/>
  <c r="GR90" i="35"/>
  <c r="GP90" i="35"/>
  <c r="GR88" i="35"/>
  <c r="GP88" i="35"/>
  <c r="GR86" i="35"/>
  <c r="GP86" i="35"/>
  <c r="GR84" i="35"/>
  <c r="GP84" i="35"/>
  <c r="GR82" i="35"/>
  <c r="GP82" i="35"/>
  <c r="GP80" i="35"/>
  <c r="GR80" i="35"/>
  <c r="AX170" i="35"/>
  <c r="AX160" i="35"/>
  <c r="AX164" i="35"/>
  <c r="AX174" i="35"/>
  <c r="AX162" i="35"/>
  <c r="AX172" i="35"/>
  <c r="AX168" i="35"/>
  <c r="AX176" i="35"/>
  <c r="AX166" i="35"/>
  <c r="AX178" i="35"/>
  <c r="AX140" i="35"/>
  <c r="AX154" i="35"/>
  <c r="BD154" i="35"/>
  <c r="AX148" i="35"/>
  <c r="AX144" i="35"/>
  <c r="GN156" i="35"/>
  <c r="AX146" i="35"/>
  <c r="BL152" i="35"/>
  <c r="GN154" i="35"/>
  <c r="AX142" i="35"/>
  <c r="AX150" i="35"/>
  <c r="AX156" i="35"/>
  <c r="BL156" i="35"/>
  <c r="BL154" i="35"/>
  <c r="AX158" i="35"/>
  <c r="AX152" i="35"/>
  <c r="BD134" i="35"/>
  <c r="BL120" i="35"/>
  <c r="GN120" i="35"/>
  <c r="AX138" i="35"/>
  <c r="AX126" i="35"/>
  <c r="BD132" i="35"/>
  <c r="AX130" i="35"/>
  <c r="AX122" i="35"/>
  <c r="AX124" i="35"/>
  <c r="AX132" i="35"/>
  <c r="AX120" i="35"/>
  <c r="BD120" i="35"/>
  <c r="AX128" i="35"/>
  <c r="AX136" i="35"/>
  <c r="AX134" i="35"/>
  <c r="AX112" i="35"/>
  <c r="AX108" i="35"/>
  <c r="AX104" i="35"/>
  <c r="AX114" i="35"/>
  <c r="AX110" i="35"/>
  <c r="BL108" i="35"/>
  <c r="AX118" i="35"/>
  <c r="AX116" i="35"/>
  <c r="AX106" i="35"/>
  <c r="GN108" i="35"/>
  <c r="AX102" i="35"/>
  <c r="BD100" i="35"/>
  <c r="AX100" i="35"/>
  <c r="GN100" i="35"/>
  <c r="BL100" i="35"/>
  <c r="BD98" i="35"/>
  <c r="GN98" i="35"/>
  <c r="AX98" i="35"/>
  <c r="BL98" i="35"/>
  <c r="AX96" i="35"/>
  <c r="AX94" i="35"/>
  <c r="BN152" i="35"/>
  <c r="DB170" i="35"/>
  <c r="DR170" i="35"/>
  <c r="MH170" i="35"/>
  <c r="IP170" i="35"/>
  <c r="JT170" i="35"/>
  <c r="GZ170" i="35"/>
  <c r="LF170" i="35"/>
  <c r="KF170" i="35"/>
  <c r="KT170" i="35"/>
  <c r="LR170" i="35"/>
  <c r="JF170" i="35"/>
  <c r="HP170" i="35"/>
  <c r="ID170" i="35"/>
  <c r="IV170" i="35"/>
  <c r="FT170" i="35"/>
  <c r="GJ170" i="35"/>
  <c r="CN170" i="35"/>
  <c r="J170" i="35"/>
  <c r="CJ170" i="35" s="1"/>
  <c r="NF170" i="35"/>
  <c r="MT170" i="35"/>
  <c r="AZ156" i="35"/>
  <c r="AZ98" i="35"/>
  <c r="AN162" i="35"/>
  <c r="AH156" i="35"/>
  <c r="BH144" i="35"/>
  <c r="EF158" i="35"/>
  <c r="AZ148" i="35"/>
  <c r="AZ178" i="35"/>
  <c r="CB168" i="35"/>
  <c r="BX168" i="35"/>
  <c r="KF148" i="35"/>
  <c r="ID148" i="35"/>
  <c r="DR148" i="35"/>
  <c r="IP148" i="35"/>
  <c r="FT148" i="35"/>
  <c r="DB148" i="35"/>
  <c r="CN148" i="35"/>
  <c r="LF148" i="35"/>
  <c r="KT148" i="35"/>
  <c r="MT148" i="35"/>
  <c r="J148" i="35"/>
  <c r="KD148" i="35" s="1"/>
  <c r="MH148" i="35"/>
  <c r="GJ148" i="35"/>
  <c r="JF148" i="35"/>
  <c r="LR148" i="35"/>
  <c r="HP148" i="35"/>
  <c r="IV148" i="35"/>
  <c r="JT148" i="35"/>
  <c r="GZ148" i="35"/>
  <c r="NF148" i="35"/>
  <c r="CB162" i="35"/>
  <c r="BX162" i="35"/>
  <c r="BN90" i="35"/>
  <c r="AZ172" i="35"/>
  <c r="KR102" i="35"/>
  <c r="LD102" i="35"/>
  <c r="GL102" i="35"/>
  <c r="DP102" i="35"/>
  <c r="CL102" i="35"/>
  <c r="GH102" i="35"/>
  <c r="LP102" i="35"/>
  <c r="CZ102" i="35"/>
  <c r="BH82" i="35"/>
  <c r="BD82" i="35"/>
  <c r="AH84" i="35"/>
  <c r="BZ176" i="35"/>
  <c r="BT176" i="35"/>
  <c r="AN116" i="35"/>
  <c r="AZ94" i="35"/>
  <c r="CB100" i="35"/>
  <c r="BX100" i="35"/>
  <c r="CB172" i="35"/>
  <c r="BX172" i="35"/>
  <c r="EN112" i="35"/>
  <c r="GV138" i="35"/>
  <c r="KB138" i="35"/>
  <c r="NB138" i="35"/>
  <c r="KP138" i="35"/>
  <c r="LB138" i="35"/>
  <c r="LN138" i="35"/>
  <c r="JB138" i="35"/>
  <c r="HL138" i="35"/>
  <c r="HZ138" i="35"/>
  <c r="MD138" i="35"/>
  <c r="JP138" i="35"/>
  <c r="MP138" i="35"/>
  <c r="CB144" i="35"/>
  <c r="BX144" i="35"/>
  <c r="EN170" i="35"/>
  <c r="BN150" i="35"/>
  <c r="EF96" i="35"/>
  <c r="AH148" i="35"/>
  <c r="AH124" i="35"/>
  <c r="MD130" i="35"/>
  <c r="HZ130" i="35"/>
  <c r="KP130" i="35"/>
  <c r="GV130" i="35"/>
  <c r="LB130" i="35"/>
  <c r="LN130" i="35"/>
  <c r="JB130" i="35"/>
  <c r="KB130" i="35"/>
  <c r="JP130" i="35"/>
  <c r="NB130" i="35"/>
  <c r="HL130" i="35"/>
  <c r="MP130" i="35"/>
  <c r="BZ168" i="35"/>
  <c r="BT168" i="35"/>
  <c r="AH158" i="35"/>
  <c r="AN82" i="35"/>
  <c r="BT94" i="35"/>
  <c r="BZ94" i="35"/>
  <c r="KR148" i="35"/>
  <c r="HN148" i="35"/>
  <c r="LD148" i="35"/>
  <c r="GH148" i="35"/>
  <c r="FR148" i="35"/>
  <c r="GL148" i="35"/>
  <c r="DP148" i="35"/>
  <c r="CL148" i="35"/>
  <c r="LP148" i="35"/>
  <c r="CZ148" i="35"/>
  <c r="IB148" i="35"/>
  <c r="GX148" i="35"/>
  <c r="CB128" i="35"/>
  <c r="BX128" i="35"/>
  <c r="EN154" i="35"/>
  <c r="LD108" i="35"/>
  <c r="KR108" i="35"/>
  <c r="DP108" i="35"/>
  <c r="CZ108" i="35"/>
  <c r="GL108" i="35"/>
  <c r="GH108" i="35"/>
  <c r="CL108" i="35"/>
  <c r="BN118" i="35"/>
  <c r="BN172" i="35"/>
  <c r="BH132" i="35"/>
  <c r="LN172" i="35"/>
  <c r="MD172" i="35"/>
  <c r="GV172" i="35"/>
  <c r="HL172" i="35"/>
  <c r="KB172" i="35"/>
  <c r="HZ172" i="35"/>
  <c r="JP172" i="35"/>
  <c r="JB172" i="35"/>
  <c r="NB172" i="35"/>
  <c r="MP172" i="35"/>
  <c r="KP172" i="35"/>
  <c r="LB172" i="35"/>
  <c r="BH178" i="35"/>
  <c r="BN176" i="35"/>
  <c r="LB120" i="35"/>
  <c r="KP120" i="35"/>
  <c r="HL120" i="35"/>
  <c r="HZ120" i="35"/>
  <c r="KB120" i="35"/>
  <c r="NB120" i="35"/>
  <c r="MD120" i="35"/>
  <c r="GV120" i="35"/>
  <c r="MP120" i="35"/>
  <c r="JP120" i="35"/>
  <c r="LN120" i="35"/>
  <c r="JB120" i="35"/>
  <c r="BT172" i="35"/>
  <c r="BZ172" i="35"/>
  <c r="CB90" i="35"/>
  <c r="BX90" i="35"/>
  <c r="LB122" i="35"/>
  <c r="KP122" i="35"/>
  <c r="LN122" i="35"/>
  <c r="MD122" i="35"/>
  <c r="HL122" i="35"/>
  <c r="JP122" i="35"/>
  <c r="MP122" i="35"/>
  <c r="HZ122" i="35"/>
  <c r="NB122" i="35"/>
  <c r="JB122" i="35"/>
  <c r="GV122" i="35"/>
  <c r="KB122" i="35"/>
  <c r="AZ160" i="35"/>
  <c r="CB138" i="35"/>
  <c r="BX138" i="35"/>
  <c r="BN168" i="35"/>
  <c r="AH118" i="35"/>
  <c r="AH166" i="35"/>
  <c r="BH160" i="35"/>
  <c r="BH88" i="35"/>
  <c r="BD88" i="35"/>
  <c r="LD122" i="35"/>
  <c r="KR122" i="35"/>
  <c r="CL122" i="35"/>
  <c r="DP122" i="35"/>
  <c r="GH122" i="35"/>
  <c r="GL122" i="35"/>
  <c r="CZ122" i="35"/>
  <c r="EF88" i="35"/>
  <c r="EF164" i="35"/>
  <c r="EF118" i="35"/>
  <c r="F180" i="35"/>
  <c r="DP100" i="35"/>
  <c r="KR100" i="35"/>
  <c r="LD100" i="35"/>
  <c r="CL100" i="35"/>
  <c r="GL100" i="35"/>
  <c r="GH100" i="35"/>
  <c r="CZ100" i="35"/>
  <c r="EN134" i="35"/>
  <c r="AH152" i="35"/>
  <c r="BH134" i="35"/>
  <c r="EN116" i="35"/>
  <c r="AN120" i="35"/>
  <c r="BZ140" i="35"/>
  <c r="BT140" i="35"/>
  <c r="EN164" i="35"/>
  <c r="LP158" i="35"/>
  <c r="CL158" i="35"/>
  <c r="LD158" i="35"/>
  <c r="KR158" i="35"/>
  <c r="GL158" i="35"/>
  <c r="DP158" i="35"/>
  <c r="CZ158" i="35"/>
  <c r="GH158" i="35"/>
  <c r="FR158" i="35"/>
  <c r="LP178" i="35"/>
  <c r="LD178" i="35"/>
  <c r="KR178" i="35"/>
  <c r="GL178" i="35"/>
  <c r="DP178" i="35"/>
  <c r="GH178" i="35"/>
  <c r="FR178" i="35"/>
  <c r="CZ178" i="35"/>
  <c r="CL178" i="35"/>
  <c r="BN178" i="35"/>
  <c r="KT106" i="35"/>
  <c r="FT106" i="35"/>
  <c r="LF106" i="35"/>
  <c r="CN106" i="35"/>
  <c r="NF106" i="35"/>
  <c r="MH106" i="35"/>
  <c r="KF106" i="35"/>
  <c r="MT106" i="35"/>
  <c r="LR106" i="35"/>
  <c r="HP106" i="35"/>
  <c r="JT106" i="35"/>
  <c r="ID106" i="35"/>
  <c r="GZ106" i="35"/>
  <c r="DB106" i="35"/>
  <c r="DR106" i="35"/>
  <c r="J106" i="35"/>
  <c r="DN106" i="35" s="1"/>
  <c r="IV106" i="35"/>
  <c r="JF106" i="35"/>
  <c r="IP106" i="35"/>
  <c r="GJ106" i="35"/>
  <c r="GJ128" i="35"/>
  <c r="DR128" i="35"/>
  <c r="DB128" i="35"/>
  <c r="CN128" i="35"/>
  <c r="MT128" i="35"/>
  <c r="KT128" i="35"/>
  <c r="NF128" i="35"/>
  <c r="LF128" i="35"/>
  <c r="MH128" i="35"/>
  <c r="KF128" i="35"/>
  <c r="JF128" i="35"/>
  <c r="GZ128" i="35"/>
  <c r="IV128" i="35"/>
  <c r="J128" i="35"/>
  <c r="CX128" i="35" s="1"/>
  <c r="LR128" i="35"/>
  <c r="JT128" i="35"/>
  <c r="IP128" i="35"/>
  <c r="ID128" i="35"/>
  <c r="HP128" i="35"/>
  <c r="FT128" i="35"/>
  <c r="AN140" i="35"/>
  <c r="KR170" i="35"/>
  <c r="LD170" i="35"/>
  <c r="GL170" i="35"/>
  <c r="FR170" i="35"/>
  <c r="GH170" i="35"/>
  <c r="CZ170" i="35"/>
  <c r="DP170" i="35"/>
  <c r="CL170" i="35"/>
  <c r="LP170" i="35"/>
  <c r="AN166" i="35"/>
  <c r="BH112" i="35"/>
  <c r="AZ138" i="35"/>
  <c r="AZ106" i="35"/>
  <c r="AH90" i="35"/>
  <c r="BT108" i="35"/>
  <c r="BZ108" i="35"/>
  <c r="EN128" i="35"/>
  <c r="AN106" i="35"/>
  <c r="BT92" i="35"/>
  <c r="BZ92" i="35"/>
  <c r="AN88" i="35"/>
  <c r="LB126" i="35"/>
  <c r="KP126" i="35"/>
  <c r="HL126" i="35"/>
  <c r="HZ126" i="35"/>
  <c r="MP126" i="35"/>
  <c r="NB126" i="35"/>
  <c r="KB126" i="35"/>
  <c r="GV126" i="35"/>
  <c r="JP126" i="35"/>
  <c r="LN126" i="35"/>
  <c r="JB126" i="35"/>
  <c r="MD126" i="35"/>
  <c r="AN142" i="35"/>
  <c r="BN124" i="35"/>
  <c r="CB104" i="35"/>
  <c r="BX104" i="35"/>
  <c r="LN110" i="35"/>
  <c r="HZ110" i="35"/>
  <c r="KB110" i="35"/>
  <c r="HL110" i="35"/>
  <c r="JP110" i="35"/>
  <c r="GV110" i="35"/>
  <c r="NB110" i="35"/>
  <c r="JB110" i="35"/>
  <c r="MD110" i="35"/>
  <c r="MP110" i="35"/>
  <c r="KP110" i="35"/>
  <c r="LB110" i="35"/>
  <c r="J114" i="35"/>
  <c r="KD114" i="35" s="1"/>
  <c r="CN114" i="35"/>
  <c r="LF114" i="35"/>
  <c r="DR114" i="35"/>
  <c r="KT114" i="35"/>
  <c r="DB114" i="35"/>
  <c r="HP114" i="35"/>
  <c r="JT114" i="35"/>
  <c r="IP114" i="35"/>
  <c r="GZ114" i="35"/>
  <c r="KF114" i="35"/>
  <c r="IV114" i="35"/>
  <c r="JF114" i="35"/>
  <c r="GJ114" i="35"/>
  <c r="MH114" i="35"/>
  <c r="NF114" i="35"/>
  <c r="MT114" i="35"/>
  <c r="LR114" i="35"/>
  <c r="FT114" i="35"/>
  <c r="ID114" i="35"/>
  <c r="AZ132" i="35"/>
  <c r="BN96" i="35"/>
  <c r="BT154" i="35"/>
  <c r="BZ154" i="35"/>
  <c r="EF162" i="35"/>
  <c r="BX122" i="35"/>
  <c r="CB122" i="35"/>
  <c r="BX94" i="35"/>
  <c r="CB94" i="35"/>
  <c r="KP156" i="35"/>
  <c r="LB156" i="35"/>
  <c r="MP156" i="35"/>
  <c r="GF156" i="35"/>
  <c r="HZ156" i="35"/>
  <c r="FP156" i="35"/>
  <c r="DN156" i="35"/>
  <c r="GV156" i="35"/>
  <c r="KB156" i="35"/>
  <c r="HL156" i="35"/>
  <c r="NB156" i="35"/>
  <c r="CX156" i="35"/>
  <c r="MD156" i="35"/>
  <c r="LN156" i="35"/>
  <c r="JB156" i="35"/>
  <c r="CJ156" i="35"/>
  <c r="JP156" i="35"/>
  <c r="EN144" i="35"/>
  <c r="BN106" i="35"/>
  <c r="CL132" i="35"/>
  <c r="KR132" i="35"/>
  <c r="LD132" i="35"/>
  <c r="GL132" i="35"/>
  <c r="DP132" i="35"/>
  <c r="GH132" i="35"/>
  <c r="CZ132" i="35"/>
  <c r="CB170" i="35"/>
  <c r="BX170" i="35"/>
  <c r="CL150" i="35"/>
  <c r="KR150" i="35"/>
  <c r="LD150" i="35"/>
  <c r="LP150" i="35"/>
  <c r="GH150" i="35"/>
  <c r="FR150" i="35"/>
  <c r="GL150" i="35"/>
  <c r="CZ150" i="35"/>
  <c r="DP150" i="35"/>
  <c r="EN86" i="35"/>
  <c r="BH130" i="35"/>
  <c r="BN132" i="35"/>
  <c r="EF134" i="35"/>
  <c r="BN122" i="35"/>
  <c r="EN152" i="35"/>
  <c r="EF170" i="35"/>
  <c r="CB120" i="35"/>
  <c r="BX120" i="35"/>
  <c r="EF152" i="35"/>
  <c r="AN152" i="35"/>
  <c r="BT178" i="35"/>
  <c r="BZ178" i="35"/>
  <c r="LF120" i="35"/>
  <c r="KT120" i="35"/>
  <c r="HP120" i="35"/>
  <c r="LR120" i="35"/>
  <c r="MT120" i="35"/>
  <c r="KF120" i="35"/>
  <c r="J120" i="35"/>
  <c r="CX120" i="35" s="1"/>
  <c r="JF120" i="35"/>
  <c r="IP120" i="35"/>
  <c r="GZ120" i="35"/>
  <c r="DB120" i="35"/>
  <c r="JT120" i="35"/>
  <c r="IV120" i="35"/>
  <c r="FT120" i="35"/>
  <c r="ID120" i="35"/>
  <c r="GJ120" i="35"/>
  <c r="CN120" i="35"/>
  <c r="DR120" i="35"/>
  <c r="NF120" i="35"/>
  <c r="MH120" i="35"/>
  <c r="EF124" i="35"/>
  <c r="BH94" i="35"/>
  <c r="CB110" i="35"/>
  <c r="BX110" i="35"/>
  <c r="EF160" i="35"/>
  <c r="BH172" i="35"/>
  <c r="LB148" i="35"/>
  <c r="KP148" i="35"/>
  <c r="JB148" i="35"/>
  <c r="HZ148" i="35"/>
  <c r="IL148" i="35"/>
  <c r="CX148" i="35"/>
  <c r="NB148" i="35"/>
  <c r="MD148" i="35"/>
  <c r="HL148" i="35"/>
  <c r="DN148" i="35"/>
  <c r="FP148" i="35"/>
  <c r="GV148" i="35"/>
  <c r="HF148" i="35" s="1"/>
  <c r="CJ148" i="35"/>
  <c r="GF148" i="35"/>
  <c r="MP148" i="35"/>
  <c r="JP148" i="35"/>
  <c r="LN148" i="35"/>
  <c r="KB148" i="35"/>
  <c r="LN128" i="35"/>
  <c r="LB128" i="35"/>
  <c r="KP128" i="35"/>
  <c r="JP128" i="35"/>
  <c r="NB128" i="35"/>
  <c r="IL128" i="35"/>
  <c r="GV128" i="35"/>
  <c r="KB128" i="35"/>
  <c r="MD128" i="35"/>
  <c r="HL128" i="35"/>
  <c r="JB128" i="35"/>
  <c r="HZ128" i="35"/>
  <c r="MP128" i="35"/>
  <c r="AZ170" i="35"/>
  <c r="EF142" i="35"/>
  <c r="MH118" i="35"/>
  <c r="IP118" i="35"/>
  <c r="KT118" i="35"/>
  <c r="LF118" i="35"/>
  <c r="KF118" i="35"/>
  <c r="LR118" i="35"/>
  <c r="GJ118" i="35"/>
  <c r="DR118" i="35"/>
  <c r="DB118" i="35"/>
  <c r="NF118" i="35"/>
  <c r="FT118" i="35"/>
  <c r="MT118" i="35"/>
  <c r="ID118" i="35"/>
  <c r="GZ118" i="35"/>
  <c r="JT118" i="35"/>
  <c r="IV118" i="35"/>
  <c r="HP118" i="35"/>
  <c r="J118" i="35"/>
  <c r="CJ118" i="35" s="1"/>
  <c r="JF118" i="35"/>
  <c r="CN118" i="35"/>
  <c r="LR158" i="35"/>
  <c r="HP158" i="35"/>
  <c r="KF158" i="35"/>
  <c r="FT158" i="35"/>
  <c r="KT158" i="35"/>
  <c r="GJ158" i="35"/>
  <c r="LF158" i="35"/>
  <c r="IV158" i="35"/>
  <c r="JF158" i="35"/>
  <c r="J158" i="35"/>
  <c r="CX158" i="35" s="1"/>
  <c r="ID158" i="35"/>
  <c r="GZ158" i="35"/>
  <c r="DB158" i="35"/>
  <c r="CN158" i="35"/>
  <c r="DR158" i="35"/>
  <c r="NF158" i="35"/>
  <c r="MH158" i="35"/>
  <c r="MT158" i="35"/>
  <c r="IP158" i="35"/>
  <c r="JT158" i="35"/>
  <c r="AH102" i="35"/>
  <c r="BH104" i="35"/>
  <c r="EF150" i="35"/>
  <c r="AH160" i="35"/>
  <c r="CB116" i="35"/>
  <c r="BX116" i="35"/>
  <c r="LF150" i="35"/>
  <c r="KT150" i="35"/>
  <c r="IP150" i="35"/>
  <c r="FT150" i="35"/>
  <c r="GJ150" i="35"/>
  <c r="JT150" i="35"/>
  <c r="LR150" i="35"/>
  <c r="CN150" i="35"/>
  <c r="DR150" i="35"/>
  <c r="DB150" i="35"/>
  <c r="MT150" i="35"/>
  <c r="MH150" i="35"/>
  <c r="KF150" i="35"/>
  <c r="HP150" i="35"/>
  <c r="JF150" i="35"/>
  <c r="J150" i="35"/>
  <c r="DN150" i="35" s="1"/>
  <c r="IV150" i="35"/>
  <c r="GZ150" i="35"/>
  <c r="ID150" i="35"/>
  <c r="NF150" i="35"/>
  <c r="AZ144" i="35"/>
  <c r="EN162" i="35"/>
  <c r="LD116" i="35"/>
  <c r="KR116" i="35"/>
  <c r="GH116" i="35"/>
  <c r="CL116" i="35"/>
  <c r="GL116" i="35"/>
  <c r="DP116" i="35"/>
  <c r="CZ116" i="35"/>
  <c r="EN126" i="35"/>
  <c r="BN170" i="35"/>
  <c r="EN142" i="35"/>
  <c r="EF132" i="35"/>
  <c r="EF140" i="35"/>
  <c r="BH154" i="35"/>
  <c r="BX154" i="35"/>
  <c r="CB154" i="35"/>
  <c r="CB96" i="35"/>
  <c r="BX96" i="35"/>
  <c r="CB148" i="35"/>
  <c r="BX148" i="35"/>
  <c r="BH106" i="35"/>
  <c r="BH168" i="35"/>
  <c r="AZ84" i="35"/>
  <c r="AX84" i="35"/>
  <c r="KP84" i="35" s="1"/>
  <c r="EF116" i="35"/>
  <c r="GL142" i="35"/>
  <c r="GH142" i="35"/>
  <c r="CZ142" i="35"/>
  <c r="CL142" i="35"/>
  <c r="DP142" i="35"/>
  <c r="LD142" i="35"/>
  <c r="LP142" i="35"/>
  <c r="KR142" i="35"/>
  <c r="FR142" i="35"/>
  <c r="BZ142" i="35"/>
  <c r="BT142" i="35"/>
  <c r="LF126" i="35"/>
  <c r="KT126" i="35"/>
  <c r="HP126" i="35"/>
  <c r="FT126" i="35"/>
  <c r="J126" i="35"/>
  <c r="DN126" i="35" s="1"/>
  <c r="GJ126" i="35"/>
  <c r="DB126" i="35"/>
  <c r="CN126" i="35"/>
  <c r="DR126" i="35"/>
  <c r="NF126" i="35"/>
  <c r="MH126" i="35"/>
  <c r="MT126" i="35"/>
  <c r="KF126" i="35"/>
  <c r="LR126" i="35"/>
  <c r="JT126" i="35"/>
  <c r="GZ126" i="35"/>
  <c r="ID126" i="35"/>
  <c r="IP126" i="35"/>
  <c r="JF126" i="35"/>
  <c r="IV126" i="35"/>
  <c r="AZ130" i="35"/>
  <c r="BH138" i="35"/>
  <c r="LF104" i="35"/>
  <c r="KT104" i="35"/>
  <c r="HP104" i="35"/>
  <c r="CN104" i="35"/>
  <c r="FT104" i="35"/>
  <c r="DR104" i="35"/>
  <c r="DB104" i="35"/>
  <c r="LR104" i="35"/>
  <c r="MH104" i="35"/>
  <c r="GJ104" i="35"/>
  <c r="MT104" i="35"/>
  <c r="NF104" i="35"/>
  <c r="IV104" i="35"/>
  <c r="JT104" i="35"/>
  <c r="GZ104" i="35"/>
  <c r="IP104" i="35"/>
  <c r="KF104" i="35"/>
  <c r="ID104" i="35"/>
  <c r="J104" i="35"/>
  <c r="EV104" i="35" s="1"/>
  <c r="JF104" i="35"/>
  <c r="LN132" i="35"/>
  <c r="GV132" i="35"/>
  <c r="HZ132" i="35"/>
  <c r="HL132" i="35"/>
  <c r="NB132" i="35"/>
  <c r="JP132" i="35"/>
  <c r="KB132" i="35"/>
  <c r="JB132" i="35"/>
  <c r="MP132" i="35"/>
  <c r="MD132" i="35"/>
  <c r="LB132" i="35"/>
  <c r="KP132" i="35"/>
  <c r="AX90" i="35"/>
  <c r="AZ90" i="35"/>
  <c r="BT146" i="35"/>
  <c r="BZ146" i="35"/>
  <c r="AH170" i="35"/>
  <c r="EF112" i="35"/>
  <c r="AH162" i="35"/>
  <c r="AN112" i="35"/>
  <c r="BZ82" i="35"/>
  <c r="BT82" i="35"/>
  <c r="AN176" i="35"/>
  <c r="AH120" i="35"/>
  <c r="LF122" i="35"/>
  <c r="KT122" i="35"/>
  <c r="GZ122" i="35"/>
  <c r="DB122" i="35"/>
  <c r="DR122" i="35"/>
  <c r="GJ122" i="35"/>
  <c r="KF122" i="35"/>
  <c r="HP122" i="35"/>
  <c r="IV122" i="35"/>
  <c r="J122" i="35"/>
  <c r="GF122" i="35" s="1"/>
  <c r="IP122" i="35"/>
  <c r="JF122" i="35"/>
  <c r="LR122" i="35"/>
  <c r="NF122" i="35"/>
  <c r="MH122" i="35"/>
  <c r="MT122" i="35"/>
  <c r="JT122" i="35"/>
  <c r="ID122" i="35"/>
  <c r="FT122" i="35"/>
  <c r="CN122" i="35"/>
  <c r="EN108" i="35"/>
  <c r="DN178" i="35"/>
  <c r="JP178" i="35"/>
  <c r="KB178" i="35"/>
  <c r="LB178" i="35"/>
  <c r="KP178" i="35"/>
  <c r="CJ178" i="35"/>
  <c r="MD178" i="35"/>
  <c r="JB178" i="35"/>
  <c r="GV178" i="35"/>
  <c r="MP178" i="35"/>
  <c r="LN178" i="35"/>
  <c r="HZ178" i="35"/>
  <c r="IL178" i="35"/>
  <c r="HL178" i="35"/>
  <c r="NB178" i="35"/>
  <c r="AZ104" i="35"/>
  <c r="HZ170" i="35"/>
  <c r="KB170" i="35"/>
  <c r="HL170" i="35"/>
  <c r="GV170" i="35"/>
  <c r="KP170" i="35"/>
  <c r="LB170" i="35"/>
  <c r="LN170" i="35"/>
  <c r="JP170" i="35"/>
  <c r="JB170" i="35"/>
  <c r="MD170" i="35"/>
  <c r="NB170" i="35"/>
  <c r="IL170" i="35"/>
  <c r="MP170" i="35"/>
  <c r="AN118" i="35"/>
  <c r="AZ174" i="35"/>
  <c r="BT120" i="35"/>
  <c r="BZ120" i="35"/>
  <c r="CB84" i="35"/>
  <c r="BX84" i="35"/>
  <c r="BN84" i="35"/>
  <c r="BN104" i="35"/>
  <c r="CB140" i="35"/>
  <c r="BX140" i="35"/>
  <c r="BX112" i="35"/>
  <c r="CB112" i="35"/>
  <c r="AN100" i="35"/>
  <c r="AH150" i="35"/>
  <c r="EN174" i="35"/>
  <c r="BN108" i="35"/>
  <c r="LF146" i="35"/>
  <c r="KT146" i="35"/>
  <c r="ID146" i="35"/>
  <c r="IV146" i="35"/>
  <c r="JF146" i="35"/>
  <c r="FT146" i="35"/>
  <c r="J146" i="35"/>
  <c r="FP146" i="35" s="1"/>
  <c r="IP146" i="35"/>
  <c r="GZ146" i="35"/>
  <c r="JT146" i="35"/>
  <c r="MT146" i="35"/>
  <c r="HP146" i="35"/>
  <c r="LR146" i="35"/>
  <c r="GJ146" i="35"/>
  <c r="CN146" i="35"/>
  <c r="DR146" i="35"/>
  <c r="KF146" i="35"/>
  <c r="DB146" i="35"/>
  <c r="NF146" i="35"/>
  <c r="MH146" i="35"/>
  <c r="BT160" i="35"/>
  <c r="BZ160" i="35"/>
  <c r="IV136" i="35"/>
  <c r="JF136" i="35"/>
  <c r="J136" i="35"/>
  <c r="GF136" i="35" s="1"/>
  <c r="IP136" i="35"/>
  <c r="GZ136" i="35"/>
  <c r="ID136" i="35"/>
  <c r="DR136" i="35"/>
  <c r="HP136" i="35"/>
  <c r="FT136" i="35"/>
  <c r="LR136" i="35"/>
  <c r="CN136" i="35"/>
  <c r="DB136" i="35"/>
  <c r="MT136" i="35"/>
  <c r="NF136" i="35"/>
  <c r="MH136" i="35"/>
  <c r="KF136" i="35"/>
  <c r="KT136" i="35"/>
  <c r="JT136" i="35"/>
  <c r="LF136" i="35"/>
  <c r="GJ136" i="35"/>
  <c r="EF108" i="35"/>
  <c r="BN146" i="35"/>
  <c r="EN160" i="35"/>
  <c r="BN110" i="35"/>
  <c r="GL140" i="35"/>
  <c r="GH140" i="35"/>
  <c r="DP140" i="35"/>
  <c r="LP140" i="35"/>
  <c r="CZ140" i="35"/>
  <c r="CL140" i="35"/>
  <c r="FR140" i="35"/>
  <c r="KR140" i="35"/>
  <c r="LD140" i="35"/>
  <c r="AN110" i="35"/>
  <c r="AH172" i="35"/>
  <c r="BT156" i="35"/>
  <c r="BZ156" i="35"/>
  <c r="CB82" i="35"/>
  <c r="BX82" i="35"/>
  <c r="AH126" i="35"/>
  <c r="BN98" i="35"/>
  <c r="GH120" i="35"/>
  <c r="CL120" i="35"/>
  <c r="GL120" i="35"/>
  <c r="LD120" i="35"/>
  <c r="DP120" i="35"/>
  <c r="KR120" i="35"/>
  <c r="CZ120" i="35"/>
  <c r="EN94" i="35"/>
  <c r="AH104" i="35"/>
  <c r="AZ162" i="35"/>
  <c r="CB92" i="35"/>
  <c r="BX92" i="35"/>
  <c r="BT150" i="35"/>
  <c r="BZ150" i="35"/>
  <c r="EN136" i="35"/>
  <c r="EN158" i="35"/>
  <c r="AZ122" i="35"/>
  <c r="CB124" i="35"/>
  <c r="BX124" i="35"/>
  <c r="AZ128" i="35"/>
  <c r="AZ88" i="35"/>
  <c r="AX88" i="35"/>
  <c r="DT88" i="35" s="1"/>
  <c r="BH102" i="35"/>
  <c r="AZ142" i="35"/>
  <c r="EN82" i="35"/>
  <c r="LD106" i="35"/>
  <c r="KR106" i="35"/>
  <c r="LP106" i="35"/>
  <c r="GL106" i="35"/>
  <c r="CL106" i="35"/>
  <c r="DP106" i="35"/>
  <c r="CZ106" i="35"/>
  <c r="GH106" i="35"/>
  <c r="LF172" i="35"/>
  <c r="KT172" i="35"/>
  <c r="MT172" i="35"/>
  <c r="KF172" i="35"/>
  <c r="IV172" i="35"/>
  <c r="J172" i="35"/>
  <c r="GF172" i="35" s="1"/>
  <c r="GJ172" i="35"/>
  <c r="IP172" i="35"/>
  <c r="JF172" i="35"/>
  <c r="HP172" i="35"/>
  <c r="DB172" i="35"/>
  <c r="NF172" i="35"/>
  <c r="FT172" i="35"/>
  <c r="DR172" i="35"/>
  <c r="CN172" i="35"/>
  <c r="LR172" i="35"/>
  <c r="GZ172" i="35"/>
  <c r="ID172" i="35"/>
  <c r="JT172" i="35"/>
  <c r="MH172" i="35"/>
  <c r="EF144" i="35"/>
  <c r="AH164" i="35"/>
  <c r="EF122" i="35"/>
  <c r="AN134" i="35"/>
  <c r="EN96" i="35"/>
  <c r="BT100" i="35"/>
  <c r="BZ100" i="35"/>
  <c r="AH134" i="35"/>
  <c r="EF166" i="35"/>
  <c r="NB140" i="35"/>
  <c r="JB140" i="35"/>
  <c r="MD140" i="35"/>
  <c r="KB140" i="35"/>
  <c r="MP140" i="35"/>
  <c r="HZ140" i="35"/>
  <c r="JP140" i="35"/>
  <c r="GV140" i="35"/>
  <c r="KP140" i="35"/>
  <c r="LB140" i="35"/>
  <c r="LN140" i="35"/>
  <c r="HL140" i="35"/>
  <c r="BT148" i="35"/>
  <c r="BZ148" i="35"/>
  <c r="BH124" i="35"/>
  <c r="AH100" i="35"/>
  <c r="EN122" i="35"/>
  <c r="BH92" i="35"/>
  <c r="AN144" i="35"/>
  <c r="BX130" i="35"/>
  <c r="CB130" i="35"/>
  <c r="CN166" i="35"/>
  <c r="MT166" i="35"/>
  <c r="MH166" i="35"/>
  <c r="J166" i="35"/>
  <c r="EV166" i="35" s="1"/>
  <c r="KF166" i="35"/>
  <c r="NF166" i="35"/>
  <c r="GZ166" i="35"/>
  <c r="JF166" i="35"/>
  <c r="HP166" i="35"/>
  <c r="ID166" i="35"/>
  <c r="IV166" i="35"/>
  <c r="IP166" i="35"/>
  <c r="JT166" i="35"/>
  <c r="FT166" i="35"/>
  <c r="GJ166" i="35"/>
  <c r="KT166" i="35"/>
  <c r="LF166" i="35"/>
  <c r="LR166" i="35"/>
  <c r="DB166" i="35"/>
  <c r="DR166" i="35"/>
  <c r="AH122" i="35"/>
  <c r="AZ112" i="35"/>
  <c r="EF104" i="35"/>
  <c r="AN168" i="35"/>
  <c r="BT96" i="35"/>
  <c r="BZ96" i="35"/>
  <c r="AN148" i="35"/>
  <c r="AH112" i="35"/>
  <c r="CB136" i="35"/>
  <c r="BX136" i="35"/>
  <c r="LF162" i="35"/>
  <c r="KT162" i="35"/>
  <c r="ID162" i="35"/>
  <c r="GJ162" i="35"/>
  <c r="LR162" i="35"/>
  <c r="DR162" i="35"/>
  <c r="DB162" i="35"/>
  <c r="NF162" i="35"/>
  <c r="MH162" i="35"/>
  <c r="MT162" i="35"/>
  <c r="KF162" i="35"/>
  <c r="GZ162" i="35"/>
  <c r="JF162" i="35"/>
  <c r="JT162" i="35"/>
  <c r="IP162" i="35"/>
  <c r="J162" i="35"/>
  <c r="DN162" i="35" s="1"/>
  <c r="HP162" i="35"/>
  <c r="IV162" i="35"/>
  <c r="FT162" i="35"/>
  <c r="CN162" i="35"/>
  <c r="AX92" i="35"/>
  <c r="AZ92" i="35"/>
  <c r="AZ110" i="35"/>
  <c r="AZ166" i="35"/>
  <c r="BN128" i="35"/>
  <c r="BH170" i="35"/>
  <c r="EF178" i="35"/>
  <c r="LD114" i="35"/>
  <c r="KR114" i="35"/>
  <c r="GL114" i="35"/>
  <c r="GH114" i="35"/>
  <c r="LP114" i="35"/>
  <c r="CZ114" i="35"/>
  <c r="CL114" i="35"/>
  <c r="DP114" i="35"/>
  <c r="BT174" i="35"/>
  <c r="BZ174" i="35"/>
  <c r="EN120" i="35"/>
  <c r="JF134" i="35"/>
  <c r="FT134" i="35"/>
  <c r="LR134" i="35"/>
  <c r="GJ134" i="35"/>
  <c r="DR134" i="35"/>
  <c r="JT134" i="35"/>
  <c r="KT134" i="35"/>
  <c r="IP134" i="35"/>
  <c r="LF134" i="35"/>
  <c r="ID134" i="35"/>
  <c r="DB134" i="35"/>
  <c r="CN134" i="35"/>
  <c r="KF134" i="35"/>
  <c r="NF134" i="35"/>
  <c r="J134" i="35"/>
  <c r="FP134" i="35" s="1"/>
  <c r="MT134" i="35"/>
  <c r="MH134" i="35"/>
  <c r="GZ134" i="35"/>
  <c r="HP134" i="35"/>
  <c r="IV134" i="35"/>
  <c r="MT156" i="35"/>
  <c r="KF156" i="35"/>
  <c r="J156" i="35"/>
  <c r="IB156" i="35" s="1"/>
  <c r="IV156" i="35"/>
  <c r="GJ156" i="35"/>
  <c r="DB156" i="35"/>
  <c r="JT156" i="35"/>
  <c r="KT156" i="35"/>
  <c r="LF156" i="35"/>
  <c r="GZ156" i="35"/>
  <c r="ID156" i="35"/>
  <c r="IP156" i="35"/>
  <c r="HP156" i="35"/>
  <c r="LR156" i="35"/>
  <c r="NF156" i="35"/>
  <c r="JF156" i="35"/>
  <c r="FT156" i="35"/>
  <c r="CN156" i="35"/>
  <c r="DR156" i="35"/>
  <c r="MH156" i="35"/>
  <c r="BT152" i="35"/>
  <c r="BZ152" i="35"/>
  <c r="BN166" i="35"/>
  <c r="BZ112" i="35"/>
  <c r="BT112" i="35"/>
  <c r="BH158" i="35"/>
  <c r="KP152" i="35"/>
  <c r="LB152" i="35"/>
  <c r="KB152" i="35"/>
  <c r="GV152" i="35"/>
  <c r="JP152" i="35"/>
  <c r="DN152" i="35"/>
  <c r="FP152" i="35"/>
  <c r="GF152" i="35"/>
  <c r="NB152" i="35"/>
  <c r="HZ152" i="35"/>
  <c r="CX152" i="35"/>
  <c r="JB152" i="35"/>
  <c r="MD152" i="35"/>
  <c r="LN152" i="35"/>
  <c r="HL152" i="35"/>
  <c r="CJ152" i="35"/>
  <c r="MP152" i="35"/>
  <c r="BT126" i="35"/>
  <c r="BZ126" i="35"/>
  <c r="LD160" i="35"/>
  <c r="KR160" i="35"/>
  <c r="DP160" i="35"/>
  <c r="CZ160" i="35"/>
  <c r="FR160" i="35"/>
  <c r="GH160" i="35"/>
  <c r="LP160" i="35"/>
  <c r="GL160" i="35"/>
  <c r="GX160" i="35"/>
  <c r="CL160" i="35"/>
  <c r="FR138" i="35"/>
  <c r="GL138" i="35"/>
  <c r="LD138" i="35"/>
  <c r="GH138" i="35"/>
  <c r="KR138" i="35"/>
  <c r="CL138" i="35"/>
  <c r="CZ138" i="35"/>
  <c r="LP138" i="35"/>
  <c r="DP138" i="35"/>
  <c r="EN84" i="35"/>
  <c r="AZ108" i="35"/>
  <c r="EF90" i="35"/>
  <c r="KT144" i="35"/>
  <c r="LF144" i="35"/>
  <c r="ID144" i="35"/>
  <c r="DB144" i="35"/>
  <c r="CN144" i="35"/>
  <c r="IP144" i="35"/>
  <c r="HP144" i="35"/>
  <c r="LR144" i="35"/>
  <c r="JF144" i="35"/>
  <c r="KF144" i="35"/>
  <c r="IV144" i="35"/>
  <c r="FT144" i="35"/>
  <c r="GJ144" i="35"/>
  <c r="GZ144" i="35"/>
  <c r="DR144" i="35"/>
  <c r="J144" i="35"/>
  <c r="DN144" i="35" s="1"/>
  <c r="MT144" i="35"/>
  <c r="MH144" i="35"/>
  <c r="NF144" i="35"/>
  <c r="JT144" i="35"/>
  <c r="BH84" i="35"/>
  <c r="JF152" i="35"/>
  <c r="FT152" i="35"/>
  <c r="GJ152" i="35"/>
  <c r="DR152" i="35"/>
  <c r="DB152" i="35"/>
  <c r="MT152" i="35"/>
  <c r="NF152" i="35"/>
  <c r="MH152" i="35"/>
  <c r="J152" i="35"/>
  <c r="IL152" i="35" s="1"/>
  <c r="ID152" i="35"/>
  <c r="IP152" i="35"/>
  <c r="JT152" i="35"/>
  <c r="IV152" i="35"/>
  <c r="LR152" i="35"/>
  <c r="CN152" i="35"/>
  <c r="HP152" i="35"/>
  <c r="GZ152" i="35"/>
  <c r="KT152" i="35"/>
  <c r="LF152" i="35"/>
  <c r="KF152" i="35"/>
  <c r="HL160" i="35"/>
  <c r="JP160" i="35"/>
  <c r="MD160" i="35"/>
  <c r="LN160" i="35"/>
  <c r="MP160" i="35"/>
  <c r="LB160" i="35"/>
  <c r="NB160" i="35"/>
  <c r="KP160" i="35"/>
  <c r="KB160" i="35"/>
  <c r="GV160" i="35"/>
  <c r="HZ160" i="35"/>
  <c r="JB160" i="35"/>
  <c r="BZ84" i="35"/>
  <c r="BT84" i="35"/>
  <c r="BZ134" i="35"/>
  <c r="BT134" i="35"/>
  <c r="AZ134" i="35"/>
  <c r="BH136" i="35"/>
  <c r="BH128" i="35"/>
  <c r="BT86" i="35"/>
  <c r="BZ86" i="35"/>
  <c r="AZ116" i="35"/>
  <c r="CB156" i="35"/>
  <c r="BX156" i="35"/>
  <c r="EN140" i="35"/>
  <c r="BH152" i="35"/>
  <c r="AZ158" i="35"/>
  <c r="GV134" i="35"/>
  <c r="JP134" i="35"/>
  <c r="LB134" i="35"/>
  <c r="KP134" i="35"/>
  <c r="LN134" i="35"/>
  <c r="HZ134" i="35"/>
  <c r="MD134" i="35"/>
  <c r="MP134" i="35"/>
  <c r="NB134" i="35"/>
  <c r="JB134" i="35"/>
  <c r="KB134" i="35"/>
  <c r="HL134" i="35"/>
  <c r="BZ104" i="35"/>
  <c r="BT104" i="35"/>
  <c r="BT88" i="35"/>
  <c r="BZ88" i="35"/>
  <c r="EF110" i="35"/>
  <c r="AN160" i="35"/>
  <c r="BN140" i="35"/>
  <c r="EF174" i="35"/>
  <c r="EF128" i="35"/>
  <c r="AZ118" i="35"/>
  <c r="BN130" i="35"/>
  <c r="AN138" i="35"/>
  <c r="BH148" i="35"/>
  <c r="AZ164" i="35"/>
  <c r="BN136" i="35"/>
  <c r="AZ146" i="35"/>
  <c r="BT166" i="35"/>
  <c r="BZ166" i="35"/>
  <c r="BT110" i="35"/>
  <c r="BZ110" i="35"/>
  <c r="J138" i="35"/>
  <c r="EV138" i="35" s="1"/>
  <c r="FT138" i="35"/>
  <c r="CN138" i="35"/>
  <c r="DR138" i="35"/>
  <c r="LR138" i="35"/>
  <c r="DB138" i="35"/>
  <c r="NF138" i="35"/>
  <c r="MH138" i="35"/>
  <c r="JT138" i="35"/>
  <c r="MT138" i="35"/>
  <c r="LF138" i="35"/>
  <c r="KT138" i="35"/>
  <c r="IV138" i="35"/>
  <c r="IP138" i="35"/>
  <c r="ID138" i="35"/>
  <c r="JF138" i="35"/>
  <c r="KF138" i="35"/>
  <c r="GZ138" i="35"/>
  <c r="GJ138" i="35"/>
  <c r="HP138" i="35"/>
  <c r="AN174" i="35"/>
  <c r="EN166" i="35"/>
  <c r="KR104" i="35"/>
  <c r="LD104" i="35"/>
  <c r="DP104" i="35"/>
  <c r="CL104" i="35"/>
  <c r="CZ104" i="35"/>
  <c r="GL104" i="35"/>
  <c r="GH104" i="35"/>
  <c r="EN92" i="35"/>
  <c r="ID160" i="35"/>
  <c r="HP160" i="35"/>
  <c r="FT160" i="35"/>
  <c r="LR160" i="35"/>
  <c r="LF160" i="35"/>
  <c r="KT160" i="35"/>
  <c r="DR160" i="35"/>
  <c r="JF160" i="35"/>
  <c r="GZ160" i="35"/>
  <c r="MT160" i="35"/>
  <c r="KF160" i="35"/>
  <c r="DB160" i="35"/>
  <c r="CN160" i="35"/>
  <c r="NF160" i="35"/>
  <c r="MH160" i="35"/>
  <c r="JT160" i="35"/>
  <c r="IV160" i="35"/>
  <c r="GJ160" i="35"/>
  <c r="J160" i="35"/>
  <c r="CJ160" i="35" s="1"/>
  <c r="IP160" i="35"/>
  <c r="EN138" i="35"/>
  <c r="CB160" i="35"/>
  <c r="BX160" i="35"/>
  <c r="AH154" i="35"/>
  <c r="BN80" i="35"/>
  <c r="EF176" i="35"/>
  <c r="EF82" i="35"/>
  <c r="BN88" i="35"/>
  <c r="EF84" i="35"/>
  <c r="AH98" i="35"/>
  <c r="LB146" i="35"/>
  <c r="KP146" i="35"/>
  <c r="MP146" i="35"/>
  <c r="KB146" i="35"/>
  <c r="JP146" i="35"/>
  <c r="GV146" i="35"/>
  <c r="MD146" i="35"/>
  <c r="JB146" i="35"/>
  <c r="LN146" i="35"/>
  <c r="HZ146" i="35"/>
  <c r="HL146" i="35"/>
  <c r="NB146" i="35"/>
  <c r="BX150" i="35"/>
  <c r="CB150" i="35"/>
  <c r="BT106" i="35"/>
  <c r="BZ106" i="35"/>
  <c r="CB178" i="35"/>
  <c r="BX178" i="35"/>
  <c r="AZ176" i="35"/>
  <c r="AH86" i="35"/>
  <c r="LB102" i="35"/>
  <c r="KP102" i="35"/>
  <c r="NB102" i="35"/>
  <c r="JB102" i="35"/>
  <c r="JP102" i="35"/>
  <c r="KB102" i="35"/>
  <c r="MP102" i="35"/>
  <c r="GV102" i="35"/>
  <c r="MD102" i="35"/>
  <c r="HL102" i="35"/>
  <c r="HZ102" i="35"/>
  <c r="LN102" i="35"/>
  <c r="BH122" i="35"/>
  <c r="LB112" i="35"/>
  <c r="KP112" i="35"/>
  <c r="GV112" i="35"/>
  <c r="HL112" i="35"/>
  <c r="JB112" i="35"/>
  <c r="KB112" i="35"/>
  <c r="HZ112" i="35"/>
  <c r="LN112" i="35"/>
  <c r="NB112" i="35"/>
  <c r="MD112" i="35"/>
  <c r="JP112" i="35"/>
  <c r="MP112" i="35"/>
  <c r="AH142" i="35"/>
  <c r="BT144" i="35"/>
  <c r="BZ144" i="35"/>
  <c r="EN88" i="35"/>
  <c r="FR156" i="35"/>
  <c r="CL156" i="35"/>
  <c r="DP156" i="35"/>
  <c r="KR156" i="35"/>
  <c r="LD156" i="35"/>
  <c r="GH156" i="35"/>
  <c r="CZ156" i="35"/>
  <c r="LP156" i="35"/>
  <c r="GL156" i="35"/>
  <c r="BN158" i="35"/>
  <c r="EF138" i="35"/>
  <c r="BT118" i="35"/>
  <c r="BZ118" i="35"/>
  <c r="EF120" i="35"/>
  <c r="BT98" i="35"/>
  <c r="BZ98" i="35"/>
  <c r="EN80" i="35"/>
  <c r="LB158" i="35"/>
  <c r="KP158" i="35"/>
  <c r="KX158" i="35" s="1"/>
  <c r="MD158" i="35"/>
  <c r="IL158" i="35"/>
  <c r="MP158" i="35"/>
  <c r="LN158" i="35"/>
  <c r="LX158" i="35" s="1"/>
  <c r="GV158" i="35"/>
  <c r="HL158" i="35"/>
  <c r="JB158" i="35"/>
  <c r="GF158" i="35"/>
  <c r="KB158" i="35"/>
  <c r="NB158" i="35"/>
  <c r="DN158" i="35"/>
  <c r="JP158" i="35"/>
  <c r="HZ158" i="35"/>
  <c r="AH132" i="35"/>
  <c r="EF114" i="35"/>
  <c r="AN156" i="35"/>
  <c r="LF140" i="35"/>
  <c r="KT140" i="35"/>
  <c r="DB140" i="35"/>
  <c r="MT140" i="35"/>
  <c r="CN140" i="35"/>
  <c r="KF140" i="35"/>
  <c r="NF140" i="35"/>
  <c r="MH140" i="35"/>
  <c r="JT140" i="35"/>
  <c r="FT140" i="35"/>
  <c r="HP140" i="35"/>
  <c r="IV140" i="35"/>
  <c r="ID140" i="35"/>
  <c r="GZ140" i="35"/>
  <c r="IP140" i="35"/>
  <c r="JF140" i="35"/>
  <c r="GJ140" i="35"/>
  <c r="LR140" i="35"/>
  <c r="DR140" i="35"/>
  <c r="J140" i="35"/>
  <c r="FP140" i="35" s="1"/>
  <c r="LN142" i="35"/>
  <c r="GV142" i="35"/>
  <c r="KP142" i="35"/>
  <c r="LB142" i="35"/>
  <c r="JP142" i="35"/>
  <c r="MP142" i="35"/>
  <c r="HZ142" i="35"/>
  <c r="KB142" i="35"/>
  <c r="JB142" i="35"/>
  <c r="NB142" i="35"/>
  <c r="MD142" i="35"/>
  <c r="HL142" i="35"/>
  <c r="JT154" i="35"/>
  <c r="GJ154" i="35"/>
  <c r="LR154" i="35"/>
  <c r="DR154" i="35"/>
  <c r="DB154" i="35"/>
  <c r="CN154" i="35"/>
  <c r="MH154" i="35"/>
  <c r="J154" i="35"/>
  <c r="IL154" i="35" s="1"/>
  <c r="NF154" i="35"/>
  <c r="ID154" i="35"/>
  <c r="IP154" i="35"/>
  <c r="GZ154" i="35"/>
  <c r="JF154" i="35"/>
  <c r="LF154" i="35"/>
  <c r="KF154" i="35"/>
  <c r="KT154" i="35"/>
  <c r="MT154" i="35"/>
  <c r="IV154" i="35"/>
  <c r="FT154" i="35"/>
  <c r="HP154" i="35"/>
  <c r="AH146" i="35"/>
  <c r="AN136" i="35"/>
  <c r="AZ152" i="35"/>
  <c r="EF94" i="35"/>
  <c r="BT124" i="35"/>
  <c r="BZ124" i="35"/>
  <c r="EF98" i="35"/>
  <c r="CB166" i="35"/>
  <c r="BX166" i="35"/>
  <c r="BT132" i="35"/>
  <c r="BZ132" i="35"/>
  <c r="AH94" i="35"/>
  <c r="EF102" i="35"/>
  <c r="AH176" i="35"/>
  <c r="AN94" i="35"/>
  <c r="LD176" i="35"/>
  <c r="KR176" i="35"/>
  <c r="CZ176" i="35"/>
  <c r="ND176" i="35"/>
  <c r="IN176" i="35"/>
  <c r="CL176" i="35"/>
  <c r="MR176" i="35"/>
  <c r="KD176" i="35"/>
  <c r="MF176" i="35"/>
  <c r="JR176" i="35"/>
  <c r="JD176" i="35"/>
  <c r="IB176" i="35"/>
  <c r="GX176" i="35"/>
  <c r="GL176" i="35"/>
  <c r="FR176" i="35"/>
  <c r="GH176" i="35"/>
  <c r="LP176" i="35"/>
  <c r="DP176" i="35"/>
  <c r="HN176" i="35"/>
  <c r="EN146" i="35"/>
  <c r="EN178" i="35"/>
  <c r="BN174" i="35"/>
  <c r="EN100" i="35"/>
  <c r="BH114" i="35"/>
  <c r="AH108" i="35"/>
  <c r="BX132" i="35"/>
  <c r="CB132" i="35"/>
  <c r="AN146" i="35"/>
  <c r="AN126" i="35"/>
  <c r="HP168" i="35"/>
  <c r="FT168" i="35"/>
  <c r="ID168" i="35"/>
  <c r="KF168" i="35"/>
  <c r="J168" i="35"/>
  <c r="FP168" i="35" s="1"/>
  <c r="GZ168" i="35"/>
  <c r="CN168" i="35"/>
  <c r="GJ168" i="35"/>
  <c r="DR168" i="35"/>
  <c r="MT168" i="35"/>
  <c r="NF168" i="35"/>
  <c r="LR168" i="35"/>
  <c r="LF168" i="35"/>
  <c r="MH168" i="35"/>
  <c r="KT168" i="35"/>
  <c r="IP168" i="35"/>
  <c r="JF168" i="35"/>
  <c r="JT168" i="35"/>
  <c r="IV168" i="35"/>
  <c r="DB168" i="35"/>
  <c r="BN100" i="35"/>
  <c r="BH174" i="35"/>
  <c r="CB102" i="35"/>
  <c r="BX102" i="35"/>
  <c r="EN176" i="35"/>
  <c r="BN144" i="35"/>
  <c r="KP106" i="35"/>
  <c r="LN106" i="35"/>
  <c r="LX106" i="35" s="1"/>
  <c r="LB106" i="35"/>
  <c r="KB106" i="35"/>
  <c r="IL106" i="35"/>
  <c r="JP106" i="35"/>
  <c r="MP106" i="35"/>
  <c r="GV106" i="35"/>
  <c r="HZ106" i="35"/>
  <c r="HL106" i="35"/>
  <c r="JB106" i="35"/>
  <c r="MD106" i="35"/>
  <c r="NB106" i="35"/>
  <c r="LN104" i="35"/>
  <c r="KP104" i="35"/>
  <c r="HL104" i="35"/>
  <c r="LB104" i="35"/>
  <c r="KB104" i="35"/>
  <c r="JP104" i="35"/>
  <c r="HZ104" i="35"/>
  <c r="NB104" i="35"/>
  <c r="IL104" i="35"/>
  <c r="MP104" i="35"/>
  <c r="JB104" i="35"/>
  <c r="MD104" i="35"/>
  <c r="GV104" i="35"/>
  <c r="AN92" i="35"/>
  <c r="AZ114" i="35"/>
  <c r="AZ140" i="35"/>
  <c r="CL110" i="35"/>
  <c r="CZ110" i="35"/>
  <c r="DP110" i="35"/>
  <c r="GH110" i="35"/>
  <c r="GL110" i="35"/>
  <c r="LD110" i="35"/>
  <c r="KR110" i="35"/>
  <c r="BH90" i="35"/>
  <c r="AN124" i="35"/>
  <c r="EN156" i="35"/>
  <c r="EN110" i="35"/>
  <c r="KP176" i="35"/>
  <c r="LB176" i="35"/>
  <c r="JB176" i="35"/>
  <c r="JP176" i="35"/>
  <c r="NB176" i="35"/>
  <c r="HZ176" i="35"/>
  <c r="LN176" i="35"/>
  <c r="HL176" i="35"/>
  <c r="MD176" i="35"/>
  <c r="KB176" i="35"/>
  <c r="MP176" i="35"/>
  <c r="GV176" i="35"/>
  <c r="CB164" i="35"/>
  <c r="BX164" i="35"/>
  <c r="BN120" i="35"/>
  <c r="BH110" i="35"/>
  <c r="BN92" i="35"/>
  <c r="AN90" i="35"/>
  <c r="BH156" i="35"/>
  <c r="HL124" i="35"/>
  <c r="MD124" i="35"/>
  <c r="NB124" i="35"/>
  <c r="HZ124" i="35"/>
  <c r="MP124" i="35"/>
  <c r="LN124" i="35"/>
  <c r="JB124" i="35"/>
  <c r="KB124" i="35"/>
  <c r="KP124" i="35"/>
  <c r="LB124" i="35"/>
  <c r="GV124" i="35"/>
  <c r="JP124" i="35"/>
  <c r="EF172" i="35"/>
  <c r="AH174" i="35"/>
  <c r="EN150" i="35"/>
  <c r="AZ120" i="35"/>
  <c r="BX174" i="35"/>
  <c r="CB174" i="35"/>
  <c r="AN172" i="35"/>
  <c r="CB134" i="35"/>
  <c r="BX134" i="35"/>
  <c r="AH114" i="35"/>
  <c r="AZ102" i="35"/>
  <c r="MH102" i="35"/>
  <c r="JF102" i="35"/>
  <c r="ID102" i="35"/>
  <c r="KF102" i="35"/>
  <c r="LF102" i="35"/>
  <c r="IP102" i="35"/>
  <c r="KT102" i="35"/>
  <c r="LR102" i="35"/>
  <c r="JT102" i="35"/>
  <c r="IV102" i="35"/>
  <c r="GJ102" i="35"/>
  <c r="CN102" i="35"/>
  <c r="FT102" i="35"/>
  <c r="HP102" i="35"/>
  <c r="J102" i="35"/>
  <c r="CX102" i="35" s="1"/>
  <c r="DR102" i="35"/>
  <c r="GZ102" i="35"/>
  <c r="DB102" i="35"/>
  <c r="MT102" i="35"/>
  <c r="NF102" i="35"/>
  <c r="AZ86" i="35"/>
  <c r="AX86" i="35"/>
  <c r="EN168" i="35"/>
  <c r="AH106" i="35"/>
  <c r="BH98" i="35"/>
  <c r="GH112" i="35"/>
  <c r="CZ112" i="35"/>
  <c r="KR112" i="35"/>
  <c r="LD112" i="35"/>
  <c r="DP112" i="35"/>
  <c r="GL112" i="35"/>
  <c r="CL112" i="35"/>
  <c r="BH162" i="35"/>
  <c r="BH116" i="35"/>
  <c r="KR130" i="35"/>
  <c r="LD130" i="35"/>
  <c r="GH130" i="35"/>
  <c r="CL130" i="35"/>
  <c r="GL130" i="35"/>
  <c r="LP130" i="35"/>
  <c r="CZ130" i="35"/>
  <c r="DP130" i="35"/>
  <c r="BH126" i="35"/>
  <c r="EF80" i="35"/>
  <c r="BT80" i="35"/>
  <c r="BZ80" i="35"/>
  <c r="LD164" i="35"/>
  <c r="KR164" i="35"/>
  <c r="LP164" i="35"/>
  <c r="CL164" i="35"/>
  <c r="GH164" i="35"/>
  <c r="GL164" i="35"/>
  <c r="DP164" i="35"/>
  <c r="CZ164" i="35"/>
  <c r="FR164" i="35"/>
  <c r="BT138" i="35"/>
  <c r="BZ138" i="35"/>
  <c r="AH138" i="35"/>
  <c r="EN172" i="35"/>
  <c r="KB168" i="35"/>
  <c r="HZ168" i="35"/>
  <c r="LB168" i="35"/>
  <c r="KP168" i="35"/>
  <c r="MP168" i="35"/>
  <c r="JB168" i="35"/>
  <c r="DN168" i="35"/>
  <c r="NB168" i="35"/>
  <c r="CJ168" i="35"/>
  <c r="MD168" i="35"/>
  <c r="GV168" i="35"/>
  <c r="LN168" i="35"/>
  <c r="GF168" i="35"/>
  <c r="HL168" i="35"/>
  <c r="JP168" i="35"/>
  <c r="LD146" i="35"/>
  <c r="KR146" i="35"/>
  <c r="GH146" i="35"/>
  <c r="DP146" i="35"/>
  <c r="LP146" i="35"/>
  <c r="CL146" i="35"/>
  <c r="GL146" i="35"/>
  <c r="CZ146" i="35"/>
  <c r="FR146" i="35"/>
  <c r="BH150" i="35"/>
  <c r="BT128" i="35"/>
  <c r="BZ128" i="35"/>
  <c r="LF132" i="35"/>
  <c r="KT132" i="35"/>
  <c r="J132" i="35"/>
  <c r="GF132" i="35" s="1"/>
  <c r="GJ132" i="35"/>
  <c r="CN132" i="35"/>
  <c r="DR132" i="35"/>
  <c r="MT132" i="35"/>
  <c r="KF132" i="35"/>
  <c r="NF132" i="35"/>
  <c r="LR132" i="35"/>
  <c r="GZ132" i="35"/>
  <c r="MH132" i="35"/>
  <c r="IV132" i="35"/>
  <c r="IP132" i="35"/>
  <c r="JT132" i="35"/>
  <c r="ID132" i="35"/>
  <c r="JF132" i="35"/>
  <c r="HP132" i="35"/>
  <c r="FT132" i="35"/>
  <c r="DB132" i="35"/>
  <c r="AH130" i="35"/>
  <c r="LN118" i="35"/>
  <c r="MP118" i="35"/>
  <c r="HL118" i="35"/>
  <c r="NB118" i="35"/>
  <c r="KB118" i="35"/>
  <c r="JP118" i="35"/>
  <c r="GV118" i="35"/>
  <c r="HZ118" i="35"/>
  <c r="IL118" i="35"/>
  <c r="KP118" i="35"/>
  <c r="LB118" i="35"/>
  <c r="MD118" i="35"/>
  <c r="JB118" i="35"/>
  <c r="AN102" i="35"/>
  <c r="EN130" i="35"/>
  <c r="EF156" i="35"/>
  <c r="EN132" i="35"/>
  <c r="CB80" i="35"/>
  <c r="BX80" i="35"/>
  <c r="KP100" i="35"/>
  <c r="LB100" i="35"/>
  <c r="HZ100" i="35"/>
  <c r="D180" i="35"/>
  <c r="LN100" i="35"/>
  <c r="HL100" i="35"/>
  <c r="GV100" i="35"/>
  <c r="JB100" i="35"/>
  <c r="JP100" i="35"/>
  <c r="MD100" i="35"/>
  <c r="NB100" i="35"/>
  <c r="KB100" i="35"/>
  <c r="MP100" i="35"/>
  <c r="BZ136" i="35"/>
  <c r="BT136" i="35"/>
  <c r="AH128" i="35"/>
  <c r="CB152" i="35"/>
  <c r="BX152" i="35"/>
  <c r="BN148" i="35"/>
  <c r="FT178" i="35"/>
  <c r="GJ178" i="35"/>
  <c r="KT178" i="35"/>
  <c r="LF178" i="35"/>
  <c r="DR178" i="35"/>
  <c r="MT178" i="35"/>
  <c r="NF178" i="35"/>
  <c r="MH178" i="35"/>
  <c r="JT178" i="35"/>
  <c r="IP178" i="35"/>
  <c r="CN178" i="35"/>
  <c r="CP178" i="35" s="1"/>
  <c r="DB178" i="35"/>
  <c r="HP178" i="35"/>
  <c r="IV178" i="35"/>
  <c r="ID178" i="35"/>
  <c r="LR178" i="35"/>
  <c r="J178" i="35"/>
  <c r="FP178" i="35" s="1"/>
  <c r="KF178" i="35"/>
  <c r="GZ178" i="35"/>
  <c r="JF178" i="35"/>
  <c r="AH110" i="35"/>
  <c r="LB166" i="35"/>
  <c r="KP166" i="35"/>
  <c r="LN166" i="35"/>
  <c r="MD166" i="35"/>
  <c r="DN166" i="35"/>
  <c r="HL166" i="35"/>
  <c r="IL166" i="35"/>
  <c r="CX166" i="35"/>
  <c r="CJ166" i="35"/>
  <c r="GF166" i="35"/>
  <c r="FP166" i="35"/>
  <c r="GV166" i="35"/>
  <c r="HZ166" i="35"/>
  <c r="JP166" i="35"/>
  <c r="MP166" i="35"/>
  <c r="JB166" i="35"/>
  <c r="NB166" i="35"/>
  <c r="KB166" i="35"/>
  <c r="EF86" i="35"/>
  <c r="AN154" i="35"/>
  <c r="LD124" i="35"/>
  <c r="KR124" i="35"/>
  <c r="DP124" i="35"/>
  <c r="GH124" i="35"/>
  <c r="GL124" i="35"/>
  <c r="LP124" i="35"/>
  <c r="CZ124" i="35"/>
  <c r="CL124" i="35"/>
  <c r="EN114" i="35"/>
  <c r="LF100" i="35"/>
  <c r="KT100" i="35"/>
  <c r="DR100" i="35"/>
  <c r="J100" i="35"/>
  <c r="DN100" i="35" s="1"/>
  <c r="MT100" i="35"/>
  <c r="IV100" i="35"/>
  <c r="MH100" i="35"/>
  <c r="LR100" i="35"/>
  <c r="NF100" i="35"/>
  <c r="GZ100" i="35"/>
  <c r="JF100" i="35"/>
  <c r="HP100" i="35"/>
  <c r="ID100" i="35"/>
  <c r="CN100" i="35"/>
  <c r="KF100" i="35"/>
  <c r="IP100" i="35"/>
  <c r="JT100" i="35"/>
  <c r="FT100" i="35"/>
  <c r="GJ100" i="35"/>
  <c r="DB100" i="35"/>
  <c r="AN158" i="35"/>
  <c r="EF148" i="35"/>
  <c r="LB114" i="35"/>
  <c r="KP114" i="35"/>
  <c r="LN114" i="35"/>
  <c r="LX114" i="35" s="1"/>
  <c r="MP114" i="35"/>
  <c r="GV114" i="35"/>
  <c r="JP114" i="35"/>
  <c r="IL114" i="35"/>
  <c r="MD114" i="35"/>
  <c r="HL114" i="35"/>
  <c r="NB114" i="35"/>
  <c r="JB114" i="35"/>
  <c r="KB114" i="35"/>
  <c r="HZ114" i="35"/>
  <c r="AH168" i="35"/>
  <c r="LB116" i="35"/>
  <c r="KP116" i="35"/>
  <c r="HZ116" i="35"/>
  <c r="LN116" i="35"/>
  <c r="NB116" i="35"/>
  <c r="GV116" i="35"/>
  <c r="MP116" i="35"/>
  <c r="JP116" i="35"/>
  <c r="KB116" i="35"/>
  <c r="HL116" i="35"/>
  <c r="MD116" i="35"/>
  <c r="JB116" i="35"/>
  <c r="CZ162" i="35"/>
  <c r="GL162" i="35"/>
  <c r="GH162" i="35"/>
  <c r="DP162" i="35"/>
  <c r="DT162" i="35" s="1"/>
  <c r="CL162" i="35"/>
  <c r="KR162" i="35"/>
  <c r="LD162" i="35"/>
  <c r="LP162" i="35"/>
  <c r="FR162" i="35"/>
  <c r="MH142" i="35"/>
  <c r="JT142" i="35"/>
  <c r="HP142" i="35"/>
  <c r="JF142" i="35"/>
  <c r="IV142" i="35"/>
  <c r="KT142" i="35"/>
  <c r="LF142" i="35"/>
  <c r="ID142" i="35"/>
  <c r="FT142" i="35"/>
  <c r="CN142" i="35"/>
  <c r="DB142" i="35"/>
  <c r="J142" i="35"/>
  <c r="GJ142" i="35"/>
  <c r="IP142" i="35"/>
  <c r="LR142" i="35"/>
  <c r="GZ142" i="35"/>
  <c r="DR142" i="35"/>
  <c r="MT142" i="35"/>
  <c r="KF142" i="35"/>
  <c r="NF142" i="35"/>
  <c r="EN90" i="35"/>
  <c r="CB114" i="35"/>
  <c r="BX114" i="35"/>
  <c r="AN84" i="35"/>
  <c r="KT130" i="35"/>
  <c r="LF130" i="35"/>
  <c r="ID130" i="35"/>
  <c r="IV130" i="35"/>
  <c r="HP130" i="35"/>
  <c r="GZ130" i="35"/>
  <c r="IP130" i="35"/>
  <c r="JF130" i="35"/>
  <c r="GJ130" i="35"/>
  <c r="FT130" i="35"/>
  <c r="J130" i="35"/>
  <c r="CX130" i="35" s="1"/>
  <c r="CN130" i="35"/>
  <c r="DB130" i="35"/>
  <c r="MT130" i="35"/>
  <c r="KF130" i="35"/>
  <c r="NF130" i="35"/>
  <c r="MH130" i="35"/>
  <c r="JT130" i="35"/>
  <c r="DR130" i="35"/>
  <c r="LR130" i="35"/>
  <c r="KT108" i="35"/>
  <c r="LF108" i="35"/>
  <c r="IP108" i="35"/>
  <c r="GJ108" i="35"/>
  <c r="LR108" i="35"/>
  <c r="NF108" i="35"/>
  <c r="DR108" i="35"/>
  <c r="FT108" i="35"/>
  <c r="ID108" i="35"/>
  <c r="DB108" i="35"/>
  <c r="CN108" i="35"/>
  <c r="MT108" i="35"/>
  <c r="KF108" i="35"/>
  <c r="J108" i="35"/>
  <c r="CJ108" i="35" s="1"/>
  <c r="MH108" i="35"/>
  <c r="JF108" i="35"/>
  <c r="HP108" i="35"/>
  <c r="JT108" i="35"/>
  <c r="GZ108" i="35"/>
  <c r="IV108" i="35"/>
  <c r="BN142" i="35"/>
  <c r="BH100" i="35"/>
  <c r="BH164" i="35"/>
  <c r="BH118" i="35"/>
  <c r="AZ124" i="35"/>
  <c r="BN160" i="35"/>
  <c r="CB108" i="35"/>
  <c r="BX108" i="35"/>
  <c r="LB154" i="35"/>
  <c r="KP154" i="35"/>
  <c r="FP154" i="35"/>
  <c r="MD154" i="35"/>
  <c r="LN154" i="35"/>
  <c r="HZ154" i="35"/>
  <c r="CX154" i="35"/>
  <c r="JB154" i="35"/>
  <c r="CJ154" i="35"/>
  <c r="DN154" i="35"/>
  <c r="HL154" i="35"/>
  <c r="MP154" i="35"/>
  <c r="JP154" i="35"/>
  <c r="GF154" i="35"/>
  <c r="NB154" i="35"/>
  <c r="KB154" i="35"/>
  <c r="GV154" i="35"/>
  <c r="NF174" i="35"/>
  <c r="MH174" i="35"/>
  <c r="DR174" i="35"/>
  <c r="J174" i="35"/>
  <c r="KD174" i="35" s="1"/>
  <c r="DB174" i="35"/>
  <c r="ID174" i="35"/>
  <c r="HP174" i="35"/>
  <c r="IP174" i="35"/>
  <c r="IV174" i="35"/>
  <c r="KF174" i="35"/>
  <c r="GZ174" i="35"/>
  <c r="KT174" i="35"/>
  <c r="JT174" i="35"/>
  <c r="LF174" i="35"/>
  <c r="FT174" i="35"/>
  <c r="GJ174" i="35"/>
  <c r="CN174" i="35"/>
  <c r="JF174" i="35"/>
  <c r="MT174" i="35"/>
  <c r="LR174" i="35"/>
  <c r="BT170" i="35"/>
  <c r="BZ170" i="35"/>
  <c r="BN164" i="35"/>
  <c r="GZ110" i="35"/>
  <c r="ID110" i="35"/>
  <c r="HP110" i="35"/>
  <c r="FT110" i="35"/>
  <c r="GJ110" i="35"/>
  <c r="J110" i="35"/>
  <c r="HN110" i="35" s="1"/>
  <c r="DR110" i="35"/>
  <c r="CN110" i="35"/>
  <c r="KF110" i="35"/>
  <c r="MT110" i="35"/>
  <c r="NF110" i="35"/>
  <c r="MH110" i="35"/>
  <c r="KT110" i="35"/>
  <c r="JT110" i="35"/>
  <c r="LF110" i="35"/>
  <c r="JF110" i="35"/>
  <c r="IP110" i="35"/>
  <c r="DB110" i="35"/>
  <c r="LR110" i="35"/>
  <c r="IV110" i="35"/>
  <c r="AZ136" i="35"/>
  <c r="AN164" i="35"/>
  <c r="KP150" i="35"/>
  <c r="KX150" i="35" s="1"/>
  <c r="LB150" i="35"/>
  <c r="LN150" i="35"/>
  <c r="LX150" i="35" s="1"/>
  <c r="HZ150" i="35"/>
  <c r="GV150" i="35"/>
  <c r="KB150" i="35"/>
  <c r="FP150" i="35"/>
  <c r="FZ150" i="35" s="1"/>
  <c r="HL150" i="35"/>
  <c r="NB150" i="35"/>
  <c r="IL150" i="35"/>
  <c r="MD150" i="35"/>
  <c r="MP150" i="35"/>
  <c r="JB150" i="35"/>
  <c r="JP150" i="35"/>
  <c r="GL118" i="35"/>
  <c r="DP118" i="35"/>
  <c r="KR118" i="35"/>
  <c r="LD118" i="35"/>
  <c r="CL118" i="35"/>
  <c r="CZ118" i="35"/>
  <c r="GH118" i="35"/>
  <c r="EF136" i="35"/>
  <c r="BX126" i="35"/>
  <c r="CB126" i="35"/>
  <c r="AH82" i="35"/>
  <c r="BT122" i="35"/>
  <c r="BZ122" i="35"/>
  <c r="BN82" i="35"/>
  <c r="EF168" i="35"/>
  <c r="BX106" i="35"/>
  <c r="CB106" i="35"/>
  <c r="BN154" i="35"/>
  <c r="AZ82" i="35"/>
  <c r="AX82" i="35"/>
  <c r="BX142" i="35"/>
  <c r="CB142" i="35"/>
  <c r="LN164" i="35"/>
  <c r="GV164" i="35"/>
  <c r="MD164" i="35"/>
  <c r="HL164" i="35"/>
  <c r="NB164" i="35"/>
  <c r="MP164" i="35"/>
  <c r="HZ164" i="35"/>
  <c r="JB164" i="35"/>
  <c r="KB164" i="35"/>
  <c r="JP164" i="35"/>
  <c r="KP164" i="35"/>
  <c r="LB164" i="35"/>
  <c r="AH178" i="35"/>
  <c r="AH144" i="35"/>
  <c r="BT130" i="35"/>
  <c r="BZ130" i="35"/>
  <c r="AZ100" i="35"/>
  <c r="CB118" i="35"/>
  <c r="BX118" i="35"/>
  <c r="BN102" i="35"/>
  <c r="BN114" i="35"/>
  <c r="BH108" i="35"/>
  <c r="AZ126" i="35"/>
  <c r="EF106" i="35"/>
  <c r="LP168" i="35"/>
  <c r="DP168" i="35"/>
  <c r="KD168" i="35"/>
  <c r="CZ168" i="35"/>
  <c r="KR168" i="35"/>
  <c r="MF168" i="35"/>
  <c r="LD168" i="35"/>
  <c r="MR168" i="35"/>
  <c r="ND168" i="35"/>
  <c r="IN168" i="35"/>
  <c r="GX168" i="35"/>
  <c r="GL168" i="35"/>
  <c r="IB168" i="35"/>
  <c r="CL168" i="35"/>
  <c r="JD168" i="35"/>
  <c r="JR168" i="35"/>
  <c r="HN168" i="35"/>
  <c r="GH168" i="35"/>
  <c r="FR168" i="35"/>
  <c r="AH116" i="35"/>
  <c r="BT114" i="35"/>
  <c r="BZ114" i="35"/>
  <c r="EN98" i="35"/>
  <c r="BX146" i="35"/>
  <c r="CB146" i="35"/>
  <c r="CB88" i="35"/>
  <c r="BX88" i="35"/>
  <c r="AH92" i="35"/>
  <c r="EN124" i="35"/>
  <c r="BN94" i="35"/>
  <c r="EN148" i="35"/>
  <c r="BN162" i="35"/>
  <c r="BT102" i="35"/>
  <c r="BZ102" i="35"/>
  <c r="BT90" i="35"/>
  <c r="BZ90" i="35"/>
  <c r="EF154" i="35"/>
  <c r="CL174" i="35"/>
  <c r="MR174" i="35"/>
  <c r="MF174" i="35"/>
  <c r="JD174" i="35"/>
  <c r="LD174" i="35"/>
  <c r="FR174" i="35"/>
  <c r="KR174" i="35"/>
  <c r="HN174" i="35"/>
  <c r="IB174" i="35"/>
  <c r="GL174" i="35"/>
  <c r="DP174" i="35"/>
  <c r="CZ174" i="35"/>
  <c r="LP174" i="35"/>
  <c r="GX174" i="35"/>
  <c r="GH174" i="35"/>
  <c r="IN174" i="35"/>
  <c r="AN104" i="35"/>
  <c r="KR166" i="35"/>
  <c r="LD166" i="35"/>
  <c r="CZ166" i="35"/>
  <c r="DP166" i="35"/>
  <c r="CL166" i="35"/>
  <c r="JR166" i="35"/>
  <c r="KD166" i="35"/>
  <c r="MR166" i="35"/>
  <c r="ND166" i="35"/>
  <c r="MF166" i="35"/>
  <c r="GH166" i="35"/>
  <c r="LP166" i="35"/>
  <c r="IN166" i="35"/>
  <c r="IB166" i="35"/>
  <c r="JD166" i="35"/>
  <c r="GX166" i="35"/>
  <c r="FR166" i="35"/>
  <c r="HN166" i="35"/>
  <c r="GL166" i="35"/>
  <c r="BT162" i="35"/>
  <c r="BZ162" i="35"/>
  <c r="BT116" i="35"/>
  <c r="BZ116" i="35"/>
  <c r="LB174" i="35"/>
  <c r="KP174" i="35"/>
  <c r="GF174" i="35"/>
  <c r="KB174" i="35"/>
  <c r="HZ174" i="35"/>
  <c r="MD174" i="35"/>
  <c r="JP174" i="35"/>
  <c r="DN174" i="35"/>
  <c r="JB174" i="35"/>
  <c r="CJ174" i="35"/>
  <c r="HL174" i="35"/>
  <c r="MP174" i="35"/>
  <c r="LN174" i="35"/>
  <c r="GV174" i="35"/>
  <c r="FP174" i="35"/>
  <c r="CX174" i="35"/>
  <c r="NB174" i="35"/>
  <c r="BN112" i="35"/>
  <c r="BN126" i="35"/>
  <c r="FR134" i="35"/>
  <c r="GL134" i="35"/>
  <c r="LD134" i="35"/>
  <c r="KR134" i="35"/>
  <c r="DP134" i="35"/>
  <c r="CL134" i="35"/>
  <c r="GH134" i="35"/>
  <c r="CZ134" i="35"/>
  <c r="CB158" i="35"/>
  <c r="BX158" i="35"/>
  <c r="AN114" i="35"/>
  <c r="AH80" i="35"/>
  <c r="EN104" i="35"/>
  <c r="EN106" i="35"/>
  <c r="AH96" i="35"/>
  <c r="AZ168" i="35"/>
  <c r="AZ96" i="35"/>
  <c r="DV96" i="35" s="1"/>
  <c r="AZ150" i="35"/>
  <c r="AH140" i="35"/>
  <c r="AN170" i="35"/>
  <c r="EN102" i="35"/>
  <c r="DR164" i="35"/>
  <c r="GJ164" i="35"/>
  <c r="NF164" i="35"/>
  <c r="JF164" i="35"/>
  <c r="MH164" i="35"/>
  <c r="IV164" i="35"/>
  <c r="LF164" i="35"/>
  <c r="KF164" i="35"/>
  <c r="KT164" i="35"/>
  <c r="GZ164" i="35"/>
  <c r="IP164" i="35"/>
  <c r="MT164" i="35"/>
  <c r="HP164" i="35"/>
  <c r="JT164" i="35"/>
  <c r="FT164" i="35"/>
  <c r="LR164" i="35"/>
  <c r="ID164" i="35"/>
  <c r="J164" i="35"/>
  <c r="CX164" i="35" s="1"/>
  <c r="DB164" i="35"/>
  <c r="CN164" i="35"/>
  <c r="AN98" i="35"/>
  <c r="AH136" i="35"/>
  <c r="EN118" i="35"/>
  <c r="BT164" i="35"/>
  <c r="BZ164" i="35"/>
  <c r="BH166" i="35"/>
  <c r="BH146" i="35"/>
  <c r="EF126" i="35"/>
  <c r="BN138" i="35"/>
  <c r="KT112" i="35"/>
  <c r="LF112" i="35"/>
  <c r="JF112" i="35"/>
  <c r="DR112" i="35"/>
  <c r="LR112" i="35"/>
  <c r="FT112" i="35"/>
  <c r="GJ112" i="35"/>
  <c r="J112" i="35"/>
  <c r="CJ112" i="35" s="1"/>
  <c r="CN112" i="35"/>
  <c r="DB112" i="35"/>
  <c r="KF112" i="35"/>
  <c r="MT112" i="35"/>
  <c r="HP112" i="35"/>
  <c r="NF112" i="35"/>
  <c r="MH112" i="35"/>
  <c r="GZ112" i="35"/>
  <c r="ID112" i="35"/>
  <c r="IV112" i="35"/>
  <c r="IP112" i="35"/>
  <c r="JT112" i="35"/>
  <c r="LD154" i="35"/>
  <c r="KR154" i="35"/>
  <c r="MR154" i="35"/>
  <c r="JD154" i="35"/>
  <c r="HN154" i="35"/>
  <c r="DP154" i="35"/>
  <c r="GH154" i="35"/>
  <c r="JR154" i="35"/>
  <c r="IN154" i="35"/>
  <c r="LP154" i="35"/>
  <c r="CL154" i="35"/>
  <c r="CZ154" i="35"/>
  <c r="MF154" i="35"/>
  <c r="KD154" i="35"/>
  <c r="ND154" i="35"/>
  <c r="IB154" i="35"/>
  <c r="GX154" i="35"/>
  <c r="FR154" i="35"/>
  <c r="GL154" i="35"/>
  <c r="AN122" i="35"/>
  <c r="LD144" i="35"/>
  <c r="KR144" i="35"/>
  <c r="HN144" i="35"/>
  <c r="GX144" i="35"/>
  <c r="ND144" i="35"/>
  <c r="JR144" i="35"/>
  <c r="GL144" i="35"/>
  <c r="FR144" i="35"/>
  <c r="CZ144" i="35"/>
  <c r="DP144" i="35"/>
  <c r="DV144" i="35" s="1"/>
  <c r="LP144" i="35"/>
  <c r="MF144" i="35"/>
  <c r="JD144" i="35"/>
  <c r="IN144" i="35"/>
  <c r="CL144" i="35"/>
  <c r="GH144" i="35"/>
  <c r="BH176" i="35"/>
  <c r="BH142" i="35"/>
  <c r="LB136" i="35"/>
  <c r="KP136" i="35"/>
  <c r="NB136" i="35"/>
  <c r="JB136" i="35"/>
  <c r="MD136" i="35"/>
  <c r="LN136" i="35"/>
  <c r="HZ136" i="35"/>
  <c r="HL136" i="35"/>
  <c r="JP136" i="35"/>
  <c r="GV136" i="35"/>
  <c r="IL136" i="35"/>
  <c r="KB136" i="35"/>
  <c r="MP136" i="35"/>
  <c r="LB108" i="35"/>
  <c r="KP108" i="35"/>
  <c r="JB108" i="35"/>
  <c r="GV108" i="35"/>
  <c r="HL108" i="35"/>
  <c r="NB108" i="35"/>
  <c r="MD108" i="35"/>
  <c r="LN108" i="35"/>
  <c r="MP108" i="35"/>
  <c r="HZ108" i="35"/>
  <c r="KB108" i="35"/>
  <c r="JP108" i="35"/>
  <c r="KP144" i="35"/>
  <c r="LB144" i="35"/>
  <c r="MD144" i="35"/>
  <c r="JB144" i="35"/>
  <c r="LN144" i="35"/>
  <c r="MP144" i="35"/>
  <c r="HL144" i="35"/>
  <c r="CX144" i="35"/>
  <c r="KB144" i="35"/>
  <c r="HZ144" i="35"/>
  <c r="JP144" i="35"/>
  <c r="GV144" i="35"/>
  <c r="NB144" i="35"/>
  <c r="IL144" i="35"/>
  <c r="LD172" i="35"/>
  <c r="LJ172" i="35" s="1"/>
  <c r="KR172" i="35"/>
  <c r="KV172" i="35" s="1"/>
  <c r="LP172" i="35"/>
  <c r="CZ172" i="35"/>
  <c r="GH172" i="35"/>
  <c r="GR172" i="35" s="1"/>
  <c r="GL172" i="35"/>
  <c r="CL172" i="35"/>
  <c r="DP172" i="35"/>
  <c r="FR172" i="35"/>
  <c r="EF130" i="35"/>
  <c r="KT116" i="35"/>
  <c r="LF116" i="35"/>
  <c r="LR116" i="35"/>
  <c r="J116" i="35"/>
  <c r="CJ116" i="35" s="1"/>
  <c r="FT116" i="35"/>
  <c r="GJ116" i="35"/>
  <c r="DB116" i="35"/>
  <c r="CN116" i="35"/>
  <c r="DR116" i="35"/>
  <c r="MT116" i="35"/>
  <c r="KF116" i="35"/>
  <c r="MH116" i="35"/>
  <c r="NF116" i="35"/>
  <c r="IV116" i="35"/>
  <c r="IP116" i="35"/>
  <c r="GZ116" i="35"/>
  <c r="HP116" i="35"/>
  <c r="JF116" i="35"/>
  <c r="ID116" i="35"/>
  <c r="JT116" i="35"/>
  <c r="AH88" i="35"/>
  <c r="AN108" i="35"/>
  <c r="BH140" i="35"/>
  <c r="BT158" i="35"/>
  <c r="BZ158" i="35"/>
  <c r="EF146" i="35"/>
  <c r="EF100" i="35"/>
  <c r="AN128" i="35"/>
  <c r="GH136" i="35"/>
  <c r="KR136" i="35"/>
  <c r="CZ136" i="35"/>
  <c r="LD136" i="35"/>
  <c r="DP136" i="35"/>
  <c r="CL136" i="35"/>
  <c r="GL136" i="35"/>
  <c r="FR136" i="35"/>
  <c r="BX176" i="35"/>
  <c r="CB176" i="35"/>
  <c r="BN156" i="35"/>
  <c r="LN162" i="35"/>
  <c r="KB162" i="35"/>
  <c r="GV162" i="35"/>
  <c r="KP162" i="35"/>
  <c r="HZ162" i="35"/>
  <c r="LB162" i="35"/>
  <c r="JB162" i="35"/>
  <c r="NB162" i="35"/>
  <c r="HL162" i="35"/>
  <c r="MP162" i="35"/>
  <c r="IL162" i="35"/>
  <c r="MD162" i="35"/>
  <c r="JP162" i="35"/>
  <c r="AN96" i="35"/>
  <c r="AZ154" i="35"/>
  <c r="JD152" i="35"/>
  <c r="JL152" i="35" s="1"/>
  <c r="DP152" i="35"/>
  <c r="DX152" i="35" s="1"/>
  <c r="GL152" i="35"/>
  <c r="FR152" i="35"/>
  <c r="FX152" i="35" s="1"/>
  <c r="GH152" i="35"/>
  <c r="CZ152" i="35"/>
  <c r="CL152" i="35"/>
  <c r="EB152" i="35" s="1"/>
  <c r="KD152" i="35"/>
  <c r="KJ152" i="35" s="1"/>
  <c r="LP152" i="35"/>
  <c r="MR152" i="35"/>
  <c r="ND152" i="35"/>
  <c r="MF152" i="35"/>
  <c r="MJ152" i="35" s="1"/>
  <c r="IN152" i="35"/>
  <c r="KR152" i="35"/>
  <c r="JR152" i="35"/>
  <c r="JX152" i="35" s="1"/>
  <c r="LD152" i="35"/>
  <c r="HN152" i="35"/>
  <c r="HV152" i="35" s="1"/>
  <c r="IB152" i="35"/>
  <c r="IF152" i="35" s="1"/>
  <c r="GX152" i="35"/>
  <c r="HD152" i="35" s="1"/>
  <c r="KR126" i="35"/>
  <c r="KV126" i="35" s="1"/>
  <c r="LD126" i="35"/>
  <c r="GL126" i="35"/>
  <c r="GH126" i="35"/>
  <c r="CL126" i="35"/>
  <c r="CZ126" i="35"/>
  <c r="DP126" i="35"/>
  <c r="AN130" i="35"/>
  <c r="BH120" i="35"/>
  <c r="EF92" i="35"/>
  <c r="BH96" i="35"/>
  <c r="BN134" i="35"/>
  <c r="CB86" i="35"/>
  <c r="BX86" i="35"/>
  <c r="CB98" i="35"/>
  <c r="BX98" i="35"/>
  <c r="BH86" i="35"/>
  <c r="BN116" i="35"/>
  <c r="AN178" i="35"/>
  <c r="HP124" i="35"/>
  <c r="KF124" i="35"/>
  <c r="J124" i="35"/>
  <c r="CJ124" i="35" s="1"/>
  <c r="JF124" i="35"/>
  <c r="GJ124" i="35"/>
  <c r="GZ124" i="35"/>
  <c r="LF124" i="35"/>
  <c r="FT124" i="35"/>
  <c r="KT124" i="35"/>
  <c r="DR124" i="35"/>
  <c r="CN124" i="35"/>
  <c r="DB124" i="35"/>
  <c r="MT124" i="35"/>
  <c r="NF124" i="35"/>
  <c r="MH124" i="35"/>
  <c r="LR124" i="35"/>
  <c r="ID124" i="35"/>
  <c r="JT124" i="35"/>
  <c r="IV124" i="35"/>
  <c r="IP124" i="35"/>
  <c r="AN132" i="35"/>
  <c r="LF176" i="35"/>
  <c r="KT176" i="35"/>
  <c r="DB176" i="35"/>
  <c r="HP176" i="35"/>
  <c r="HT176" i="35" s="1"/>
  <c r="MH176" i="35"/>
  <c r="DR176" i="35"/>
  <c r="CN176" i="35"/>
  <c r="LR176" i="35"/>
  <c r="J176" i="35"/>
  <c r="DN176" i="35" s="1"/>
  <c r="JT176" i="35"/>
  <c r="NF176" i="35"/>
  <c r="MT176" i="35"/>
  <c r="KF176" i="35"/>
  <c r="GZ176" i="35"/>
  <c r="HF176" i="35" s="1"/>
  <c r="IV176" i="35"/>
  <c r="GJ176" i="35"/>
  <c r="IP176" i="35"/>
  <c r="JF176" i="35"/>
  <c r="FT176" i="35"/>
  <c r="ID176" i="35"/>
  <c r="LD128" i="35"/>
  <c r="LH128" i="35" s="1"/>
  <c r="KR128" i="35"/>
  <c r="LP128" i="35"/>
  <c r="LV128" i="35" s="1"/>
  <c r="GL128" i="35"/>
  <c r="GH128" i="35"/>
  <c r="FR128" i="35"/>
  <c r="CL128" i="35"/>
  <c r="CZ128" i="35"/>
  <c r="DF128" i="35" s="1"/>
  <c r="DP128" i="35"/>
  <c r="IN128" i="35"/>
  <c r="IT128" i="35" s="1"/>
  <c r="AN150" i="35"/>
  <c r="LJ148" i="35"/>
  <c r="GR156" i="35"/>
  <c r="KV138" i="35"/>
  <c r="LH156" i="35"/>
  <c r="LH170" i="35"/>
  <c r="KH90" i="35"/>
  <c r="LV90" i="35"/>
  <c r="LT94" i="35"/>
  <c r="NH94" i="35"/>
  <c r="LT88" i="35"/>
  <c r="DX88" i="35"/>
  <c r="DV88" i="35"/>
  <c r="FX88" i="35"/>
  <c r="FV88" i="35"/>
  <c r="JH88" i="35"/>
  <c r="NH98" i="35"/>
  <c r="JV94" i="35"/>
  <c r="HT92" i="35"/>
  <c r="DH88" i="35"/>
  <c r="DD88" i="35"/>
  <c r="FD92" i="35"/>
  <c r="FH92" i="35"/>
  <c r="FB92" i="35"/>
  <c r="FF92" i="35"/>
  <c r="MV94" i="35"/>
  <c r="JH96" i="35"/>
  <c r="HR92" i="35"/>
  <c r="HR96" i="35"/>
  <c r="EB178" i="35"/>
  <c r="CR178" i="35"/>
  <c r="DH94" i="35"/>
  <c r="EJ94" i="35"/>
  <c r="EL94" i="35"/>
  <c r="DF94" i="35"/>
  <c r="HT96" i="35"/>
  <c r="LV94" i="35"/>
  <c r="IF94" i="35"/>
  <c r="LV88" i="35"/>
  <c r="CR94" i="35"/>
  <c r="ED94" i="35"/>
  <c r="NH92" i="35"/>
  <c r="JJ98" i="35"/>
  <c r="FV156" i="35"/>
  <c r="DX94" i="35"/>
  <c r="DV94" i="35"/>
  <c r="DT94" i="35"/>
  <c r="KH88" i="35"/>
  <c r="IF92" i="35"/>
  <c r="JH98" i="35"/>
  <c r="LH148" i="35"/>
  <c r="CT92" i="35"/>
  <c r="CR92" i="35"/>
  <c r="ED92" i="35"/>
  <c r="EB92" i="35"/>
  <c r="IR98" i="35"/>
  <c r="HR88" i="35"/>
  <c r="MJ96" i="35"/>
  <c r="JV88" i="35"/>
  <c r="KV160" i="35"/>
  <c r="DV148" i="35"/>
  <c r="DT148" i="35"/>
  <c r="DH92" i="35"/>
  <c r="EL92" i="35"/>
  <c r="FV92" i="35"/>
  <c r="FX92" i="35"/>
  <c r="MJ94" i="35"/>
  <c r="HT88" i="35"/>
  <c r="IF98" i="35"/>
  <c r="JV96" i="35"/>
  <c r="DX92" i="35"/>
  <c r="DV92" i="35"/>
  <c r="DT92" i="35"/>
  <c r="HR90" i="35"/>
  <c r="KH94" i="35"/>
  <c r="LT96" i="35"/>
  <c r="EB160" i="35"/>
  <c r="CR160" i="35"/>
  <c r="ED160" i="35"/>
  <c r="CP160" i="35"/>
  <c r="MJ90" i="35"/>
  <c r="HT90" i="35"/>
  <c r="MV96" i="35"/>
  <c r="LV96" i="35"/>
  <c r="FL98" i="35"/>
  <c r="FH98" i="35"/>
  <c r="FB98" i="35"/>
  <c r="FD98" i="35"/>
  <c r="FF98" i="35"/>
  <c r="FL88" i="35"/>
  <c r="FD88" i="35"/>
  <c r="FH88" i="35"/>
  <c r="FF88" i="35"/>
  <c r="FB88" i="35"/>
  <c r="CT98" i="35"/>
  <c r="CP98" i="35"/>
  <c r="EB98" i="35"/>
  <c r="ED98" i="35"/>
  <c r="CR98" i="35"/>
  <c r="LV98" i="35"/>
  <c r="IR94" i="35"/>
  <c r="NH96" i="35"/>
  <c r="MV90" i="35"/>
  <c r="LH140" i="35"/>
  <c r="FL94" i="35"/>
  <c r="FF94" i="35"/>
  <c r="FD94" i="35"/>
  <c r="FB94" i="35"/>
  <c r="FH94" i="35"/>
  <c r="DX98" i="35"/>
  <c r="DV98" i="35"/>
  <c r="DT98" i="35"/>
  <c r="LT98" i="35"/>
  <c r="MJ88" i="35"/>
  <c r="IR96" i="35"/>
  <c r="IR92" i="35"/>
  <c r="DH98" i="35"/>
  <c r="DF98" i="35"/>
  <c r="EL98" i="35"/>
  <c r="DD98" i="35"/>
  <c r="EJ98" i="35"/>
  <c r="HB92" i="35"/>
  <c r="LT90" i="35"/>
  <c r="HB94" i="35"/>
  <c r="IF90" i="35"/>
  <c r="IH148" i="35"/>
  <c r="IF148" i="35"/>
  <c r="CT90" i="35"/>
  <c r="CP90" i="35"/>
  <c r="CR90" i="35"/>
  <c r="EB90" i="35"/>
  <c r="FX98" i="35"/>
  <c r="HD92" i="35"/>
  <c r="KH96" i="35"/>
  <c r="HD94" i="35"/>
  <c r="LV92" i="35"/>
  <c r="DX90" i="35"/>
  <c r="DV90" i="35"/>
  <c r="FX96" i="35"/>
  <c r="FV96" i="35"/>
  <c r="FX94" i="35"/>
  <c r="FV94" i="35"/>
  <c r="IF88" i="35"/>
  <c r="JH92" i="35"/>
  <c r="MJ98" i="35"/>
  <c r="HT94" i="35"/>
  <c r="LT92" i="35"/>
  <c r="DV158" i="35"/>
  <c r="DT158" i="35"/>
  <c r="DH90" i="35"/>
  <c r="EL90" i="35"/>
  <c r="EJ90" i="35"/>
  <c r="DF90" i="35"/>
  <c r="DD90" i="35"/>
  <c r="FF90" i="35"/>
  <c r="FH90" i="35"/>
  <c r="FB90" i="35"/>
  <c r="FD90" i="35"/>
  <c r="JH90" i="35"/>
  <c r="JJ92" i="35"/>
  <c r="MV88" i="35"/>
  <c r="HR94" i="35"/>
  <c r="NH90" i="35"/>
  <c r="DV162" i="35"/>
  <c r="LV140" i="35"/>
  <c r="LT140" i="35"/>
  <c r="CT96" i="35"/>
  <c r="CR96" i="35"/>
  <c r="ED96" i="35"/>
  <c r="EB96" i="35"/>
  <c r="JJ90" i="35"/>
  <c r="HB90" i="35"/>
  <c r="IR88" i="35"/>
  <c r="HB88" i="35"/>
  <c r="HD160" i="35"/>
  <c r="HB160" i="35"/>
  <c r="FL96" i="35"/>
  <c r="FD96" i="35"/>
  <c r="FB96" i="35"/>
  <c r="FF96" i="35"/>
  <c r="FH96" i="35"/>
  <c r="DH96" i="35"/>
  <c r="EL96" i="35"/>
  <c r="EJ96" i="35"/>
  <c r="DD96" i="35"/>
  <c r="DF96" i="35"/>
  <c r="IF96" i="35"/>
  <c r="HD90" i="35"/>
  <c r="IR90" i="35"/>
  <c r="HD88" i="35"/>
  <c r="DV150" i="35"/>
  <c r="DT150" i="35"/>
  <c r="FX90" i="35"/>
  <c r="FV90" i="35"/>
  <c r="DX96" i="35"/>
  <c r="DT96" i="35"/>
  <c r="KH92" i="35"/>
  <c r="HD98" i="35"/>
  <c r="JV92" i="35"/>
  <c r="JH94" i="35"/>
  <c r="HT98" i="35"/>
  <c r="CT88" i="35"/>
  <c r="CR88" i="35"/>
  <c r="CP88" i="35"/>
  <c r="EB88" i="35"/>
  <c r="ED88" i="35"/>
  <c r="JJ88" i="35"/>
  <c r="HB98" i="35"/>
  <c r="NH88" i="35"/>
  <c r="JJ94" i="35"/>
  <c r="HR98" i="35"/>
  <c r="JX84" i="35"/>
  <c r="JX80" i="35"/>
  <c r="KJ80" i="35"/>
  <c r="JL84" i="35"/>
  <c r="JL80" i="35"/>
  <c r="KX84" i="35"/>
  <c r="LJ84" i="35"/>
  <c r="LT80" i="35"/>
  <c r="LJ80" i="35"/>
  <c r="DX86" i="35"/>
  <c r="CT86" i="35"/>
  <c r="ED86" i="35"/>
  <c r="EB86" i="35"/>
  <c r="CP86" i="35"/>
  <c r="DH86" i="35"/>
  <c r="DF86" i="35"/>
  <c r="EL86" i="35"/>
  <c r="EJ86" i="35"/>
  <c r="DD86" i="35"/>
  <c r="IF86" i="35"/>
  <c r="FL86" i="35"/>
  <c r="FH86" i="35"/>
  <c r="FF86" i="35"/>
  <c r="FD86" i="35"/>
  <c r="FB86" i="35"/>
  <c r="MJ86" i="35"/>
  <c r="DX148" i="35"/>
  <c r="NH86" i="35"/>
  <c r="KV86" i="35"/>
  <c r="IR86" i="35"/>
  <c r="MV86" i="35"/>
  <c r="LV86" i="35"/>
  <c r="LT86" i="35"/>
  <c r="KH86" i="35"/>
  <c r="HR86" i="35"/>
  <c r="HT86" i="35"/>
  <c r="JV86" i="35"/>
  <c r="FV86" i="35"/>
  <c r="FX86" i="35"/>
  <c r="LH86" i="35"/>
  <c r="JJ86" i="35"/>
  <c r="JH86" i="35"/>
  <c r="HB86" i="35"/>
  <c r="HD86" i="35"/>
  <c r="NH84" i="35"/>
  <c r="NH82" i="35"/>
  <c r="NJ80" i="35"/>
  <c r="MV84" i="35"/>
  <c r="MV80" i="35"/>
  <c r="MV82" i="35"/>
  <c r="MJ84" i="35"/>
  <c r="MJ82" i="35"/>
  <c r="MJ80" i="35"/>
  <c r="LT82" i="35"/>
  <c r="LV82" i="35"/>
  <c r="LV80" i="35"/>
  <c r="LH84" i="35"/>
  <c r="LH82" i="35"/>
  <c r="LH80" i="35"/>
  <c r="KV84" i="35"/>
  <c r="KV82" i="35"/>
  <c r="KH82" i="35"/>
  <c r="KH80" i="35"/>
  <c r="JV84" i="35"/>
  <c r="JV80" i="35"/>
  <c r="JH84" i="35"/>
  <c r="JJ84" i="35"/>
  <c r="JJ80" i="35"/>
  <c r="JH80" i="35"/>
  <c r="IR82" i="35"/>
  <c r="IR80" i="35"/>
  <c r="IF84" i="35"/>
  <c r="IF82" i="35"/>
  <c r="IF80" i="35"/>
  <c r="HR84" i="35"/>
  <c r="HT84" i="35"/>
  <c r="HR82" i="35"/>
  <c r="HT82" i="35"/>
  <c r="HT80" i="35"/>
  <c r="HR80" i="35"/>
  <c r="HB84" i="35"/>
  <c r="HD84" i="35"/>
  <c r="HB82" i="35"/>
  <c r="HD82" i="35"/>
  <c r="HD80" i="35"/>
  <c r="HB80" i="35"/>
  <c r="FX84" i="35"/>
  <c r="FV84" i="35"/>
  <c r="FV82" i="35"/>
  <c r="FX82" i="35"/>
  <c r="FV80" i="35"/>
  <c r="FH84" i="35"/>
  <c r="FF84" i="35"/>
  <c r="FD84" i="35"/>
  <c r="FB84" i="35"/>
  <c r="FH82" i="35"/>
  <c r="FF82" i="35"/>
  <c r="FD82" i="35"/>
  <c r="FB82" i="35"/>
  <c r="FF80" i="35"/>
  <c r="FH80" i="35"/>
  <c r="FB80" i="35"/>
  <c r="FD80" i="35"/>
  <c r="FL80" i="35"/>
  <c r="FJ80" i="35"/>
  <c r="EL84" i="35"/>
  <c r="EJ84" i="35"/>
  <c r="EB84" i="35"/>
  <c r="ED84" i="35"/>
  <c r="EB82" i="35"/>
  <c r="ED82" i="35"/>
  <c r="DX84" i="35"/>
  <c r="DT84" i="35"/>
  <c r="DV84" i="35"/>
  <c r="DX82" i="35"/>
  <c r="DH84" i="35"/>
  <c r="DD84" i="35"/>
  <c r="DF84" i="35"/>
  <c r="DH82" i="35"/>
  <c r="CT84" i="35"/>
  <c r="CR84" i="35"/>
  <c r="CP84" i="35"/>
  <c r="CT82" i="35"/>
  <c r="DX158" i="35"/>
  <c r="DH158" i="35"/>
  <c r="DX150" i="35"/>
  <c r="JR174" i="35"/>
  <c r="MR146" i="35"/>
  <c r="MV146" i="35" s="1"/>
  <c r="MR170" i="35"/>
  <c r="MV170" i="35" s="1"/>
  <c r="HN156" i="35"/>
  <c r="HV156" i="35" s="1"/>
  <c r="GX156" i="35"/>
  <c r="ND174" i="35"/>
  <c r="KD144" i="35"/>
  <c r="GF144" i="35"/>
  <c r="JR178" i="35"/>
  <c r="IN146" i="35"/>
  <c r="GX178" i="35"/>
  <c r="LJ170" i="35"/>
  <c r="MF162" i="35"/>
  <c r="HN178" i="35"/>
  <c r="HV178" i="35" s="1"/>
  <c r="MR144" i="35"/>
  <c r="MR178" i="35"/>
  <c r="MX178" i="35" s="1"/>
  <c r="MF178" i="35"/>
  <c r="ML178" i="35" s="1"/>
  <c r="MF146" i="35"/>
  <c r="ML146" i="35" s="1"/>
  <c r="HN146" i="35"/>
  <c r="HR146" i="35" s="1"/>
  <c r="KD156" i="35"/>
  <c r="HN158" i="35"/>
  <c r="HT158" i="35" s="1"/>
  <c r="HN170" i="35"/>
  <c r="JR164" i="35"/>
  <c r="JD178" i="35"/>
  <c r="JL178" i="35" s="1"/>
  <c r="IB140" i="35"/>
  <c r="MF142" i="35"/>
  <c r="ML168" i="35"/>
  <c r="JD146" i="35"/>
  <c r="IN156" i="35"/>
  <c r="KD170" i="35"/>
  <c r="KH170" i="35" s="1"/>
  <c r="IN140" i="35"/>
  <c r="KD142" i="35"/>
  <c r="HF160" i="35"/>
  <c r="GX150" i="35"/>
  <c r="IB146" i="35"/>
  <c r="IH146" i="35" s="1"/>
  <c r="DX162" i="35"/>
  <c r="JD156" i="35"/>
  <c r="JR158" i="35"/>
  <c r="JV158" i="35" s="1"/>
  <c r="ND170" i="35"/>
  <c r="NJ170" i="35" s="1"/>
  <c r="MF172" i="35"/>
  <c r="MJ172" i="35" s="1"/>
  <c r="GX140" i="35"/>
  <c r="HF140" i="35" s="1"/>
  <c r="KX160" i="35"/>
  <c r="IB144" i="35"/>
  <c r="JR146" i="35"/>
  <c r="JX146" i="35" s="1"/>
  <c r="JR156" i="35"/>
  <c r="ND172" i="35"/>
  <c r="JD164" i="35"/>
  <c r="KD140" i="35"/>
  <c r="GX142" i="35"/>
  <c r="HD142" i="35" s="1"/>
  <c r="JX168" i="35"/>
  <c r="GX146" i="35"/>
  <c r="HF146" i="35" s="1"/>
  <c r="MR156" i="35"/>
  <c r="MX156" i="35" s="1"/>
  <c r="IB158" i="35"/>
  <c r="MF170" i="35"/>
  <c r="ML170" i="35" s="1"/>
  <c r="KD172" i="35"/>
  <c r="MR164" i="35"/>
  <c r="IN158" i="35"/>
  <c r="MF164" i="35"/>
  <c r="MF156" i="35"/>
  <c r="ML156" i="35" s="1"/>
  <c r="JD172" i="35"/>
  <c r="JL172" i="35" s="1"/>
  <c r="ND164" i="35"/>
  <c r="NJ164" i="35" s="1"/>
  <c r="ND178" i="35"/>
  <c r="NJ178" i="35" s="1"/>
  <c r="JR140" i="35"/>
  <c r="JX140" i="35" s="1"/>
  <c r="JL166" i="35"/>
  <c r="ND156" i="35"/>
  <c r="NJ156" i="35" s="1"/>
  <c r="GX158" i="35"/>
  <c r="GX162" i="35"/>
  <c r="LJ140" i="35"/>
  <c r="KD178" i="35"/>
  <c r="KJ178" i="35" s="1"/>
  <c r="ND142" i="35"/>
  <c r="IB150" i="35"/>
  <c r="IH150" i="35" s="1"/>
  <c r="KD146" i="35"/>
  <c r="KJ146" i="35" s="1"/>
  <c r="JD158" i="35"/>
  <c r="JL158" i="35" s="1"/>
  <c r="HN162" i="35"/>
  <c r="KD164" i="35"/>
  <c r="KJ164" i="35" s="1"/>
  <c r="ND140" i="35"/>
  <c r="MR142" i="35"/>
  <c r="HN150" i="35"/>
  <c r="IH156" i="35"/>
  <c r="IB160" i="35"/>
  <c r="IH160" i="35" s="1"/>
  <c r="ND146" i="35"/>
  <c r="JD162" i="35"/>
  <c r="KD150" i="35"/>
  <c r="ND158" i="35"/>
  <c r="JD170" i="35"/>
  <c r="IN162" i="35"/>
  <c r="MF140" i="35"/>
  <c r="JR150" i="35"/>
  <c r="IB170" i="35"/>
  <c r="IH170" i="35" s="1"/>
  <c r="IB162" i="35"/>
  <c r="GX164" i="35"/>
  <c r="JD150" i="35"/>
  <c r="JL150" i="35" s="1"/>
  <c r="HF166" i="35"/>
  <c r="KX154" i="35"/>
  <c r="ND160" i="35"/>
  <c r="MR158" i="35"/>
  <c r="JR170" i="35"/>
  <c r="JX170" i="35" s="1"/>
  <c r="IB164" i="35"/>
  <c r="MR140" i="35"/>
  <c r="IN150" i="35"/>
  <c r="MF158" i="35"/>
  <c r="IN170" i="35"/>
  <c r="IT170" i="35" s="1"/>
  <c r="IB172" i="35"/>
  <c r="IN164" i="35"/>
  <c r="KD158" i="35"/>
  <c r="JR162" i="35"/>
  <c r="KX140" i="35"/>
  <c r="JR142" i="35"/>
  <c r="MR150" i="35"/>
  <c r="JR172" i="35"/>
  <c r="MR162" i="35"/>
  <c r="IB178" i="35"/>
  <c r="HN142" i="35"/>
  <c r="MF150" i="35"/>
  <c r="HN172" i="35"/>
  <c r="HV172" i="35" s="1"/>
  <c r="JD142" i="35"/>
  <c r="ND150" i="35"/>
  <c r="NJ150" i="35" s="1"/>
  <c r="CT160" i="35"/>
  <c r="IN172" i="35"/>
  <c r="ND162" i="35"/>
  <c r="HN160" i="35"/>
  <c r="HV160" i="35" s="1"/>
  <c r="GX170" i="35"/>
  <c r="GX172" i="35"/>
  <c r="HF172" i="35" s="1"/>
  <c r="IN178" i="35"/>
  <c r="HN140" i="35"/>
  <c r="IN142" i="35"/>
  <c r="MR172" i="35"/>
  <c r="MX172" i="35" s="1"/>
  <c r="KD162" i="35"/>
  <c r="HN164" i="35"/>
  <c r="JD140" i="35"/>
  <c r="IB142" i="35"/>
  <c r="KJ114" i="35"/>
  <c r="JR128" i="35"/>
  <c r="JX128" i="35" s="1"/>
  <c r="GX128" i="35"/>
  <c r="KX138" i="35"/>
  <c r="HN124" i="35"/>
  <c r="MR128" i="35"/>
  <c r="MX128" i="35" s="1"/>
  <c r="CX110" i="35"/>
  <c r="GR122" i="35"/>
  <c r="FJ92" i="35"/>
  <c r="FL92" i="35"/>
  <c r="FJ90" i="35"/>
  <c r="FL90" i="35"/>
  <c r="FJ84" i="35"/>
  <c r="FL84" i="35"/>
  <c r="FJ82" i="35"/>
  <c r="FL82" i="35"/>
  <c r="FJ98" i="35"/>
  <c r="FJ96" i="35"/>
  <c r="FJ94" i="35"/>
  <c r="FJ88" i="35"/>
  <c r="FJ86" i="35"/>
  <c r="HN128" i="35"/>
  <c r="DX106" i="35"/>
  <c r="JD128" i="35"/>
  <c r="IB128" i="35"/>
  <c r="IH128" i="35" s="1"/>
  <c r="GF110" i="35"/>
  <c r="FP110" i="35"/>
  <c r="CX136" i="35"/>
  <c r="GX102" i="35"/>
  <c r="MR102" i="35"/>
  <c r="MF102" i="35"/>
  <c r="ML102" i="35" s="1"/>
  <c r="JD102" i="35"/>
  <c r="KD128" i="35"/>
  <c r="KD102" i="35"/>
  <c r="KJ102" i="35" s="1"/>
  <c r="MF128" i="35"/>
  <c r="ML128" i="35" s="1"/>
  <c r="HN102" i="35"/>
  <c r="ND128" i="35"/>
  <c r="NJ128" i="35" s="1"/>
  <c r="IB102" i="35"/>
  <c r="CJ110" i="35"/>
  <c r="GX106" i="35"/>
  <c r="MR106" i="35"/>
  <c r="IB106" i="35"/>
  <c r="IH106" i="35" s="1"/>
  <c r="FP106" i="35"/>
  <c r="MF106" i="35"/>
  <c r="IN106" i="35"/>
  <c r="JR106" i="35"/>
  <c r="ND106" i="35"/>
  <c r="NJ106" i="35" s="1"/>
  <c r="JD106" i="35"/>
  <c r="JL106" i="35" s="1"/>
  <c r="KD106" i="35"/>
  <c r="KJ106" i="35" s="1"/>
  <c r="KD138" i="35"/>
  <c r="CJ106" i="35"/>
  <c r="MF138" i="35"/>
  <c r="HN138" i="35"/>
  <c r="HV138" i="35" s="1"/>
  <c r="ND138" i="35"/>
  <c r="NJ138" i="35" s="1"/>
  <c r="JR102" i="35"/>
  <c r="JX102" i="35" s="1"/>
  <c r="JD114" i="35"/>
  <c r="JL114" i="35" s="1"/>
  <c r="ND102" i="35"/>
  <c r="NJ102" i="35" s="1"/>
  <c r="IN114" i="35"/>
  <c r="IT114" i="35" s="1"/>
  <c r="GX138" i="35"/>
  <c r="IN102" i="35"/>
  <c r="MR114" i="35"/>
  <c r="DN136" i="35"/>
  <c r="GX114" i="35"/>
  <c r="CX114" i="35"/>
  <c r="CJ114" i="35"/>
  <c r="MF122" i="35"/>
  <c r="IN138" i="35"/>
  <c r="ND130" i="35"/>
  <c r="JR138" i="35"/>
  <c r="MF130" i="35"/>
  <c r="ND104" i="35"/>
  <c r="NJ104" i="35" s="1"/>
  <c r="MR138" i="35"/>
  <c r="MR104" i="35"/>
  <c r="MX104" i="35" s="1"/>
  <c r="JR130" i="35"/>
  <c r="JX130" i="35" s="1"/>
  <c r="MR130" i="35"/>
  <c r="DN114" i="35"/>
  <c r="HN130" i="35"/>
  <c r="IN130" i="35"/>
  <c r="ND116" i="35"/>
  <c r="JD118" i="35"/>
  <c r="ND118" i="35"/>
  <c r="GF114" i="35"/>
  <c r="MF114" i="35"/>
  <c r="GX118" i="35"/>
  <c r="HF118" i="35" s="1"/>
  <c r="FP114" i="35"/>
  <c r="JR114" i="35"/>
  <c r="JX114" i="35" s="1"/>
  <c r="ND114" i="35"/>
  <c r="NJ114" i="35" s="1"/>
  <c r="IN118" i="35"/>
  <c r="IT118" i="35" s="1"/>
  <c r="HN118" i="35"/>
  <c r="IB114" i="35"/>
  <c r="IH114" i="35" s="1"/>
  <c r="MF116" i="35"/>
  <c r="MR116" i="35"/>
  <c r="ND122" i="35"/>
  <c r="MF100" i="35"/>
  <c r="ND134" i="35"/>
  <c r="MR110" i="35"/>
  <c r="MF104" i="35"/>
  <c r="MR134" i="35"/>
  <c r="MX134" i="35" s="1"/>
  <c r="MF134" i="35"/>
  <c r="ML134" i="35" s="1"/>
  <c r="ND136" i="35"/>
  <c r="NJ136" i="35" s="1"/>
  <c r="MR136" i="35"/>
  <c r="MF110" i="35"/>
  <c r="MR118" i="35"/>
  <c r="GF102" i="35"/>
  <c r="GP102" i="35" s="1"/>
  <c r="KD122" i="35"/>
  <c r="KD118" i="35"/>
  <c r="KJ118" i="35" s="1"/>
  <c r="MF118" i="35"/>
  <c r="MR122" i="35"/>
  <c r="JR136" i="35"/>
  <c r="MF108" i="35"/>
  <c r="ND112" i="35"/>
  <c r="MF126" i="35"/>
  <c r="MR108" i="35"/>
  <c r="ND126" i="35"/>
  <c r="MR120" i="35"/>
  <c r="MX120" i="35" s="1"/>
  <c r="MF120" i="35"/>
  <c r="ND110" i="35"/>
  <c r="MF132" i="35"/>
  <c r="ML132" i="35" s="1"/>
  <c r="MR112" i="35"/>
  <c r="ND132" i="35"/>
  <c r="MF112" i="35"/>
  <c r="ML112" i="35" s="1"/>
  <c r="MF136" i="35"/>
  <c r="ML136" i="35" s="1"/>
  <c r="MR132" i="35"/>
  <c r="MX132" i="35" s="1"/>
  <c r="MR126" i="35"/>
  <c r="ND120" i="35"/>
  <c r="ND100" i="35"/>
  <c r="NJ100" i="35" s="1"/>
  <c r="ND108" i="35"/>
  <c r="MR100" i="35"/>
  <c r="MX100" i="35" s="1"/>
  <c r="LP122" i="35"/>
  <c r="JD138" i="35"/>
  <c r="JL138" i="35" s="1"/>
  <c r="IB138" i="35"/>
  <c r="IH138" i="35" s="1"/>
  <c r="JR122" i="35"/>
  <c r="JX122" i="35" s="1"/>
  <c r="LP104" i="35"/>
  <c r="KD104" i="35"/>
  <c r="KJ104" i="35" s="1"/>
  <c r="JR104" i="35"/>
  <c r="JD104" i="35"/>
  <c r="JR118" i="35"/>
  <c r="JX118" i="35" s="1"/>
  <c r="LP118" i="35"/>
  <c r="HN114" i="35"/>
  <c r="IB118" i="35"/>
  <c r="IN122" i="35"/>
  <c r="LP116" i="35"/>
  <c r="LP136" i="35"/>
  <c r="LP110" i="35"/>
  <c r="LP100" i="35"/>
  <c r="KD136" i="35"/>
  <c r="JD136" i="35"/>
  <c r="JL136" i="35" s="1"/>
  <c r="LJ132" i="35"/>
  <c r="KX136" i="35"/>
  <c r="LP120" i="35"/>
  <c r="LP112" i="35"/>
  <c r="LP108" i="35"/>
  <c r="LP126" i="35"/>
  <c r="LP132" i="35"/>
  <c r="LP134" i="35"/>
  <c r="LJ100" i="35"/>
  <c r="KX132" i="35"/>
  <c r="KD126" i="35"/>
  <c r="JD108" i="35"/>
  <c r="JL108" i="35" s="1"/>
  <c r="IN104" i="35"/>
  <c r="IT104" i="35" s="1"/>
  <c r="IB108" i="35"/>
  <c r="IH108" i="35" s="1"/>
  <c r="IB104" i="35"/>
  <c r="IH104" i="35" s="1"/>
  <c r="JR108" i="35"/>
  <c r="JX108" i="35" s="1"/>
  <c r="KD116" i="35"/>
  <c r="HN106" i="35"/>
  <c r="HV106" i="35" s="1"/>
  <c r="IN108" i="35"/>
  <c r="JD120" i="35"/>
  <c r="JL120" i="35" s="1"/>
  <c r="JD132" i="35"/>
  <c r="KD120" i="35"/>
  <c r="KJ120" i="35" s="1"/>
  <c r="JR132" i="35"/>
  <c r="JD126" i="35"/>
  <c r="JL126" i="35" s="1"/>
  <c r="JR120" i="35"/>
  <c r="JD112" i="35"/>
  <c r="JD122" i="35"/>
  <c r="JL122" i="35" s="1"/>
  <c r="KD108" i="35"/>
  <c r="JR134" i="35"/>
  <c r="KD134" i="35"/>
  <c r="KJ134" i="35" s="1"/>
  <c r="IB110" i="35"/>
  <c r="KD112" i="35"/>
  <c r="JD110" i="35"/>
  <c r="JL110" i="35" s="1"/>
  <c r="KD110" i="35"/>
  <c r="JR100" i="35"/>
  <c r="JX100" i="35" s="1"/>
  <c r="KD132" i="35"/>
  <c r="JR110" i="35"/>
  <c r="JX110" i="35" s="1"/>
  <c r="JD100" i="35"/>
  <c r="JD134" i="35"/>
  <c r="KD100" i="35"/>
  <c r="JR126" i="35"/>
  <c r="JX126" i="35" s="1"/>
  <c r="IN132" i="35"/>
  <c r="IB136" i="35"/>
  <c r="IN136" i="35"/>
  <c r="IN116" i="35"/>
  <c r="IN112" i="35"/>
  <c r="IN120" i="35"/>
  <c r="IN100" i="35"/>
  <c r="IN126" i="35"/>
  <c r="IN134" i="35"/>
  <c r="IN110" i="35"/>
  <c r="IB122" i="35"/>
  <c r="IH122" i="35" s="1"/>
  <c r="IB134" i="35"/>
  <c r="IH134" i="35" s="1"/>
  <c r="IB126" i="35"/>
  <c r="IH126" i="35" s="1"/>
  <c r="IB132" i="35"/>
  <c r="GX110" i="35"/>
  <c r="IB116" i="35"/>
  <c r="IB112" i="35"/>
  <c r="IB100" i="35"/>
  <c r="HN122" i="35"/>
  <c r="HN134" i="35"/>
  <c r="IB120" i="35"/>
  <c r="GX136" i="35"/>
  <c r="GX116" i="35"/>
  <c r="HN120" i="35"/>
  <c r="HN108" i="35"/>
  <c r="HN132" i="35"/>
  <c r="HV132" i="35" s="1"/>
  <c r="HN126" i="35"/>
  <c r="HN136" i="35"/>
  <c r="HN104" i="35"/>
  <c r="HV104" i="35" s="1"/>
  <c r="HN116" i="35"/>
  <c r="HN100" i="35"/>
  <c r="HV100" i="35" s="1"/>
  <c r="HN112" i="35"/>
  <c r="HV112" i="35" s="1"/>
  <c r="GX122" i="35"/>
  <c r="GX100" i="35"/>
  <c r="HF100" i="35" s="1"/>
  <c r="GX112" i="35"/>
  <c r="HF112" i="35" s="1"/>
  <c r="GX132" i="35"/>
  <c r="HF132" i="35" s="1"/>
  <c r="GX126" i="35"/>
  <c r="GX120" i="35"/>
  <c r="HF120" i="35" s="1"/>
  <c r="GX104" i="35"/>
  <c r="GX108" i="35"/>
  <c r="GX134" i="35"/>
  <c r="DN124" i="35"/>
  <c r="FP136" i="35"/>
  <c r="FZ136" i="35" s="1"/>
  <c r="DN122" i="35"/>
  <c r="FP122" i="35"/>
  <c r="CJ136" i="35"/>
  <c r="CJ128" i="35"/>
  <c r="FP128" i="35"/>
  <c r="FZ128" i="35" s="1"/>
  <c r="DN128" i="35"/>
  <c r="BD86" i="35"/>
  <c r="GF128" i="35"/>
  <c r="GP128" i="35" s="1"/>
  <c r="CX106" i="35"/>
  <c r="GF106" i="35"/>
  <c r="GP106" i="35" s="1"/>
  <c r="FP124" i="35"/>
  <c r="DN102" i="35"/>
  <c r="GN114" i="35"/>
  <c r="BL114" i="35"/>
  <c r="CJ102" i="35"/>
  <c r="FP102" i="35"/>
  <c r="BL86" i="35"/>
  <c r="CJ122" i="35"/>
  <c r="CX124" i="35"/>
  <c r="GF124" i="35"/>
  <c r="GN86" i="35"/>
  <c r="BL84" i="35"/>
  <c r="CX122" i="35"/>
  <c r="BL82" i="35"/>
  <c r="CJ158" i="35"/>
  <c r="BL132" i="35"/>
  <c r="FP158" i="35"/>
  <c r="FZ158" i="35" s="1"/>
  <c r="CX150" i="35"/>
  <c r="GF150" i="35"/>
  <c r="GP150" i="35" s="1"/>
  <c r="CX168" i="35"/>
  <c r="CJ150" i="35"/>
  <c r="GN84" i="35"/>
  <c r="GN82" i="35"/>
  <c r="GF138" i="35"/>
  <c r="CX176" i="35"/>
  <c r="GF176" i="35"/>
  <c r="GP176" i="35" s="1"/>
  <c r="FP176" i="35"/>
  <c r="FZ176" i="35" s="1"/>
  <c r="GF178" i="35"/>
  <c r="CJ176" i="35"/>
  <c r="BD84" i="35"/>
  <c r="GF134" i="35"/>
  <c r="CX178" i="35"/>
  <c r="CJ134" i="35"/>
  <c r="FP144" i="35"/>
  <c r="FZ144" i="35" s="1"/>
  <c r="CX116" i="35"/>
  <c r="GF146" i="35"/>
  <c r="GP146" i="35" s="1"/>
  <c r="CJ144" i="35"/>
  <c r="DN104" i="35"/>
  <c r="GF126" i="35"/>
  <c r="CX134" i="35"/>
  <c r="CJ126" i="35"/>
  <c r="CX146" i="35"/>
  <c r="CJ146" i="35"/>
  <c r="DN146" i="35"/>
  <c r="GF112" i="35"/>
  <c r="GF100" i="35"/>
  <c r="GP100" i="35" s="1"/>
  <c r="GF104" i="35"/>
  <c r="FP138" i="35"/>
  <c r="FZ138" i="35" s="1"/>
  <c r="CJ104" i="35"/>
  <c r="CX126" i="35"/>
  <c r="DN112" i="35"/>
  <c r="CJ142" i="35"/>
  <c r="DN138" i="35"/>
  <c r="FP112" i="35"/>
  <c r="CJ138" i="35"/>
  <c r="CJ162" i="35"/>
  <c r="FP116" i="35"/>
  <c r="CX112" i="35"/>
  <c r="CX138" i="35"/>
  <c r="DN116" i="35"/>
  <c r="FP100" i="35"/>
  <c r="DN134" i="35"/>
  <c r="FP104" i="35"/>
  <c r="FP126" i="35"/>
  <c r="CX104" i="35"/>
  <c r="CX108" i="35"/>
  <c r="GF116" i="35"/>
  <c r="GN132" i="35"/>
  <c r="CX100" i="35"/>
  <c r="DN108" i="35"/>
  <c r="FP142" i="35"/>
  <c r="FZ142" i="35" s="1"/>
  <c r="CJ140" i="35"/>
  <c r="FP172" i="35"/>
  <c r="FZ172" i="35" s="1"/>
  <c r="FP160" i="35"/>
  <c r="FZ160" i="35" s="1"/>
  <c r="FP170" i="35"/>
  <c r="FZ170" i="35" s="1"/>
  <c r="CX140" i="35"/>
  <c r="FP130" i="35"/>
  <c r="DN160" i="35"/>
  <c r="DN120" i="35"/>
  <c r="FP108" i="35"/>
  <c r="GF140" i="35"/>
  <c r="CJ172" i="35"/>
  <c r="FP164" i="35"/>
  <c r="FZ164" i="35" s="1"/>
  <c r="CX132" i="35"/>
  <c r="DN142" i="35"/>
  <c r="GF160" i="35"/>
  <c r="GP160" i="35" s="1"/>
  <c r="CX142" i="35"/>
  <c r="GF120" i="35"/>
  <c r="GP120" i="35" s="1"/>
  <c r="GF108" i="35"/>
  <c r="CX118" i="35"/>
  <c r="CX172" i="35"/>
  <c r="FP132" i="35"/>
  <c r="DN172" i="35"/>
  <c r="DN170" i="35"/>
  <c r="GF164" i="35"/>
  <c r="CJ100" i="35"/>
  <c r="CJ120" i="35"/>
  <c r="CX162" i="35"/>
  <c r="DN140" i="35"/>
  <c r="GF130" i="35"/>
  <c r="GP130" i="35" s="1"/>
  <c r="FP120" i="35"/>
  <c r="FP118" i="35"/>
  <c r="DN130" i="35"/>
  <c r="DN164" i="35"/>
  <c r="GF118" i="35"/>
  <c r="CJ130" i="35"/>
  <c r="GF162" i="35"/>
  <c r="CJ164" i="35"/>
  <c r="GF142" i="35"/>
  <c r="GP142" i="35" s="1"/>
  <c r="CX170" i="35"/>
  <c r="DN118" i="35"/>
  <c r="FP162" i="35"/>
  <c r="FZ162" i="35" s="1"/>
  <c r="DN132" i="35"/>
  <c r="CX160" i="35"/>
  <c r="CJ132" i="35"/>
  <c r="GF170" i="35"/>
  <c r="GP170" i="35" s="1"/>
  <c r="GN80" i="35"/>
  <c r="BL80" i="35"/>
  <c r="BD80" i="35"/>
  <c r="BF120" i="35"/>
  <c r="BF94" i="35"/>
  <c r="AR180" i="35"/>
  <c r="G46" i="37" s="1"/>
  <c r="BF154" i="35"/>
  <c r="BR94" i="35"/>
  <c r="G38" i="37"/>
  <c r="I38" i="37" s="1"/>
  <c r="BF128" i="35"/>
  <c r="GN134" i="35"/>
  <c r="BR156" i="35"/>
  <c r="BF156" i="35"/>
  <c r="BD172" i="35"/>
  <c r="GN172" i="35"/>
  <c r="BL172" i="35"/>
  <c r="BR154" i="35"/>
  <c r="BD170" i="35"/>
  <c r="GN170" i="35"/>
  <c r="BL170" i="35"/>
  <c r="BD160" i="35"/>
  <c r="BL160" i="35"/>
  <c r="GN160" i="35"/>
  <c r="BR120" i="35"/>
  <c r="BD126" i="35"/>
  <c r="BL126" i="35"/>
  <c r="GN126" i="35"/>
  <c r="BD110" i="35"/>
  <c r="BL110" i="35"/>
  <c r="GN110" i="35"/>
  <c r="BD102" i="35"/>
  <c r="GN102" i="35"/>
  <c r="BL102" i="35"/>
  <c r="BD164" i="35"/>
  <c r="BL164" i="35"/>
  <c r="GN164" i="35"/>
  <c r="BD136" i="35"/>
  <c r="BL136" i="35"/>
  <c r="GN136" i="35"/>
  <c r="BD138" i="35"/>
  <c r="BL138" i="35"/>
  <c r="GN138" i="35"/>
  <c r="BL88" i="35"/>
  <c r="BF88" i="35"/>
  <c r="GN88" i="35"/>
  <c r="BD176" i="35"/>
  <c r="GN176" i="35"/>
  <c r="BL176" i="35"/>
  <c r="GN94" i="35"/>
  <c r="BD158" i="35"/>
  <c r="BL158" i="35"/>
  <c r="GN158" i="35"/>
  <c r="BD178" i="35"/>
  <c r="BL178" i="35"/>
  <c r="GN178" i="35"/>
  <c r="BD146" i="35"/>
  <c r="GN146" i="35"/>
  <c r="BL146" i="35"/>
  <c r="BL94" i="35"/>
  <c r="BD150" i="35"/>
  <c r="BL150" i="35"/>
  <c r="GN150" i="35"/>
  <c r="BD162" i="35"/>
  <c r="BL162" i="35"/>
  <c r="GN162" i="35"/>
  <c r="BD142" i="35"/>
  <c r="BL142" i="35"/>
  <c r="GN142" i="35"/>
  <c r="BD140" i="35"/>
  <c r="BL140" i="35"/>
  <c r="GN140" i="35"/>
  <c r="BD168" i="35"/>
  <c r="GN168" i="35"/>
  <c r="BL168" i="35"/>
  <c r="BD106" i="35"/>
  <c r="GN106" i="35"/>
  <c r="BL106" i="35"/>
  <c r="BD96" i="35"/>
  <c r="GN96" i="35"/>
  <c r="BL96" i="35"/>
  <c r="BD130" i="35"/>
  <c r="GN130" i="35"/>
  <c r="BL130" i="35"/>
  <c r="BD128" i="35"/>
  <c r="BL128" i="35"/>
  <c r="GN128" i="35"/>
  <c r="BD112" i="35"/>
  <c r="BL112" i="35"/>
  <c r="GN112" i="35"/>
  <c r="BD92" i="35"/>
  <c r="BL92" i="35"/>
  <c r="GN92" i="35"/>
  <c r="BD116" i="35"/>
  <c r="BL116" i="35"/>
  <c r="GN116" i="35"/>
  <c r="BD166" i="35"/>
  <c r="BL166" i="35"/>
  <c r="GN166" i="35"/>
  <c r="BD148" i="35"/>
  <c r="BL148" i="35"/>
  <c r="GN148" i="35"/>
  <c r="BD90" i="35"/>
  <c r="GN90" i="35"/>
  <c r="BF90" i="35"/>
  <c r="BL90" i="35"/>
  <c r="BD124" i="35"/>
  <c r="GN124" i="35"/>
  <c r="BL124" i="35"/>
  <c r="BD108" i="35"/>
  <c r="BD94" i="35"/>
  <c r="BL134" i="35"/>
  <c r="BD118" i="35"/>
  <c r="GN118" i="35"/>
  <c r="BL118" i="35"/>
  <c r="BD122" i="35"/>
  <c r="GN122" i="35"/>
  <c r="BL122" i="35"/>
  <c r="BD156" i="35"/>
  <c r="BD144" i="35"/>
  <c r="GN144" i="35"/>
  <c r="BL144" i="35"/>
  <c r="BD114" i="35"/>
  <c r="BD152" i="35"/>
  <c r="GN152" i="35"/>
  <c r="BD174" i="35"/>
  <c r="GN174" i="35"/>
  <c r="BL174" i="35"/>
  <c r="BD104" i="35"/>
  <c r="GN104" i="35"/>
  <c r="BL104" i="35"/>
  <c r="BF132" i="35"/>
  <c r="BR132" i="35"/>
  <c r="BF102" i="35"/>
  <c r="BR102" i="35"/>
  <c r="BR128" i="35"/>
  <c r="BF146" i="35"/>
  <c r="BR146" i="35"/>
  <c r="BR100" i="35"/>
  <c r="BR98" i="35"/>
  <c r="BR86" i="35"/>
  <c r="BR84" i="35"/>
  <c r="BF86" i="35"/>
  <c r="BF100" i="35"/>
  <c r="BF84" i="35"/>
  <c r="K106" i="37"/>
  <c r="K108" i="37"/>
  <c r="K104" i="37"/>
  <c r="BF98" i="35"/>
  <c r="FD166" i="35" l="1"/>
  <c r="FF166" i="35"/>
  <c r="IT86" i="35"/>
  <c r="EV160" i="35"/>
  <c r="EV176" i="35"/>
  <c r="EV170" i="35"/>
  <c r="EV174" i="35"/>
  <c r="EV162" i="35"/>
  <c r="EV168" i="35"/>
  <c r="EV172" i="35"/>
  <c r="EV164" i="35"/>
  <c r="GR166" i="35"/>
  <c r="EV148" i="35"/>
  <c r="EV158" i="35"/>
  <c r="EV144" i="35"/>
  <c r="EV146" i="35"/>
  <c r="EV152" i="35"/>
  <c r="EV154" i="35"/>
  <c r="EV142" i="35"/>
  <c r="EV140" i="35"/>
  <c r="EV156" i="35"/>
  <c r="EV150" i="35"/>
  <c r="FB150" i="35" s="1"/>
  <c r="FL138" i="35"/>
  <c r="FH138" i="35"/>
  <c r="FJ138" i="35"/>
  <c r="FD138" i="35"/>
  <c r="FF138" i="35"/>
  <c r="FB138" i="35"/>
  <c r="EV122" i="35"/>
  <c r="EV136" i="35"/>
  <c r="EV124" i="35"/>
  <c r="EV126" i="35"/>
  <c r="EV132" i="35"/>
  <c r="EV120" i="35"/>
  <c r="EV130" i="35"/>
  <c r="EV134" i="35"/>
  <c r="EV128" i="35"/>
  <c r="EV108" i="35"/>
  <c r="EV116" i="35"/>
  <c r="EV112" i="35"/>
  <c r="EV110" i="35"/>
  <c r="EV114" i="35"/>
  <c r="EV102" i="35"/>
  <c r="EV106" i="35"/>
  <c r="EV118" i="35"/>
  <c r="EV100" i="35"/>
  <c r="LX162" i="35"/>
  <c r="IL146" i="35"/>
  <c r="IT146" i="35" s="1"/>
  <c r="FZ148" i="35"/>
  <c r="MR148" i="35"/>
  <c r="IH144" i="35"/>
  <c r="ML176" i="35"/>
  <c r="IL168" i="35"/>
  <c r="ND124" i="35"/>
  <c r="IL134" i="35"/>
  <c r="LJ176" i="35"/>
  <c r="ND148" i="35"/>
  <c r="NJ148" i="35" s="1"/>
  <c r="JD148" i="35"/>
  <c r="LX148" i="35"/>
  <c r="MX162" i="35"/>
  <c r="KJ162" i="35"/>
  <c r="IF176" i="35"/>
  <c r="IT92" i="35"/>
  <c r="LX170" i="35"/>
  <c r="IT80" i="35"/>
  <c r="JR148" i="35"/>
  <c r="KH148" i="35"/>
  <c r="IT82" i="35"/>
  <c r="MJ168" i="35"/>
  <c r="IL174" i="35"/>
  <c r="KV168" i="35"/>
  <c r="IN148" i="35"/>
  <c r="IT148" i="35" s="1"/>
  <c r="IL108" i="35"/>
  <c r="IL164" i="35"/>
  <c r="IT152" i="35"/>
  <c r="JR160" i="35"/>
  <c r="IT96" i="35"/>
  <c r="MF148" i="35"/>
  <c r="IT90" i="35"/>
  <c r="IT98" i="35"/>
  <c r="IT94" i="35"/>
  <c r="HD154" i="35"/>
  <c r="MR124" i="35"/>
  <c r="IL126" i="35"/>
  <c r="IT126" i="35" s="1"/>
  <c r="IL116" i="35"/>
  <c r="JD160" i="35"/>
  <c r="IL176" i="35"/>
  <c r="IT176" i="35" s="1"/>
  <c r="IL112" i="35"/>
  <c r="IL122" i="35"/>
  <c r="IT122" i="35" s="1"/>
  <c r="IT88" i="35"/>
  <c r="IL140" i="35"/>
  <c r="IT140" i="35" s="1"/>
  <c r="IL120" i="35"/>
  <c r="IT120" i="35" s="1"/>
  <c r="IN160" i="35"/>
  <c r="IL132" i="35"/>
  <c r="IT132" i="35" s="1"/>
  <c r="KD160" i="35"/>
  <c r="IL138" i="35"/>
  <c r="IT138" i="35" s="1"/>
  <c r="MR160" i="35"/>
  <c r="MF160" i="35"/>
  <c r="IL156" i="35"/>
  <c r="IL130" i="35"/>
  <c r="IT130" i="35" s="1"/>
  <c r="IL142" i="35"/>
  <c r="IT142" i="35" s="1"/>
  <c r="IL124" i="35"/>
  <c r="IL172" i="35"/>
  <c r="IT172" i="35" s="1"/>
  <c r="IN124" i="35"/>
  <c r="IL102" i="35"/>
  <c r="IT102" i="35" s="1"/>
  <c r="IL110" i="35"/>
  <c r="MF124" i="35"/>
  <c r="IL100" i="35"/>
  <c r="IT100" i="35" s="1"/>
  <c r="IL160" i="35"/>
  <c r="JL142" i="35"/>
  <c r="HV150" i="35"/>
  <c r="JV164" i="35"/>
  <c r="NJ174" i="35"/>
  <c r="FZ178" i="35"/>
  <c r="FZ174" i="35"/>
  <c r="FZ166" i="35"/>
  <c r="FZ168" i="35"/>
  <c r="FZ140" i="35"/>
  <c r="FZ152" i="35"/>
  <c r="FZ146" i="35"/>
  <c r="FZ154" i="35"/>
  <c r="FZ156" i="35"/>
  <c r="FZ134" i="35"/>
  <c r="FZ80" i="35"/>
  <c r="HB166" i="35"/>
  <c r="EB154" i="35"/>
  <c r="LX146" i="35"/>
  <c r="LX174" i="35"/>
  <c r="LX160" i="35"/>
  <c r="LX172" i="35"/>
  <c r="LX176" i="35"/>
  <c r="LX178" i="35"/>
  <c r="LX144" i="35"/>
  <c r="LX164" i="35"/>
  <c r="LX168" i="35"/>
  <c r="LX166" i="35"/>
  <c r="LX152" i="35"/>
  <c r="LX140" i="35"/>
  <c r="LX156" i="35"/>
  <c r="LX154" i="35"/>
  <c r="LX142" i="35"/>
  <c r="LX136" i="35"/>
  <c r="LX124" i="35"/>
  <c r="LX132" i="35"/>
  <c r="LX128" i="35"/>
  <c r="LX130" i="35"/>
  <c r="LX122" i="35"/>
  <c r="LX138" i="35"/>
  <c r="LX134" i="35"/>
  <c r="LX126" i="35"/>
  <c r="LX120" i="35"/>
  <c r="LX118" i="35"/>
  <c r="LX104" i="35"/>
  <c r="LX112" i="35"/>
  <c r="LX108" i="35"/>
  <c r="MX168" i="35"/>
  <c r="LX110" i="35"/>
  <c r="LX116" i="35"/>
  <c r="LX102" i="35"/>
  <c r="LX100" i="35"/>
  <c r="ED178" i="35"/>
  <c r="LH178" i="35"/>
  <c r="KV142" i="35"/>
  <c r="HF144" i="35"/>
  <c r="BF96" i="35"/>
  <c r="FV98" i="35"/>
  <c r="JV90" i="35"/>
  <c r="JJ96" i="35"/>
  <c r="CP94" i="35"/>
  <c r="KX100" i="35"/>
  <c r="KH98" i="35"/>
  <c r="EB94" i="35"/>
  <c r="DT86" i="35"/>
  <c r="JL100" i="35"/>
  <c r="HD96" i="35"/>
  <c r="HB96" i="35"/>
  <c r="KJ100" i="35"/>
  <c r="EJ82" i="35"/>
  <c r="JV98" i="35"/>
  <c r="KJ136" i="35"/>
  <c r="KV170" i="35"/>
  <c r="FL150" i="35"/>
  <c r="KJ176" i="35"/>
  <c r="HF178" i="35"/>
  <c r="MV176" i="35"/>
  <c r="LJ134" i="35"/>
  <c r="JV166" i="35"/>
  <c r="DX144" i="35"/>
  <c r="KV140" i="35"/>
  <c r="JX178" i="35"/>
  <c r="LV142" i="35"/>
  <c r="HF162" i="35"/>
  <c r="KX172" i="35"/>
  <c r="FF150" i="35"/>
  <c r="JV168" i="35"/>
  <c r="MX136" i="35"/>
  <c r="DV168" i="35"/>
  <c r="LJ142" i="35"/>
  <c r="LV162" i="35"/>
  <c r="KV150" i="35"/>
  <c r="KJ166" i="35"/>
  <c r="DV106" i="35"/>
  <c r="DF92" i="35"/>
  <c r="DT82" i="35"/>
  <c r="DF88" i="35"/>
  <c r="ML110" i="35"/>
  <c r="GX130" i="35"/>
  <c r="HF130" i="35" s="1"/>
  <c r="ML106" i="35"/>
  <c r="DN110" i="35"/>
  <c r="EJ88" i="35"/>
  <c r="IB130" i="35"/>
  <c r="GP112" i="35"/>
  <c r="JR112" i="35"/>
  <c r="EL88" i="35"/>
  <c r="JR116" i="35"/>
  <c r="JX116" i="35" s="1"/>
  <c r="FR106" i="35"/>
  <c r="FZ106" i="35" s="1"/>
  <c r="CR86" i="35"/>
  <c r="JD116" i="35"/>
  <c r="JL116" i="35" s="1"/>
  <c r="MX112" i="35"/>
  <c r="ML114" i="35"/>
  <c r="EJ92" i="35"/>
  <c r="LJ126" i="35"/>
  <c r="KV128" i="35"/>
  <c r="DT126" i="35"/>
  <c r="DD92" i="35"/>
  <c r="FR126" i="35"/>
  <c r="FZ126" i="35" s="1"/>
  <c r="KH114" i="35"/>
  <c r="DV82" i="35"/>
  <c r="DT106" i="35"/>
  <c r="CT178" i="35"/>
  <c r="JD130" i="35"/>
  <c r="JL130" i="35" s="1"/>
  <c r="LH132" i="35"/>
  <c r="DX100" i="35"/>
  <c r="KD130" i="35"/>
  <c r="KJ130" i="35" s="1"/>
  <c r="FR118" i="35"/>
  <c r="FZ118" i="35" s="1"/>
  <c r="FR114" i="35"/>
  <c r="FZ114" i="35" s="1"/>
  <c r="CR82" i="35"/>
  <c r="EL82" i="35"/>
  <c r="MX116" i="35"/>
  <c r="HV110" i="35"/>
  <c r="KD124" i="35"/>
  <c r="KJ124" i="35" s="1"/>
  <c r="JD124" i="35"/>
  <c r="JL124" i="35" s="1"/>
  <c r="DV86" i="35"/>
  <c r="KV132" i="35"/>
  <c r="JL102" i="35"/>
  <c r="CP96" i="35"/>
  <c r="KV122" i="35"/>
  <c r="LH122" i="35"/>
  <c r="DT100" i="35"/>
  <c r="IB124" i="35"/>
  <c r="IH124" i="35" s="1"/>
  <c r="JR124" i="35"/>
  <c r="DV100" i="35"/>
  <c r="CP92" i="35"/>
  <c r="DD82" i="35"/>
  <c r="DF82" i="35"/>
  <c r="KX128" i="35"/>
  <c r="CP82" i="35"/>
  <c r="LV114" i="35"/>
  <c r="FR104" i="35"/>
  <c r="FZ104" i="35" s="1"/>
  <c r="MX124" i="35"/>
  <c r="FR130" i="35"/>
  <c r="FZ130" i="35" s="1"/>
  <c r="GX124" i="35"/>
  <c r="HF124" i="35" s="1"/>
  <c r="EX106" i="35"/>
  <c r="FR124" i="35"/>
  <c r="FZ124" i="35" s="1"/>
  <c r="FR120" i="35"/>
  <c r="FZ120" i="35" s="1"/>
  <c r="EX128" i="35"/>
  <c r="FF128" i="35" s="1"/>
  <c r="KX112" i="35"/>
  <c r="EX102" i="35"/>
  <c r="FJ102" i="35" s="1"/>
  <c r="EX110" i="35"/>
  <c r="FR132" i="35"/>
  <c r="FZ132" i="35" s="1"/>
  <c r="EX114" i="35"/>
  <c r="EJ120" i="35"/>
  <c r="EX100" i="35"/>
  <c r="FD100" i="35" s="1"/>
  <c r="EX104" i="35"/>
  <c r="FL104" i="35" s="1"/>
  <c r="EX108" i="35"/>
  <c r="FR122" i="35"/>
  <c r="FZ122" i="35" s="1"/>
  <c r="EX120" i="35"/>
  <c r="BF82" i="35"/>
  <c r="EX122" i="35"/>
  <c r="FB122" i="35" s="1"/>
  <c r="EX126" i="35"/>
  <c r="FF126" i="35" s="1"/>
  <c r="NJ112" i="35"/>
  <c r="FR112" i="35"/>
  <c r="FZ112" i="35" s="1"/>
  <c r="FR108" i="35"/>
  <c r="FZ108" i="35" s="1"/>
  <c r="EX124" i="35"/>
  <c r="FL124" i="35" s="1"/>
  <c r="FR102" i="35"/>
  <c r="FZ102" i="35" s="1"/>
  <c r="EX132" i="35"/>
  <c r="FR100" i="35"/>
  <c r="FZ100" i="35" s="1"/>
  <c r="EX130" i="35"/>
  <c r="FL130" i="35" s="1"/>
  <c r="EX112" i="35"/>
  <c r="FH112" i="35" s="1"/>
  <c r="EX116" i="35"/>
  <c r="FR110" i="35"/>
  <c r="FZ110" i="35" s="1"/>
  <c r="EX118" i="35"/>
  <c r="FB118" i="35" s="1"/>
  <c r="FR116" i="35"/>
  <c r="FZ116" i="35" s="1"/>
  <c r="NJ110" i="35"/>
  <c r="NJ116" i="35"/>
  <c r="ML166" i="35"/>
  <c r="HT174" i="35"/>
  <c r="HD166" i="35"/>
  <c r="HR174" i="35"/>
  <c r="KX168" i="35"/>
  <c r="CT168" i="35"/>
  <c r="MV144" i="35"/>
  <c r="FH150" i="35"/>
  <c r="LT124" i="35"/>
  <c r="EL156" i="35"/>
  <c r="HT166" i="35"/>
  <c r="HF154" i="35"/>
  <c r="LJ128" i="35"/>
  <c r="LV172" i="35"/>
  <c r="CP156" i="35"/>
  <c r="CT154" i="35"/>
  <c r="CP154" i="35"/>
  <c r="JX154" i="35"/>
  <c r="GP174" i="35"/>
  <c r="FB142" i="35"/>
  <c r="GP172" i="35"/>
  <c r="GR164" i="35"/>
  <c r="GP164" i="35"/>
  <c r="GP166" i="35"/>
  <c r="GR178" i="35"/>
  <c r="GP178" i="35"/>
  <c r="GR162" i="35"/>
  <c r="GP162" i="35"/>
  <c r="GP168" i="35"/>
  <c r="GR144" i="35"/>
  <c r="GP144" i="35"/>
  <c r="GR158" i="35"/>
  <c r="GP158" i="35"/>
  <c r="GR140" i="35"/>
  <c r="GP140" i="35"/>
  <c r="GP152" i="35"/>
  <c r="GP122" i="35"/>
  <c r="GP156" i="35"/>
  <c r="GP154" i="35"/>
  <c r="GR148" i="35"/>
  <c r="GP148" i="35"/>
  <c r="GP136" i="35"/>
  <c r="GR134" i="35"/>
  <c r="GP134" i="35"/>
  <c r="GR124" i="35"/>
  <c r="GP124" i="35"/>
  <c r="GR126" i="35"/>
  <c r="GP126" i="35"/>
  <c r="GR138" i="35"/>
  <c r="GP138" i="35"/>
  <c r="GP132" i="35"/>
  <c r="GR116" i="35"/>
  <c r="GP116" i="35"/>
  <c r="GR104" i="35"/>
  <c r="GP104" i="35"/>
  <c r="GR114" i="35"/>
  <c r="GP114" i="35"/>
  <c r="GR110" i="35"/>
  <c r="GP110" i="35"/>
  <c r="GR108" i="35"/>
  <c r="GP108" i="35"/>
  <c r="GR118" i="35"/>
  <c r="GP118" i="35"/>
  <c r="HV174" i="35"/>
  <c r="KH168" i="35"/>
  <c r="HV176" i="35"/>
  <c r="DH144" i="35"/>
  <c r="IH176" i="35"/>
  <c r="JH164" i="35"/>
  <c r="JL154" i="35"/>
  <c r="GR132" i="35"/>
  <c r="KV154" i="35"/>
  <c r="HT152" i="35"/>
  <c r="KV144" i="35"/>
  <c r="MJ166" i="35"/>
  <c r="DX174" i="35"/>
  <c r="CT112" i="35"/>
  <c r="LV164" i="35"/>
  <c r="HR110" i="35"/>
  <c r="LH100" i="35"/>
  <c r="HR152" i="35"/>
  <c r="MJ176" i="35"/>
  <c r="DD144" i="35"/>
  <c r="FD142" i="35"/>
  <c r="LH176" i="35"/>
  <c r="DT144" i="35"/>
  <c r="LT130" i="35"/>
  <c r="FV174" i="35"/>
  <c r="HF174" i="35"/>
  <c r="FL176" i="35"/>
  <c r="CR154" i="35"/>
  <c r="NJ166" i="35"/>
  <c r="MJ144" i="35"/>
  <c r="GR174" i="35"/>
  <c r="IT154" i="35"/>
  <c r="LJ144" i="35"/>
  <c r="KX174" i="35"/>
  <c r="LV138" i="35"/>
  <c r="LH160" i="35"/>
  <c r="JX144" i="35"/>
  <c r="HR176" i="35"/>
  <c r="LH154" i="35"/>
  <c r="EL130" i="35"/>
  <c r="FH166" i="35"/>
  <c r="KJ154" i="35"/>
  <c r="KX124" i="35"/>
  <c r="HV168" i="35"/>
  <c r="FX154" i="35"/>
  <c r="LJ138" i="35"/>
  <c r="JH174" i="35"/>
  <c r="HV154" i="35"/>
  <c r="KX166" i="35"/>
  <c r="GR168" i="35"/>
  <c r="EL102" i="35"/>
  <c r="KH160" i="35"/>
  <c r="LH104" i="35"/>
  <c r="LT128" i="35"/>
  <c r="ML174" i="35"/>
  <c r="LH166" i="35"/>
  <c r="LT172" i="35"/>
  <c r="CP152" i="35"/>
  <c r="IT144" i="35"/>
  <c r="FF174" i="35"/>
  <c r="ML154" i="35"/>
  <c r="LV124" i="35"/>
  <c r="ED152" i="35"/>
  <c r="FD150" i="35"/>
  <c r="NJ144" i="35"/>
  <c r="CR152" i="35"/>
  <c r="HB154" i="35"/>
  <c r="KH154" i="35"/>
  <c r="EL144" i="35"/>
  <c r="JF180" i="35"/>
  <c r="IP180" i="35"/>
  <c r="JP180" i="35"/>
  <c r="BZ180" i="35"/>
  <c r="G56" i="37" s="1"/>
  <c r="I56" i="37" s="1"/>
  <c r="ID180" i="35"/>
  <c r="HT110" i="35"/>
  <c r="LJ118" i="35"/>
  <c r="DX176" i="35"/>
  <c r="KX118" i="35"/>
  <c r="CT152" i="35"/>
  <c r="GV180" i="35"/>
  <c r="LR180" i="35"/>
  <c r="NB180" i="35"/>
  <c r="DR180" i="35"/>
  <c r="KX114" i="35"/>
  <c r="KV108" i="35"/>
  <c r="CR116" i="35"/>
  <c r="LF180" i="35"/>
  <c r="LN180" i="35"/>
  <c r="CZ180" i="35"/>
  <c r="GH180" i="35"/>
  <c r="NJ176" i="35"/>
  <c r="AN180" i="35"/>
  <c r="G44" i="37" s="1"/>
  <c r="K44" i="37" s="1"/>
  <c r="MP180" i="35"/>
  <c r="LH168" i="35"/>
  <c r="HL180" i="35"/>
  <c r="LB180" i="35"/>
  <c r="NF180" i="35"/>
  <c r="KF180" i="35"/>
  <c r="KX152" i="35"/>
  <c r="DT166" i="35"/>
  <c r="ED166" i="35"/>
  <c r="LT106" i="35"/>
  <c r="DV178" i="35"/>
  <c r="GZ180" i="35"/>
  <c r="CL180" i="35"/>
  <c r="CR118" i="35"/>
  <c r="JB180" i="35"/>
  <c r="BX180" i="35"/>
  <c r="EZ180" i="35"/>
  <c r="GJ180" i="35"/>
  <c r="LH158" i="35"/>
  <c r="HV148" i="35"/>
  <c r="ED148" i="35"/>
  <c r="EB170" i="35"/>
  <c r="LH124" i="35"/>
  <c r="MJ124" i="35"/>
  <c r="JX176" i="35"/>
  <c r="LH146" i="35"/>
  <c r="MX152" i="35"/>
  <c r="KX134" i="35"/>
  <c r="LH114" i="35"/>
  <c r="DF166" i="35"/>
  <c r="KX106" i="35"/>
  <c r="LJ120" i="35"/>
  <c r="LT150" i="35"/>
  <c r="FD156" i="35"/>
  <c r="KV148" i="35"/>
  <c r="NJ168" i="35"/>
  <c r="KV176" i="35"/>
  <c r="MX154" i="35"/>
  <c r="KX104" i="35"/>
  <c r="EJ152" i="35"/>
  <c r="LJ106" i="35"/>
  <c r="LT146" i="35"/>
  <c r="KV102" i="35"/>
  <c r="FX148" i="35"/>
  <c r="FF154" i="35"/>
  <c r="ED154" i="35"/>
  <c r="DV126" i="35"/>
  <c r="HT144" i="35"/>
  <c r="DD154" i="35"/>
  <c r="KV100" i="35"/>
  <c r="FX178" i="35"/>
  <c r="LH136" i="35"/>
  <c r="IH174" i="35"/>
  <c r="LT154" i="35"/>
  <c r="KX116" i="35"/>
  <c r="IT168" i="35"/>
  <c r="LJ112" i="35"/>
  <c r="FX168" i="35"/>
  <c r="LH162" i="35"/>
  <c r="IT166" i="35"/>
  <c r="LV170" i="35"/>
  <c r="JX148" i="35"/>
  <c r="KV164" i="35"/>
  <c r="MV174" i="35"/>
  <c r="IH168" i="35"/>
  <c r="IH166" i="35"/>
  <c r="LJ110" i="35"/>
  <c r="DT174" i="35"/>
  <c r="FF176" i="35"/>
  <c r="CP174" i="35"/>
  <c r="KV162" i="35"/>
  <c r="HD176" i="35"/>
  <c r="FV152" i="35"/>
  <c r="MV124" i="35"/>
  <c r="NJ134" i="35"/>
  <c r="NJ146" i="35"/>
  <c r="FX174" i="35"/>
  <c r="IV180" i="35"/>
  <c r="MX108" i="35"/>
  <c r="HV130" i="35"/>
  <c r="HF106" i="35"/>
  <c r="NJ122" i="35"/>
  <c r="LJ152" i="35"/>
  <c r="LV174" i="35"/>
  <c r="FB166" i="35"/>
  <c r="HV128" i="35"/>
  <c r="CP116" i="35"/>
  <c r="KJ174" i="35"/>
  <c r="CR108" i="35"/>
  <c r="LH116" i="35"/>
  <c r="NJ154" i="35"/>
  <c r="IH152" i="35"/>
  <c r="GR136" i="35"/>
  <c r="DF158" i="35"/>
  <c r="DX156" i="35"/>
  <c r="KJ148" i="35"/>
  <c r="HV162" i="35"/>
  <c r="LJ162" i="35"/>
  <c r="HD168" i="35"/>
  <c r="IT110" i="35"/>
  <c r="KJ126" i="35"/>
  <c r="KX102" i="35"/>
  <c r="LT142" i="35"/>
  <c r="LV160" i="35"/>
  <c r="JJ174" i="35"/>
  <c r="DF174" i="35"/>
  <c r="EB124" i="35"/>
  <c r="LJ166" i="35"/>
  <c r="FL166" i="35"/>
  <c r="FV178" i="35"/>
  <c r="DV174" i="35"/>
  <c r="FV148" i="35"/>
  <c r="KV116" i="35"/>
  <c r="GR142" i="35"/>
  <c r="HV126" i="35"/>
  <c r="KJ108" i="35"/>
  <c r="FJ166" i="35"/>
  <c r="EJ154" i="35"/>
  <c r="LH112" i="35"/>
  <c r="IH110" i="35"/>
  <c r="JX112" i="35"/>
  <c r="ML122" i="35"/>
  <c r="FJ104" i="35"/>
  <c r="JX162" i="35"/>
  <c r="HV144" i="35"/>
  <c r="HB176" i="35"/>
  <c r="GR106" i="35"/>
  <c r="NJ132" i="35"/>
  <c r="JL170" i="35"/>
  <c r="HB148" i="35"/>
  <c r="KX130" i="35"/>
  <c r="MX160" i="35"/>
  <c r="DX168" i="35"/>
  <c r="HZ180" i="35"/>
  <c r="HV108" i="35"/>
  <c r="JX106" i="35"/>
  <c r="DV154" i="35"/>
  <c r="IT106" i="35"/>
  <c r="DF130" i="35"/>
  <c r="LH174" i="35"/>
  <c r="BR82" i="35"/>
  <c r="FH174" i="35"/>
  <c r="LH150" i="35"/>
  <c r="FB154" i="35"/>
  <c r="NH166" i="35"/>
  <c r="ED168" i="35"/>
  <c r="HD148" i="35"/>
  <c r="KV136" i="35"/>
  <c r="EL154" i="35"/>
  <c r="FB176" i="35"/>
  <c r="KX164" i="35"/>
  <c r="HF152" i="35"/>
  <c r="IH154" i="35"/>
  <c r="LT174" i="35"/>
  <c r="MX174" i="35"/>
  <c r="IF168" i="35"/>
  <c r="KV104" i="35"/>
  <c r="LT160" i="35"/>
  <c r="LJ154" i="35"/>
  <c r="MX166" i="35"/>
  <c r="LV178" i="35"/>
  <c r="JH168" i="35"/>
  <c r="LJ164" i="35"/>
  <c r="HB168" i="35"/>
  <c r="CT156" i="35"/>
  <c r="LT102" i="35"/>
  <c r="LH152" i="35"/>
  <c r="DH152" i="35"/>
  <c r="FV146" i="35"/>
  <c r="EJ148" i="35"/>
  <c r="KX110" i="35"/>
  <c r="NH148" i="35"/>
  <c r="CT124" i="35"/>
  <c r="JX166" i="35"/>
  <c r="KB180" i="35"/>
  <c r="FL152" i="35"/>
  <c r="LJ116" i="35"/>
  <c r="KV112" i="35"/>
  <c r="KX142" i="35"/>
  <c r="IR128" i="35"/>
  <c r="KV178" i="35"/>
  <c r="CT108" i="35"/>
  <c r="CT116" i="35"/>
  <c r="CP108" i="35"/>
  <c r="LT144" i="35"/>
  <c r="FX156" i="35"/>
  <c r="LV144" i="35"/>
  <c r="FX146" i="35"/>
  <c r="KX162" i="35"/>
  <c r="FX166" i="35"/>
  <c r="JT180" i="35"/>
  <c r="MJ174" i="35"/>
  <c r="AH180" i="35"/>
  <c r="G42" i="37" s="1"/>
  <c r="I42" i="37" s="1"/>
  <c r="HF110" i="35"/>
  <c r="IH132" i="35"/>
  <c r="NH144" i="35"/>
  <c r="GR112" i="35"/>
  <c r="DX126" i="35"/>
  <c r="MJ164" i="35"/>
  <c r="CT174" i="35"/>
  <c r="KH152" i="35"/>
  <c r="LV150" i="35"/>
  <c r="DH156" i="35"/>
  <c r="KH176" i="35"/>
  <c r="GR100" i="35"/>
  <c r="KJ116" i="35"/>
  <c r="DD120" i="35"/>
  <c r="EL120" i="35"/>
  <c r="JL162" i="35"/>
  <c r="JL144" i="35"/>
  <c r="KJ160" i="35"/>
  <c r="JL104" i="35"/>
  <c r="JL118" i="35"/>
  <c r="HF102" i="35"/>
  <c r="HV140" i="35"/>
  <c r="IT150" i="35"/>
  <c r="FJ174" i="35"/>
  <c r="MX176" i="35"/>
  <c r="DX154" i="35"/>
  <c r="ED108" i="35"/>
  <c r="NH154" i="35"/>
  <c r="ED124" i="35"/>
  <c r="DT154" i="35"/>
  <c r="LH106" i="35"/>
  <c r="KJ110" i="35"/>
  <c r="KX108" i="35"/>
  <c r="JX104" i="35"/>
  <c r="LJ122" i="35"/>
  <c r="IT178" i="35"/>
  <c r="IH178" i="35"/>
  <c r="MX140" i="35"/>
  <c r="KH140" i="35"/>
  <c r="FL174" i="35"/>
  <c r="KX176" i="35"/>
  <c r="EB108" i="35"/>
  <c r="MJ154" i="35"/>
  <c r="CR124" i="35"/>
  <c r="IR152" i="35"/>
  <c r="ML120" i="35"/>
  <c r="ML104" i="35"/>
  <c r="KJ150" i="35"/>
  <c r="HR170" i="35"/>
  <c r="CP124" i="35"/>
  <c r="KV118" i="35"/>
  <c r="LH172" i="35"/>
  <c r="IR168" i="35"/>
  <c r="KV158" i="35"/>
  <c r="LJ150" i="35"/>
  <c r="HF170" i="35"/>
  <c r="JX172" i="35"/>
  <c r="NJ172" i="35"/>
  <c r="KV130" i="35"/>
  <c r="EB156" i="35"/>
  <c r="DD152" i="35"/>
  <c r="KX144" i="35"/>
  <c r="MV154" i="35"/>
  <c r="DH174" i="35"/>
  <c r="JH166" i="35"/>
  <c r="NH168" i="35"/>
  <c r="LT164" i="35"/>
  <c r="KV106" i="35"/>
  <c r="CR168" i="35"/>
  <c r="JH154" i="35"/>
  <c r="LV158" i="35"/>
  <c r="KX156" i="35"/>
  <c r="ML152" i="35"/>
  <c r="FT180" i="35"/>
  <c r="HV136" i="35"/>
  <c r="JX134" i="35"/>
  <c r="NJ126" i="35"/>
  <c r="KJ168" i="35"/>
  <c r="MV158" i="35"/>
  <c r="JV156" i="35"/>
  <c r="KJ156" i="35"/>
  <c r="ED156" i="35"/>
  <c r="ED170" i="35"/>
  <c r="DF152" i="35"/>
  <c r="MV166" i="35"/>
  <c r="KV110" i="35"/>
  <c r="MD180" i="35"/>
  <c r="DB180" i="35"/>
  <c r="LH120" i="35"/>
  <c r="HF150" i="35"/>
  <c r="JX142" i="35"/>
  <c r="FJ156" i="35"/>
  <c r="JV148" i="35"/>
  <c r="FD174" i="35"/>
  <c r="LT162" i="35"/>
  <c r="FV168" i="35"/>
  <c r="EJ166" i="35"/>
  <c r="DD128" i="35"/>
  <c r="EJ156" i="35"/>
  <c r="HD144" i="35"/>
  <c r="LJ104" i="35"/>
  <c r="MX150" i="35"/>
  <c r="HF168" i="35"/>
  <c r="IT136" i="35"/>
  <c r="MH180" i="35"/>
  <c r="CR112" i="35"/>
  <c r="GR176" i="35"/>
  <c r="FB174" i="35"/>
  <c r="ML108" i="35"/>
  <c r="JX120" i="35"/>
  <c r="HF136" i="35"/>
  <c r="IH136" i="35"/>
  <c r="LJ136" i="35"/>
  <c r="NJ108" i="35"/>
  <c r="MX122" i="35"/>
  <c r="HV118" i="35"/>
  <c r="DH128" i="35"/>
  <c r="IR144" i="35"/>
  <c r="FH154" i="35"/>
  <c r="CP168" i="35"/>
  <c r="HR144" i="35"/>
  <c r="EJ158" i="35"/>
  <c r="JJ154" i="35"/>
  <c r="EJ128" i="35"/>
  <c r="FB152" i="35"/>
  <c r="JL174" i="35"/>
  <c r="IF166" i="35"/>
  <c r="MT180" i="35"/>
  <c r="GL180" i="35"/>
  <c r="DD156" i="35"/>
  <c r="IH102" i="35"/>
  <c r="HV166" i="35"/>
  <c r="LV154" i="35"/>
  <c r="EL128" i="35"/>
  <c r="HV120" i="35"/>
  <c r="MX130" i="35"/>
  <c r="KH142" i="35"/>
  <c r="JV144" i="35"/>
  <c r="HF134" i="35"/>
  <c r="IH120" i="35"/>
  <c r="JX132" i="35"/>
  <c r="KX126" i="35"/>
  <c r="MX138" i="35"/>
  <c r="DH130" i="35"/>
  <c r="KJ158" i="35"/>
  <c r="MV164" i="35"/>
  <c r="KX148" i="35"/>
  <c r="LT176" i="35"/>
  <c r="HB174" i="35"/>
  <c r="LT152" i="35"/>
  <c r="LV102" i="35"/>
  <c r="IR176" i="35"/>
  <c r="DD158" i="35"/>
  <c r="ED174" i="35"/>
  <c r="MV160" i="35"/>
  <c r="FD152" i="35"/>
  <c r="ED116" i="35"/>
  <c r="IR166" i="35"/>
  <c r="LT178" i="35"/>
  <c r="DF156" i="35"/>
  <c r="KX122" i="35"/>
  <c r="HV102" i="35"/>
  <c r="FL156" i="35"/>
  <c r="LJ160" i="35"/>
  <c r="DD166" i="35"/>
  <c r="DT176" i="35"/>
  <c r="GR146" i="35"/>
  <c r="HF108" i="35"/>
  <c r="HV134" i="35"/>
  <c r="NJ120" i="35"/>
  <c r="ML138" i="35"/>
  <c r="IH162" i="35"/>
  <c r="HF158" i="35"/>
  <c r="KJ172" i="35"/>
  <c r="IT156" i="35"/>
  <c r="LV176" i="35"/>
  <c r="HD174" i="35"/>
  <c r="LV152" i="35"/>
  <c r="FF156" i="35"/>
  <c r="DV156" i="35"/>
  <c r="EL158" i="35"/>
  <c r="LT114" i="35"/>
  <c r="LH118" i="35"/>
  <c r="FV166" i="35"/>
  <c r="CR174" i="35"/>
  <c r="LV130" i="35"/>
  <c r="FF152" i="35"/>
  <c r="EJ144" i="35"/>
  <c r="LH108" i="35"/>
  <c r="JH144" i="35"/>
  <c r="IT174" i="35"/>
  <c r="MV168" i="35"/>
  <c r="LH164" i="35"/>
  <c r="LH110" i="35"/>
  <c r="KT180" i="35"/>
  <c r="LJ130" i="35"/>
  <c r="ML100" i="35"/>
  <c r="ML144" i="35"/>
  <c r="EL152" i="35"/>
  <c r="NH176" i="35"/>
  <c r="IT116" i="35"/>
  <c r="GR120" i="35"/>
  <c r="GR160" i="35"/>
  <c r="HF104" i="35"/>
  <c r="HV122" i="35"/>
  <c r="JL132" i="35"/>
  <c r="KJ128" i="35"/>
  <c r="JL128" i="35"/>
  <c r="HF128" i="35"/>
  <c r="JL140" i="35"/>
  <c r="MV142" i="35"/>
  <c r="JH146" i="35"/>
  <c r="DH154" i="35"/>
  <c r="LT148" i="35"/>
  <c r="FH156" i="35"/>
  <c r="DD148" i="35"/>
  <c r="DT156" i="35"/>
  <c r="EB174" i="35"/>
  <c r="FH152" i="35"/>
  <c r="KP180" i="35"/>
  <c r="DH166" i="35"/>
  <c r="CR156" i="35"/>
  <c r="JL112" i="35"/>
  <c r="DH102" i="35"/>
  <c r="IH100" i="35"/>
  <c r="JL134" i="35"/>
  <c r="KJ122" i="35"/>
  <c r="JX138" i="35"/>
  <c r="KJ138" i="35"/>
  <c r="DH120" i="35"/>
  <c r="HV164" i="35"/>
  <c r="IH172" i="35"/>
  <c r="NH140" i="35"/>
  <c r="IF158" i="35"/>
  <c r="LH130" i="35"/>
  <c r="LV146" i="35"/>
  <c r="LV148" i="35"/>
  <c r="JJ168" i="35"/>
  <c r="FB156" i="35"/>
  <c r="DF148" i="35"/>
  <c r="DF144" i="35"/>
  <c r="HB144" i="35"/>
  <c r="DD130" i="35"/>
  <c r="LT170" i="35"/>
  <c r="DP180" i="35"/>
  <c r="HP180" i="35"/>
  <c r="EJ164" i="35"/>
  <c r="ML126" i="35"/>
  <c r="JL168" i="35"/>
  <c r="IT112" i="35"/>
  <c r="NH142" i="35"/>
  <c r="NJ162" i="35"/>
  <c r="GR170" i="35"/>
  <c r="HF126" i="35"/>
  <c r="IH112" i="35"/>
  <c r="IT108" i="35"/>
  <c r="IH118" i="35"/>
  <c r="GR102" i="35"/>
  <c r="NJ130" i="35"/>
  <c r="LJ114" i="35"/>
  <c r="JV150" i="35"/>
  <c r="FJ152" i="35"/>
  <c r="HF156" i="35"/>
  <c r="DD102" i="35"/>
  <c r="IR148" i="35"/>
  <c r="EL148" i="35"/>
  <c r="HR166" i="35"/>
  <c r="HB152" i="35"/>
  <c r="EJ130" i="35"/>
  <c r="IH116" i="35"/>
  <c r="MX118" i="35"/>
  <c r="JX124" i="35"/>
  <c r="ML158" i="35"/>
  <c r="DH148" i="35"/>
  <c r="DF102" i="35"/>
  <c r="JJ144" i="35"/>
  <c r="KH174" i="35"/>
  <c r="HV114" i="35"/>
  <c r="DD164" i="35"/>
  <c r="ML124" i="35"/>
  <c r="NJ160" i="35"/>
  <c r="DX166" i="35"/>
  <c r="LJ146" i="35"/>
  <c r="EJ102" i="35"/>
  <c r="LT156" i="35"/>
  <c r="FX140" i="35"/>
  <c r="DT168" i="35"/>
  <c r="FH176" i="35"/>
  <c r="DT178" i="35"/>
  <c r="KV120" i="35"/>
  <c r="IR124" i="35"/>
  <c r="DV166" i="35"/>
  <c r="EL166" i="35"/>
  <c r="DF164" i="35"/>
  <c r="DF154" i="35"/>
  <c r="HT154" i="35"/>
  <c r="LJ174" i="35"/>
  <c r="DX178" i="35"/>
  <c r="CR170" i="35"/>
  <c r="GR128" i="35"/>
  <c r="KJ112" i="35"/>
  <c r="KX170" i="35"/>
  <c r="JJ156" i="35"/>
  <c r="CT148" i="35"/>
  <c r="FV134" i="35"/>
  <c r="LV156" i="35"/>
  <c r="FV140" i="35"/>
  <c r="EL164" i="35"/>
  <c r="KV156" i="35"/>
  <c r="HR154" i="35"/>
  <c r="KV166" i="35"/>
  <c r="LH144" i="35"/>
  <c r="KV114" i="35"/>
  <c r="HV116" i="35"/>
  <c r="DH164" i="35"/>
  <c r="FX134" i="35"/>
  <c r="EJ174" i="35"/>
  <c r="HT148" i="35"/>
  <c r="EB148" i="35"/>
  <c r="HF122" i="35"/>
  <c r="IL180" i="35"/>
  <c r="IT134" i="35"/>
  <c r="LJ108" i="35"/>
  <c r="NJ118" i="35"/>
  <c r="MX102" i="35"/>
  <c r="MJ142" i="35"/>
  <c r="CT166" i="35"/>
  <c r="HT168" i="35"/>
  <c r="DD174" i="35"/>
  <c r="LH138" i="35"/>
  <c r="HR148" i="35"/>
  <c r="EB112" i="35"/>
  <c r="LH126" i="35"/>
  <c r="CP148" i="35"/>
  <c r="NH152" i="35"/>
  <c r="KV174" i="35"/>
  <c r="LJ168" i="35"/>
  <c r="JL176" i="35"/>
  <c r="CP112" i="35"/>
  <c r="CR148" i="35"/>
  <c r="NJ152" i="35"/>
  <c r="KH144" i="35"/>
  <c r="HF114" i="35"/>
  <c r="CT170" i="35"/>
  <c r="LH102" i="35"/>
  <c r="JJ166" i="35"/>
  <c r="EL174" i="35"/>
  <c r="ED112" i="35"/>
  <c r="FX150" i="35"/>
  <c r="IF154" i="35"/>
  <c r="IF140" i="35"/>
  <c r="KX120" i="35"/>
  <c r="IH142" i="35"/>
  <c r="FV154" i="35"/>
  <c r="LT158" i="35"/>
  <c r="FV150" i="35"/>
  <c r="KV124" i="35"/>
  <c r="HR168" i="35"/>
  <c r="J180" i="35"/>
  <c r="G36" i="37" s="1"/>
  <c r="K36" i="37" s="1"/>
  <c r="MX110" i="35"/>
  <c r="MX114" i="35"/>
  <c r="MX106" i="35"/>
  <c r="HF164" i="35"/>
  <c r="EB116" i="35"/>
  <c r="IR154" i="35"/>
  <c r="IR174" i="35"/>
  <c r="CN180" i="35"/>
  <c r="IT164" i="35"/>
  <c r="IT158" i="35"/>
  <c r="LT166" i="35"/>
  <c r="DV152" i="35"/>
  <c r="HF116" i="35"/>
  <c r="HF138" i="35"/>
  <c r="HV124" i="35"/>
  <c r="LJ124" i="35"/>
  <c r="LV166" i="35"/>
  <c r="JV152" i="35"/>
  <c r="DT152" i="35"/>
  <c r="KH166" i="35"/>
  <c r="LJ158" i="35"/>
  <c r="IH130" i="35"/>
  <c r="CT118" i="35"/>
  <c r="NJ124" i="35"/>
  <c r="MJ162" i="35"/>
  <c r="GR152" i="35"/>
  <c r="IF156" i="35"/>
  <c r="LJ102" i="35"/>
  <c r="KX146" i="35"/>
  <c r="CP118" i="35"/>
  <c r="CP166" i="35"/>
  <c r="ML116" i="35"/>
  <c r="IT124" i="35"/>
  <c r="JX174" i="35"/>
  <c r="JV154" i="35"/>
  <c r="KV152" i="35"/>
  <c r="ED118" i="35"/>
  <c r="CR166" i="35"/>
  <c r="LV168" i="35"/>
  <c r="KV134" i="35"/>
  <c r="ML150" i="35"/>
  <c r="ML140" i="35"/>
  <c r="EB118" i="35"/>
  <c r="EB166" i="35"/>
  <c r="LV106" i="35"/>
  <c r="JH152" i="35"/>
  <c r="LT168" i="35"/>
  <c r="LH134" i="35"/>
  <c r="LJ156" i="35"/>
  <c r="JX136" i="35"/>
  <c r="GR130" i="35"/>
  <c r="HV142" i="35"/>
  <c r="IT162" i="35"/>
  <c r="JJ176" i="35"/>
  <c r="DV176" i="35"/>
  <c r="JJ152" i="35"/>
  <c r="LT138" i="35"/>
  <c r="LH142" i="35"/>
  <c r="KX178" i="35"/>
  <c r="GR150" i="35"/>
  <c r="ML118" i="35"/>
  <c r="KV146" i="35"/>
  <c r="MV152" i="35"/>
  <c r="JH176" i="35"/>
  <c r="EB168" i="35"/>
  <c r="DF120" i="35"/>
  <c r="GR154" i="35"/>
  <c r="LJ178" i="35"/>
  <c r="NJ158" i="35"/>
  <c r="CP170" i="35"/>
  <c r="JV176" i="35"/>
  <c r="IF174" i="35"/>
  <c r="KJ132" i="35"/>
  <c r="MX126" i="35"/>
  <c r="ML130" i="35"/>
  <c r="IH164" i="35"/>
  <c r="HF142" i="35"/>
  <c r="ML162" i="35"/>
  <c r="KJ170" i="35"/>
  <c r="MX164" i="35"/>
  <c r="ML142" i="35"/>
  <c r="HV146" i="35"/>
  <c r="MX142" i="35"/>
  <c r="KJ142" i="35"/>
  <c r="KJ144" i="35"/>
  <c r="NJ140" i="35"/>
  <c r="HV170" i="35"/>
  <c r="JL156" i="35"/>
  <c r="MX170" i="35"/>
  <c r="ML164" i="35"/>
  <c r="JX158" i="35"/>
  <c r="MX146" i="35"/>
  <c r="KJ140" i="35"/>
  <c r="JL164" i="35"/>
  <c r="MX158" i="35"/>
  <c r="IF146" i="35"/>
  <c r="IH140" i="35"/>
  <c r="HV158" i="35"/>
  <c r="JX156" i="35"/>
  <c r="MX144" i="35"/>
  <c r="NJ142" i="35"/>
  <c r="HT146" i="35"/>
  <c r="JX150" i="35"/>
  <c r="FV112" i="35"/>
  <c r="CT132" i="35"/>
  <c r="CR132" i="35"/>
  <c r="ED132" i="35"/>
  <c r="CP132" i="35"/>
  <c r="EB132" i="35"/>
  <c r="DH160" i="35"/>
  <c r="DF160" i="35"/>
  <c r="EL160" i="35"/>
  <c r="DD160" i="35"/>
  <c r="EJ160" i="35"/>
  <c r="FH178" i="35"/>
  <c r="FF178" i="35"/>
  <c r="FD178" i="35"/>
  <c r="FB178" i="35"/>
  <c r="FH124" i="35"/>
  <c r="FD128" i="35"/>
  <c r="FB128" i="35"/>
  <c r="IF106" i="35"/>
  <c r="LT116" i="35"/>
  <c r="KH100" i="35"/>
  <c r="MV128" i="35"/>
  <c r="MJ138" i="35"/>
  <c r="IF170" i="35"/>
  <c r="HB126" i="35"/>
  <c r="HT170" i="35"/>
  <c r="NH138" i="35"/>
  <c r="NH178" i="35"/>
  <c r="HT118" i="35"/>
  <c r="IR122" i="35"/>
  <c r="HB116" i="35"/>
  <c r="JV118" i="35"/>
  <c r="JV120" i="35"/>
  <c r="KH156" i="35"/>
  <c r="JJ108" i="35"/>
  <c r="JJ100" i="35"/>
  <c r="JV100" i="35"/>
  <c r="KH122" i="35"/>
  <c r="HD106" i="35"/>
  <c r="DH124" i="35"/>
  <c r="EJ124" i="35"/>
  <c r="EL124" i="35"/>
  <c r="DF124" i="35"/>
  <c r="DD124" i="35"/>
  <c r="CT122" i="35"/>
  <c r="ED122" i="35"/>
  <c r="EB122" i="35"/>
  <c r="CR122" i="35"/>
  <c r="CP122" i="35"/>
  <c r="FH158" i="35"/>
  <c r="FD158" i="35"/>
  <c r="FF158" i="35"/>
  <c r="FB158" i="35"/>
  <c r="FX114" i="35"/>
  <c r="FV114" i="35"/>
  <c r="IF134" i="35"/>
  <c r="LV116" i="35"/>
  <c r="MJ134" i="35"/>
  <c r="NH112" i="35"/>
  <c r="IR178" i="35"/>
  <c r="IR150" i="35"/>
  <c r="KH178" i="35"/>
  <c r="LV104" i="35"/>
  <c r="JV142" i="35"/>
  <c r="IF110" i="35"/>
  <c r="MJ118" i="35"/>
  <c r="HD116" i="35"/>
  <c r="IF142" i="35"/>
  <c r="MV132" i="35"/>
  <c r="MV114" i="35"/>
  <c r="MV122" i="35"/>
  <c r="IR104" i="35"/>
  <c r="JJ104" i="35"/>
  <c r="IR146" i="35"/>
  <c r="HB106" i="35"/>
  <c r="FX170" i="35"/>
  <c r="FV170" i="35"/>
  <c r="FD126" i="35"/>
  <c r="FB126" i="35"/>
  <c r="FH126" i="35"/>
  <c r="FH162" i="35"/>
  <c r="FF162" i="35"/>
  <c r="FD162" i="35"/>
  <c r="FB162" i="35"/>
  <c r="DH108" i="35"/>
  <c r="EL108" i="35"/>
  <c r="EJ108" i="35"/>
  <c r="DF108" i="35"/>
  <c r="DD108" i="35"/>
  <c r="CT120" i="35"/>
  <c r="CP120" i="35"/>
  <c r="EB120" i="35"/>
  <c r="CR120" i="35"/>
  <c r="ED120" i="35"/>
  <c r="FH100" i="35"/>
  <c r="FF100" i="35"/>
  <c r="JH138" i="35"/>
  <c r="HR138" i="35"/>
  <c r="JH114" i="35"/>
  <c r="IF178" i="35"/>
  <c r="JV108" i="35"/>
  <c r="JH126" i="35"/>
  <c r="IF120" i="35"/>
  <c r="LT104" i="35"/>
  <c r="HB162" i="35"/>
  <c r="HB102" i="35"/>
  <c r="NH126" i="35"/>
  <c r="NH162" i="35"/>
  <c r="JV110" i="35"/>
  <c r="KH164" i="35"/>
  <c r="JV116" i="35"/>
  <c r="JJ110" i="35"/>
  <c r="IR172" i="35"/>
  <c r="JH104" i="35"/>
  <c r="LT134" i="35"/>
  <c r="DX104" i="35"/>
  <c r="DT104" i="35"/>
  <c r="DV104" i="35"/>
  <c r="FV160" i="35"/>
  <c r="FX160" i="35"/>
  <c r="FX164" i="35"/>
  <c r="FV164" i="35"/>
  <c r="CT134" i="35"/>
  <c r="CR134" i="35"/>
  <c r="ED134" i="35"/>
  <c r="CP134" i="35"/>
  <c r="EB134" i="35"/>
  <c r="CT172" i="35"/>
  <c r="CR172" i="35"/>
  <c r="ED172" i="35"/>
  <c r="CP172" i="35"/>
  <c r="EB172" i="35"/>
  <c r="FX158" i="35"/>
  <c r="FV158" i="35"/>
  <c r="CT100" i="35"/>
  <c r="ED100" i="35"/>
  <c r="CP100" i="35"/>
  <c r="EB100" i="35"/>
  <c r="CR100" i="35"/>
  <c r="FX104" i="35"/>
  <c r="FV104" i="35"/>
  <c r="DX134" i="35"/>
  <c r="DV134" i="35"/>
  <c r="DT134" i="35"/>
  <c r="ML172" i="35"/>
  <c r="JJ138" i="35"/>
  <c r="HB104" i="35"/>
  <c r="HT138" i="35"/>
  <c r="JJ114" i="35"/>
  <c r="KH108" i="35"/>
  <c r="JJ126" i="35"/>
  <c r="NH136" i="35"/>
  <c r="JH102" i="35"/>
  <c r="JJ146" i="35"/>
  <c r="NH102" i="35"/>
  <c r="HD162" i="35"/>
  <c r="NH132" i="35"/>
  <c r="HD102" i="35"/>
  <c r="LV108" i="35"/>
  <c r="IF150" i="35"/>
  <c r="NH172" i="35"/>
  <c r="HB100" i="35"/>
  <c r="JH110" i="35"/>
  <c r="HD128" i="35"/>
  <c r="JV106" i="35"/>
  <c r="MJ136" i="35"/>
  <c r="LV134" i="35"/>
  <c r="CT130" i="35"/>
  <c r="ED130" i="35"/>
  <c r="CR130" i="35"/>
  <c r="EB130" i="35"/>
  <c r="CP130" i="35"/>
  <c r="FV172" i="35"/>
  <c r="FX172" i="35"/>
  <c r="FX124" i="35"/>
  <c r="FV124" i="35"/>
  <c r="DX132" i="35"/>
  <c r="DV132" i="35"/>
  <c r="DT132" i="35"/>
  <c r="FH140" i="35"/>
  <c r="FF140" i="35"/>
  <c r="FB140" i="35"/>
  <c r="FD140" i="35"/>
  <c r="DH106" i="35"/>
  <c r="EL106" i="35"/>
  <c r="EJ106" i="35"/>
  <c r="DF106" i="35"/>
  <c r="DD106" i="35"/>
  <c r="FH160" i="35"/>
  <c r="FF160" i="35"/>
  <c r="FD160" i="35"/>
  <c r="FB160" i="35"/>
  <c r="DX172" i="35"/>
  <c r="DT172" i="35"/>
  <c r="DV172" i="35"/>
  <c r="DX160" i="35"/>
  <c r="DV160" i="35"/>
  <c r="DT160" i="35"/>
  <c r="DH146" i="35"/>
  <c r="DF146" i="35"/>
  <c r="EL146" i="35"/>
  <c r="DD146" i="35"/>
  <c r="EJ146" i="35"/>
  <c r="FF122" i="35"/>
  <c r="FD122" i="35"/>
  <c r="CT114" i="35"/>
  <c r="CR114" i="35"/>
  <c r="ED114" i="35"/>
  <c r="CP114" i="35"/>
  <c r="EB114" i="35"/>
  <c r="JL146" i="35"/>
  <c r="HB178" i="35"/>
  <c r="HD104" i="35"/>
  <c r="MV178" i="35"/>
  <c r="JJ150" i="35"/>
  <c r="JV126" i="35"/>
  <c r="JJ102" i="35"/>
  <c r="HR126" i="35"/>
  <c r="IR134" i="35"/>
  <c r="MJ120" i="35"/>
  <c r="IR100" i="35"/>
  <c r="LT108" i="35"/>
  <c r="HD100" i="35"/>
  <c r="HB128" i="35"/>
  <c r="NH110" i="35"/>
  <c r="IF118" i="35"/>
  <c r="IF100" i="35"/>
  <c r="DH162" i="35"/>
  <c r="DF162" i="35"/>
  <c r="DD162" i="35"/>
  <c r="EJ162" i="35"/>
  <c r="EL162" i="35"/>
  <c r="FV126" i="35"/>
  <c r="FX126" i="35"/>
  <c r="DH178" i="35"/>
  <c r="EL178" i="35"/>
  <c r="DD178" i="35"/>
  <c r="EJ178" i="35"/>
  <c r="DF178" i="35"/>
  <c r="FX108" i="35"/>
  <c r="FV108" i="35"/>
  <c r="CT158" i="35"/>
  <c r="ED158" i="35"/>
  <c r="EB158" i="35"/>
  <c r="CP158" i="35"/>
  <c r="CR158" i="35"/>
  <c r="DX170" i="35"/>
  <c r="DV170" i="35"/>
  <c r="DT170" i="35"/>
  <c r="DX120" i="35"/>
  <c r="DV120" i="35"/>
  <c r="DT120" i="35"/>
  <c r="FD118" i="35"/>
  <c r="FH118" i="35"/>
  <c r="DX118" i="35"/>
  <c r="DV118" i="35"/>
  <c r="DT118" i="35"/>
  <c r="DX116" i="35"/>
  <c r="DV116" i="35"/>
  <c r="DT116" i="35"/>
  <c r="DH170" i="35"/>
  <c r="EL170" i="35"/>
  <c r="EJ170" i="35"/>
  <c r="DF170" i="35"/>
  <c r="DD170" i="35"/>
  <c r="FD130" i="35"/>
  <c r="FH130" i="35"/>
  <c r="FB130" i="35"/>
  <c r="FF130" i="35"/>
  <c r="FF172" i="35"/>
  <c r="FH172" i="35"/>
  <c r="FD172" i="35"/>
  <c r="FB172" i="35"/>
  <c r="DH138" i="35"/>
  <c r="DF138" i="35"/>
  <c r="EL138" i="35"/>
  <c r="DD138" i="35"/>
  <c r="EJ138" i="35"/>
  <c r="CT126" i="35"/>
  <c r="CR126" i="35"/>
  <c r="EB126" i="35"/>
  <c r="ED126" i="35"/>
  <c r="CP126" i="35"/>
  <c r="CT176" i="35"/>
  <c r="CR176" i="35"/>
  <c r="CP176" i="35"/>
  <c r="EB176" i="35"/>
  <c r="ED176" i="35"/>
  <c r="DH122" i="35"/>
  <c r="DF122" i="35"/>
  <c r="DD122" i="35"/>
  <c r="EL122" i="35"/>
  <c r="EJ122" i="35"/>
  <c r="DX128" i="35"/>
  <c r="DV128" i="35"/>
  <c r="DT128" i="35"/>
  <c r="DH114" i="35"/>
  <c r="EJ114" i="35"/>
  <c r="EL114" i="35"/>
  <c r="DF114" i="35"/>
  <c r="DD114" i="35"/>
  <c r="HD178" i="35"/>
  <c r="MJ108" i="35"/>
  <c r="MV150" i="35"/>
  <c r="HR102" i="35"/>
  <c r="JH150" i="35"/>
  <c r="JH156" i="35"/>
  <c r="JJ124" i="35"/>
  <c r="LT132" i="35"/>
  <c r="LT120" i="35"/>
  <c r="HT126" i="35"/>
  <c r="HR158" i="35"/>
  <c r="HD132" i="35"/>
  <c r="IF132" i="35"/>
  <c r="KH102" i="35"/>
  <c r="KH172" i="35"/>
  <c r="NH116" i="35"/>
  <c r="JV104" i="35"/>
  <c r="NH128" i="35"/>
  <c r="HR122" i="35"/>
  <c r="NH104" i="35"/>
  <c r="MJ132" i="35"/>
  <c r="HT156" i="35"/>
  <c r="JH142" i="35"/>
  <c r="MV104" i="35"/>
  <c r="CT162" i="35"/>
  <c r="CR162" i="35"/>
  <c r="ED162" i="35"/>
  <c r="EB162" i="35"/>
  <c r="CP162" i="35"/>
  <c r="FV162" i="35"/>
  <c r="FX162" i="35"/>
  <c r="FB164" i="35"/>
  <c r="FH164" i="35"/>
  <c r="FF164" i="35"/>
  <c r="FD164" i="35"/>
  <c r="CT146" i="35"/>
  <c r="CR146" i="35"/>
  <c r="ED146" i="35"/>
  <c r="CP146" i="35"/>
  <c r="EB146" i="35"/>
  <c r="FX132" i="35"/>
  <c r="FV132" i="35"/>
  <c r="FX130" i="35"/>
  <c r="FV130" i="35"/>
  <c r="DH112" i="35"/>
  <c r="EL112" i="35"/>
  <c r="EJ112" i="35"/>
  <c r="DF112" i="35"/>
  <c r="DD112" i="35"/>
  <c r="DH134" i="35"/>
  <c r="EL134" i="35"/>
  <c r="DF134" i="35"/>
  <c r="DD134" i="35"/>
  <c r="EJ134" i="35"/>
  <c r="FX128" i="35"/>
  <c r="FV128" i="35"/>
  <c r="IH158" i="35"/>
  <c r="JX164" i="35"/>
  <c r="NH108" i="35"/>
  <c r="MV130" i="35"/>
  <c r="HT102" i="35"/>
  <c r="JH124" i="35"/>
  <c r="LV132" i="35"/>
  <c r="LV120" i="35"/>
  <c r="MV156" i="35"/>
  <c r="IR132" i="35"/>
  <c r="HB132" i="35"/>
  <c r="HR164" i="35"/>
  <c r="IR120" i="35"/>
  <c r="IR140" i="35"/>
  <c r="JV174" i="35"/>
  <c r="KH126" i="35"/>
  <c r="MV120" i="35"/>
  <c r="HT122" i="35"/>
  <c r="NH158" i="35"/>
  <c r="JH106" i="35"/>
  <c r="NH156" i="35"/>
  <c r="HR156" i="35"/>
  <c r="JJ142" i="35"/>
  <c r="HR150" i="35"/>
  <c r="HR108" i="35"/>
  <c r="CT144" i="35"/>
  <c r="CR144" i="35"/>
  <c r="ED144" i="35"/>
  <c r="EB144" i="35"/>
  <c r="CP144" i="35"/>
  <c r="DH104" i="35"/>
  <c r="EJ104" i="35"/>
  <c r="EL104" i="35"/>
  <c r="DD104" i="35"/>
  <c r="DF104" i="35"/>
  <c r="FD106" i="35"/>
  <c r="FB106" i="35"/>
  <c r="FF106" i="35"/>
  <c r="FH106" i="35"/>
  <c r="FD134" i="35"/>
  <c r="FB134" i="35"/>
  <c r="FH134" i="35"/>
  <c r="FF134" i="35"/>
  <c r="DX146" i="35"/>
  <c r="DV146" i="35"/>
  <c r="DT146" i="35"/>
  <c r="CT164" i="35"/>
  <c r="ED164" i="35"/>
  <c r="EB164" i="35"/>
  <c r="CR164" i="35"/>
  <c r="CP164" i="35"/>
  <c r="DH172" i="35"/>
  <c r="EL172" i="35"/>
  <c r="EJ172" i="35"/>
  <c r="DF172" i="35"/>
  <c r="DD172" i="35"/>
  <c r="DH140" i="35"/>
  <c r="DF140" i="35"/>
  <c r="EL140" i="35"/>
  <c r="DD140" i="35"/>
  <c r="EJ140" i="35"/>
  <c r="FX116" i="35"/>
  <c r="FV116" i="35"/>
  <c r="FX176" i="35"/>
  <c r="FV176" i="35"/>
  <c r="CT128" i="35"/>
  <c r="CR128" i="35"/>
  <c r="CP128" i="35"/>
  <c r="EB128" i="35"/>
  <c r="ED128" i="35"/>
  <c r="FV106" i="35"/>
  <c r="FX106" i="35"/>
  <c r="DH136" i="35"/>
  <c r="DF136" i="35"/>
  <c r="EL136" i="35"/>
  <c r="EJ136" i="35"/>
  <c r="DD136" i="35"/>
  <c r="IF128" i="35"/>
  <c r="NH170" i="35"/>
  <c r="IR136" i="35"/>
  <c r="KH136" i="35"/>
  <c r="MJ112" i="35"/>
  <c r="JV112" i="35"/>
  <c r="KH134" i="35"/>
  <c r="HR112" i="35"/>
  <c r="HD164" i="35"/>
  <c r="KH138" i="35"/>
  <c r="JH112" i="35"/>
  <c r="HT164" i="35"/>
  <c r="IR112" i="35"/>
  <c r="LT100" i="35"/>
  <c r="MJ122" i="35"/>
  <c r="LT110" i="35"/>
  <c r="JJ106" i="35"/>
  <c r="MV172" i="35"/>
  <c r="MV162" i="35"/>
  <c r="HT150" i="35"/>
  <c r="HT108" i="35"/>
  <c r="CT136" i="35"/>
  <c r="CR136" i="35"/>
  <c r="CP136" i="35"/>
  <c r="EB136" i="35"/>
  <c r="ED136" i="35"/>
  <c r="DX136" i="35"/>
  <c r="DT136" i="35"/>
  <c r="DV136" i="35"/>
  <c r="FX110" i="35"/>
  <c r="FV110" i="35"/>
  <c r="MJ106" i="35"/>
  <c r="MV100" i="35"/>
  <c r="LV126" i="35"/>
  <c r="IF114" i="35"/>
  <c r="JV138" i="35"/>
  <c r="HT112" i="35"/>
  <c r="HB164" i="35"/>
  <c r="JV178" i="35"/>
  <c r="JJ112" i="35"/>
  <c r="HD172" i="35"/>
  <c r="NH118" i="35"/>
  <c r="LV100" i="35"/>
  <c r="LV110" i="35"/>
  <c r="JH118" i="35"/>
  <c r="IR106" i="35"/>
  <c r="MJ178" i="35"/>
  <c r="NH122" i="35"/>
  <c r="DH110" i="35"/>
  <c r="DD110" i="35"/>
  <c r="EL110" i="35"/>
  <c r="EJ110" i="35"/>
  <c r="DF110" i="35"/>
  <c r="JJ128" i="35"/>
  <c r="HD124" i="35"/>
  <c r="LT126" i="35"/>
  <c r="HT178" i="35"/>
  <c r="MV126" i="35"/>
  <c r="MJ158" i="35"/>
  <c r="IR130" i="35"/>
  <c r="HB172" i="35"/>
  <c r="MV116" i="35"/>
  <c r="IF144" i="35"/>
  <c r="JJ118" i="35"/>
  <c r="HD118" i="35"/>
  <c r="JH120" i="35"/>
  <c r="IR110" i="35"/>
  <c r="IR108" i="35"/>
  <c r="HT128" i="35"/>
  <c r="CT138" i="35"/>
  <c r="EB138" i="35"/>
  <c r="CP138" i="35"/>
  <c r="ED138" i="35"/>
  <c r="CR138" i="35"/>
  <c r="FL136" i="35"/>
  <c r="FD136" i="35"/>
  <c r="FB136" i="35"/>
  <c r="FF136" i="35"/>
  <c r="FH136" i="35"/>
  <c r="DX110" i="35"/>
  <c r="DT110" i="35"/>
  <c r="DV110" i="35"/>
  <c r="JH128" i="35"/>
  <c r="LV112" i="35"/>
  <c r="HB124" i="35"/>
  <c r="IF160" i="35"/>
  <c r="HR178" i="35"/>
  <c r="IF130" i="35"/>
  <c r="JV102" i="35"/>
  <c r="JV146" i="35"/>
  <c r="MV140" i="35"/>
  <c r="IF162" i="35"/>
  <c r="IF122" i="35"/>
  <c r="HR142" i="35"/>
  <c r="HB118" i="35"/>
  <c r="JJ120" i="35"/>
  <c r="IR156" i="35"/>
  <c r="HR128" i="35"/>
  <c r="FL110" i="35"/>
  <c r="FB110" i="35"/>
  <c r="FH110" i="35"/>
  <c r="FF110" i="35"/>
  <c r="FD110" i="35"/>
  <c r="KH130" i="35"/>
  <c r="HT114" i="35"/>
  <c r="LT112" i="35"/>
  <c r="MV134" i="35"/>
  <c r="HR130" i="35"/>
  <c r="NH174" i="35"/>
  <c r="JH140" i="35"/>
  <c r="HT120" i="35"/>
  <c r="HB170" i="35"/>
  <c r="IR102" i="35"/>
  <c r="KH104" i="35"/>
  <c r="HB156" i="35"/>
  <c r="HT142" i="35"/>
  <c r="HB114" i="35"/>
  <c r="IF112" i="35"/>
  <c r="KH128" i="35"/>
  <c r="MV106" i="35"/>
  <c r="MJ114" i="35"/>
  <c r="MJ156" i="35"/>
  <c r="FH170" i="35"/>
  <c r="FF170" i="35"/>
  <c r="FB170" i="35"/>
  <c r="FD170" i="35"/>
  <c r="CT110" i="35"/>
  <c r="CR110" i="35"/>
  <c r="ED110" i="35"/>
  <c r="EB110" i="35"/>
  <c r="CP110" i="35"/>
  <c r="HR114" i="35"/>
  <c r="NH114" i="35"/>
  <c r="IR138" i="35"/>
  <c r="KH158" i="35"/>
  <c r="HT130" i="35"/>
  <c r="MV136" i="35"/>
  <c r="JJ140" i="35"/>
  <c r="HR120" i="35"/>
  <c r="HD170" i="35"/>
  <c r="HT132" i="35"/>
  <c r="MV102" i="35"/>
  <c r="NH120" i="35"/>
  <c r="JV132" i="35"/>
  <c r="JV128" i="35"/>
  <c r="HD156" i="35"/>
  <c r="HR100" i="35"/>
  <c r="IR162" i="35"/>
  <c r="HT162" i="35"/>
  <c r="HD114" i="35"/>
  <c r="IR114" i="35"/>
  <c r="IR118" i="35"/>
  <c r="MJ116" i="35"/>
  <c r="HB122" i="35"/>
  <c r="FV122" i="35"/>
  <c r="FX122" i="35"/>
  <c r="DX122" i="35"/>
  <c r="DV122" i="35"/>
  <c r="DT122" i="35"/>
  <c r="DX124" i="35"/>
  <c r="DT124" i="35"/>
  <c r="DV124" i="35"/>
  <c r="DH142" i="35"/>
  <c r="DF142" i="35"/>
  <c r="DD142" i="35"/>
  <c r="EJ142" i="35"/>
  <c r="EL142" i="35"/>
  <c r="FF146" i="35"/>
  <c r="FD146" i="35"/>
  <c r="FB146" i="35"/>
  <c r="FH146" i="35"/>
  <c r="DX114" i="35"/>
  <c r="DV114" i="35"/>
  <c r="DT114" i="35"/>
  <c r="IR116" i="35"/>
  <c r="JH158" i="35"/>
  <c r="JH116" i="35"/>
  <c r="IF108" i="35"/>
  <c r="MJ150" i="35"/>
  <c r="LV122" i="35"/>
  <c r="HB146" i="35"/>
  <c r="NH130" i="35"/>
  <c r="NH146" i="35"/>
  <c r="JH136" i="35"/>
  <c r="HB112" i="35"/>
  <c r="NH124" i="35"/>
  <c r="HR132" i="35"/>
  <c r="KH120" i="35"/>
  <c r="IF164" i="35"/>
  <c r="MJ102" i="35"/>
  <c r="JH132" i="35"/>
  <c r="HT100" i="35"/>
  <c r="JV122" i="35"/>
  <c r="HR162" i="35"/>
  <c r="KH116" i="35"/>
  <c r="HR116" i="35"/>
  <c r="JH178" i="35"/>
  <c r="MJ110" i="35"/>
  <c r="HR136" i="35"/>
  <c r="HD122" i="35"/>
  <c r="DX164" i="35"/>
  <c r="DV164" i="35"/>
  <c r="DT164" i="35"/>
  <c r="CT142" i="35"/>
  <c r="ED142" i="35"/>
  <c r="EB142" i="35"/>
  <c r="CR142" i="35"/>
  <c r="CP142" i="35"/>
  <c r="DX130" i="35"/>
  <c r="DV130" i="35"/>
  <c r="DT130" i="35"/>
  <c r="FX118" i="35"/>
  <c r="FV118" i="35"/>
  <c r="DH168" i="35"/>
  <c r="EL168" i="35"/>
  <c r="EJ168" i="35"/>
  <c r="DF168" i="35"/>
  <c r="DD168" i="35"/>
  <c r="CT102" i="35"/>
  <c r="ED102" i="35"/>
  <c r="EB102" i="35"/>
  <c r="CR102" i="35"/>
  <c r="CP102" i="35"/>
  <c r="JJ158" i="35"/>
  <c r="JJ116" i="35"/>
  <c r="LT122" i="35"/>
  <c r="HD146" i="35"/>
  <c r="HR140" i="35"/>
  <c r="HR124" i="35"/>
  <c r="JJ136" i="35"/>
  <c r="HD112" i="35"/>
  <c r="LV118" i="35"/>
  <c r="MV118" i="35"/>
  <c r="NH164" i="35"/>
  <c r="KH112" i="35"/>
  <c r="IF172" i="35"/>
  <c r="KH132" i="35"/>
  <c r="HB120" i="35"/>
  <c r="JJ132" i="35"/>
  <c r="IF104" i="35"/>
  <c r="HT116" i="35"/>
  <c r="JJ178" i="35"/>
  <c r="NH150" i="35"/>
  <c r="HT136" i="35"/>
  <c r="CT140" i="35"/>
  <c r="CP140" i="35"/>
  <c r="EB140" i="35"/>
  <c r="CR140" i="35"/>
  <c r="ED140" i="35"/>
  <c r="FV142" i="35"/>
  <c r="FX142" i="35"/>
  <c r="FB144" i="35"/>
  <c r="FH144" i="35"/>
  <c r="FF144" i="35"/>
  <c r="FD144" i="35"/>
  <c r="DX108" i="35"/>
  <c r="DV108" i="35"/>
  <c r="DT108" i="35"/>
  <c r="DX112" i="35"/>
  <c r="DV112" i="35"/>
  <c r="DT112" i="35"/>
  <c r="CT150" i="35"/>
  <c r="CR150" i="35"/>
  <c r="ED150" i="35"/>
  <c r="EB150" i="35"/>
  <c r="CP150" i="35"/>
  <c r="FL116" i="35"/>
  <c r="FD116" i="35"/>
  <c r="FB116" i="35"/>
  <c r="FF116" i="35"/>
  <c r="FH116" i="35"/>
  <c r="DH126" i="35"/>
  <c r="EL126" i="35"/>
  <c r="EJ126" i="35"/>
  <c r="DF126" i="35"/>
  <c r="DD126" i="35"/>
  <c r="FV120" i="35"/>
  <c r="FX120" i="35"/>
  <c r="DX142" i="35"/>
  <c r="DV142" i="35"/>
  <c r="DT142" i="35"/>
  <c r="DH100" i="35"/>
  <c r="DD100" i="35"/>
  <c r="EJ100" i="35"/>
  <c r="DF100" i="35"/>
  <c r="EL100" i="35"/>
  <c r="CT104" i="35"/>
  <c r="CP104" i="35"/>
  <c r="ED104" i="35"/>
  <c r="EB104" i="35"/>
  <c r="CR104" i="35"/>
  <c r="MV110" i="35"/>
  <c r="JV130" i="35"/>
  <c r="HR104" i="35"/>
  <c r="IR170" i="35"/>
  <c r="HT140" i="35"/>
  <c r="MJ126" i="35"/>
  <c r="HT124" i="35"/>
  <c r="LT118" i="35"/>
  <c r="HT172" i="35"/>
  <c r="JV140" i="35"/>
  <c r="IR164" i="35"/>
  <c r="HD120" i="35"/>
  <c r="JJ164" i="35"/>
  <c r="HB158" i="35"/>
  <c r="HD108" i="35"/>
  <c r="MJ100" i="35"/>
  <c r="DH118" i="35"/>
  <c r="DF118" i="35"/>
  <c r="EL118" i="35"/>
  <c r="DD118" i="35"/>
  <c r="EJ118" i="35"/>
  <c r="FF132" i="35"/>
  <c r="FD132" i="35"/>
  <c r="FH132" i="35"/>
  <c r="FB132" i="35"/>
  <c r="FL108" i="35"/>
  <c r="FD108" i="35"/>
  <c r="FH108" i="35"/>
  <c r="FF108" i="35"/>
  <c r="FB108" i="35"/>
  <c r="FX138" i="35"/>
  <c r="FV138" i="35"/>
  <c r="DH116" i="35"/>
  <c r="DF116" i="35"/>
  <c r="EL116" i="35"/>
  <c r="EJ116" i="35"/>
  <c r="DD116" i="35"/>
  <c r="FD168" i="35"/>
  <c r="FH168" i="35"/>
  <c r="FF168" i="35"/>
  <c r="FB168" i="35"/>
  <c r="JH170" i="35"/>
  <c r="MJ170" i="35"/>
  <c r="HT104" i="35"/>
  <c r="NH106" i="35"/>
  <c r="HR160" i="35"/>
  <c r="HB134" i="35"/>
  <c r="HB130" i="35"/>
  <c r="HB142" i="35"/>
  <c r="HT134" i="35"/>
  <c r="KH146" i="35"/>
  <c r="HR172" i="35"/>
  <c r="KH118" i="35"/>
  <c r="KH110" i="35"/>
  <c r="JV172" i="35"/>
  <c r="HD158" i="35"/>
  <c r="MV108" i="35"/>
  <c r="HB108" i="35"/>
  <c r="NH160" i="35"/>
  <c r="MJ104" i="35"/>
  <c r="DX138" i="35"/>
  <c r="DV138" i="35"/>
  <c r="DT138" i="35"/>
  <c r="FL120" i="35"/>
  <c r="FD120" i="35"/>
  <c r="FH120" i="35"/>
  <c r="FF120" i="35"/>
  <c r="FB120" i="35"/>
  <c r="DX140" i="35"/>
  <c r="DV140" i="35"/>
  <c r="DT140" i="35"/>
  <c r="DH132" i="35"/>
  <c r="EL132" i="35"/>
  <c r="EJ132" i="35"/>
  <c r="DF132" i="35"/>
  <c r="DD132" i="35"/>
  <c r="FX144" i="35"/>
  <c r="FV144" i="35"/>
  <c r="DH150" i="35"/>
  <c r="EL150" i="35"/>
  <c r="EJ150" i="35"/>
  <c r="DF150" i="35"/>
  <c r="DD150" i="35"/>
  <c r="DX102" i="35"/>
  <c r="DV102" i="35"/>
  <c r="DT102" i="35"/>
  <c r="JJ170" i="35"/>
  <c r="JV136" i="35"/>
  <c r="HR106" i="35"/>
  <c r="IR126" i="35"/>
  <c r="JV124" i="35"/>
  <c r="KH124" i="35"/>
  <c r="HT160" i="35"/>
  <c r="IF102" i="35"/>
  <c r="HD134" i="35"/>
  <c r="HD130" i="35"/>
  <c r="HR134" i="35"/>
  <c r="IR158" i="35"/>
  <c r="IR142" i="35"/>
  <c r="HB140" i="35"/>
  <c r="JJ172" i="35"/>
  <c r="JH122" i="35"/>
  <c r="HB110" i="35"/>
  <c r="LT136" i="35"/>
  <c r="MJ128" i="35"/>
  <c r="JJ130" i="35"/>
  <c r="FX136" i="35"/>
  <c r="FV136" i="35"/>
  <c r="FD102" i="35"/>
  <c r="FF102" i="35"/>
  <c r="FB102" i="35"/>
  <c r="NH100" i="35"/>
  <c r="HT106" i="35"/>
  <c r="HB136" i="35"/>
  <c r="NH134" i="35"/>
  <c r="JH134" i="35"/>
  <c r="HB150" i="35"/>
  <c r="MJ130" i="35"/>
  <c r="MV112" i="35"/>
  <c r="HD138" i="35"/>
  <c r="MJ140" i="35"/>
  <c r="JV134" i="35"/>
  <c r="JV162" i="35"/>
  <c r="IF126" i="35"/>
  <c r="IF124" i="35"/>
  <c r="JH162" i="35"/>
  <c r="HD140" i="35"/>
  <c r="JH172" i="35"/>
  <c r="JJ122" i="35"/>
  <c r="HD110" i="35"/>
  <c r="LV136" i="35"/>
  <c r="JV114" i="35"/>
  <c r="JH130" i="35"/>
  <c r="DH176" i="35"/>
  <c r="EL176" i="35"/>
  <c r="EJ176" i="35"/>
  <c r="DD176" i="35"/>
  <c r="DF176" i="35"/>
  <c r="FF114" i="35"/>
  <c r="FD114" i="35"/>
  <c r="FB114" i="35"/>
  <c r="FH114" i="35"/>
  <c r="CT106" i="35"/>
  <c r="CR106" i="35"/>
  <c r="CP106" i="35"/>
  <c r="ED106" i="35"/>
  <c r="EB106" i="35"/>
  <c r="HD136" i="35"/>
  <c r="IF138" i="35"/>
  <c r="JJ134" i="35"/>
  <c r="HD150" i="35"/>
  <c r="HD126" i="35"/>
  <c r="HB138" i="35"/>
  <c r="MJ146" i="35"/>
  <c r="KH162" i="35"/>
  <c r="MV138" i="35"/>
  <c r="HR118" i="35"/>
  <c r="JJ162" i="35"/>
  <c r="KH106" i="35"/>
  <c r="KH150" i="35"/>
  <c r="JH108" i="35"/>
  <c r="JH100" i="35"/>
  <c r="IF136" i="35"/>
  <c r="IF116" i="35"/>
  <c r="JV170" i="35"/>
  <c r="MF180" i="35"/>
  <c r="ND180" i="35"/>
  <c r="K38" i="37"/>
  <c r="K46" i="37"/>
  <c r="I46" i="37"/>
  <c r="KR180" i="35"/>
  <c r="K56" i="37"/>
  <c r="FJ160" i="35"/>
  <c r="FL160" i="35"/>
  <c r="FJ168" i="35"/>
  <c r="FL168" i="35"/>
  <c r="FL164" i="35"/>
  <c r="FJ164" i="35"/>
  <c r="FL158" i="35"/>
  <c r="FJ158" i="35"/>
  <c r="FJ140" i="35"/>
  <c r="FL140" i="35"/>
  <c r="FL172" i="35"/>
  <c r="FJ172" i="35"/>
  <c r="FL178" i="35"/>
  <c r="FJ178" i="35"/>
  <c r="FL162" i="35"/>
  <c r="FJ162" i="35"/>
  <c r="FL170" i="35"/>
  <c r="FJ170" i="35"/>
  <c r="FJ144" i="35"/>
  <c r="FL144" i="35"/>
  <c r="FL146" i="35"/>
  <c r="FJ146" i="35"/>
  <c r="LD180" i="35"/>
  <c r="LP180" i="35"/>
  <c r="KD180" i="35"/>
  <c r="IN180" i="35"/>
  <c r="MR180" i="35"/>
  <c r="FJ126" i="35"/>
  <c r="FL126" i="35"/>
  <c r="FJ132" i="35"/>
  <c r="FL132" i="35"/>
  <c r="FJ134" i="35"/>
  <c r="FL134" i="35"/>
  <c r="FJ128" i="35"/>
  <c r="FL128" i="35"/>
  <c r="FJ122" i="35"/>
  <c r="FL122" i="35"/>
  <c r="FJ118" i="35"/>
  <c r="FL118" i="35"/>
  <c r="FJ106" i="35"/>
  <c r="FL106" i="35"/>
  <c r="FJ114" i="35"/>
  <c r="FL114" i="35"/>
  <c r="FJ130" i="35"/>
  <c r="FJ136" i="35"/>
  <c r="FJ124" i="35"/>
  <c r="FJ120" i="35"/>
  <c r="FJ110" i="35"/>
  <c r="FJ112" i="35"/>
  <c r="FJ108" i="35"/>
  <c r="FJ116" i="35"/>
  <c r="JD180" i="35"/>
  <c r="IB180" i="35"/>
  <c r="GX180" i="35"/>
  <c r="HN180" i="35"/>
  <c r="JR180" i="35"/>
  <c r="CX180" i="35"/>
  <c r="EV180" i="35"/>
  <c r="GF180" i="35"/>
  <c r="DN180" i="35"/>
  <c r="FP180" i="35"/>
  <c r="CJ180" i="35"/>
  <c r="X180" i="35"/>
  <c r="G40" i="37" s="1"/>
  <c r="BD180" i="35"/>
  <c r="GN180" i="35"/>
  <c r="BR96" i="35"/>
  <c r="BR150" i="35"/>
  <c r="BF150" i="35"/>
  <c r="BR88" i="35"/>
  <c r="BR122" i="35"/>
  <c r="BF122" i="35"/>
  <c r="BF148" i="35"/>
  <c r="BR148" i="35"/>
  <c r="BF152" i="35"/>
  <c r="BR152" i="35"/>
  <c r="BF112" i="35"/>
  <c r="BR112" i="35"/>
  <c r="BR140" i="35"/>
  <c r="BF140" i="35"/>
  <c r="BF178" i="35"/>
  <c r="BR178" i="35"/>
  <c r="BR160" i="35"/>
  <c r="BF160" i="35"/>
  <c r="BL180" i="35"/>
  <c r="G52" i="37" s="1"/>
  <c r="I52" i="37" s="1"/>
  <c r="BF166" i="35"/>
  <c r="BR166" i="35"/>
  <c r="BF126" i="35"/>
  <c r="BR126" i="35"/>
  <c r="BR104" i="35"/>
  <c r="BF104" i="35"/>
  <c r="BR144" i="35"/>
  <c r="BF144" i="35"/>
  <c r="BF130" i="35"/>
  <c r="BR130" i="35"/>
  <c r="BR106" i="35"/>
  <c r="BF106" i="35"/>
  <c r="BF92" i="35"/>
  <c r="BR92" i="35"/>
  <c r="BR168" i="35"/>
  <c r="BF168" i="35"/>
  <c r="BR110" i="35"/>
  <c r="BF110" i="35"/>
  <c r="BF114" i="35"/>
  <c r="BR114" i="35"/>
  <c r="BR172" i="35"/>
  <c r="BF172" i="35"/>
  <c r="BF118" i="35"/>
  <c r="BR118" i="35"/>
  <c r="BF108" i="35"/>
  <c r="BR108" i="35"/>
  <c r="BR174" i="35"/>
  <c r="BF174" i="35"/>
  <c r="BR90" i="35"/>
  <c r="BF116" i="35"/>
  <c r="BR116" i="35"/>
  <c r="BR162" i="35"/>
  <c r="BF162" i="35"/>
  <c r="BR138" i="35"/>
  <c r="BF138" i="35"/>
  <c r="BR136" i="35"/>
  <c r="BF136" i="35"/>
  <c r="BR164" i="35"/>
  <c r="BF164" i="35"/>
  <c r="BR176" i="35"/>
  <c r="BF176" i="35"/>
  <c r="BF170" i="35"/>
  <c r="BR170" i="35"/>
  <c r="BF134" i="35"/>
  <c r="BR134" i="35"/>
  <c r="BF124" i="35"/>
  <c r="BR124" i="35"/>
  <c r="BF142" i="35"/>
  <c r="BR142" i="35"/>
  <c r="BR158" i="35"/>
  <c r="BF158" i="35"/>
  <c r="G80" i="37"/>
  <c r="I80" i="37" s="1"/>
  <c r="FJ150" i="35" l="1"/>
  <c r="FH142" i="35"/>
  <c r="FL142" i="35"/>
  <c r="FJ142" i="35"/>
  <c r="FD154" i="35"/>
  <c r="FJ154" i="35"/>
  <c r="FL154" i="35"/>
  <c r="FF142" i="35"/>
  <c r="FD148" i="35"/>
  <c r="FH148" i="35"/>
  <c r="FF148" i="35"/>
  <c r="FB148" i="35"/>
  <c r="FL148" i="35"/>
  <c r="FJ148" i="35"/>
  <c r="MV148" i="35"/>
  <c r="MV180" i="35" s="1"/>
  <c r="G100" i="37" s="1"/>
  <c r="K100" i="37" s="1"/>
  <c r="MX148" i="35"/>
  <c r="JL148" i="35"/>
  <c r="JH148" i="35"/>
  <c r="JJ148" i="35"/>
  <c r="ML148" i="35"/>
  <c r="MJ148" i="35"/>
  <c r="JX160" i="35"/>
  <c r="JV160" i="35"/>
  <c r="JV180" i="35" s="1"/>
  <c r="G88" i="37" s="1"/>
  <c r="I88" i="37" s="1"/>
  <c r="JL160" i="35"/>
  <c r="JJ160" i="35"/>
  <c r="JH160" i="35"/>
  <c r="FJ176" i="35"/>
  <c r="FD176" i="35"/>
  <c r="MJ160" i="35"/>
  <c r="MJ180" i="35" s="1"/>
  <c r="ML160" i="35"/>
  <c r="IT160" i="35"/>
  <c r="IR160" i="35"/>
  <c r="IR180" i="35" s="1"/>
  <c r="G84" i="37" s="1"/>
  <c r="I84" i="37" s="1"/>
  <c r="GP180" i="35"/>
  <c r="G76" i="37" s="1"/>
  <c r="I76" i="37" s="1"/>
  <c r="I44" i="37"/>
  <c r="FH102" i="35"/>
  <c r="FB100" i="35"/>
  <c r="K42" i="37"/>
  <c r="FL100" i="35"/>
  <c r="FX100" i="35"/>
  <c r="FJ100" i="35"/>
  <c r="FV100" i="35"/>
  <c r="FL102" i="35"/>
  <c r="FX102" i="35"/>
  <c r="FV102" i="35"/>
  <c r="FB104" i="35"/>
  <c r="FH122" i="35"/>
  <c r="FF118" i="35"/>
  <c r="FD112" i="35"/>
  <c r="FL112" i="35"/>
  <c r="FX112" i="35"/>
  <c r="FB124" i="35"/>
  <c r="FF104" i="35"/>
  <c r="FD124" i="35"/>
  <c r="FH128" i="35"/>
  <c r="FF124" i="35"/>
  <c r="I36" i="37"/>
  <c r="FH104" i="35"/>
  <c r="FD104" i="35"/>
  <c r="EX180" i="35"/>
  <c r="FB112" i="35"/>
  <c r="FF112" i="35"/>
  <c r="FR180" i="35"/>
  <c r="LH180" i="35"/>
  <c r="G94" i="37" s="1"/>
  <c r="I94" i="37" s="1"/>
  <c r="KV180" i="35"/>
  <c r="G92" i="37" s="1"/>
  <c r="I92" i="37" s="1"/>
  <c r="LT180" i="35"/>
  <c r="ED180" i="35"/>
  <c r="LV180" i="35"/>
  <c r="IF180" i="35"/>
  <c r="G82" i="37" s="1"/>
  <c r="I82" i="37" s="1"/>
  <c r="HR180" i="35"/>
  <c r="KH180" i="35"/>
  <c r="G90" i="37" s="1"/>
  <c r="I90" i="37" s="1"/>
  <c r="HD180" i="35"/>
  <c r="EB180" i="35"/>
  <c r="HB180" i="35"/>
  <c r="HT180" i="35"/>
  <c r="NH180" i="35"/>
  <c r="G102" i="37" s="1"/>
  <c r="I102" i="37" s="1"/>
  <c r="I40" i="37"/>
  <c r="K40" i="37"/>
  <c r="K52" i="37"/>
  <c r="K80" i="37"/>
  <c r="JH180" i="35" l="1"/>
  <c r="JJ180" i="35"/>
  <c r="I100" i="37"/>
  <c r="G98" i="37"/>
  <c r="K98" i="37" s="1"/>
  <c r="FV180" i="35"/>
  <c r="FX180" i="35"/>
  <c r="G74" i="37" s="1"/>
  <c r="K74" i="37" s="1"/>
  <c r="FD180" i="35"/>
  <c r="FB180" i="35"/>
  <c r="FH180" i="35"/>
  <c r="FF180" i="35"/>
  <c r="G78" i="37"/>
  <c r="K78" i="37" s="1"/>
  <c r="G68" i="37"/>
  <c r="I68" i="37" s="1"/>
  <c r="G96" i="37"/>
  <c r="I96" i="37" s="1"/>
  <c r="K90" i="37"/>
  <c r="K102" i="37"/>
  <c r="K82" i="37"/>
  <c r="K92" i="37"/>
  <c r="K94" i="37"/>
  <c r="K84" i="37"/>
  <c r="K76" i="37"/>
  <c r="K88" i="37"/>
  <c r="AX180" i="35"/>
  <c r="G48" i="37" s="1"/>
  <c r="DT180" i="35"/>
  <c r="BR80" i="35"/>
  <c r="BR180" i="35" s="1"/>
  <c r="G54" i="37" s="1"/>
  <c r="EJ180" i="35"/>
  <c r="CP180" i="35"/>
  <c r="BF80" i="35"/>
  <c r="BF180" i="35" s="1"/>
  <c r="G50" i="37" s="1"/>
  <c r="CR180" i="35"/>
  <c r="DF180" i="35"/>
  <c r="DV180" i="35"/>
  <c r="EL180" i="35"/>
  <c r="DD180" i="35"/>
  <c r="G86" i="37" l="1"/>
  <c r="I86" i="37" s="1"/>
  <c r="I98" i="37"/>
  <c r="G72" i="37"/>
  <c r="K72" i="37" s="1"/>
  <c r="I78" i="37"/>
  <c r="I74" i="37"/>
  <c r="K96" i="37"/>
  <c r="K68" i="37"/>
  <c r="G62" i="37"/>
  <c r="K62" i="37" s="1"/>
  <c r="G64" i="37"/>
  <c r="K64" i="37" s="1"/>
  <c r="G70" i="37"/>
  <c r="I70" i="37" s="1"/>
  <c r="G66" i="37"/>
  <c r="I66" i="37" s="1"/>
  <c r="I50" i="37"/>
  <c r="K50" i="37"/>
  <c r="K54" i="37"/>
  <c r="I54" i="37"/>
  <c r="K48" i="37"/>
  <c r="I48" i="37"/>
  <c r="K86" i="37" l="1"/>
  <c r="I72" i="37"/>
  <c r="I62" i="37"/>
  <c r="G2" i="37"/>
  <c r="I64" i="37"/>
  <c r="K70" i="37"/>
  <c r="K66" i="37"/>
</calcChain>
</file>

<file path=xl/sharedStrings.xml><?xml version="1.0" encoding="utf-8"?>
<sst xmlns="http://schemas.openxmlformats.org/spreadsheetml/2006/main" count="12714" uniqueCount="4917">
  <si>
    <t>※２.「追加取得情報」欄を使用した場合は、取得情報、単位、詳細をそれぞれ入力</t>
    <rPh sb="4" eb="6">
      <t>ツイカ</t>
    </rPh>
    <rPh sb="6" eb="8">
      <t>シュトク</t>
    </rPh>
    <rPh sb="8" eb="10">
      <t>ジョウホウ</t>
    </rPh>
    <rPh sb="11" eb="12">
      <t>ラン</t>
    </rPh>
    <rPh sb="13" eb="15">
      <t>シヨウ</t>
    </rPh>
    <rPh sb="21" eb="23">
      <t>シュトク</t>
    </rPh>
    <rPh sb="23" eb="25">
      <t>ジョウホウ</t>
    </rPh>
    <rPh sb="26" eb="28">
      <t>タンイ</t>
    </rPh>
    <rPh sb="29" eb="31">
      <t>ショウサイ</t>
    </rPh>
    <rPh sb="36" eb="38">
      <t>ニュウリョク</t>
    </rPh>
    <phoneticPr fontId="5"/>
  </si>
  <si>
    <t>トラック輸送の省エネ化推進事業</t>
    <rPh sb="4" eb="6">
      <t>ユソウ</t>
    </rPh>
    <rPh sb="7" eb="8">
      <t>ショウ</t>
    </rPh>
    <rPh sb="10" eb="11">
      <t>カ</t>
    </rPh>
    <rPh sb="11" eb="13">
      <t>スイシン</t>
    </rPh>
    <rPh sb="13" eb="15">
      <t>ジギョウ</t>
    </rPh>
    <phoneticPr fontId="5"/>
  </si>
  <si>
    <t>追加取得情報</t>
    <rPh sb="0" eb="2">
      <t>ツイカ</t>
    </rPh>
    <rPh sb="2" eb="4">
      <t>シュトク</t>
    </rPh>
    <rPh sb="4" eb="6">
      <t>ジョウホウ</t>
    </rPh>
    <phoneticPr fontId="5"/>
  </si>
  <si>
    <t>単位</t>
    <rPh sb="0" eb="2">
      <t>タンイ</t>
    </rPh>
    <phoneticPr fontId="5"/>
  </si>
  <si>
    <t>詳細</t>
    <rPh sb="0" eb="2">
      <t>ショウサイ</t>
    </rPh>
    <phoneticPr fontId="5"/>
  </si>
  <si>
    <t>【総括分析データ（総括表）】</t>
    <rPh sb="1" eb="3">
      <t>ソウカツ</t>
    </rPh>
    <rPh sb="3" eb="5">
      <t>ブンセキ</t>
    </rPh>
    <rPh sb="9" eb="11">
      <t>ソウカツ</t>
    </rPh>
    <rPh sb="11" eb="12">
      <t>ヒョウ</t>
    </rPh>
    <phoneticPr fontId="5"/>
  </si>
  <si>
    <t>データ
取得時期</t>
    <rPh sb="4" eb="6">
      <t>シュトク</t>
    </rPh>
    <rPh sb="6" eb="8">
      <t>ジキ</t>
    </rPh>
    <phoneticPr fontId="5"/>
  </si>
  <si>
    <t>■報告データ</t>
    <rPh sb="1" eb="3">
      <t>ホウコク</t>
    </rPh>
    <phoneticPr fontId="5"/>
  </si>
  <si>
    <t>Ａ．事業者の情報</t>
    <rPh sb="2" eb="5">
      <t>ジギョウシャ</t>
    </rPh>
    <rPh sb="6" eb="8">
      <t>ジョウホウ</t>
    </rPh>
    <phoneticPr fontId="5"/>
  </si>
  <si>
    <t>Ｄ．必須取得情報</t>
    <rPh sb="2" eb="4">
      <t>ヒッス</t>
    </rPh>
    <rPh sb="4" eb="6">
      <t>シュトク</t>
    </rPh>
    <rPh sb="6" eb="8">
      <t>ジョウホウ</t>
    </rPh>
    <phoneticPr fontId="5"/>
  </si>
  <si>
    <t>Ｅ．メニューに応じた取得情報</t>
    <rPh sb="7" eb="8">
      <t>オウ</t>
    </rPh>
    <rPh sb="10" eb="12">
      <t>シュトク</t>
    </rPh>
    <rPh sb="12" eb="14">
      <t>ジョウホウ</t>
    </rPh>
    <phoneticPr fontId="5"/>
  </si>
  <si>
    <t>交付決定
番号</t>
    <rPh sb="0" eb="2">
      <t>コウフ</t>
    </rPh>
    <rPh sb="2" eb="4">
      <t>ケッテイ</t>
    </rPh>
    <rPh sb="5" eb="7">
      <t>バンゴウ</t>
    </rPh>
    <phoneticPr fontId="5"/>
  </si>
  <si>
    <t>番号</t>
    <rPh sb="0" eb="2">
      <t>バンゴウ</t>
    </rPh>
    <phoneticPr fontId="3"/>
  </si>
  <si>
    <t xml:space="preserve">実施した
連携
メニュー
</t>
    <rPh sb="0" eb="2">
      <t>ジッシ</t>
    </rPh>
    <rPh sb="5" eb="7">
      <t>レンケイ</t>
    </rPh>
    <phoneticPr fontId="5"/>
  </si>
  <si>
    <t>データ
取得
日数</t>
    <rPh sb="4" eb="6">
      <t>シュトク</t>
    </rPh>
    <rPh sb="7" eb="9">
      <t>ニッスウ</t>
    </rPh>
    <phoneticPr fontId="5"/>
  </si>
  <si>
    <t>④車両情報</t>
    <rPh sb="1" eb="3">
      <t>シャリョウ</t>
    </rPh>
    <rPh sb="3" eb="5">
      <t>ジョウホウ</t>
    </rPh>
    <phoneticPr fontId="5"/>
  </si>
  <si>
    <t>①
走行距離
（㎞）</t>
    <rPh sb="2" eb="4">
      <t>ソウコウ</t>
    </rPh>
    <rPh sb="4" eb="6">
      <t>キョリ</t>
    </rPh>
    <phoneticPr fontId="5"/>
  </si>
  <si>
    <t>②輸送量及び積載率</t>
    <rPh sb="1" eb="4">
      <t>ユソウリョウ</t>
    </rPh>
    <rPh sb="4" eb="5">
      <t>オヨ</t>
    </rPh>
    <rPh sb="6" eb="9">
      <t>セキサイリツ</t>
    </rPh>
    <phoneticPr fontId="5"/>
  </si>
  <si>
    <t>③燃料使用量（ℓ）</t>
    <rPh sb="1" eb="6">
      <t>ネンリョウシヨウリョウ</t>
    </rPh>
    <phoneticPr fontId="5"/>
  </si>
  <si>
    <r>
      <t xml:space="preserve">実燃費
（㎞/ℓ）
</t>
    </r>
    <r>
      <rPr>
        <b/>
        <sz val="11"/>
        <color theme="1"/>
        <rFont val="ＭＳ ゴシック"/>
        <family val="3"/>
        <charset val="128"/>
      </rPr>
      <t>自動計算</t>
    </r>
    <rPh sb="0" eb="1">
      <t>ジツ</t>
    </rPh>
    <rPh sb="1" eb="3">
      <t>ネンピ</t>
    </rPh>
    <rPh sb="10" eb="12">
      <t>ジドウ</t>
    </rPh>
    <rPh sb="12" eb="14">
      <t>ケイサン</t>
    </rPh>
    <phoneticPr fontId="5"/>
  </si>
  <si>
    <t>法定３要素</t>
    <rPh sb="0" eb="2">
      <t>ホウテイ</t>
    </rPh>
    <rPh sb="3" eb="5">
      <t>ヨウソ</t>
    </rPh>
    <phoneticPr fontId="3"/>
  </si>
  <si>
    <t>作業区分</t>
    <rPh sb="0" eb="2">
      <t>サギョウ</t>
    </rPh>
    <rPh sb="2" eb="4">
      <t>クブン</t>
    </rPh>
    <phoneticPr fontId="5"/>
  </si>
  <si>
    <t>発着時刻</t>
    <rPh sb="0" eb="2">
      <t>ハッチャク</t>
    </rPh>
    <rPh sb="2" eb="4">
      <t>ジコク</t>
    </rPh>
    <phoneticPr fontId="5"/>
  </si>
  <si>
    <t>積載情報</t>
    <phoneticPr fontId="3"/>
  </si>
  <si>
    <t>空車情報</t>
    <rPh sb="0" eb="2">
      <t>クウシャ</t>
    </rPh>
    <rPh sb="2" eb="4">
      <t>ジョウホウ</t>
    </rPh>
    <phoneticPr fontId="5"/>
  </si>
  <si>
    <t>交通情報</t>
    <rPh sb="0" eb="2">
      <t>コウツウ</t>
    </rPh>
    <rPh sb="2" eb="4">
      <t>ジョウホウ</t>
    </rPh>
    <phoneticPr fontId="5"/>
  </si>
  <si>
    <t>温度情報</t>
    <rPh sb="0" eb="2">
      <t>オンド</t>
    </rPh>
    <rPh sb="2" eb="4">
      <t>ジョウホウ</t>
    </rPh>
    <phoneticPr fontId="5"/>
  </si>
  <si>
    <t>追加取得情報 ※２</t>
    <rPh sb="0" eb="2">
      <t>ツイカ</t>
    </rPh>
    <rPh sb="2" eb="4">
      <t>シュトク</t>
    </rPh>
    <rPh sb="4" eb="6">
      <t>ジョウホウ</t>
    </rPh>
    <phoneticPr fontId="5"/>
  </si>
  <si>
    <t xml:space="preserve">車両登録番号
</t>
    <rPh sb="0" eb="2">
      <t>シャリョウ</t>
    </rPh>
    <rPh sb="2" eb="4">
      <t>トウロク</t>
    </rPh>
    <rPh sb="4" eb="6">
      <t>バンゴウ</t>
    </rPh>
    <phoneticPr fontId="5"/>
  </si>
  <si>
    <t>車台番号</t>
    <rPh sb="0" eb="4">
      <t>シャダイバンゴウバンゴウ</t>
    </rPh>
    <phoneticPr fontId="5"/>
  </si>
  <si>
    <t>車両が所属する
事業所名</t>
    <rPh sb="0" eb="2">
      <t>シャリョウ</t>
    </rPh>
    <rPh sb="3" eb="5">
      <t>ショゾク</t>
    </rPh>
    <rPh sb="8" eb="11">
      <t>ジギョウショ</t>
    </rPh>
    <rPh sb="11" eb="12">
      <t>メイ</t>
    </rPh>
    <phoneticPr fontId="3"/>
  </si>
  <si>
    <t>燃料
の
種類</t>
    <rPh sb="0" eb="2">
      <t>ネンリョウ</t>
    </rPh>
    <rPh sb="5" eb="7">
      <t>シュルイ</t>
    </rPh>
    <phoneticPr fontId="5"/>
  </si>
  <si>
    <t>輸送量
(t)</t>
    <phoneticPr fontId="3"/>
  </si>
  <si>
    <t>平均積載率
(%)</t>
    <rPh sb="0" eb="2">
      <t>ヘイキン</t>
    </rPh>
    <rPh sb="2" eb="5">
      <t>セキサイリツ</t>
    </rPh>
    <phoneticPr fontId="3"/>
  </si>
  <si>
    <t>取組
期間中の
燃料
使用量</t>
    <rPh sb="0" eb="2">
      <t>トリク</t>
    </rPh>
    <rPh sb="3" eb="6">
      <t>キカンチュウ</t>
    </rPh>
    <rPh sb="8" eb="10">
      <t>ネンリョウ</t>
    </rPh>
    <rPh sb="11" eb="14">
      <t>シヨウリョウ</t>
    </rPh>
    <phoneticPr fontId="5"/>
  </si>
  <si>
    <r>
      <t xml:space="preserve">荷待ち
時間から
算出した
燃料
使用量
</t>
    </r>
    <r>
      <rPr>
        <b/>
        <sz val="12"/>
        <color rgb="FFFF0000"/>
        <rFont val="ＭＳ ゴシック"/>
        <family val="3"/>
        <charset val="128"/>
      </rPr>
      <t>（荷主等は
報告必須）</t>
    </r>
    <r>
      <rPr>
        <sz val="12"/>
        <color theme="1"/>
        <rFont val="ＭＳ ゴシック"/>
        <family val="3"/>
        <charset val="128"/>
      </rPr>
      <t xml:space="preserve">
※１</t>
    </r>
    <rPh sb="0" eb="2">
      <t>ニマ</t>
    </rPh>
    <rPh sb="4" eb="6">
      <t>ジカン</t>
    </rPh>
    <rPh sb="9" eb="11">
      <t>サンシュツ</t>
    </rPh>
    <rPh sb="14" eb="16">
      <t>ネンリョウ</t>
    </rPh>
    <rPh sb="17" eb="20">
      <t>シヨウリョウ</t>
    </rPh>
    <rPh sb="22" eb="24">
      <t>ニヌシ</t>
    </rPh>
    <rPh sb="24" eb="25">
      <t>トウ</t>
    </rPh>
    <rPh sb="27" eb="31">
      <t>ホウコクヒッス</t>
    </rPh>
    <phoneticPr fontId="5"/>
  </si>
  <si>
    <t>走行時間(分)</t>
    <rPh sb="0" eb="2">
      <t>ソウコウ</t>
    </rPh>
    <phoneticPr fontId="5"/>
  </si>
  <si>
    <t>平均速度
(㎞/h)</t>
    <rPh sb="0" eb="2">
      <t>ヘイキン</t>
    </rPh>
    <rPh sb="2" eb="4">
      <t>ソクド</t>
    </rPh>
    <phoneticPr fontId="5"/>
  </si>
  <si>
    <t>うち高速道路</t>
    <rPh sb="2" eb="4">
      <t>コウソク</t>
    </rPh>
    <rPh sb="4" eb="6">
      <t>ドウロ</t>
    </rPh>
    <phoneticPr fontId="5"/>
  </si>
  <si>
    <t>所要時間(分)</t>
    <rPh sb="0" eb="2">
      <t>ショヨウ</t>
    </rPh>
    <rPh sb="2" eb="4">
      <t>ジカン</t>
    </rPh>
    <phoneticPr fontId="5"/>
  </si>
  <si>
    <t>発着時刻の取得回数（荷積卸の回数）</t>
    <rPh sb="0" eb="2">
      <t>ハッチャク</t>
    </rPh>
    <rPh sb="2" eb="4">
      <t>ジコク</t>
    </rPh>
    <rPh sb="5" eb="7">
      <t>シュトク</t>
    </rPh>
    <rPh sb="7" eb="9">
      <t>カイスウ</t>
    </rPh>
    <rPh sb="14" eb="16">
      <t>カイスウ</t>
    </rPh>
    <phoneticPr fontId="5"/>
  </si>
  <si>
    <t>荷姿</t>
    <rPh sb="0" eb="1">
      <t>ニ</t>
    </rPh>
    <rPh sb="1" eb="2">
      <t>スガタ</t>
    </rPh>
    <phoneticPr fontId="5"/>
  </si>
  <si>
    <t>空車時間
(分)</t>
    <rPh sb="0" eb="2">
      <t>クウシャ</t>
    </rPh>
    <rPh sb="2" eb="4">
      <t>ジカン</t>
    </rPh>
    <rPh sb="6" eb="7">
      <t>フン</t>
    </rPh>
    <phoneticPr fontId="5"/>
  </si>
  <si>
    <t>空車距離
(㎞)</t>
    <rPh sb="0" eb="2">
      <t>クウシャ</t>
    </rPh>
    <rPh sb="2" eb="4">
      <t>キョリ</t>
    </rPh>
    <phoneticPr fontId="5"/>
  </si>
  <si>
    <t>空車率
(％)</t>
    <rPh sb="0" eb="2">
      <t>クウシャ</t>
    </rPh>
    <rPh sb="2" eb="3">
      <t>リツ</t>
    </rPh>
    <phoneticPr fontId="5"/>
  </si>
  <si>
    <t>渋滞
箇所
距離
(㎞)</t>
    <rPh sb="0" eb="2">
      <t>ジュウタイ</t>
    </rPh>
    <rPh sb="3" eb="5">
      <t>カショ</t>
    </rPh>
    <rPh sb="6" eb="8">
      <t>キョリ</t>
    </rPh>
    <phoneticPr fontId="5"/>
  </si>
  <si>
    <t>渋滞
箇所
回数</t>
    <rPh sb="0" eb="2">
      <t>ジュウタイ</t>
    </rPh>
    <rPh sb="3" eb="5">
      <t>カショ</t>
    </rPh>
    <rPh sb="6" eb="8">
      <t>カイスウ</t>
    </rPh>
    <phoneticPr fontId="5"/>
  </si>
  <si>
    <t>遅延
時間
(分)</t>
    <rPh sb="0" eb="2">
      <t>チエン</t>
    </rPh>
    <rPh sb="3" eb="5">
      <t>ジカン</t>
    </rPh>
    <rPh sb="7" eb="8">
      <t>フン</t>
    </rPh>
    <phoneticPr fontId="5"/>
  </si>
  <si>
    <t>庫内
平均
温度
(℃)</t>
    <rPh sb="0" eb="1">
      <t>コ</t>
    </rPh>
    <rPh sb="1" eb="2">
      <t>ナイ</t>
    </rPh>
    <rPh sb="3" eb="5">
      <t>ヘイキン</t>
    </rPh>
    <rPh sb="6" eb="8">
      <t>オンド</t>
    </rPh>
    <phoneticPr fontId="5"/>
  </si>
  <si>
    <t>庫内
設定
温度
(℃)</t>
    <rPh sb="3" eb="5">
      <t>セッテイ</t>
    </rPh>
    <phoneticPr fontId="5"/>
  </si>
  <si>
    <t>扉の
開閉
回数</t>
    <rPh sb="0" eb="1">
      <t>トビラ</t>
    </rPh>
    <phoneticPr fontId="5"/>
  </si>
  <si>
    <t>トラック／
荷主等
事業者名</t>
    <rPh sb="6" eb="8">
      <t>ニヌシ</t>
    </rPh>
    <rPh sb="8" eb="9">
      <t>トウ</t>
    </rPh>
    <rPh sb="10" eb="12">
      <t>ジギョウ</t>
    </rPh>
    <rPh sb="12" eb="13">
      <t>シャ</t>
    </rPh>
    <rPh sb="13" eb="14">
      <t>メイ</t>
    </rPh>
    <phoneticPr fontId="5"/>
  </si>
  <si>
    <t>走行距離(㎞)</t>
    <rPh sb="0" eb="2">
      <t>ソウコウ</t>
    </rPh>
    <rPh sb="2" eb="4">
      <t>キョリ</t>
    </rPh>
    <phoneticPr fontId="5"/>
  </si>
  <si>
    <t>荷積み</t>
    <rPh sb="0" eb="2">
      <t>ニヅ</t>
    </rPh>
    <phoneticPr fontId="5"/>
  </si>
  <si>
    <t>荷卸し</t>
    <rPh sb="0" eb="1">
      <t>ニ</t>
    </rPh>
    <rPh sb="1" eb="2">
      <t>オロ</t>
    </rPh>
    <phoneticPr fontId="5"/>
  </si>
  <si>
    <t>荷待ち
時間</t>
    <rPh sb="0" eb="1">
      <t>ニ</t>
    </rPh>
    <rPh sb="1" eb="2">
      <t>マ</t>
    </rPh>
    <rPh sb="4" eb="6">
      <t>ジカン</t>
    </rPh>
    <phoneticPr fontId="5"/>
  </si>
  <si>
    <t>早着に
よる
待機時間</t>
    <rPh sb="0" eb="2">
      <t>ソウチャク</t>
    </rPh>
    <rPh sb="7" eb="9">
      <t>タイキ</t>
    </rPh>
    <rPh sb="9" eb="11">
      <t>ジカン</t>
    </rPh>
    <phoneticPr fontId="5"/>
  </si>
  <si>
    <t>休憩</t>
    <rPh sb="0" eb="2">
      <t>キュウケイ</t>
    </rPh>
    <phoneticPr fontId="5"/>
  </si>
  <si>
    <r>
      <t xml:space="preserve">うち
アイドリング時間
</t>
    </r>
    <r>
      <rPr>
        <b/>
        <sz val="10"/>
        <color rgb="FFFF0000"/>
        <rFont val="ＭＳ ゴシック"/>
        <family val="3"/>
        <charset val="128"/>
      </rPr>
      <t>※荷主等の申請は報告必須</t>
    </r>
    <rPh sb="9" eb="11">
      <t>ジカン</t>
    </rPh>
    <rPh sb="13" eb="15">
      <t>ニヌシ</t>
    </rPh>
    <rPh sb="15" eb="16">
      <t>トウ</t>
    </rPh>
    <rPh sb="17" eb="19">
      <t>シンセイ</t>
    </rPh>
    <rPh sb="20" eb="22">
      <t>ホウコク</t>
    </rPh>
    <rPh sb="22" eb="24">
      <t>ヒッス</t>
    </rPh>
    <phoneticPr fontId="3"/>
  </si>
  <si>
    <t>取組実施
車両台数</t>
    <rPh sb="0" eb="2">
      <t>トリクミ</t>
    </rPh>
    <rPh sb="2" eb="4">
      <t>ジッシ</t>
    </rPh>
    <rPh sb="5" eb="7">
      <t>シャリョウ</t>
    </rPh>
    <rPh sb="7" eb="9">
      <t>ダイスウ</t>
    </rPh>
    <phoneticPr fontId="5"/>
  </si>
  <si>
    <t>Ｂ．車両の実施連携メニュー</t>
    <rPh sb="2" eb="4">
      <t>シャリョウ</t>
    </rPh>
    <rPh sb="5" eb="7">
      <t>ジッシ</t>
    </rPh>
    <rPh sb="7" eb="9">
      <t>レンケイ</t>
    </rPh>
    <phoneticPr fontId="5"/>
  </si>
  <si>
    <t>区分
A</t>
    <rPh sb="0" eb="2">
      <t>クブン</t>
    </rPh>
    <phoneticPr fontId="3"/>
  </si>
  <si>
    <t>区分
B</t>
    <rPh sb="0" eb="2">
      <t>クブン</t>
    </rPh>
    <phoneticPr fontId="3"/>
  </si>
  <si>
    <t>その
他</t>
    <rPh sb="3" eb="4">
      <t>タ</t>
    </rPh>
    <phoneticPr fontId="3"/>
  </si>
  <si>
    <t>地域名</t>
    <rPh sb="0" eb="3">
      <t>チイキメイ</t>
    </rPh>
    <phoneticPr fontId="3"/>
  </si>
  <si>
    <t>分類
番号</t>
    <rPh sb="0" eb="2">
      <t>ブンルイ</t>
    </rPh>
    <rPh sb="3" eb="5">
      <t>バンゴウ</t>
    </rPh>
    <phoneticPr fontId="3"/>
  </si>
  <si>
    <t>ひら
がな</t>
    <phoneticPr fontId="3"/>
  </si>
  <si>
    <t>個別番号</t>
    <rPh sb="0" eb="2">
      <t>コベツ</t>
    </rPh>
    <rPh sb="2" eb="4">
      <t>バンゴウ</t>
    </rPh>
    <phoneticPr fontId="3"/>
  </si>
  <si>
    <t>連携
メニュー
区分</t>
    <rPh sb="0" eb="2">
      <t>レンケイ</t>
    </rPh>
    <rPh sb="8" eb="10">
      <t>クブン</t>
    </rPh>
    <phoneticPr fontId="5"/>
  </si>
  <si>
    <t>連携メニュー番号</t>
    <rPh sb="0" eb="2">
      <t>レンケイ</t>
    </rPh>
    <rPh sb="6" eb="8">
      <t>バンゴウ</t>
    </rPh>
    <phoneticPr fontId="5"/>
  </si>
  <si>
    <t>Ａ</t>
    <phoneticPr fontId="3"/>
  </si>
  <si>
    <t>Ｂ</t>
    <phoneticPr fontId="3"/>
  </si>
  <si>
    <t>その他</t>
    <rPh sb="2" eb="3">
      <t>タ</t>
    </rPh>
    <phoneticPr fontId="3"/>
  </si>
  <si>
    <t>Ｃ．取得情報</t>
    <rPh sb="2" eb="4">
      <t>シュトク</t>
    </rPh>
    <rPh sb="4" eb="6">
      <t>ジョウホウ</t>
    </rPh>
    <phoneticPr fontId="5"/>
  </si>
  <si>
    <t>メニューに応じた取得情報</t>
    <rPh sb="5" eb="6">
      <t>オウ</t>
    </rPh>
    <rPh sb="8" eb="10">
      <t>シュトク</t>
    </rPh>
    <rPh sb="10" eb="12">
      <t>ジョウホウ</t>
    </rPh>
    <phoneticPr fontId="3"/>
  </si>
  <si>
    <t>Ａ</t>
    <phoneticPr fontId="5"/>
  </si>
  <si>
    <t>Ｂ</t>
    <phoneticPr fontId="5"/>
  </si>
  <si>
    <t>その他</t>
    <rPh sb="2" eb="3">
      <t>タ</t>
    </rPh>
    <phoneticPr fontId="5"/>
  </si>
  <si>
    <t>連携
メニュー
番号</t>
    <rPh sb="0" eb="2">
      <t>レンケイ</t>
    </rPh>
    <rPh sb="8" eb="10">
      <t>バンゴウ</t>
    </rPh>
    <phoneticPr fontId="5"/>
  </si>
  <si>
    <t>追加1</t>
    <rPh sb="0" eb="2">
      <t>ツイカ</t>
    </rPh>
    <phoneticPr fontId="5"/>
  </si>
  <si>
    <t>追加2</t>
    <rPh sb="0" eb="2">
      <t>ツイカ</t>
    </rPh>
    <phoneticPr fontId="5"/>
  </si>
  <si>
    <t>追加3</t>
    <rPh sb="0" eb="2">
      <t>ツイカ</t>
    </rPh>
    <phoneticPr fontId="5"/>
  </si>
  <si>
    <t>追加4</t>
    <rPh sb="0" eb="2">
      <t>ツイカ</t>
    </rPh>
    <phoneticPr fontId="5"/>
  </si>
  <si>
    <t>入力が完了したら✔を選択し</t>
    <rPh sb="0" eb="2">
      <t>ニュウリョク</t>
    </rPh>
    <rPh sb="3" eb="5">
      <t>カンリョウ</t>
    </rPh>
    <rPh sb="10" eb="12">
      <t>センタク</t>
    </rPh>
    <phoneticPr fontId="3"/>
  </si>
  <si>
    <t>ここをクリック</t>
    <phoneticPr fontId="3"/>
  </si>
  <si>
    <t>※１．荷主等の申請の場合は荷待ち時間からの推計値も入力。推計値の算出方法は公募要領P.8を参照、又は別ファイル「計算シート_荷待ち時間燃料推計（荷主等）」を利用して算出すること。</t>
    <rPh sb="3" eb="5">
      <t>ニヌシ</t>
    </rPh>
    <rPh sb="5" eb="6">
      <t>トウ</t>
    </rPh>
    <rPh sb="7" eb="9">
      <t>シンセイ</t>
    </rPh>
    <rPh sb="10" eb="12">
      <t>バアイ</t>
    </rPh>
    <rPh sb="13" eb="14">
      <t>ニ</t>
    </rPh>
    <rPh sb="14" eb="15">
      <t>マ</t>
    </rPh>
    <rPh sb="16" eb="18">
      <t>ジカン</t>
    </rPh>
    <rPh sb="21" eb="24">
      <t>スイケイチ</t>
    </rPh>
    <rPh sb="25" eb="27">
      <t>ニュウリョク</t>
    </rPh>
    <rPh sb="28" eb="30">
      <t>スイケイ</t>
    </rPh>
    <rPh sb="30" eb="31">
      <t>チ</t>
    </rPh>
    <rPh sb="32" eb="34">
      <t>サンシュツ</t>
    </rPh>
    <rPh sb="33" eb="34">
      <t>デ</t>
    </rPh>
    <rPh sb="34" eb="36">
      <t>ホウホウ</t>
    </rPh>
    <rPh sb="37" eb="39">
      <t>コウボ</t>
    </rPh>
    <rPh sb="39" eb="41">
      <t>ヨウリョウ</t>
    </rPh>
    <rPh sb="45" eb="47">
      <t>サンショウ</t>
    </rPh>
    <rPh sb="48" eb="49">
      <t>マタ</t>
    </rPh>
    <rPh sb="50" eb="51">
      <t>ベツ</t>
    </rPh>
    <rPh sb="56" eb="58">
      <t>ケイサン</t>
    </rPh>
    <rPh sb="62" eb="63">
      <t>ニ</t>
    </rPh>
    <rPh sb="63" eb="64">
      <t>マ</t>
    </rPh>
    <rPh sb="65" eb="67">
      <t>ジカン</t>
    </rPh>
    <rPh sb="67" eb="69">
      <t>ネンリョウ</t>
    </rPh>
    <rPh sb="69" eb="71">
      <t>スイケイ</t>
    </rPh>
    <rPh sb="72" eb="74">
      <t>ニヌシ</t>
    </rPh>
    <rPh sb="74" eb="75">
      <t>トウ</t>
    </rPh>
    <rPh sb="78" eb="80">
      <t>リヨウ</t>
    </rPh>
    <rPh sb="82" eb="84">
      <t>サンシュツ</t>
    </rPh>
    <phoneticPr fontId="3"/>
  </si>
  <si>
    <t>X</t>
    <phoneticPr fontId="3"/>
  </si>
  <si>
    <t>W</t>
    <phoneticPr fontId="3"/>
  </si>
  <si>
    <t>Z</t>
    <phoneticPr fontId="3"/>
  </si>
  <si>
    <t>AA</t>
    <phoneticPr fontId="3"/>
  </si>
  <si>
    <t>AB</t>
    <phoneticPr fontId="3"/>
  </si>
  <si>
    <t>AC</t>
    <phoneticPr fontId="3"/>
  </si>
  <si>
    <t>AD</t>
    <phoneticPr fontId="3"/>
  </si>
  <si>
    <t>AE</t>
    <phoneticPr fontId="3"/>
  </si>
  <si>
    <t>AF</t>
    <phoneticPr fontId="3"/>
  </si>
  <si>
    <t>AG</t>
    <phoneticPr fontId="3"/>
  </si>
  <si>
    <t>AH</t>
    <phoneticPr fontId="3"/>
  </si>
  <si>
    <t>AI</t>
    <phoneticPr fontId="3"/>
  </si>
  <si>
    <t>AK</t>
    <phoneticPr fontId="3"/>
  </si>
  <si>
    <t>AL</t>
    <phoneticPr fontId="3"/>
  </si>
  <si>
    <t>AM</t>
    <phoneticPr fontId="3"/>
  </si>
  <si>
    <t>AN</t>
    <phoneticPr fontId="3"/>
  </si>
  <si>
    <t>AO</t>
    <phoneticPr fontId="3"/>
  </si>
  <si>
    <t>AP</t>
    <phoneticPr fontId="3"/>
  </si>
  <si>
    <t>AQ</t>
    <phoneticPr fontId="3"/>
  </si>
  <si>
    <t>AR</t>
    <phoneticPr fontId="3"/>
  </si>
  <si>
    <t>AS</t>
    <phoneticPr fontId="3"/>
  </si>
  <si>
    <t>AT</t>
    <phoneticPr fontId="3"/>
  </si>
  <si>
    <t>AU</t>
    <phoneticPr fontId="3"/>
  </si>
  <si>
    <t>AV</t>
    <phoneticPr fontId="3"/>
  </si>
  <si>
    <t>AW</t>
    <phoneticPr fontId="3"/>
  </si>
  <si>
    <t>AX</t>
    <phoneticPr fontId="3"/>
  </si>
  <si>
    <t>総括分析データ　エラー確認シート</t>
    <rPh sb="0" eb="2">
      <t>ソウカツ</t>
    </rPh>
    <rPh sb="2" eb="4">
      <t>ブンセキ</t>
    </rPh>
    <rPh sb="11" eb="13">
      <t>カクニン</t>
    </rPh>
    <phoneticPr fontId="3"/>
  </si>
  <si>
    <t>&lt;&lt;全体のNGの有無　※「エラーなし」となっても事務局からの不備指摘がないことを保証するものではありません。</t>
    <rPh sb="2" eb="4">
      <t>ゼンタイ</t>
    </rPh>
    <rPh sb="8" eb="10">
      <t>ウム</t>
    </rPh>
    <rPh sb="24" eb="27">
      <t>ジムキョク</t>
    </rPh>
    <rPh sb="30" eb="32">
      <t>フビ</t>
    </rPh>
    <rPh sb="32" eb="34">
      <t>シテキ</t>
    </rPh>
    <rPh sb="40" eb="42">
      <t>ホショウ</t>
    </rPh>
    <phoneticPr fontId="3"/>
  </si>
  <si>
    <t>入力項目</t>
    <rPh sb="0" eb="2">
      <t>ニュウリョク</t>
    </rPh>
    <rPh sb="2" eb="4">
      <t>コウモク</t>
    </rPh>
    <phoneticPr fontId="3"/>
  </si>
  <si>
    <t>エラーの有無</t>
    <rPh sb="4" eb="6">
      <t>ウム</t>
    </rPh>
    <phoneticPr fontId="3"/>
  </si>
  <si>
    <t>エラーの内容</t>
    <rPh sb="4" eb="6">
      <t>ナイヨウ</t>
    </rPh>
    <phoneticPr fontId="3"/>
  </si>
  <si>
    <t>修正／確認箇所</t>
    <rPh sb="0" eb="2">
      <t>シュウセイ</t>
    </rPh>
    <rPh sb="3" eb="5">
      <t>カクニン</t>
    </rPh>
    <rPh sb="5" eb="7">
      <t>カショ</t>
    </rPh>
    <phoneticPr fontId="3"/>
  </si>
  <si>
    <t>・データ取得時期</t>
    <rPh sb="4" eb="6">
      <t>シュトク</t>
    </rPh>
    <rPh sb="6" eb="8">
      <t>ジキ</t>
    </rPh>
    <phoneticPr fontId="3"/>
  </si>
  <si>
    <t>Ａ．事業者の情報</t>
    <phoneticPr fontId="3"/>
  </si>
  <si>
    <t>・交付決定番号</t>
    <rPh sb="1" eb="3">
      <t>コウフ</t>
    </rPh>
    <rPh sb="3" eb="5">
      <t>ケッテイ</t>
    </rPh>
    <rPh sb="5" eb="7">
      <t>バンゴウ</t>
    </rPh>
    <phoneticPr fontId="3"/>
  </si>
  <si>
    <t>・トラック/荷主等事業者名</t>
    <rPh sb="6" eb="8">
      <t>ニヌシ</t>
    </rPh>
    <rPh sb="8" eb="9">
      <t>トウ</t>
    </rPh>
    <rPh sb="9" eb="12">
      <t>ジギョウシャ</t>
    </rPh>
    <rPh sb="12" eb="13">
      <t>メイ</t>
    </rPh>
    <phoneticPr fontId="3"/>
  </si>
  <si>
    <t>・取組実施車両台数</t>
    <rPh sb="1" eb="3">
      <t>トリクミ</t>
    </rPh>
    <rPh sb="3" eb="5">
      <t>ジッシ</t>
    </rPh>
    <rPh sb="5" eb="7">
      <t>シャリョウ</t>
    </rPh>
    <rPh sb="7" eb="9">
      <t>ダイスウ</t>
    </rPh>
    <phoneticPr fontId="3"/>
  </si>
  <si>
    <t>Ｂ．車両の実施連携メニュー</t>
    <phoneticPr fontId="3"/>
  </si>
  <si>
    <t>・連携メニュー番号／区分A</t>
    <rPh sb="1" eb="3">
      <t>レンケイ</t>
    </rPh>
    <rPh sb="7" eb="9">
      <t>バンゴウ</t>
    </rPh>
    <rPh sb="10" eb="12">
      <t>クブン</t>
    </rPh>
    <phoneticPr fontId="3"/>
  </si>
  <si>
    <t>・連携メニュー番号／区分B</t>
    <rPh sb="1" eb="3">
      <t>レンケイ</t>
    </rPh>
    <rPh sb="7" eb="9">
      <t>バンゴウ</t>
    </rPh>
    <rPh sb="10" eb="12">
      <t>クブン</t>
    </rPh>
    <phoneticPr fontId="3"/>
  </si>
  <si>
    <t>・連携メニュー番号／その他</t>
    <rPh sb="1" eb="3">
      <t>レンケイ</t>
    </rPh>
    <rPh sb="7" eb="9">
      <t>バンゴウ</t>
    </rPh>
    <rPh sb="12" eb="13">
      <t>タ</t>
    </rPh>
    <phoneticPr fontId="3"/>
  </si>
  <si>
    <t>Ｃ．取得情報</t>
    <phoneticPr fontId="3"/>
  </si>
  <si>
    <t>・メニューに応じた取得情報／区分A</t>
    <rPh sb="6" eb="13">
      <t>オウジタシュトクジョウホウ</t>
    </rPh>
    <phoneticPr fontId="3"/>
  </si>
  <si>
    <t>・メニューに応じた取得情報／区分B</t>
    <rPh sb="6" eb="13">
      <t>オウジタシュトクジョウホウ</t>
    </rPh>
    <rPh sb="14" eb="16">
      <t>クブン</t>
    </rPh>
    <phoneticPr fontId="3"/>
  </si>
  <si>
    <t>・メニューに応じた取得情報／その他</t>
    <rPh sb="6" eb="13">
      <t>オウジタシュトクジョウホウ</t>
    </rPh>
    <rPh sb="16" eb="17">
      <t>タ</t>
    </rPh>
    <phoneticPr fontId="3"/>
  </si>
  <si>
    <t>・追加取得情報</t>
    <rPh sb="1" eb="3">
      <t>ツイカ</t>
    </rPh>
    <rPh sb="3" eb="5">
      <t>シュトク</t>
    </rPh>
    <rPh sb="5" eb="7">
      <t>ジョウホウ</t>
    </rPh>
    <phoneticPr fontId="3"/>
  </si>
  <si>
    <t>Ｄ．必須取得情報</t>
    <phoneticPr fontId="3"/>
  </si>
  <si>
    <t xml:space="preserve">・実施した連携メニュー
</t>
    <rPh sb="1" eb="3">
      <t>ジッシ</t>
    </rPh>
    <rPh sb="5" eb="7">
      <t>レンケイ</t>
    </rPh>
    <phoneticPr fontId="3"/>
  </si>
  <si>
    <t>・データ取得日数</t>
    <rPh sb="4" eb="6">
      <t>シュトク</t>
    </rPh>
    <rPh sb="6" eb="8">
      <t>ニッスウ</t>
    </rPh>
    <phoneticPr fontId="3"/>
  </si>
  <si>
    <t xml:space="preserve">・車両登録番号
</t>
    <rPh sb="1" eb="3">
      <t>シャリョウ</t>
    </rPh>
    <rPh sb="3" eb="5">
      <t>トウロク</t>
    </rPh>
    <rPh sb="5" eb="7">
      <t>バンゴウ</t>
    </rPh>
    <phoneticPr fontId="3"/>
  </si>
  <si>
    <t>・車台番号</t>
    <rPh sb="1" eb="5">
      <t>シャダイバンゴウ</t>
    </rPh>
    <phoneticPr fontId="3"/>
  </si>
  <si>
    <t xml:space="preserve">・車両が所属する事業所名
</t>
    <rPh sb="1" eb="3">
      <t>シャリョウ</t>
    </rPh>
    <rPh sb="4" eb="6">
      <t>ショゾク</t>
    </rPh>
    <rPh sb="8" eb="11">
      <t>ジギョウショ</t>
    </rPh>
    <rPh sb="11" eb="12">
      <t>メイ</t>
    </rPh>
    <phoneticPr fontId="3"/>
  </si>
  <si>
    <t>・燃料の種類</t>
    <rPh sb="1" eb="3">
      <t>ネンリョウ</t>
    </rPh>
    <rPh sb="4" eb="6">
      <t>シュルイ</t>
    </rPh>
    <phoneticPr fontId="3"/>
  </si>
  <si>
    <t>・①走行距離</t>
    <rPh sb="2" eb="4">
      <t>ソウコウ</t>
    </rPh>
    <rPh sb="4" eb="6">
      <t>キョリ</t>
    </rPh>
    <phoneticPr fontId="3"/>
  </si>
  <si>
    <t>・②輸送量</t>
    <rPh sb="2" eb="4">
      <t>ユソウ</t>
    </rPh>
    <rPh sb="4" eb="5">
      <t>リョウ</t>
    </rPh>
    <phoneticPr fontId="3"/>
  </si>
  <si>
    <t>・②平均積載率</t>
    <rPh sb="2" eb="4">
      <t>ヘイキン</t>
    </rPh>
    <rPh sb="4" eb="6">
      <t>セキサイ</t>
    </rPh>
    <rPh sb="6" eb="7">
      <t>リツ</t>
    </rPh>
    <phoneticPr fontId="3"/>
  </si>
  <si>
    <t>・③取組期間中の燃料使用量</t>
    <rPh sb="2" eb="4">
      <t>トリクミ</t>
    </rPh>
    <rPh sb="4" eb="7">
      <t>キカンチュウ</t>
    </rPh>
    <rPh sb="8" eb="10">
      <t>ネンリョウ</t>
    </rPh>
    <rPh sb="10" eb="13">
      <t>シヨウリョウ</t>
    </rPh>
    <phoneticPr fontId="3"/>
  </si>
  <si>
    <t>・③荷待ち時間から算出した燃料使用量</t>
    <rPh sb="2" eb="3">
      <t>ニ</t>
    </rPh>
    <rPh sb="3" eb="4">
      <t>マ</t>
    </rPh>
    <rPh sb="5" eb="7">
      <t>ジカン</t>
    </rPh>
    <rPh sb="9" eb="11">
      <t>サンシュツ</t>
    </rPh>
    <rPh sb="13" eb="15">
      <t>ネンリョウ</t>
    </rPh>
    <rPh sb="15" eb="18">
      <t>シヨウリョウ</t>
    </rPh>
    <phoneticPr fontId="3"/>
  </si>
  <si>
    <t>・実燃費</t>
    <rPh sb="1" eb="2">
      <t>ジツ</t>
    </rPh>
    <rPh sb="2" eb="4">
      <t>ネンピ</t>
    </rPh>
    <phoneticPr fontId="3"/>
  </si>
  <si>
    <t>自動計算</t>
    <rPh sb="0" eb="2">
      <t>ジドウ</t>
    </rPh>
    <rPh sb="2" eb="4">
      <t>ケイサン</t>
    </rPh>
    <phoneticPr fontId="3"/>
  </si>
  <si>
    <t>※自動計算のため未入力によるエラーはありません。</t>
    <rPh sb="1" eb="3">
      <t>ジドウ</t>
    </rPh>
    <rPh sb="3" eb="5">
      <t>ケイサン</t>
    </rPh>
    <rPh sb="8" eb="11">
      <t>ミニュウリョク</t>
    </rPh>
    <phoneticPr fontId="3"/>
  </si>
  <si>
    <t>Ｅ．メニューに応じた取得情報</t>
    <phoneticPr fontId="3"/>
  </si>
  <si>
    <t>・走行時間</t>
    <rPh sb="1" eb="3">
      <t>ソウコウ</t>
    </rPh>
    <rPh sb="3" eb="5">
      <t>ジカン</t>
    </rPh>
    <phoneticPr fontId="3"/>
  </si>
  <si>
    <t>・平均速度</t>
    <rPh sb="1" eb="3">
      <t>ヘイキン</t>
    </rPh>
    <rPh sb="3" eb="5">
      <t>ソクド</t>
    </rPh>
    <phoneticPr fontId="3"/>
  </si>
  <si>
    <t>・走行距離(高速道路)</t>
    <rPh sb="1" eb="3">
      <t>ソウコウ</t>
    </rPh>
    <rPh sb="3" eb="5">
      <t>キョリ</t>
    </rPh>
    <rPh sb="6" eb="8">
      <t>コウソク</t>
    </rPh>
    <rPh sb="8" eb="10">
      <t>ドウロ</t>
    </rPh>
    <phoneticPr fontId="3"/>
  </si>
  <si>
    <t>・走行時間(高速道路)</t>
    <phoneticPr fontId="3"/>
  </si>
  <si>
    <t>・平均速度(高速道路)</t>
    <rPh sb="1" eb="3">
      <t>ヘイキン</t>
    </rPh>
    <rPh sb="3" eb="5">
      <t>ソクド</t>
    </rPh>
    <rPh sb="6" eb="8">
      <t>コウソク</t>
    </rPh>
    <rPh sb="8" eb="10">
      <t>ドウロ</t>
    </rPh>
    <phoneticPr fontId="3"/>
  </si>
  <si>
    <t>・荷積み／荷卸し</t>
    <rPh sb="1" eb="3">
      <t>ニヅ</t>
    </rPh>
    <rPh sb="5" eb="7">
      <t>ニオロ</t>
    </rPh>
    <phoneticPr fontId="3"/>
  </si>
  <si>
    <t>・荷待ち時間</t>
    <rPh sb="1" eb="2">
      <t>ニ</t>
    </rPh>
    <rPh sb="2" eb="3">
      <t>マ</t>
    </rPh>
    <rPh sb="4" eb="6">
      <t>ジカン</t>
    </rPh>
    <phoneticPr fontId="3"/>
  </si>
  <si>
    <t>・荷待ち時間（うちアイドリング時間）</t>
    <rPh sb="1" eb="2">
      <t>ニ</t>
    </rPh>
    <rPh sb="2" eb="3">
      <t>マ</t>
    </rPh>
    <rPh sb="4" eb="6">
      <t>ジカン</t>
    </rPh>
    <rPh sb="15" eb="17">
      <t>ジカン</t>
    </rPh>
    <phoneticPr fontId="3"/>
  </si>
  <si>
    <t>・早着による待機時間</t>
    <rPh sb="1" eb="3">
      <t>ソウチャク</t>
    </rPh>
    <rPh sb="6" eb="8">
      <t>タイキ</t>
    </rPh>
    <rPh sb="8" eb="10">
      <t>ジカン</t>
    </rPh>
    <phoneticPr fontId="3"/>
  </si>
  <si>
    <t>・休憩</t>
    <rPh sb="1" eb="3">
      <t>キュウケイ</t>
    </rPh>
    <phoneticPr fontId="3"/>
  </si>
  <si>
    <t>・発着時刻</t>
    <rPh sb="1" eb="3">
      <t>ハッチャク</t>
    </rPh>
    <rPh sb="3" eb="5">
      <t>ジコク</t>
    </rPh>
    <phoneticPr fontId="3"/>
  </si>
  <si>
    <t>・荷姿</t>
    <rPh sb="1" eb="2">
      <t>ニ</t>
    </rPh>
    <rPh sb="2" eb="3">
      <t>スガタ</t>
    </rPh>
    <phoneticPr fontId="3"/>
  </si>
  <si>
    <t>・空車時間</t>
    <rPh sb="1" eb="3">
      <t>クウシャ</t>
    </rPh>
    <rPh sb="3" eb="5">
      <t>ジカン</t>
    </rPh>
    <phoneticPr fontId="3"/>
  </si>
  <si>
    <t>・空車距離</t>
    <rPh sb="1" eb="3">
      <t>クウシャ</t>
    </rPh>
    <rPh sb="3" eb="5">
      <t>キョリ</t>
    </rPh>
    <phoneticPr fontId="3"/>
  </si>
  <si>
    <t>・空車率</t>
    <rPh sb="1" eb="3">
      <t>クウシャ</t>
    </rPh>
    <rPh sb="3" eb="4">
      <t>リツ</t>
    </rPh>
    <phoneticPr fontId="3"/>
  </si>
  <si>
    <t>・渋滞距離</t>
    <rPh sb="1" eb="3">
      <t>ジュウタイ</t>
    </rPh>
    <rPh sb="3" eb="5">
      <t>キョリ</t>
    </rPh>
    <phoneticPr fontId="3"/>
  </si>
  <si>
    <t>・渋滞箇所回数</t>
    <rPh sb="1" eb="3">
      <t>ジュウタイ</t>
    </rPh>
    <rPh sb="3" eb="5">
      <t>カショ</t>
    </rPh>
    <rPh sb="5" eb="7">
      <t>カイスウ</t>
    </rPh>
    <phoneticPr fontId="3"/>
  </si>
  <si>
    <t>・遅延時間</t>
    <rPh sb="1" eb="3">
      <t>チエン</t>
    </rPh>
    <rPh sb="3" eb="5">
      <t>ジカン</t>
    </rPh>
    <phoneticPr fontId="3"/>
  </si>
  <si>
    <t>・庫内平均温度</t>
    <phoneticPr fontId="3"/>
  </si>
  <si>
    <t>・庫内設定温度</t>
    <rPh sb="1" eb="3">
      <t>コナイ</t>
    </rPh>
    <rPh sb="3" eb="5">
      <t>セッテイ</t>
    </rPh>
    <rPh sb="5" eb="7">
      <t>オンド</t>
    </rPh>
    <phoneticPr fontId="3"/>
  </si>
  <si>
    <t>・扉の開閉回数</t>
    <rPh sb="1" eb="2">
      <t>トビラ</t>
    </rPh>
    <rPh sb="3" eb="5">
      <t>カイヘイ</t>
    </rPh>
    <rPh sb="5" eb="7">
      <t>カイスウ</t>
    </rPh>
    <phoneticPr fontId="3"/>
  </si>
  <si>
    <t>・追加取得情報1</t>
    <rPh sb="1" eb="3">
      <t>ツイカ</t>
    </rPh>
    <rPh sb="3" eb="5">
      <t>シュトク</t>
    </rPh>
    <rPh sb="5" eb="7">
      <t>ジョウホウ</t>
    </rPh>
    <phoneticPr fontId="3"/>
  </si>
  <si>
    <t>・追加取得情報2</t>
    <rPh sb="1" eb="3">
      <t>ツイカ</t>
    </rPh>
    <rPh sb="3" eb="5">
      <t>シュトク</t>
    </rPh>
    <rPh sb="5" eb="7">
      <t>ジョウホウ</t>
    </rPh>
    <phoneticPr fontId="3"/>
  </si>
  <si>
    <t>・追加取得情報3</t>
    <rPh sb="1" eb="3">
      <t>ツイカ</t>
    </rPh>
    <rPh sb="3" eb="5">
      <t>シュトク</t>
    </rPh>
    <rPh sb="5" eb="7">
      <t>ジョウホウ</t>
    </rPh>
    <phoneticPr fontId="3"/>
  </si>
  <si>
    <t>・追加取得情報4</t>
    <rPh sb="1" eb="3">
      <t>ツイカ</t>
    </rPh>
    <rPh sb="3" eb="5">
      <t>シュトク</t>
    </rPh>
    <rPh sb="5" eb="7">
      <t>ジョウホウ</t>
    </rPh>
    <phoneticPr fontId="3"/>
  </si>
  <si>
    <t>・追加取得情報／単位</t>
    <rPh sb="1" eb="3">
      <t>ツイカ</t>
    </rPh>
    <rPh sb="3" eb="5">
      <t>シュトク</t>
    </rPh>
    <rPh sb="5" eb="7">
      <t>ジョウホウ</t>
    </rPh>
    <rPh sb="8" eb="10">
      <t>タンイ</t>
    </rPh>
    <phoneticPr fontId="3"/>
  </si>
  <si>
    <t>・追加取得情報／詳細</t>
    <rPh sb="1" eb="3">
      <t>ツイカ</t>
    </rPh>
    <rPh sb="3" eb="5">
      <t>シュトク</t>
    </rPh>
    <rPh sb="5" eb="7">
      <t>ジョウホウ</t>
    </rPh>
    <rPh sb="8" eb="10">
      <t>ショウサイ</t>
    </rPh>
    <phoneticPr fontId="3"/>
  </si>
  <si>
    <t>実施計画書から総括分析データへ各種情報を貼り付けるためのシート</t>
    <rPh sb="0" eb="2">
      <t>ジッシ</t>
    </rPh>
    <rPh sb="2" eb="5">
      <t>ケイカクショ</t>
    </rPh>
    <rPh sb="7" eb="9">
      <t>ソウカツ</t>
    </rPh>
    <rPh sb="9" eb="11">
      <t>ブンセキ</t>
    </rPh>
    <rPh sb="15" eb="17">
      <t>カクシュ</t>
    </rPh>
    <rPh sb="17" eb="19">
      <t>ジョウホウ</t>
    </rPh>
    <rPh sb="20" eb="21">
      <t>ハ</t>
    </rPh>
    <rPh sb="22" eb="23">
      <t>ツ</t>
    </rPh>
    <phoneticPr fontId="3"/>
  </si>
  <si>
    <t>◆使用手順</t>
    <rPh sb="1" eb="3">
      <t>シヨウ</t>
    </rPh>
    <rPh sb="3" eb="5">
      <t>テジュン</t>
    </rPh>
    <phoneticPr fontId="3"/>
  </si>
  <si>
    <t>①事務局に提出をした最新版の実施計画書を開いてください。</t>
    <rPh sb="1" eb="4">
      <t>ジムキョク</t>
    </rPh>
    <rPh sb="5" eb="7">
      <t>テイシュツ</t>
    </rPh>
    <rPh sb="10" eb="13">
      <t>サイシンバン</t>
    </rPh>
    <rPh sb="14" eb="16">
      <t>ジッシ</t>
    </rPh>
    <rPh sb="16" eb="19">
      <t>ケイカクショ</t>
    </rPh>
    <rPh sb="20" eb="21">
      <t>ヒラ</t>
    </rPh>
    <phoneticPr fontId="3"/>
  </si>
  <si>
    <t>※最新版を使用されていないと不備となることがあります。</t>
    <rPh sb="1" eb="4">
      <t>サイシンバン</t>
    </rPh>
    <rPh sb="5" eb="7">
      <t>シヨウ</t>
    </rPh>
    <rPh sb="14" eb="16">
      <t>フビ</t>
    </rPh>
    <phoneticPr fontId="3"/>
  </si>
  <si>
    <r>
      <t>②実施計画書（２枚目）の区分AおよびBの連携メニューを下記の枠内に</t>
    </r>
    <r>
      <rPr>
        <b/>
        <u/>
        <sz val="11"/>
        <color theme="1"/>
        <rFont val="ＭＳ Ｐゴシック"/>
        <family val="3"/>
        <charset val="128"/>
        <scheme val="minor"/>
      </rPr>
      <t>値で貼り付け</t>
    </r>
    <r>
      <rPr>
        <sz val="11"/>
        <color theme="1"/>
        <rFont val="ＭＳ Ｐゴシック"/>
        <family val="2"/>
        <charset val="128"/>
        <scheme val="minor"/>
      </rPr>
      <t>てください。</t>
    </r>
    <rPh sb="1" eb="3">
      <t>ジッシ</t>
    </rPh>
    <rPh sb="3" eb="6">
      <t>ケイカクショ</t>
    </rPh>
    <rPh sb="8" eb="10">
      <t>マイメ</t>
    </rPh>
    <rPh sb="12" eb="14">
      <t>クブン</t>
    </rPh>
    <rPh sb="20" eb="22">
      <t>レンケイ</t>
    </rPh>
    <rPh sb="27" eb="29">
      <t>カキ</t>
    </rPh>
    <rPh sb="30" eb="32">
      <t>ワクナイ</t>
    </rPh>
    <rPh sb="33" eb="34">
      <t>アタイ</t>
    </rPh>
    <rPh sb="35" eb="36">
      <t>ハ</t>
    </rPh>
    <rPh sb="37" eb="38">
      <t>ツ</t>
    </rPh>
    <phoneticPr fontId="3"/>
  </si>
  <si>
    <r>
      <t>④下記の赤枠内をコピーして総括分析データの当該箇所へ</t>
    </r>
    <r>
      <rPr>
        <b/>
        <u/>
        <sz val="11"/>
        <color theme="1"/>
        <rFont val="ＭＳ Ｐゴシック"/>
        <family val="3"/>
        <charset val="128"/>
        <scheme val="minor"/>
      </rPr>
      <t>値で貼り付け</t>
    </r>
    <r>
      <rPr>
        <sz val="11"/>
        <color theme="1"/>
        <rFont val="ＭＳ Ｐゴシック"/>
        <family val="2"/>
        <charset val="128"/>
        <scheme val="minor"/>
      </rPr>
      <t>てください。</t>
    </r>
    <rPh sb="1" eb="3">
      <t>カキ</t>
    </rPh>
    <rPh sb="4" eb="5">
      <t>アカ</t>
    </rPh>
    <rPh sb="5" eb="6">
      <t>ワク</t>
    </rPh>
    <rPh sb="6" eb="7">
      <t>ナイ</t>
    </rPh>
    <rPh sb="13" eb="15">
      <t>ソウカツ</t>
    </rPh>
    <rPh sb="15" eb="17">
      <t>ブンセキ</t>
    </rPh>
    <rPh sb="21" eb="23">
      <t>トウガイ</t>
    </rPh>
    <rPh sb="23" eb="25">
      <t>カショ</t>
    </rPh>
    <rPh sb="26" eb="27">
      <t>アタイ</t>
    </rPh>
    <rPh sb="28" eb="29">
      <t>ハ</t>
    </rPh>
    <rPh sb="30" eb="31">
      <t>ツ</t>
    </rPh>
    <phoneticPr fontId="3"/>
  </si>
  <si>
    <t>区分A</t>
    <rPh sb="0" eb="2">
      <t>クブン</t>
    </rPh>
    <phoneticPr fontId="3"/>
  </si>
  <si>
    <t>&lt;&lt;ペースト時は右クリックで　　　　　を選択</t>
    <rPh sb="6" eb="7">
      <t>ジ</t>
    </rPh>
    <rPh sb="8" eb="9">
      <t>ミギ</t>
    </rPh>
    <rPh sb="20" eb="22">
      <t>センタク</t>
    </rPh>
    <phoneticPr fontId="3"/>
  </si>
  <si>
    <t>区分B</t>
    <rPh sb="0" eb="2">
      <t>クブン</t>
    </rPh>
    <phoneticPr fontId="3"/>
  </si>
  <si>
    <t>※赤枠内には計算式が入力されているため、誤って削除してしまった場合は、</t>
    <rPh sb="1" eb="2">
      <t>アカ</t>
    </rPh>
    <rPh sb="2" eb="3">
      <t>ワク</t>
    </rPh>
    <rPh sb="3" eb="4">
      <t>ナイ</t>
    </rPh>
    <rPh sb="6" eb="9">
      <t>ケイサンシキ</t>
    </rPh>
    <rPh sb="10" eb="12">
      <t>ニュウリョク</t>
    </rPh>
    <rPh sb="20" eb="21">
      <t>アヤマ</t>
    </rPh>
    <rPh sb="23" eb="25">
      <t>サクジョ</t>
    </rPh>
    <rPh sb="31" eb="33">
      <t>バアイ</t>
    </rPh>
    <phoneticPr fontId="3"/>
  </si>
  <si>
    <t>　 このファイルを保存しないで閉じるか新たにダウンロードしてください。</t>
    <rPh sb="9" eb="11">
      <t>ホゾン</t>
    </rPh>
    <rPh sb="15" eb="16">
      <t>ト</t>
    </rPh>
    <rPh sb="19" eb="20">
      <t>アラ</t>
    </rPh>
    <phoneticPr fontId="3"/>
  </si>
  <si>
    <r>
      <t>③実施計画書（２枚目）の区分AおよびBのメニューに応じた取得情報を下記の枠内に</t>
    </r>
    <r>
      <rPr>
        <b/>
        <u/>
        <sz val="11"/>
        <color theme="1"/>
        <rFont val="ＭＳ Ｐゴシック"/>
        <family val="3"/>
        <charset val="128"/>
        <scheme val="minor"/>
      </rPr>
      <t/>
    </r>
    <rPh sb="1" eb="3">
      <t>ジッシ</t>
    </rPh>
    <rPh sb="3" eb="6">
      <t>ケイカクショ</t>
    </rPh>
    <rPh sb="8" eb="10">
      <t>マイメ</t>
    </rPh>
    <rPh sb="12" eb="14">
      <t>クブン</t>
    </rPh>
    <rPh sb="25" eb="26">
      <t>オウ</t>
    </rPh>
    <rPh sb="28" eb="30">
      <t>シュトク</t>
    </rPh>
    <rPh sb="30" eb="32">
      <t>ジョウホウ</t>
    </rPh>
    <rPh sb="33" eb="35">
      <t>カキ</t>
    </rPh>
    <rPh sb="36" eb="38">
      <t>ワクナイ</t>
    </rPh>
    <phoneticPr fontId="3"/>
  </si>
  <si>
    <r>
      <t xml:space="preserve">　 </t>
    </r>
    <r>
      <rPr>
        <b/>
        <u/>
        <sz val="11"/>
        <color theme="1"/>
        <rFont val="ＭＳ Ｐゴシック"/>
        <family val="3"/>
        <charset val="128"/>
        <scheme val="minor"/>
      </rPr>
      <t>値で貼り付け</t>
    </r>
    <r>
      <rPr>
        <sz val="11"/>
        <color theme="1"/>
        <rFont val="ＭＳ Ｐゴシック"/>
        <family val="2"/>
        <charset val="128"/>
        <scheme val="minor"/>
      </rPr>
      <t>てください。</t>
    </r>
    <phoneticPr fontId="3"/>
  </si>
  <si>
    <t>&lt;&lt;ペースト時は、
　　　　右クリックで　　　　　を選択</t>
    <rPh sb="6" eb="7">
      <t>ジ</t>
    </rPh>
    <phoneticPr fontId="3"/>
  </si>
  <si>
    <t>年度</t>
    <rPh sb="0" eb="2">
      <t>ネンド</t>
    </rPh>
    <phoneticPr fontId="3"/>
  </si>
  <si>
    <t>R4</t>
    <phoneticPr fontId="3"/>
  </si>
  <si>
    <t>事業</t>
    <rPh sb="0" eb="2">
      <t>ジギョウ</t>
    </rPh>
    <phoneticPr fontId="3"/>
  </si>
  <si>
    <t>DK</t>
    <phoneticPr fontId="3"/>
  </si>
  <si>
    <t>項目</t>
    <rPh sb="0" eb="2">
      <t>コウモク</t>
    </rPh>
    <phoneticPr fontId="3"/>
  </si>
  <si>
    <t>総括表</t>
    <rPh sb="0" eb="3">
      <t>ソウカツヒョウ</t>
    </rPh>
    <phoneticPr fontId="3"/>
  </si>
  <si>
    <t>バージョン</t>
    <phoneticPr fontId="3"/>
  </si>
  <si>
    <t>20220907</t>
    <phoneticPr fontId="3"/>
  </si>
  <si>
    <t>エラーリスト</t>
    <phoneticPr fontId="3"/>
  </si>
  <si>
    <t>No.</t>
    <phoneticPr fontId="3"/>
  </si>
  <si>
    <t>判定内容</t>
    <rPh sb="0" eb="2">
      <t>ハンテイ</t>
    </rPh>
    <rPh sb="2" eb="4">
      <t>ナイヨウ</t>
    </rPh>
    <phoneticPr fontId="3"/>
  </si>
  <si>
    <t>①走行距離</t>
    <rPh sb="1" eb="3">
      <t>ソウコウ</t>
    </rPh>
    <rPh sb="3" eb="5">
      <t>キョリ</t>
    </rPh>
    <phoneticPr fontId="3"/>
  </si>
  <si>
    <t>判定①</t>
    <rPh sb="0" eb="2">
      <t>ハンテイ</t>
    </rPh>
    <phoneticPr fontId="3"/>
  </si>
  <si>
    <t>範囲&gt;&gt;連携前：0超過～取得日数×2880以下、連携後：0以上～取得日数×2880以下</t>
    <rPh sb="0" eb="2">
      <t>ハンイ</t>
    </rPh>
    <rPh sb="4" eb="6">
      <t>レンケイ</t>
    </rPh>
    <rPh sb="6" eb="7">
      <t>マエ</t>
    </rPh>
    <rPh sb="9" eb="11">
      <t>チョウカ</t>
    </rPh>
    <rPh sb="12" eb="14">
      <t>シュトク</t>
    </rPh>
    <rPh sb="14" eb="16">
      <t>ニッスウ</t>
    </rPh>
    <rPh sb="21" eb="23">
      <t>イカ</t>
    </rPh>
    <rPh sb="24" eb="26">
      <t>レンケイ</t>
    </rPh>
    <rPh sb="26" eb="27">
      <t>ゴ</t>
    </rPh>
    <rPh sb="29" eb="31">
      <t>イジョウ</t>
    </rPh>
    <rPh sb="32" eb="34">
      <t>シュトク</t>
    </rPh>
    <rPh sb="34" eb="36">
      <t>ニッスウ</t>
    </rPh>
    <rPh sb="41" eb="43">
      <t>イカ</t>
    </rPh>
    <phoneticPr fontId="3"/>
  </si>
  <si>
    <t>②輸送量</t>
    <rPh sb="1" eb="3">
      <t>ユソウ</t>
    </rPh>
    <rPh sb="3" eb="4">
      <t>リョウ</t>
    </rPh>
    <phoneticPr fontId="3"/>
  </si>
  <si>
    <t>上限&gt;&gt;取得日数×100t超過</t>
    <rPh sb="0" eb="2">
      <t>ジョウゲン</t>
    </rPh>
    <rPh sb="4" eb="6">
      <t>シュトク</t>
    </rPh>
    <rPh sb="6" eb="8">
      <t>ニッスウ</t>
    </rPh>
    <rPh sb="13" eb="15">
      <t>チョウカ</t>
    </rPh>
    <phoneticPr fontId="3"/>
  </si>
  <si>
    <t>判定②</t>
    <rPh sb="0" eb="2">
      <t>ハンテイ</t>
    </rPh>
    <phoneticPr fontId="3"/>
  </si>
  <si>
    <t>下限&gt;&gt;連携前：0超過、連携後：走行距離が0の時に0 それ以外は0超過</t>
    <rPh sb="0" eb="2">
      <t>カゲン</t>
    </rPh>
    <rPh sb="4" eb="6">
      <t>レンケイ</t>
    </rPh>
    <rPh sb="6" eb="7">
      <t>マエ</t>
    </rPh>
    <rPh sb="12" eb="14">
      <t>レンケイ</t>
    </rPh>
    <rPh sb="14" eb="15">
      <t>ゴ</t>
    </rPh>
    <rPh sb="16" eb="18">
      <t>ソウコウ</t>
    </rPh>
    <rPh sb="18" eb="20">
      <t>キョリ</t>
    </rPh>
    <rPh sb="23" eb="24">
      <t>トキ</t>
    </rPh>
    <phoneticPr fontId="3"/>
  </si>
  <si>
    <t>積載率</t>
    <rPh sb="0" eb="2">
      <t>セキサイ</t>
    </rPh>
    <rPh sb="2" eb="3">
      <t>リツ</t>
    </rPh>
    <phoneticPr fontId="3"/>
  </si>
  <si>
    <t>下限&gt;&gt;0以上　かつ　上限&gt;&gt;100以下</t>
    <rPh sb="5" eb="7">
      <t>イジョウ</t>
    </rPh>
    <rPh sb="11" eb="13">
      <t>ジョウゲン</t>
    </rPh>
    <rPh sb="18" eb="20">
      <t>イカ</t>
    </rPh>
    <phoneticPr fontId="3"/>
  </si>
  <si>
    <t>③取組期間中の燃料使用量</t>
    <phoneticPr fontId="3"/>
  </si>
  <si>
    <t>下限&gt;&gt;連携前：0超過、連携後：走行距離が0の時に0 それ以外は0超過</t>
    <rPh sb="4" eb="6">
      <t>レンケイ</t>
    </rPh>
    <rPh sb="6" eb="7">
      <t>マエ</t>
    </rPh>
    <rPh sb="9" eb="11">
      <t>チョウカ</t>
    </rPh>
    <rPh sb="12" eb="14">
      <t>レンケイ</t>
    </rPh>
    <rPh sb="14" eb="15">
      <t>ゴ</t>
    </rPh>
    <phoneticPr fontId="3"/>
  </si>
  <si>
    <t>③荷待ち時間から算出した燃料使用量</t>
    <phoneticPr fontId="3"/>
  </si>
  <si>
    <t>条件&gt;&gt;区分Bで5を選択時に空欄ではない</t>
    <rPh sb="0" eb="2">
      <t>ジョウケン</t>
    </rPh>
    <rPh sb="4" eb="6">
      <t>クブン</t>
    </rPh>
    <rPh sb="10" eb="12">
      <t>センタク</t>
    </rPh>
    <rPh sb="12" eb="13">
      <t>ジ</t>
    </rPh>
    <rPh sb="14" eb="16">
      <t>クウラン</t>
    </rPh>
    <phoneticPr fontId="3"/>
  </si>
  <si>
    <t>上限&gt;&gt;燃料使用量以下の数値</t>
    <rPh sb="0" eb="2">
      <t>ジョウゲン</t>
    </rPh>
    <rPh sb="4" eb="6">
      <t>ネンリョウ</t>
    </rPh>
    <rPh sb="6" eb="9">
      <t>シヨウリョウ</t>
    </rPh>
    <rPh sb="9" eb="11">
      <t>イカ</t>
    </rPh>
    <rPh sb="12" eb="14">
      <t>スウチ</t>
    </rPh>
    <phoneticPr fontId="3"/>
  </si>
  <si>
    <t>走行時間</t>
    <rPh sb="0" eb="2">
      <t>ソウコウ</t>
    </rPh>
    <rPh sb="2" eb="4">
      <t>ジカン</t>
    </rPh>
    <phoneticPr fontId="3"/>
  </si>
  <si>
    <t>取得A</t>
    <rPh sb="0" eb="2">
      <t>シュトク</t>
    </rPh>
    <phoneticPr fontId="3"/>
  </si>
  <si>
    <t>区分Aでデータ取得が必要な車両の場合空欄ではないか</t>
    <rPh sb="0" eb="2">
      <t>クブン</t>
    </rPh>
    <rPh sb="7" eb="9">
      <t>シュトク</t>
    </rPh>
    <rPh sb="10" eb="12">
      <t>ヒツヨウ</t>
    </rPh>
    <rPh sb="13" eb="15">
      <t>シャリョウ</t>
    </rPh>
    <rPh sb="16" eb="18">
      <t>バアイ</t>
    </rPh>
    <rPh sb="18" eb="20">
      <t>クウラン</t>
    </rPh>
    <phoneticPr fontId="3"/>
  </si>
  <si>
    <t>取得B</t>
    <rPh sb="0" eb="2">
      <t>シュトク</t>
    </rPh>
    <phoneticPr fontId="3"/>
  </si>
  <si>
    <t>区分Bでデータ取得が必要な車両の場合空欄ではないか</t>
    <rPh sb="0" eb="2">
      <t>クブン</t>
    </rPh>
    <rPh sb="7" eb="9">
      <t>シュトク</t>
    </rPh>
    <rPh sb="10" eb="12">
      <t>ヒツヨウ</t>
    </rPh>
    <rPh sb="13" eb="15">
      <t>シャリョウ</t>
    </rPh>
    <phoneticPr fontId="3"/>
  </si>
  <si>
    <t>取得他</t>
    <rPh sb="0" eb="2">
      <t>シュトク</t>
    </rPh>
    <rPh sb="2" eb="3">
      <t>タ</t>
    </rPh>
    <phoneticPr fontId="3"/>
  </si>
  <si>
    <t>区分その他でデータ取得が必要な車両の場合空欄ではないか</t>
    <rPh sb="0" eb="2">
      <t>クブン</t>
    </rPh>
    <rPh sb="4" eb="5">
      <t>タ</t>
    </rPh>
    <rPh sb="9" eb="11">
      <t>シュトク</t>
    </rPh>
    <rPh sb="12" eb="14">
      <t>ヒツヨウ</t>
    </rPh>
    <rPh sb="15" eb="17">
      <t>シャリョウ</t>
    </rPh>
    <phoneticPr fontId="3"/>
  </si>
  <si>
    <t>下限&gt;&gt;連携前：0超過、連携後：走行距離が0の時に0 それ以外は0超過</t>
    <rPh sb="4" eb="6">
      <t>レンケイ</t>
    </rPh>
    <rPh sb="6" eb="7">
      <t>マエ</t>
    </rPh>
    <rPh sb="12" eb="14">
      <t>レンケイ</t>
    </rPh>
    <rPh sb="14" eb="15">
      <t>ゴ</t>
    </rPh>
    <rPh sb="16" eb="18">
      <t>ソウコウ</t>
    </rPh>
    <rPh sb="18" eb="20">
      <t>キョリ</t>
    </rPh>
    <rPh sb="23" eb="24">
      <t>トキ</t>
    </rPh>
    <rPh sb="29" eb="31">
      <t>イガイ</t>
    </rPh>
    <rPh sb="33" eb="35">
      <t>チョウカ</t>
    </rPh>
    <phoneticPr fontId="3"/>
  </si>
  <si>
    <t>上限&gt;&gt;取得日数×1440分</t>
    <rPh sb="0" eb="2">
      <t>ジョウゲン</t>
    </rPh>
    <rPh sb="4" eb="6">
      <t>シュトク</t>
    </rPh>
    <rPh sb="6" eb="8">
      <t>ニッスウ</t>
    </rPh>
    <rPh sb="13" eb="14">
      <t>フン</t>
    </rPh>
    <phoneticPr fontId="3"/>
  </si>
  <si>
    <t>平均速度</t>
    <rPh sb="0" eb="2">
      <t>ヘイキン</t>
    </rPh>
    <rPh sb="2" eb="4">
      <t>ソクド</t>
    </rPh>
    <phoneticPr fontId="3"/>
  </si>
  <si>
    <t>区分Aでデータ取得が必要な車両の場合空欄ではないか</t>
    <rPh sb="0" eb="2">
      <t>クブン</t>
    </rPh>
    <rPh sb="7" eb="9">
      <t>シュトク</t>
    </rPh>
    <rPh sb="10" eb="12">
      <t>ヒツヨウ</t>
    </rPh>
    <rPh sb="13" eb="15">
      <t>シャリョウ</t>
    </rPh>
    <phoneticPr fontId="3"/>
  </si>
  <si>
    <t>下限&gt;&gt;連携前：0超過、連携後：走行距離が0の時に0 それ以外は0超過</t>
    <rPh sb="4" eb="6">
      <t>レンケイ</t>
    </rPh>
    <rPh sb="6" eb="7">
      <t>マエ</t>
    </rPh>
    <rPh sb="12" eb="14">
      <t>レンケイ</t>
    </rPh>
    <rPh sb="14" eb="15">
      <t>ゴ</t>
    </rPh>
    <rPh sb="16" eb="18">
      <t>ソウコウ</t>
    </rPh>
    <rPh sb="18" eb="20">
      <t>キョリ</t>
    </rPh>
    <rPh sb="23" eb="24">
      <t>トキ</t>
    </rPh>
    <phoneticPr fontId="3"/>
  </si>
  <si>
    <t>上限&gt;&gt;60超過→注意、120超過→NG</t>
    <rPh sb="0" eb="2">
      <t>ジョウゲン</t>
    </rPh>
    <rPh sb="6" eb="8">
      <t>チョウカ</t>
    </rPh>
    <rPh sb="9" eb="11">
      <t>チュウイ</t>
    </rPh>
    <rPh sb="15" eb="17">
      <t>チョウカ</t>
    </rPh>
    <phoneticPr fontId="3"/>
  </si>
  <si>
    <t>走行距離（高速道路）</t>
    <phoneticPr fontId="3"/>
  </si>
  <si>
    <t>区分Aでデータ取得が必要な車両であるか</t>
    <rPh sb="0" eb="2">
      <t>クブン</t>
    </rPh>
    <rPh sb="7" eb="9">
      <t>シュトク</t>
    </rPh>
    <rPh sb="10" eb="12">
      <t>ヒツヨウ</t>
    </rPh>
    <rPh sb="13" eb="15">
      <t>シャリョウ</t>
    </rPh>
    <phoneticPr fontId="3"/>
  </si>
  <si>
    <t>区分Bでデータ取得が必要な車両であるか</t>
    <rPh sb="0" eb="2">
      <t>クブン</t>
    </rPh>
    <rPh sb="7" eb="9">
      <t>シュトク</t>
    </rPh>
    <rPh sb="10" eb="12">
      <t>ヒツヨウ</t>
    </rPh>
    <rPh sb="13" eb="15">
      <t>シャリョウ</t>
    </rPh>
    <phoneticPr fontId="3"/>
  </si>
  <si>
    <t>区分その他でデータ取得が必要な車両であるか</t>
    <rPh sb="0" eb="2">
      <t>クブン</t>
    </rPh>
    <rPh sb="4" eb="5">
      <t>タ</t>
    </rPh>
    <rPh sb="9" eb="11">
      <t>シュトク</t>
    </rPh>
    <rPh sb="12" eb="14">
      <t>ヒツヨウ</t>
    </rPh>
    <rPh sb="15" eb="17">
      <t>シャリョウ</t>
    </rPh>
    <phoneticPr fontId="3"/>
  </si>
  <si>
    <t>下限&gt;&gt;0以上</t>
    <rPh sb="5" eb="7">
      <t>イジョウ</t>
    </rPh>
    <phoneticPr fontId="3"/>
  </si>
  <si>
    <t>上限&gt;&gt;走行距離以下</t>
    <rPh sb="0" eb="2">
      <t>ジョウゲン</t>
    </rPh>
    <rPh sb="4" eb="6">
      <t>ソウコウ</t>
    </rPh>
    <rPh sb="6" eb="8">
      <t>キョリ</t>
    </rPh>
    <rPh sb="8" eb="10">
      <t>イカ</t>
    </rPh>
    <phoneticPr fontId="3"/>
  </si>
  <si>
    <t>走行時間（高速道路）</t>
    <phoneticPr fontId="3"/>
  </si>
  <si>
    <t>下限&gt;&gt;0以上、空欄</t>
    <rPh sb="0" eb="2">
      <t>カゲン</t>
    </rPh>
    <rPh sb="5" eb="7">
      <t>イジョウ</t>
    </rPh>
    <rPh sb="8" eb="10">
      <t>クウラン</t>
    </rPh>
    <phoneticPr fontId="3"/>
  </si>
  <si>
    <t>上限&gt;&gt;走行時間以下、空欄</t>
    <rPh sb="0" eb="2">
      <t>ジョウゲン</t>
    </rPh>
    <rPh sb="4" eb="6">
      <t>ソウコウ</t>
    </rPh>
    <rPh sb="6" eb="8">
      <t>ジカン</t>
    </rPh>
    <rPh sb="8" eb="10">
      <t>イカ</t>
    </rPh>
    <phoneticPr fontId="3"/>
  </si>
  <si>
    <t>平均速度（高速道路）</t>
    <phoneticPr fontId="3"/>
  </si>
  <si>
    <t>上限&gt;&gt;120以下、空欄</t>
    <rPh sb="0" eb="2">
      <t>ジョウゲン</t>
    </rPh>
    <rPh sb="7" eb="9">
      <t>イカ</t>
    </rPh>
    <phoneticPr fontId="3"/>
  </si>
  <si>
    <t>荷積み・荷卸し</t>
    <phoneticPr fontId="3"/>
  </si>
  <si>
    <t>区分Aでデータ取得が必要な車両の場合空欄ではないか　かつ　荷積み・荷卸し双方空欄はNG</t>
    <rPh sb="0" eb="2">
      <t>クブン</t>
    </rPh>
    <rPh sb="7" eb="9">
      <t>シュトク</t>
    </rPh>
    <rPh sb="10" eb="12">
      <t>ヒツヨウ</t>
    </rPh>
    <rPh sb="13" eb="15">
      <t>シャリョウ</t>
    </rPh>
    <rPh sb="29" eb="31">
      <t>ニヅ</t>
    </rPh>
    <rPh sb="33" eb="35">
      <t>ニオロ</t>
    </rPh>
    <rPh sb="36" eb="38">
      <t>ソウホウ</t>
    </rPh>
    <rPh sb="38" eb="40">
      <t>クウラン</t>
    </rPh>
    <phoneticPr fontId="3"/>
  </si>
  <si>
    <t>区分Bでデータ取得が必要な車両の場合空欄ではないか　かつ　荷積み・荷卸し双方空欄はNG</t>
    <rPh sb="0" eb="2">
      <t>クブン</t>
    </rPh>
    <rPh sb="7" eb="9">
      <t>シュトク</t>
    </rPh>
    <rPh sb="10" eb="12">
      <t>ヒツヨウ</t>
    </rPh>
    <rPh sb="13" eb="15">
      <t>シャリョウ</t>
    </rPh>
    <phoneticPr fontId="3"/>
  </si>
  <si>
    <t>区分その他でデータ取得が必要な車両の場合空欄ではないか　かつ　荷積み・荷卸し双方空欄はNG</t>
    <rPh sb="0" eb="2">
      <t>クブン</t>
    </rPh>
    <rPh sb="4" eb="5">
      <t>タ</t>
    </rPh>
    <rPh sb="9" eb="11">
      <t>シュトク</t>
    </rPh>
    <rPh sb="12" eb="14">
      <t>ヒツヨウ</t>
    </rPh>
    <rPh sb="15" eb="17">
      <t>シャリョウ</t>
    </rPh>
    <phoneticPr fontId="3"/>
  </si>
  <si>
    <t>荷積み下限&gt;&gt;0以上、空欄</t>
    <rPh sb="0" eb="2">
      <t>ニヅ</t>
    </rPh>
    <rPh sb="8" eb="10">
      <t>イジョウ</t>
    </rPh>
    <phoneticPr fontId="3"/>
  </si>
  <si>
    <t>荷積み上限&gt;&gt;取得日数×1440分、空欄</t>
    <rPh sb="3" eb="5">
      <t>ジョウゲン</t>
    </rPh>
    <rPh sb="7" eb="9">
      <t>シュトク</t>
    </rPh>
    <rPh sb="9" eb="11">
      <t>ニッスウ</t>
    </rPh>
    <rPh sb="16" eb="17">
      <t>フン</t>
    </rPh>
    <phoneticPr fontId="3"/>
  </si>
  <si>
    <t>判定③</t>
    <rPh sb="0" eb="2">
      <t>ハンテイ</t>
    </rPh>
    <phoneticPr fontId="3"/>
  </si>
  <si>
    <t>荷卸し下限&gt;&gt;0以上、空欄</t>
    <rPh sb="8" eb="10">
      <t>イジョウ</t>
    </rPh>
    <phoneticPr fontId="3"/>
  </si>
  <si>
    <t>判定④</t>
    <rPh sb="0" eb="2">
      <t>ハンテイ</t>
    </rPh>
    <phoneticPr fontId="3"/>
  </si>
  <si>
    <t>荷卸し上限&gt;&gt;取得日数×1440分、空欄</t>
    <rPh sb="3" eb="5">
      <t>ジョウゲン</t>
    </rPh>
    <rPh sb="7" eb="9">
      <t>シュトク</t>
    </rPh>
    <rPh sb="9" eb="11">
      <t>ニッスウ</t>
    </rPh>
    <rPh sb="16" eb="17">
      <t>フン</t>
    </rPh>
    <phoneticPr fontId="3"/>
  </si>
  <si>
    <t>荷待ち時間</t>
    <phoneticPr fontId="3"/>
  </si>
  <si>
    <t>荷待ち時間（うちアイドリング時間）</t>
    <phoneticPr fontId="3"/>
  </si>
  <si>
    <t>取得5</t>
    <rPh sb="0" eb="2">
      <t>シュトク</t>
    </rPh>
    <phoneticPr fontId="3"/>
  </si>
  <si>
    <t>区分Bで5を選択している　かつ　区分Bでデータ取得が必要な車両の場合空欄ではないか</t>
    <rPh sb="0" eb="2">
      <t>クブン</t>
    </rPh>
    <rPh sb="6" eb="8">
      <t>センタク</t>
    </rPh>
    <rPh sb="16" eb="18">
      <t>クブン</t>
    </rPh>
    <rPh sb="23" eb="25">
      <t>シュトク</t>
    </rPh>
    <rPh sb="26" eb="28">
      <t>ヒツヨウ</t>
    </rPh>
    <rPh sb="29" eb="31">
      <t>シャリョウ</t>
    </rPh>
    <rPh sb="32" eb="34">
      <t>バアイ</t>
    </rPh>
    <rPh sb="34" eb="36">
      <t>クウラン</t>
    </rPh>
    <phoneticPr fontId="3"/>
  </si>
  <si>
    <t>上限&gt;&gt;取得日数×1440分または荷待ち時間以下</t>
    <rPh sb="0" eb="2">
      <t>ジョウゲン</t>
    </rPh>
    <rPh sb="4" eb="6">
      <t>シュトク</t>
    </rPh>
    <rPh sb="6" eb="8">
      <t>ニッスウ</t>
    </rPh>
    <rPh sb="13" eb="14">
      <t>フン</t>
    </rPh>
    <rPh sb="17" eb="18">
      <t>ニ</t>
    </rPh>
    <rPh sb="18" eb="19">
      <t>マ</t>
    </rPh>
    <rPh sb="20" eb="22">
      <t>ジカン</t>
    </rPh>
    <rPh sb="22" eb="24">
      <t>イカ</t>
    </rPh>
    <phoneticPr fontId="3"/>
  </si>
  <si>
    <t>早着による待機時間</t>
    <rPh sb="0" eb="2">
      <t>ソウチャク</t>
    </rPh>
    <rPh sb="5" eb="9">
      <t>タイキジカン</t>
    </rPh>
    <phoneticPr fontId="3"/>
  </si>
  <si>
    <t>休憩</t>
    <rPh sb="0" eb="2">
      <t>キュウケイ</t>
    </rPh>
    <phoneticPr fontId="3"/>
  </si>
  <si>
    <t>発着時刻</t>
    <rPh sb="0" eb="2">
      <t>ハッチャク</t>
    </rPh>
    <rPh sb="2" eb="4">
      <t>ジコク</t>
    </rPh>
    <phoneticPr fontId="3"/>
  </si>
  <si>
    <t>下限&gt;&gt;0以上　かつ　整数</t>
    <rPh sb="5" eb="7">
      <t>イジョウ</t>
    </rPh>
    <rPh sb="11" eb="13">
      <t>セイスウ</t>
    </rPh>
    <phoneticPr fontId="3"/>
  </si>
  <si>
    <t>荷姿</t>
    <rPh sb="0" eb="1">
      <t>ニ</t>
    </rPh>
    <rPh sb="1" eb="2">
      <t>スガタ</t>
    </rPh>
    <phoneticPr fontId="3"/>
  </si>
  <si>
    <t>空車時間</t>
    <rPh sb="0" eb="2">
      <t>クウシャ</t>
    </rPh>
    <rPh sb="2" eb="4">
      <t>ジカン</t>
    </rPh>
    <phoneticPr fontId="3"/>
  </si>
  <si>
    <t>上限&gt;&gt;取得日数×1440分または走行時間以下</t>
    <phoneticPr fontId="3"/>
  </si>
  <si>
    <t>空車距離</t>
    <rPh sb="0" eb="2">
      <t>クウシャ</t>
    </rPh>
    <rPh sb="2" eb="4">
      <t>キョリ</t>
    </rPh>
    <phoneticPr fontId="3"/>
  </si>
  <si>
    <t>下限&gt;&gt;0以上　かつ　走行距離以下</t>
    <rPh sb="5" eb="7">
      <t>イジョウ</t>
    </rPh>
    <rPh sb="11" eb="13">
      <t>ソウコウ</t>
    </rPh>
    <rPh sb="13" eb="15">
      <t>キョリ</t>
    </rPh>
    <rPh sb="15" eb="17">
      <t>イカ</t>
    </rPh>
    <phoneticPr fontId="3"/>
  </si>
  <si>
    <t>空車率</t>
    <rPh sb="0" eb="2">
      <t>クウシャ</t>
    </rPh>
    <rPh sb="2" eb="3">
      <t>リツ</t>
    </rPh>
    <phoneticPr fontId="3"/>
  </si>
  <si>
    <t>下限&gt;&gt;0以上　かつ　100以下</t>
    <rPh sb="5" eb="7">
      <t>イジョウ</t>
    </rPh>
    <rPh sb="14" eb="16">
      <t>イカ</t>
    </rPh>
    <phoneticPr fontId="3"/>
  </si>
  <si>
    <t>庫内平均温度</t>
    <rPh sb="0" eb="2">
      <t>コナイ</t>
    </rPh>
    <rPh sb="2" eb="4">
      <t>ヘイキン</t>
    </rPh>
    <rPh sb="4" eb="6">
      <t>オンド</t>
    </rPh>
    <phoneticPr fontId="3"/>
  </si>
  <si>
    <t>マイナス100℃～100℃の範囲外には注意喚起</t>
    <rPh sb="14" eb="16">
      <t>ハンイ</t>
    </rPh>
    <rPh sb="16" eb="17">
      <t>ガイ</t>
    </rPh>
    <rPh sb="19" eb="21">
      <t>チュウイ</t>
    </rPh>
    <rPh sb="21" eb="23">
      <t>カンキ</t>
    </rPh>
    <phoneticPr fontId="3"/>
  </si>
  <si>
    <t>庫内設定温度</t>
    <rPh sb="0" eb="2">
      <t>コナイ</t>
    </rPh>
    <rPh sb="2" eb="4">
      <t>セッテイ</t>
    </rPh>
    <rPh sb="4" eb="6">
      <t>オンド</t>
    </rPh>
    <phoneticPr fontId="3"/>
  </si>
  <si>
    <t>扉の開閉回数</t>
    <rPh sb="0" eb="1">
      <t>トビラ</t>
    </rPh>
    <rPh sb="2" eb="4">
      <t>カイヘイ</t>
    </rPh>
    <rPh sb="4" eb="6">
      <t>カイスウ</t>
    </rPh>
    <phoneticPr fontId="3"/>
  </si>
  <si>
    <t>追加取得情報1～4(共通)</t>
    <rPh sb="0" eb="2">
      <t>ツイカ</t>
    </rPh>
    <rPh sb="2" eb="4">
      <t>シュトク</t>
    </rPh>
    <rPh sb="4" eb="6">
      <t>ジョウホウ</t>
    </rPh>
    <rPh sb="10" eb="12">
      <t>キョウツウ</t>
    </rPh>
    <phoneticPr fontId="3"/>
  </si>
  <si>
    <t>取得B他</t>
    <rPh sb="0" eb="2">
      <t>シュトク</t>
    </rPh>
    <rPh sb="3" eb="4">
      <t>タ</t>
    </rPh>
    <phoneticPr fontId="3"/>
  </si>
  <si>
    <t>区分Bまたはその他でデータ取得が必要な車両の場合空欄ではないか</t>
    <rPh sb="0" eb="2">
      <t>クブン</t>
    </rPh>
    <rPh sb="8" eb="9">
      <t>タ</t>
    </rPh>
    <rPh sb="13" eb="15">
      <t>シュトク</t>
    </rPh>
    <rPh sb="16" eb="18">
      <t>ヒツヨウ</t>
    </rPh>
    <rPh sb="19" eb="21">
      <t>シャリョウ</t>
    </rPh>
    <phoneticPr fontId="3"/>
  </si>
  <si>
    <t>連携前</t>
    <rPh sb="0" eb="2">
      <t>レンケイ</t>
    </rPh>
    <rPh sb="2" eb="3">
      <t>マエ</t>
    </rPh>
    <phoneticPr fontId="3"/>
  </si>
  <si>
    <t>軽油</t>
  </si>
  <si>
    <t>走行時間</t>
    <rPh sb="0" eb="2">
      <t>ソウコウ</t>
    </rPh>
    <rPh sb="2" eb="4">
      <t>ジカン</t>
    </rPh>
    <phoneticPr fontId="1"/>
  </si>
  <si>
    <t>走行距離（高速道路）</t>
    <rPh sb="0" eb="2">
      <t>ソウコウ</t>
    </rPh>
    <rPh sb="2" eb="4">
      <t>キョリ</t>
    </rPh>
    <rPh sb="5" eb="7">
      <t>コウソク</t>
    </rPh>
    <rPh sb="7" eb="9">
      <t>ドウロ</t>
    </rPh>
    <phoneticPr fontId="1"/>
  </si>
  <si>
    <t>荷積み・荷卸し</t>
    <rPh sb="0" eb="2">
      <t>ニヅ</t>
    </rPh>
    <rPh sb="4" eb="5">
      <t>ニ</t>
    </rPh>
    <rPh sb="5" eb="6">
      <t>オロシ</t>
    </rPh>
    <phoneticPr fontId="1"/>
  </si>
  <si>
    <t>荷待ち時間</t>
    <rPh sb="0" eb="1">
      <t>ニ</t>
    </rPh>
    <rPh sb="1" eb="2">
      <t>マ</t>
    </rPh>
    <rPh sb="3" eb="5">
      <t>ジカン</t>
    </rPh>
    <phoneticPr fontId="1"/>
  </si>
  <si>
    <t>総括分析データ　反映・確認シート</t>
    <rPh sb="0" eb="2">
      <t>ソウカツ</t>
    </rPh>
    <rPh sb="2" eb="4">
      <t>ブンセキ</t>
    </rPh>
    <rPh sb="8" eb="10">
      <t>ハンエイ</t>
    </rPh>
    <rPh sb="11" eb="13">
      <t>カクニン</t>
    </rPh>
    <phoneticPr fontId="3"/>
  </si>
  <si>
    <t>入力完了確認</t>
    <rPh sb="0" eb="2">
      <t>ニュウリョク</t>
    </rPh>
    <rPh sb="2" eb="4">
      <t>カンリョウ</t>
    </rPh>
    <rPh sb="4" eb="6">
      <t>カクニン</t>
    </rPh>
    <phoneticPr fontId="3"/>
  </si>
  <si>
    <t>データ取得時期</t>
    <rPh sb="3" eb="5">
      <t>シュトク</t>
    </rPh>
    <rPh sb="5" eb="7">
      <t>ジキ</t>
    </rPh>
    <phoneticPr fontId="3"/>
  </si>
  <si>
    <t>&gt;&gt;連携前か連携後の場合のみ反映</t>
    <rPh sb="2" eb="4">
      <t>レンケイ</t>
    </rPh>
    <rPh sb="4" eb="5">
      <t>マエ</t>
    </rPh>
    <rPh sb="6" eb="8">
      <t>レンケイ</t>
    </rPh>
    <rPh sb="8" eb="9">
      <t>ゴ</t>
    </rPh>
    <rPh sb="10" eb="12">
      <t>バアイ</t>
    </rPh>
    <rPh sb="14" eb="16">
      <t>ハンエイ</t>
    </rPh>
    <phoneticPr fontId="3"/>
  </si>
  <si>
    <t>交付決定番号</t>
    <rPh sb="0" eb="2">
      <t>コウフ</t>
    </rPh>
    <rPh sb="2" eb="4">
      <t>ケッテイ</t>
    </rPh>
    <rPh sb="4" eb="6">
      <t>バンゴウ</t>
    </rPh>
    <phoneticPr fontId="3"/>
  </si>
  <si>
    <t>&gt;&gt;40001～49999の場合のみ反映</t>
    <rPh sb="14" eb="16">
      <t>バアイ</t>
    </rPh>
    <rPh sb="18" eb="20">
      <t>ハンエイ</t>
    </rPh>
    <phoneticPr fontId="3"/>
  </si>
  <si>
    <t>トラック/荷主等事業者名</t>
    <rPh sb="5" eb="7">
      <t>ニヌシ</t>
    </rPh>
    <rPh sb="7" eb="8">
      <t>トウ</t>
    </rPh>
    <rPh sb="8" eb="11">
      <t>ジギョウシャ</t>
    </rPh>
    <rPh sb="11" eb="12">
      <t>メイ</t>
    </rPh>
    <phoneticPr fontId="3"/>
  </si>
  <si>
    <t>&gt;&gt;スペース削除、法人格統一</t>
    <rPh sb="6" eb="8">
      <t>サクジョ</t>
    </rPh>
    <rPh sb="9" eb="11">
      <t>ホウジン</t>
    </rPh>
    <rPh sb="11" eb="12">
      <t>カク</t>
    </rPh>
    <rPh sb="12" eb="14">
      <t>トウイツ</t>
    </rPh>
    <phoneticPr fontId="3"/>
  </si>
  <si>
    <t>①スペース削除</t>
    <rPh sb="5" eb="7">
      <t>サクジョ</t>
    </rPh>
    <phoneticPr fontId="3"/>
  </si>
  <si>
    <t>&gt;②（株）統一</t>
    <rPh sb="2" eb="5">
      <t>カブ</t>
    </rPh>
    <rPh sb="5" eb="7">
      <t>トウイツ</t>
    </rPh>
    <phoneticPr fontId="3"/>
  </si>
  <si>
    <t>&gt;③（有）統一</t>
    <rPh sb="2" eb="5">
      <t>ユウ</t>
    </rPh>
    <rPh sb="5" eb="7">
      <t>トウイツ</t>
    </rPh>
    <phoneticPr fontId="3"/>
  </si>
  <si>
    <t>取組実施車両台数</t>
    <rPh sb="0" eb="2">
      <t>トリクミ</t>
    </rPh>
    <rPh sb="2" eb="4">
      <t>ジッシ</t>
    </rPh>
    <rPh sb="4" eb="6">
      <t>シャリョウ</t>
    </rPh>
    <rPh sb="6" eb="8">
      <t>ダイスウ</t>
    </rPh>
    <phoneticPr fontId="3"/>
  </si>
  <si>
    <t>&gt;&gt;1～50の場合のみ反映</t>
    <rPh sb="7" eb="9">
      <t>バアイ</t>
    </rPh>
    <rPh sb="11" eb="13">
      <t>ハンエイ</t>
    </rPh>
    <phoneticPr fontId="3"/>
  </si>
  <si>
    <t>連携メニュー番号／区分A</t>
    <rPh sb="0" eb="2">
      <t>レンケイ</t>
    </rPh>
    <rPh sb="6" eb="8">
      <t>バンゴウ</t>
    </rPh>
    <rPh sb="9" eb="11">
      <t>クブン</t>
    </rPh>
    <phoneticPr fontId="3"/>
  </si>
  <si>
    <t>&gt;&gt;1～4の場合のみ反映</t>
    <rPh sb="6" eb="8">
      <t>バアイ</t>
    </rPh>
    <rPh sb="10" eb="12">
      <t>ハンエイ</t>
    </rPh>
    <phoneticPr fontId="3"/>
  </si>
  <si>
    <t>連携メニュー番号／区分B</t>
    <rPh sb="0" eb="2">
      <t>レンケイ</t>
    </rPh>
    <rPh sb="6" eb="8">
      <t>バンゴウ</t>
    </rPh>
    <rPh sb="9" eb="11">
      <t>クブン</t>
    </rPh>
    <phoneticPr fontId="3"/>
  </si>
  <si>
    <t>&gt;&gt;5～16の場合のみ反映</t>
    <rPh sb="7" eb="9">
      <t>バアイ</t>
    </rPh>
    <rPh sb="11" eb="13">
      <t>ハンエイ</t>
    </rPh>
    <phoneticPr fontId="3"/>
  </si>
  <si>
    <t>連携メニュー番号／その他</t>
    <rPh sb="0" eb="2">
      <t>レンケイ</t>
    </rPh>
    <rPh sb="6" eb="8">
      <t>バンゴウ</t>
    </rPh>
    <phoneticPr fontId="3"/>
  </si>
  <si>
    <t>&gt;&gt;17の場合のみ反映</t>
    <rPh sb="5" eb="7">
      <t>バアイ</t>
    </rPh>
    <rPh sb="9" eb="11">
      <t>ハンエイ</t>
    </rPh>
    <phoneticPr fontId="3"/>
  </si>
  <si>
    <t>メニューに応じた取得情報</t>
    <phoneticPr fontId="3"/>
  </si>
  <si>
    <t>存在</t>
    <rPh sb="0" eb="2">
      <t>ソンザイ</t>
    </rPh>
    <phoneticPr fontId="3"/>
  </si>
  <si>
    <t>重複</t>
    <rPh sb="0" eb="2">
      <t>チョウフク</t>
    </rPh>
    <phoneticPr fontId="3"/>
  </si>
  <si>
    <t>判定</t>
    <rPh sb="0" eb="2">
      <t>ハンテイ</t>
    </rPh>
    <phoneticPr fontId="3"/>
  </si>
  <si>
    <t>選択判定</t>
    <rPh sb="0" eb="2">
      <t>センタク</t>
    </rPh>
    <rPh sb="2" eb="4">
      <t>ハンテイ</t>
    </rPh>
    <phoneticPr fontId="3"/>
  </si>
  <si>
    <t>区分A ④</t>
    <rPh sb="0" eb="2">
      <t>クブン</t>
    </rPh>
    <phoneticPr fontId="3"/>
  </si>
  <si>
    <t>仮反映</t>
    <rPh sb="0" eb="1">
      <t>カリ</t>
    </rPh>
    <rPh sb="1" eb="3">
      <t>ハンエイ</t>
    </rPh>
    <phoneticPr fontId="3"/>
  </si>
  <si>
    <t>区分A ⑤</t>
    <rPh sb="0" eb="2">
      <t>クブン</t>
    </rPh>
    <phoneticPr fontId="3"/>
  </si>
  <si>
    <t>区分A ⑥</t>
    <rPh sb="0" eb="2">
      <t>クブン</t>
    </rPh>
    <phoneticPr fontId="3"/>
  </si>
  <si>
    <t>区分A ⑦</t>
    <rPh sb="0" eb="2">
      <t>クブン</t>
    </rPh>
    <phoneticPr fontId="3"/>
  </si>
  <si>
    <t>区分A ⑧</t>
    <rPh sb="0" eb="2">
      <t>クブン</t>
    </rPh>
    <phoneticPr fontId="3"/>
  </si>
  <si>
    <t>区分A ⑨</t>
    <rPh sb="0" eb="2">
      <t>クブン</t>
    </rPh>
    <phoneticPr fontId="3"/>
  </si>
  <si>
    <t>区分B ④</t>
    <rPh sb="0" eb="2">
      <t>クブン</t>
    </rPh>
    <phoneticPr fontId="3"/>
  </si>
  <si>
    <t>区分B ⑤</t>
    <rPh sb="0" eb="2">
      <t>クブン</t>
    </rPh>
    <phoneticPr fontId="3"/>
  </si>
  <si>
    <t>区分B ⑥</t>
    <rPh sb="0" eb="2">
      <t>クブン</t>
    </rPh>
    <phoneticPr fontId="3"/>
  </si>
  <si>
    <t>区分B ⑦</t>
    <rPh sb="0" eb="2">
      <t>クブン</t>
    </rPh>
    <phoneticPr fontId="3"/>
  </si>
  <si>
    <t>区分B ⑧</t>
    <rPh sb="0" eb="2">
      <t>クブン</t>
    </rPh>
    <phoneticPr fontId="3"/>
  </si>
  <si>
    <t>区分B ⑨</t>
    <rPh sb="0" eb="2">
      <t>クブン</t>
    </rPh>
    <phoneticPr fontId="3"/>
  </si>
  <si>
    <t>その他 ④</t>
    <phoneticPr fontId="3"/>
  </si>
  <si>
    <t>その他 ⑤</t>
  </si>
  <si>
    <t>その他 ⑥</t>
  </si>
  <si>
    <t>その他 ⑦</t>
  </si>
  <si>
    <t>その他 ⑧</t>
  </si>
  <si>
    <t>その他 ⑨</t>
  </si>
  <si>
    <t>追加取得情報</t>
    <phoneticPr fontId="3"/>
  </si>
  <si>
    <t>項目名</t>
    <rPh sb="0" eb="2">
      <t>コウモク</t>
    </rPh>
    <rPh sb="2" eb="3">
      <t>メイ</t>
    </rPh>
    <phoneticPr fontId="3"/>
  </si>
  <si>
    <t>入力判定</t>
    <rPh sb="0" eb="2">
      <t>ニュウリョク</t>
    </rPh>
    <rPh sb="2" eb="4">
      <t>ハンテイ</t>
    </rPh>
    <phoneticPr fontId="3"/>
  </si>
  <si>
    <t>A選択判定</t>
    <rPh sb="1" eb="3">
      <t>センタク</t>
    </rPh>
    <rPh sb="3" eb="5">
      <t>ハンテイ</t>
    </rPh>
    <phoneticPr fontId="3"/>
  </si>
  <si>
    <t>B選択判定</t>
    <rPh sb="1" eb="3">
      <t>センタク</t>
    </rPh>
    <rPh sb="3" eb="5">
      <t>ハンテイ</t>
    </rPh>
    <phoneticPr fontId="3"/>
  </si>
  <si>
    <t>単位</t>
    <rPh sb="0" eb="2">
      <t>タンイ</t>
    </rPh>
    <phoneticPr fontId="3"/>
  </si>
  <si>
    <t>詳細</t>
    <rPh sb="0" eb="2">
      <t>ショウサイ</t>
    </rPh>
    <phoneticPr fontId="3"/>
  </si>
  <si>
    <t>追加1</t>
    <rPh sb="0" eb="2">
      <t>ツイカ</t>
    </rPh>
    <phoneticPr fontId="3"/>
  </si>
  <si>
    <t>追加2</t>
    <rPh sb="0" eb="2">
      <t>ツイカ</t>
    </rPh>
    <phoneticPr fontId="3"/>
  </si>
  <si>
    <t>追加3</t>
    <rPh sb="0" eb="2">
      <t>ツイカ</t>
    </rPh>
    <phoneticPr fontId="3"/>
  </si>
  <si>
    <t>追加4</t>
    <rPh sb="0" eb="2">
      <t>ツイカ</t>
    </rPh>
    <phoneticPr fontId="3"/>
  </si>
  <si>
    <t>報告データ</t>
    <rPh sb="0" eb="2">
      <t>ホウコク</t>
    </rPh>
    <phoneticPr fontId="3"/>
  </si>
  <si>
    <t>No</t>
    <phoneticPr fontId="3"/>
  </si>
  <si>
    <t>連携メニュー</t>
    <rPh sb="0" eb="2">
      <t>レンケイ</t>
    </rPh>
    <phoneticPr fontId="3"/>
  </si>
  <si>
    <t>データ取得日数</t>
    <rPh sb="3" eb="5">
      <t>シュトク</t>
    </rPh>
    <rPh sb="5" eb="7">
      <t>ニッスウ</t>
    </rPh>
    <phoneticPr fontId="3"/>
  </si>
  <si>
    <t>車両登録番号</t>
    <rPh sb="0" eb="2">
      <t>シャリョウ</t>
    </rPh>
    <rPh sb="2" eb="4">
      <t>トウロク</t>
    </rPh>
    <rPh sb="4" eb="6">
      <t>バンゴウ</t>
    </rPh>
    <phoneticPr fontId="3"/>
  </si>
  <si>
    <t>車台番号</t>
    <rPh sb="0" eb="4">
      <t>シャダイバンゴウ</t>
    </rPh>
    <phoneticPr fontId="3"/>
  </si>
  <si>
    <t>事業所名</t>
    <rPh sb="0" eb="3">
      <t>ジギョウショ</t>
    </rPh>
    <rPh sb="3" eb="4">
      <t>メイ</t>
    </rPh>
    <phoneticPr fontId="3"/>
  </si>
  <si>
    <t>燃料の種類</t>
    <rPh sb="0" eb="2">
      <t>ネンリョウ</t>
    </rPh>
    <rPh sb="3" eb="5">
      <t>シュルイ</t>
    </rPh>
    <phoneticPr fontId="3"/>
  </si>
  <si>
    <t>No
(参照)</t>
    <rPh sb="4" eb="6">
      <t>サンショウ</t>
    </rPh>
    <phoneticPr fontId="3"/>
  </si>
  <si>
    <t>②平均積載率</t>
    <rPh sb="1" eb="3">
      <t>ヘイキン</t>
    </rPh>
    <phoneticPr fontId="3"/>
  </si>
  <si>
    <t>③取組期間中の燃料使用量</t>
    <rPh sb="1" eb="3">
      <t>トリクミ</t>
    </rPh>
    <rPh sb="3" eb="6">
      <t>キカンチュウ</t>
    </rPh>
    <rPh sb="7" eb="9">
      <t>ネンリョウ</t>
    </rPh>
    <rPh sb="9" eb="12">
      <t>シヨウリョウ</t>
    </rPh>
    <phoneticPr fontId="3"/>
  </si>
  <si>
    <t>③荷待ち時間から算出した燃料使用量</t>
    <rPh sb="1" eb="2">
      <t>ニ</t>
    </rPh>
    <rPh sb="2" eb="3">
      <t>マ</t>
    </rPh>
    <rPh sb="4" eb="6">
      <t>ジカン</t>
    </rPh>
    <rPh sb="8" eb="10">
      <t>サンシュツ</t>
    </rPh>
    <rPh sb="12" eb="14">
      <t>ネンリョウ</t>
    </rPh>
    <rPh sb="14" eb="17">
      <t>シヨウリョウ</t>
    </rPh>
    <phoneticPr fontId="3"/>
  </si>
  <si>
    <t>実燃費</t>
    <rPh sb="0" eb="1">
      <t>ジツ</t>
    </rPh>
    <rPh sb="1" eb="3">
      <t>ネンピ</t>
    </rPh>
    <phoneticPr fontId="3"/>
  </si>
  <si>
    <t>走行時間（高速道路）</t>
    <rPh sb="2" eb="4">
      <t>ジカン</t>
    </rPh>
    <phoneticPr fontId="3"/>
  </si>
  <si>
    <t>平均速度（高速道路）</t>
    <rPh sb="0" eb="2">
      <t>ヘイキン</t>
    </rPh>
    <rPh sb="2" eb="4">
      <t>ソクド</t>
    </rPh>
    <phoneticPr fontId="3"/>
  </si>
  <si>
    <t>早着による待機時間</t>
    <phoneticPr fontId="3"/>
  </si>
  <si>
    <t>休憩</t>
    <phoneticPr fontId="3"/>
  </si>
  <si>
    <t>発着時刻</t>
    <phoneticPr fontId="3"/>
  </si>
  <si>
    <t>荷姿</t>
    <phoneticPr fontId="3"/>
  </si>
  <si>
    <t>空車時間</t>
    <phoneticPr fontId="3"/>
  </si>
  <si>
    <t>空車距離</t>
    <rPh sb="2" eb="4">
      <t>キョリ</t>
    </rPh>
    <phoneticPr fontId="3"/>
  </si>
  <si>
    <t>空車率</t>
    <rPh sb="2" eb="3">
      <t>リツ</t>
    </rPh>
    <phoneticPr fontId="3"/>
  </si>
  <si>
    <t>渋滞箇所距離</t>
    <rPh sb="0" eb="2">
      <t>ジュウタイ</t>
    </rPh>
    <rPh sb="2" eb="4">
      <t>カショ</t>
    </rPh>
    <rPh sb="4" eb="6">
      <t>キョリ</t>
    </rPh>
    <phoneticPr fontId="3"/>
  </si>
  <si>
    <t>渋滞箇所数</t>
    <rPh sb="0" eb="2">
      <t>ジュウタイ</t>
    </rPh>
    <rPh sb="2" eb="4">
      <t>カショ</t>
    </rPh>
    <rPh sb="4" eb="5">
      <t>スウ</t>
    </rPh>
    <phoneticPr fontId="3"/>
  </si>
  <si>
    <t>遅延時間</t>
    <rPh sb="0" eb="2">
      <t>チエン</t>
    </rPh>
    <phoneticPr fontId="3"/>
  </si>
  <si>
    <t>追加取得情報1</t>
    <rPh sb="0" eb="2">
      <t>ツイカ</t>
    </rPh>
    <rPh sb="2" eb="4">
      <t>シュトク</t>
    </rPh>
    <rPh sb="4" eb="6">
      <t>ジョウホウ</t>
    </rPh>
    <phoneticPr fontId="3"/>
  </si>
  <si>
    <t>追加取得情報2</t>
    <rPh sb="0" eb="2">
      <t>ツイカ</t>
    </rPh>
    <rPh sb="2" eb="4">
      <t>シュトク</t>
    </rPh>
    <rPh sb="4" eb="6">
      <t>ジョウホウ</t>
    </rPh>
    <phoneticPr fontId="3"/>
  </si>
  <si>
    <t>追加取得情報3</t>
    <rPh sb="0" eb="2">
      <t>ツイカ</t>
    </rPh>
    <rPh sb="2" eb="4">
      <t>シュトク</t>
    </rPh>
    <rPh sb="4" eb="6">
      <t>ジョウホウ</t>
    </rPh>
    <phoneticPr fontId="3"/>
  </si>
  <si>
    <t>追加取得情報4</t>
    <rPh sb="0" eb="2">
      <t>ツイカ</t>
    </rPh>
    <rPh sb="2" eb="4">
      <t>シュトク</t>
    </rPh>
    <rPh sb="4" eb="6">
      <t>ジョウホウ</t>
    </rPh>
    <phoneticPr fontId="3"/>
  </si>
  <si>
    <t>A</t>
    <phoneticPr fontId="3"/>
  </si>
  <si>
    <t>B</t>
    <phoneticPr fontId="3"/>
  </si>
  <si>
    <t>他</t>
    <rPh sb="0" eb="1">
      <t>タ</t>
    </rPh>
    <phoneticPr fontId="3"/>
  </si>
  <si>
    <t>日数</t>
    <rPh sb="0" eb="2">
      <t>ニッスウ</t>
    </rPh>
    <phoneticPr fontId="3"/>
  </si>
  <si>
    <t>分類番号</t>
    <rPh sb="0" eb="2">
      <t>ブンルイ</t>
    </rPh>
    <rPh sb="2" eb="4">
      <t>バンゴウ</t>
    </rPh>
    <phoneticPr fontId="3"/>
  </si>
  <si>
    <t>ひらがな</t>
    <phoneticPr fontId="3"/>
  </si>
  <si>
    <t>結合</t>
    <rPh sb="0" eb="2">
      <t>ケツゴウ</t>
    </rPh>
    <phoneticPr fontId="3"/>
  </si>
  <si>
    <t>判定前</t>
    <rPh sb="0" eb="2">
      <t>ハンテイ</t>
    </rPh>
    <rPh sb="2" eb="3">
      <t>マエ</t>
    </rPh>
    <phoneticPr fontId="3"/>
  </si>
  <si>
    <t>判定後</t>
    <rPh sb="0" eb="2">
      <t>ハンテイ</t>
    </rPh>
    <rPh sb="2" eb="3">
      <t>ゴ</t>
    </rPh>
    <phoneticPr fontId="3"/>
  </si>
  <si>
    <t>判定前(荷積み)</t>
    <rPh sb="0" eb="2">
      <t>ハンテイ</t>
    </rPh>
    <rPh sb="2" eb="3">
      <t>マエ</t>
    </rPh>
    <rPh sb="4" eb="6">
      <t>ニヅ</t>
    </rPh>
    <phoneticPr fontId="3"/>
  </si>
  <si>
    <t>判定前(荷卸し)</t>
    <rPh sb="0" eb="2">
      <t>ハンテイ</t>
    </rPh>
    <rPh sb="2" eb="3">
      <t>マエ</t>
    </rPh>
    <phoneticPr fontId="3"/>
  </si>
  <si>
    <t>判定後(荷積み)</t>
    <rPh sb="0" eb="2">
      <t>ハンテイ</t>
    </rPh>
    <rPh sb="2" eb="3">
      <t>ゴ</t>
    </rPh>
    <phoneticPr fontId="3"/>
  </si>
  <si>
    <t>判定後(荷卸し)</t>
    <rPh sb="0" eb="2">
      <t>ハンテイ</t>
    </rPh>
    <rPh sb="2" eb="3">
      <t>ゴ</t>
    </rPh>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</si>
  <si>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</si>
  <si>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</si>
  <si>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</si>
  <si>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</si>
  <si>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</si>
  <si>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</si>
  <si>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</si>
  <si>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</si>
  <si>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</si>
  <si>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</si>
  <si>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</si>
  <si>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</si>
  <si>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</si>
  <si>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</si>
  <si>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</si>
  <si>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</si>
  <si>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Y</t>
    <phoneticPr fontId="3"/>
  </si>
  <si>
    <t>AJ</t>
    <phoneticPr fontId="3"/>
  </si>
  <si>
    <t>AO</t>
  </si>
  <si>
    <t>AP</t>
  </si>
  <si>
    <t>AT</t>
  </si>
  <si>
    <t>エラー判定等</t>
    <rPh sb="3" eb="5">
      <t>ハンテイ</t>
    </rPh>
    <rPh sb="5" eb="6">
      <t>トウ</t>
    </rPh>
    <phoneticPr fontId="3"/>
  </si>
  <si>
    <t>入力なし&gt;&gt;</t>
    <rPh sb="0" eb="2">
      <t>ニュウリョク</t>
    </rPh>
    <phoneticPr fontId="3"/>
  </si>
  <si>
    <t>チェック</t>
    <phoneticPr fontId="3"/>
  </si>
  <si>
    <t>名前の定義</t>
    <rPh sb="0" eb="2">
      <t>ナマエ</t>
    </rPh>
    <rPh sb="3" eb="5">
      <t>テイギ</t>
    </rPh>
    <phoneticPr fontId="3"/>
  </si>
  <si>
    <t>取得時期</t>
    <rPh sb="0" eb="2">
      <t>シュトク</t>
    </rPh>
    <rPh sb="2" eb="4">
      <t>ジキ</t>
    </rPh>
    <phoneticPr fontId="3"/>
  </si>
  <si>
    <t>輸送形態</t>
    <rPh sb="0" eb="2">
      <t>ユソウ</t>
    </rPh>
    <rPh sb="2" eb="4">
      <t>ケイタイ</t>
    </rPh>
    <phoneticPr fontId="3"/>
  </si>
  <si>
    <t>札幌</t>
  </si>
  <si>
    <t>あ</t>
    <phoneticPr fontId="3"/>
  </si>
  <si>
    <t>00</t>
  </si>
  <si>
    <t>✔</t>
    <phoneticPr fontId="3"/>
  </si>
  <si>
    <t>函館</t>
  </si>
  <si>
    <t>い</t>
    <phoneticPr fontId="3"/>
  </si>
  <si>
    <t>01</t>
  </si>
  <si>
    <t>幹線輸送</t>
    <rPh sb="0" eb="2">
      <t>カンセン</t>
    </rPh>
    <rPh sb="2" eb="4">
      <t>ユソウ</t>
    </rPh>
    <phoneticPr fontId="3"/>
  </si>
  <si>
    <t>バラ積み</t>
    <rPh sb="2" eb="3">
      <t>ヅ</t>
    </rPh>
    <phoneticPr fontId="3"/>
  </si>
  <si>
    <t>旭川</t>
  </si>
  <si>
    <t>う</t>
    <phoneticPr fontId="3"/>
  </si>
  <si>
    <t>02</t>
  </si>
  <si>
    <t>連携後</t>
    <rPh sb="0" eb="2">
      <t>レンケイ</t>
    </rPh>
    <rPh sb="2" eb="3">
      <t>ゴ</t>
    </rPh>
    <phoneticPr fontId="3"/>
  </si>
  <si>
    <t>集配輸送</t>
    <rPh sb="0" eb="2">
      <t>シュウハイ</t>
    </rPh>
    <rPh sb="2" eb="4">
      <t>ユソウ</t>
    </rPh>
    <phoneticPr fontId="3"/>
  </si>
  <si>
    <t>パレット</t>
    <phoneticPr fontId="3"/>
  </si>
  <si>
    <t>室蘭</t>
  </si>
  <si>
    <t>え</t>
    <phoneticPr fontId="3"/>
  </si>
  <si>
    <t>03</t>
  </si>
  <si>
    <t>2地点間輸送</t>
    <rPh sb="1" eb="3">
      <t>チテン</t>
    </rPh>
    <rPh sb="3" eb="4">
      <t>カン</t>
    </rPh>
    <rPh sb="4" eb="6">
      <t>ユソウ</t>
    </rPh>
    <phoneticPr fontId="3"/>
  </si>
  <si>
    <t>コンテナ</t>
    <phoneticPr fontId="3"/>
  </si>
  <si>
    <t>苫小牧</t>
  </si>
  <si>
    <t>か</t>
    <phoneticPr fontId="3"/>
  </si>
  <si>
    <t>04</t>
  </si>
  <si>
    <t>釧路</t>
  </si>
  <si>
    <t>き</t>
    <phoneticPr fontId="3"/>
  </si>
  <si>
    <t>05</t>
  </si>
  <si>
    <t>知床</t>
  </si>
  <si>
    <t>り</t>
    <phoneticPr fontId="3"/>
  </si>
  <si>
    <t>06</t>
  </si>
  <si>
    <t>帯広</t>
  </si>
  <si>
    <t>れ</t>
    <phoneticPr fontId="3"/>
  </si>
  <si>
    <t>07</t>
  </si>
  <si>
    <t>天候</t>
    <rPh sb="0" eb="2">
      <t>テンコウ</t>
    </rPh>
    <phoneticPr fontId="3"/>
  </si>
  <si>
    <t>実施した
連携
メニュー</t>
    <phoneticPr fontId="3"/>
  </si>
  <si>
    <t>燃料の種類</t>
  </si>
  <si>
    <t>北見</t>
  </si>
  <si>
    <t>く</t>
    <phoneticPr fontId="3"/>
  </si>
  <si>
    <t>08</t>
  </si>
  <si>
    <t>け</t>
    <phoneticPr fontId="3"/>
  </si>
  <si>
    <t>09</t>
  </si>
  <si>
    <t>晴</t>
    <rPh sb="0" eb="1">
      <t>ハレ</t>
    </rPh>
    <phoneticPr fontId="3"/>
  </si>
  <si>
    <t>○</t>
    <phoneticPr fontId="3"/>
  </si>
  <si>
    <t>青森</t>
  </si>
  <si>
    <t>こ</t>
    <phoneticPr fontId="3"/>
  </si>
  <si>
    <t>0</t>
  </si>
  <si>
    <t>曇</t>
    <rPh sb="0" eb="1">
      <t>クモ</t>
    </rPh>
    <phoneticPr fontId="3"/>
  </si>
  <si>
    <t>ガソリン</t>
  </si>
  <si>
    <t>弘前</t>
  </si>
  <si>
    <t>さ</t>
    <phoneticPr fontId="3"/>
  </si>
  <si>
    <t>1</t>
  </si>
  <si>
    <t>雨</t>
    <rPh sb="0" eb="1">
      <t>アメ</t>
    </rPh>
    <phoneticPr fontId="3"/>
  </si>
  <si>
    <t>LPG</t>
  </si>
  <si>
    <t>液化天然ガス(プロパンとブタンを液化)</t>
    <rPh sb="0" eb="2">
      <t>エキカ</t>
    </rPh>
    <rPh sb="2" eb="4">
      <t>テンネン</t>
    </rPh>
    <phoneticPr fontId="3"/>
  </si>
  <si>
    <t>八戸</t>
  </si>
  <si>
    <t>す</t>
    <phoneticPr fontId="3"/>
  </si>
  <si>
    <t>2</t>
  </si>
  <si>
    <t>雪</t>
    <rPh sb="0" eb="1">
      <t>ユキ</t>
    </rPh>
    <phoneticPr fontId="3"/>
  </si>
  <si>
    <t>CNG</t>
  </si>
  <si>
    <t>圧縮天然ガス</t>
    <rPh sb="0" eb="2">
      <t>アッシュク</t>
    </rPh>
    <rPh sb="2" eb="4">
      <t>テンネン</t>
    </rPh>
    <phoneticPr fontId="3"/>
  </si>
  <si>
    <t>岩手</t>
  </si>
  <si>
    <t>せ</t>
    <phoneticPr fontId="3"/>
  </si>
  <si>
    <t>3</t>
  </si>
  <si>
    <t>霙</t>
    <rPh sb="0" eb="1">
      <t>ミゾレ</t>
    </rPh>
    <phoneticPr fontId="3"/>
  </si>
  <si>
    <t>盛岡</t>
  </si>
  <si>
    <t>そ</t>
    <phoneticPr fontId="3"/>
  </si>
  <si>
    <t>4</t>
  </si>
  <si>
    <t>霧</t>
    <rPh sb="0" eb="1">
      <t>キリ</t>
    </rPh>
    <phoneticPr fontId="3"/>
  </si>
  <si>
    <t>平泉</t>
  </si>
  <si>
    <t>た</t>
    <phoneticPr fontId="3"/>
  </si>
  <si>
    <t>5</t>
  </si>
  <si>
    <t>地吹雪</t>
    <rPh sb="0" eb="1">
      <t>ジ</t>
    </rPh>
    <rPh sb="1" eb="3">
      <t>フブキ</t>
    </rPh>
    <phoneticPr fontId="3"/>
  </si>
  <si>
    <t>宮城</t>
  </si>
  <si>
    <t>ち</t>
    <phoneticPr fontId="3"/>
  </si>
  <si>
    <t>6</t>
  </si>
  <si>
    <t>天気不明</t>
    <rPh sb="0" eb="2">
      <t>テンキ</t>
    </rPh>
    <rPh sb="2" eb="4">
      <t>フメイ</t>
    </rPh>
    <phoneticPr fontId="3"/>
  </si>
  <si>
    <t>仙台</t>
  </si>
  <si>
    <t>つ</t>
    <phoneticPr fontId="3"/>
  </si>
  <si>
    <t>7</t>
  </si>
  <si>
    <t>秋田</t>
  </si>
  <si>
    <t>て</t>
    <phoneticPr fontId="3"/>
  </si>
  <si>
    <t>8</t>
  </si>
  <si>
    <t>山形</t>
  </si>
  <si>
    <t>と</t>
    <phoneticPr fontId="3"/>
  </si>
  <si>
    <t>9</t>
  </si>
  <si>
    <t>取得情報A</t>
    <rPh sb="0" eb="2">
      <t>シュトク</t>
    </rPh>
    <rPh sb="2" eb="4">
      <t>ジョウホウ</t>
    </rPh>
    <phoneticPr fontId="3"/>
  </si>
  <si>
    <t>庄内</t>
  </si>
  <si>
    <t>な</t>
    <phoneticPr fontId="3"/>
  </si>
  <si>
    <t>10</t>
  </si>
  <si>
    <t>福島</t>
  </si>
  <si>
    <t>に</t>
    <phoneticPr fontId="3"/>
  </si>
  <si>
    <t>11</t>
  </si>
  <si>
    <t>会津</t>
  </si>
  <si>
    <t>ぬ</t>
    <phoneticPr fontId="3"/>
  </si>
  <si>
    <t>12</t>
  </si>
  <si>
    <t>平均速度</t>
    <rPh sb="0" eb="2">
      <t>ヘイキン</t>
    </rPh>
    <rPh sb="2" eb="4">
      <t>ソクド</t>
    </rPh>
    <phoneticPr fontId="1"/>
  </si>
  <si>
    <t>郡山</t>
  </si>
  <si>
    <t>ね</t>
    <phoneticPr fontId="3"/>
  </si>
  <si>
    <t>13</t>
  </si>
  <si>
    <t>白河</t>
  </si>
  <si>
    <t>の</t>
    <phoneticPr fontId="3"/>
  </si>
  <si>
    <t>14</t>
  </si>
  <si>
    <t>いわき</t>
  </si>
  <si>
    <t>は</t>
    <phoneticPr fontId="3"/>
  </si>
  <si>
    <t>15</t>
  </si>
  <si>
    <t>水戸</t>
  </si>
  <si>
    <t>ひ</t>
    <phoneticPr fontId="3"/>
  </si>
  <si>
    <t>16</t>
  </si>
  <si>
    <t>荷待ち時間（うちアイドリング時間）</t>
    <rPh sb="0" eb="1">
      <t>ニ</t>
    </rPh>
    <rPh sb="1" eb="2">
      <t>マ</t>
    </rPh>
    <rPh sb="3" eb="5">
      <t>ジカン</t>
    </rPh>
    <rPh sb="14" eb="16">
      <t>ジカン</t>
    </rPh>
    <phoneticPr fontId="1"/>
  </si>
  <si>
    <t>土浦</t>
  </si>
  <si>
    <t>ふ</t>
    <phoneticPr fontId="3"/>
  </si>
  <si>
    <t>17</t>
  </si>
  <si>
    <t>早着による待機時間</t>
    <rPh sb="0" eb="2">
      <t>ソウチャク</t>
    </rPh>
    <rPh sb="5" eb="7">
      <t>タイキ</t>
    </rPh>
    <rPh sb="7" eb="9">
      <t>ジカン</t>
    </rPh>
    <phoneticPr fontId="1"/>
  </si>
  <si>
    <t>つくば</t>
  </si>
  <si>
    <t>ほ</t>
    <phoneticPr fontId="3"/>
  </si>
  <si>
    <t>18</t>
  </si>
  <si>
    <t>休憩</t>
    <rPh sb="0" eb="2">
      <t>キュウケイ</t>
    </rPh>
    <phoneticPr fontId="1"/>
  </si>
  <si>
    <t>宇都宮</t>
  </si>
  <si>
    <t>ま</t>
    <phoneticPr fontId="3"/>
  </si>
  <si>
    <t>19</t>
  </si>
  <si>
    <t>発着時刻</t>
    <rPh sb="0" eb="2">
      <t>ハッチャク</t>
    </rPh>
    <rPh sb="2" eb="4">
      <t>ジコク</t>
    </rPh>
    <phoneticPr fontId="1"/>
  </si>
  <si>
    <t>那須</t>
  </si>
  <si>
    <t>み</t>
    <phoneticPr fontId="3"/>
  </si>
  <si>
    <t>20</t>
  </si>
  <si>
    <t>積載情報</t>
    <rPh sb="0" eb="2">
      <t>セキサイ</t>
    </rPh>
    <rPh sb="2" eb="4">
      <t>ジョウホウ</t>
    </rPh>
    <phoneticPr fontId="1"/>
  </si>
  <si>
    <t>とちぎ</t>
  </si>
  <si>
    <t>む</t>
    <phoneticPr fontId="3"/>
  </si>
  <si>
    <t>21</t>
  </si>
  <si>
    <t>空車情報</t>
    <rPh sb="0" eb="2">
      <t>クウシャ</t>
    </rPh>
    <rPh sb="2" eb="4">
      <t>ジョウホウ</t>
    </rPh>
    <phoneticPr fontId="1"/>
  </si>
  <si>
    <t>群馬</t>
  </si>
  <si>
    <t>め</t>
    <phoneticPr fontId="3"/>
  </si>
  <si>
    <t>22</t>
  </si>
  <si>
    <t>交通情報</t>
    <rPh sb="0" eb="2">
      <t>コウツウ</t>
    </rPh>
    <rPh sb="2" eb="4">
      <t>ジョウホウ</t>
    </rPh>
    <phoneticPr fontId="1"/>
  </si>
  <si>
    <t>前橋</t>
  </si>
  <si>
    <t>も</t>
    <phoneticPr fontId="3"/>
  </si>
  <si>
    <t>23</t>
  </si>
  <si>
    <t>温度情報</t>
    <rPh sb="0" eb="2">
      <t>オンド</t>
    </rPh>
    <rPh sb="2" eb="4">
      <t>ジョウホウ</t>
    </rPh>
    <phoneticPr fontId="1"/>
  </si>
  <si>
    <t>高崎</t>
  </si>
  <si>
    <t>や</t>
    <phoneticPr fontId="3"/>
  </si>
  <si>
    <t>24</t>
  </si>
  <si>
    <t>大宮</t>
  </si>
  <si>
    <t>ゆ</t>
    <phoneticPr fontId="3"/>
  </si>
  <si>
    <t>25</t>
  </si>
  <si>
    <t>川口</t>
  </si>
  <si>
    <t>よ</t>
    <phoneticPr fontId="3"/>
  </si>
  <si>
    <t>26</t>
  </si>
  <si>
    <t>所沢</t>
  </si>
  <si>
    <t>ら</t>
    <phoneticPr fontId="3"/>
  </si>
  <si>
    <t>27</t>
  </si>
  <si>
    <t>川越</t>
  </si>
  <si>
    <t>る</t>
    <phoneticPr fontId="3"/>
  </si>
  <si>
    <t>28</t>
  </si>
  <si>
    <t>熊谷</t>
  </si>
  <si>
    <t>ろ</t>
    <phoneticPr fontId="3"/>
  </si>
  <si>
    <t>29</t>
  </si>
  <si>
    <t>春日部</t>
  </si>
  <si>
    <t>を</t>
    <phoneticPr fontId="3"/>
  </si>
  <si>
    <t>30</t>
  </si>
  <si>
    <t>越谷</t>
  </si>
  <si>
    <t>31</t>
  </si>
  <si>
    <t>千葉</t>
  </si>
  <si>
    <t>32</t>
  </si>
  <si>
    <t>成田</t>
  </si>
  <si>
    <t>33</t>
  </si>
  <si>
    <t>習志野</t>
  </si>
  <si>
    <t>34</t>
  </si>
  <si>
    <t>市川</t>
  </si>
  <si>
    <t>35</t>
  </si>
  <si>
    <t>船橋</t>
  </si>
  <si>
    <t>36</t>
  </si>
  <si>
    <t>袖ヶ浦</t>
  </si>
  <si>
    <t>37</t>
  </si>
  <si>
    <t>市原</t>
  </si>
  <si>
    <t>38</t>
  </si>
  <si>
    <t>野田</t>
  </si>
  <si>
    <t>39</t>
  </si>
  <si>
    <t>柏</t>
  </si>
  <si>
    <t>40</t>
  </si>
  <si>
    <t>松戸</t>
  </si>
  <si>
    <t>41</t>
  </si>
  <si>
    <t>品川</t>
  </si>
  <si>
    <t>42</t>
  </si>
  <si>
    <t>世田谷</t>
  </si>
  <si>
    <t>43</t>
  </si>
  <si>
    <t>練馬</t>
  </si>
  <si>
    <t>44</t>
  </si>
  <si>
    <t>杉並</t>
  </si>
  <si>
    <t>45</t>
  </si>
  <si>
    <t>板橋</t>
  </si>
  <si>
    <t>46</t>
  </si>
  <si>
    <t>足立</t>
  </si>
  <si>
    <t>47</t>
  </si>
  <si>
    <t>江東</t>
  </si>
  <si>
    <t>48</t>
  </si>
  <si>
    <t>葛飾</t>
  </si>
  <si>
    <t>49</t>
  </si>
  <si>
    <t>八王子</t>
  </si>
  <si>
    <t>50</t>
  </si>
  <si>
    <t>多摩</t>
  </si>
  <si>
    <t>51</t>
  </si>
  <si>
    <t>横浜</t>
  </si>
  <si>
    <t>52</t>
  </si>
  <si>
    <t>川崎</t>
  </si>
  <si>
    <t>53</t>
  </si>
  <si>
    <t>湘南</t>
  </si>
  <si>
    <t>54</t>
  </si>
  <si>
    <t>相模</t>
  </si>
  <si>
    <t>55</t>
  </si>
  <si>
    <t>山梨</t>
  </si>
  <si>
    <t>56</t>
  </si>
  <si>
    <t>富士山</t>
  </si>
  <si>
    <t>57</t>
  </si>
  <si>
    <t>新潟</t>
  </si>
  <si>
    <t>58</t>
  </si>
  <si>
    <t>長岡</t>
  </si>
  <si>
    <t>59</t>
  </si>
  <si>
    <t>上越</t>
  </si>
  <si>
    <t>60</t>
  </si>
  <si>
    <t>長野</t>
  </si>
  <si>
    <t>61</t>
  </si>
  <si>
    <t>松本</t>
  </si>
  <si>
    <t>62</t>
  </si>
  <si>
    <t>諏訪</t>
  </si>
  <si>
    <t>63</t>
  </si>
  <si>
    <t>富山</t>
  </si>
  <si>
    <t>64</t>
  </si>
  <si>
    <t>石川</t>
  </si>
  <si>
    <t>65</t>
  </si>
  <si>
    <t>金沢</t>
  </si>
  <si>
    <t>66</t>
  </si>
  <si>
    <t>福井</t>
  </si>
  <si>
    <t>67</t>
  </si>
  <si>
    <t>岐阜</t>
  </si>
  <si>
    <t>68</t>
  </si>
  <si>
    <t>飛騨</t>
  </si>
  <si>
    <t>69</t>
  </si>
  <si>
    <t>静岡</t>
  </si>
  <si>
    <t>70</t>
  </si>
  <si>
    <t>浜松</t>
  </si>
  <si>
    <t>71</t>
  </si>
  <si>
    <t>沼津</t>
  </si>
  <si>
    <t>72</t>
  </si>
  <si>
    <t>伊豆</t>
  </si>
  <si>
    <t>73</t>
  </si>
  <si>
    <t>74</t>
  </si>
  <si>
    <t>名古屋</t>
  </si>
  <si>
    <t>75</t>
  </si>
  <si>
    <t>豊橋</t>
  </si>
  <si>
    <t>76</t>
  </si>
  <si>
    <t>三河</t>
  </si>
  <si>
    <t>77</t>
  </si>
  <si>
    <t>岡崎</t>
  </si>
  <si>
    <t>78</t>
  </si>
  <si>
    <t>豊田</t>
  </si>
  <si>
    <t>79</t>
  </si>
  <si>
    <t>尾張小牧</t>
  </si>
  <si>
    <t>80</t>
  </si>
  <si>
    <t>一宮</t>
  </si>
  <si>
    <t>81</t>
  </si>
  <si>
    <t>春日井</t>
  </si>
  <si>
    <t>82</t>
  </si>
  <si>
    <t>三重</t>
  </si>
  <si>
    <t>83</t>
  </si>
  <si>
    <t>鈴鹿</t>
  </si>
  <si>
    <t>84</t>
  </si>
  <si>
    <t>四日市</t>
  </si>
  <si>
    <t>85</t>
  </si>
  <si>
    <t>伊勢志摩</t>
  </si>
  <si>
    <t>86</t>
  </si>
  <si>
    <t>滋賀</t>
  </si>
  <si>
    <t>87</t>
  </si>
  <si>
    <t>京都</t>
  </si>
  <si>
    <t>88</t>
  </si>
  <si>
    <t>なにわ</t>
  </si>
  <si>
    <t>89</t>
  </si>
  <si>
    <t>大阪</t>
  </si>
  <si>
    <t>90</t>
  </si>
  <si>
    <t>和泉</t>
  </si>
  <si>
    <t>91</t>
  </si>
  <si>
    <t>堺</t>
  </si>
  <si>
    <t>92</t>
  </si>
  <si>
    <t>奈良</t>
  </si>
  <si>
    <t>93</t>
  </si>
  <si>
    <t>飛鳥</t>
  </si>
  <si>
    <t>94</t>
  </si>
  <si>
    <t>和歌山</t>
  </si>
  <si>
    <t>95</t>
  </si>
  <si>
    <t>神戸</t>
  </si>
  <si>
    <t>96</t>
  </si>
  <si>
    <t>姫路</t>
  </si>
  <si>
    <t>97</t>
  </si>
  <si>
    <t>鳥取</t>
  </si>
  <si>
    <t>98</t>
  </si>
  <si>
    <t>島根</t>
  </si>
  <si>
    <t>99</t>
  </si>
  <si>
    <t>出雲</t>
  </si>
  <si>
    <t>0A</t>
  </si>
  <si>
    <t>岡山</t>
  </si>
  <si>
    <t>1A</t>
  </si>
  <si>
    <t>倉敷</t>
  </si>
  <si>
    <t>2A</t>
  </si>
  <si>
    <t>広島</t>
  </si>
  <si>
    <t>3A</t>
  </si>
  <si>
    <t>福山</t>
  </si>
  <si>
    <t>4A</t>
  </si>
  <si>
    <t>山口</t>
  </si>
  <si>
    <t>5A</t>
  </si>
  <si>
    <t>下関</t>
  </si>
  <si>
    <t>6A</t>
  </si>
  <si>
    <t>徳島</t>
  </si>
  <si>
    <t>7A</t>
  </si>
  <si>
    <t>香川</t>
  </si>
  <si>
    <t>8A</t>
  </si>
  <si>
    <t>高松</t>
  </si>
  <si>
    <t>9A</t>
  </si>
  <si>
    <t>愛媛</t>
  </si>
  <si>
    <t>0C</t>
  </si>
  <si>
    <t>高知</t>
  </si>
  <si>
    <t>1C</t>
  </si>
  <si>
    <t>福岡</t>
  </si>
  <si>
    <t>2C</t>
  </si>
  <si>
    <t>北九州</t>
  </si>
  <si>
    <t>3C</t>
  </si>
  <si>
    <t>久留米</t>
  </si>
  <si>
    <t>4C</t>
  </si>
  <si>
    <t>筑豊</t>
  </si>
  <si>
    <t>5C</t>
  </si>
  <si>
    <t>佐賀</t>
  </si>
  <si>
    <t>6C</t>
  </si>
  <si>
    <t>長崎</t>
  </si>
  <si>
    <t>7C</t>
  </si>
  <si>
    <t>佐世保</t>
  </si>
  <si>
    <t>8C</t>
  </si>
  <si>
    <t>熊本</t>
  </si>
  <si>
    <t>9C</t>
  </si>
  <si>
    <t>大分</t>
  </si>
  <si>
    <t>0F</t>
  </si>
  <si>
    <t>宮崎</t>
  </si>
  <si>
    <t>1F</t>
  </si>
  <si>
    <t>鹿児島</t>
  </si>
  <si>
    <t>2F</t>
  </si>
  <si>
    <t>奄美</t>
  </si>
  <si>
    <t>3F</t>
  </si>
  <si>
    <t>沖縄</t>
  </si>
  <si>
    <t>4F</t>
  </si>
  <si>
    <t>5F</t>
  </si>
  <si>
    <t>6F</t>
  </si>
  <si>
    <t>7F</t>
  </si>
  <si>
    <t>8F</t>
  </si>
  <si>
    <t>9F</t>
  </si>
  <si>
    <t>0H</t>
  </si>
  <si>
    <t>1H</t>
  </si>
  <si>
    <t>2H</t>
  </si>
  <si>
    <t>3H</t>
  </si>
  <si>
    <t>4H</t>
  </si>
  <si>
    <t>5H</t>
  </si>
  <si>
    <t>6H</t>
  </si>
  <si>
    <t>7H</t>
  </si>
  <si>
    <t>8H</t>
  </si>
  <si>
    <t>9H</t>
  </si>
  <si>
    <t>0K</t>
  </si>
  <si>
    <t>1K</t>
  </si>
  <si>
    <t>2K</t>
  </si>
  <si>
    <t>3K</t>
  </si>
  <si>
    <t>4K</t>
  </si>
  <si>
    <t>5K</t>
  </si>
  <si>
    <t>6K</t>
  </si>
  <si>
    <t>7K</t>
  </si>
  <si>
    <t>8K</t>
  </si>
  <si>
    <t>9K</t>
  </si>
  <si>
    <t>0L</t>
  </si>
  <si>
    <t>1L</t>
  </si>
  <si>
    <t>2L</t>
  </si>
  <si>
    <t>3L</t>
  </si>
  <si>
    <t>4L</t>
  </si>
  <si>
    <t>5L</t>
  </si>
  <si>
    <t>6L</t>
  </si>
  <si>
    <t>7L</t>
  </si>
  <si>
    <t>8L</t>
  </si>
  <si>
    <t>9L</t>
  </si>
  <si>
    <t>0M</t>
  </si>
  <si>
    <t>1M</t>
  </si>
  <si>
    <t>2M</t>
  </si>
  <si>
    <t>3M</t>
  </si>
  <si>
    <t>4M</t>
  </si>
  <si>
    <t>5M</t>
  </si>
  <si>
    <t>6M</t>
  </si>
  <si>
    <t>7M</t>
  </si>
  <si>
    <t>8M</t>
  </si>
  <si>
    <t>9M</t>
  </si>
  <si>
    <t>0P</t>
  </si>
  <si>
    <t>1P</t>
  </si>
  <si>
    <t>2P</t>
  </si>
  <si>
    <t>3P</t>
  </si>
  <si>
    <t>4P</t>
  </si>
  <si>
    <t>5P</t>
  </si>
  <si>
    <t>6P</t>
  </si>
  <si>
    <t>7P</t>
  </si>
  <si>
    <t>8P</t>
  </si>
  <si>
    <t>9P</t>
  </si>
  <si>
    <t>0X</t>
  </si>
  <si>
    <t>1X</t>
  </si>
  <si>
    <t>2X</t>
  </si>
  <si>
    <t>3X</t>
  </si>
  <si>
    <t>4X</t>
  </si>
  <si>
    <t>5X</t>
  </si>
  <si>
    <t>6X</t>
  </si>
  <si>
    <t>7X</t>
  </si>
  <si>
    <t>8X</t>
  </si>
  <si>
    <t>9X</t>
  </si>
  <si>
    <t>0Y</t>
  </si>
  <si>
    <t>1Y</t>
  </si>
  <si>
    <t>2Y</t>
  </si>
  <si>
    <t>3Y</t>
  </si>
  <si>
    <t>4Y</t>
  </si>
  <si>
    <t>5Y</t>
  </si>
  <si>
    <t>6Y</t>
  </si>
  <si>
    <t>7Y</t>
  </si>
  <si>
    <t>8Y</t>
  </si>
  <si>
    <t>9Y</t>
  </si>
  <si>
    <t>00A</t>
  </si>
  <si>
    <t>01A</t>
  </si>
  <si>
    <t>02A</t>
  </si>
  <si>
    <t>03A</t>
  </si>
  <si>
    <t>04A</t>
  </si>
  <si>
    <t>05A</t>
  </si>
  <si>
    <t>06A</t>
  </si>
  <si>
    <t>07A</t>
  </si>
  <si>
    <t>08A</t>
  </si>
  <si>
    <t>09A</t>
  </si>
  <si>
    <t>00C</t>
  </si>
  <si>
    <t>01C</t>
  </si>
  <si>
    <t>02C</t>
  </si>
  <si>
    <t>03C</t>
  </si>
  <si>
    <t>04C</t>
  </si>
  <si>
    <t>05C</t>
  </si>
  <si>
    <t>06C</t>
  </si>
  <si>
    <t>07C</t>
  </si>
  <si>
    <t>08C</t>
  </si>
  <si>
    <t>09C</t>
  </si>
  <si>
    <t>00F</t>
  </si>
  <si>
    <t>01F</t>
  </si>
  <si>
    <t>02F</t>
  </si>
  <si>
    <t>03F</t>
  </si>
  <si>
    <t>04F</t>
  </si>
  <si>
    <t>05F</t>
  </si>
  <si>
    <t>06F</t>
  </si>
  <si>
    <t>07F</t>
  </si>
  <si>
    <t>08F</t>
  </si>
  <si>
    <t>09F</t>
  </si>
  <si>
    <t>00H</t>
  </si>
  <si>
    <t>01H</t>
  </si>
  <si>
    <t>02H</t>
  </si>
  <si>
    <t>03H</t>
  </si>
  <si>
    <t>04H</t>
  </si>
  <si>
    <t>05H</t>
  </si>
  <si>
    <t>06H</t>
  </si>
  <si>
    <t>07H</t>
  </si>
  <si>
    <t>08H</t>
  </si>
  <si>
    <t>09H</t>
  </si>
  <si>
    <t>00K</t>
  </si>
  <si>
    <t>01K</t>
  </si>
  <si>
    <t>02K</t>
  </si>
  <si>
    <t>03K</t>
  </si>
  <si>
    <t>04K</t>
  </si>
  <si>
    <t>05K</t>
  </si>
  <si>
    <t>06K</t>
  </si>
  <si>
    <t>07K</t>
  </si>
  <si>
    <t>08K</t>
  </si>
  <si>
    <t>09K</t>
  </si>
  <si>
    <t>00L</t>
  </si>
  <si>
    <t>01L</t>
  </si>
  <si>
    <t>02L</t>
  </si>
  <si>
    <t>03L</t>
  </si>
  <si>
    <t>04L</t>
  </si>
  <si>
    <t>05L</t>
  </si>
  <si>
    <t>06L</t>
  </si>
  <si>
    <t>07L</t>
  </si>
  <si>
    <t>08L</t>
  </si>
  <si>
    <t>09L</t>
  </si>
  <si>
    <t>00M</t>
  </si>
  <si>
    <t>01M</t>
  </si>
  <si>
    <t>02M</t>
  </si>
  <si>
    <t>03M</t>
  </si>
  <si>
    <t>04M</t>
  </si>
  <si>
    <t>05M</t>
  </si>
  <si>
    <t>06M</t>
  </si>
  <si>
    <t>07M</t>
  </si>
  <si>
    <t>08M</t>
  </si>
  <si>
    <t>09M</t>
  </si>
  <si>
    <t>00P</t>
  </si>
  <si>
    <t>01P</t>
  </si>
  <si>
    <t>02P</t>
  </si>
  <si>
    <t>03P</t>
  </si>
  <si>
    <t>04P</t>
  </si>
  <si>
    <t>05P</t>
  </si>
  <si>
    <t>06P</t>
  </si>
  <si>
    <t>07P</t>
  </si>
  <si>
    <t>08P</t>
  </si>
  <si>
    <t>09P</t>
  </si>
  <si>
    <t>00X</t>
  </si>
  <si>
    <t>01X</t>
  </si>
  <si>
    <t>02X</t>
  </si>
  <si>
    <t>03X</t>
  </si>
  <si>
    <t>04X</t>
  </si>
  <si>
    <t>05X</t>
  </si>
  <si>
    <t>06X</t>
  </si>
  <si>
    <t>07X</t>
  </si>
  <si>
    <t>08X</t>
  </si>
  <si>
    <t>09X</t>
  </si>
  <si>
    <t>00Y</t>
  </si>
  <si>
    <t>01Y</t>
  </si>
  <si>
    <t>02Y</t>
  </si>
  <si>
    <t>03Y</t>
  </si>
  <si>
    <t>04Y</t>
  </si>
  <si>
    <t>05Y</t>
  </si>
  <si>
    <t>06Y</t>
  </si>
  <si>
    <t>07Y</t>
  </si>
  <si>
    <t>08Y</t>
  </si>
  <si>
    <t>09Y</t>
  </si>
  <si>
    <t>000</t>
  </si>
  <si>
    <t>100</t>
  </si>
  <si>
    <t>200</t>
  </si>
  <si>
    <t>300</t>
  </si>
  <si>
    <t>400</t>
  </si>
  <si>
    <t>500</t>
  </si>
  <si>
    <t>600</t>
  </si>
  <si>
    <t>700</t>
  </si>
  <si>
    <t>800</t>
  </si>
  <si>
    <t>900</t>
  </si>
  <si>
    <t>001</t>
  </si>
  <si>
    <t>101</t>
  </si>
  <si>
    <t>201</t>
  </si>
  <si>
    <t>301</t>
  </si>
  <si>
    <t>401</t>
  </si>
  <si>
    <t>501</t>
  </si>
  <si>
    <t>601</t>
  </si>
  <si>
    <t>701</t>
  </si>
  <si>
    <t>801</t>
  </si>
  <si>
    <t>901</t>
  </si>
  <si>
    <t>002</t>
  </si>
  <si>
    <t>102</t>
  </si>
  <si>
    <t>202</t>
  </si>
  <si>
    <t>302</t>
  </si>
  <si>
    <t>402</t>
  </si>
  <si>
    <t>502</t>
  </si>
  <si>
    <t>602</t>
  </si>
  <si>
    <t>702</t>
  </si>
  <si>
    <t>802</t>
  </si>
  <si>
    <t>902</t>
  </si>
  <si>
    <t>003</t>
  </si>
  <si>
    <t>103</t>
  </si>
  <si>
    <t>203</t>
  </si>
  <si>
    <t>303</t>
  </si>
  <si>
    <t>403</t>
  </si>
  <si>
    <t>503</t>
  </si>
  <si>
    <t>603</t>
  </si>
  <si>
    <t>703</t>
  </si>
  <si>
    <t>803</t>
  </si>
  <si>
    <t>903</t>
  </si>
  <si>
    <t>004</t>
  </si>
  <si>
    <t>104</t>
  </si>
  <si>
    <t>204</t>
  </si>
  <si>
    <t>304</t>
  </si>
  <si>
    <t>404</t>
  </si>
  <si>
    <t>504</t>
  </si>
  <si>
    <t>604</t>
  </si>
  <si>
    <t>704</t>
  </si>
  <si>
    <t>804</t>
  </si>
  <si>
    <t>904</t>
  </si>
  <si>
    <t>005</t>
  </si>
  <si>
    <t>105</t>
  </si>
  <si>
    <t>205</t>
  </si>
  <si>
    <t>305</t>
  </si>
  <si>
    <t>405</t>
  </si>
  <si>
    <t>505</t>
  </si>
  <si>
    <t>605</t>
  </si>
  <si>
    <t>705</t>
  </si>
  <si>
    <t>805</t>
  </si>
  <si>
    <t>905</t>
  </si>
  <si>
    <t>006</t>
  </si>
  <si>
    <t>106</t>
  </si>
  <si>
    <t>206</t>
  </si>
  <si>
    <t>306</t>
  </si>
  <si>
    <t>406</t>
  </si>
  <si>
    <t>506</t>
  </si>
  <si>
    <t>606</t>
  </si>
  <si>
    <t>706</t>
  </si>
  <si>
    <t>806</t>
  </si>
  <si>
    <t>906</t>
  </si>
  <si>
    <t>007</t>
  </si>
  <si>
    <t>107</t>
  </si>
  <si>
    <t>207</t>
  </si>
  <si>
    <t>307</t>
  </si>
  <si>
    <t>407</t>
  </si>
  <si>
    <t>507</t>
  </si>
  <si>
    <t>607</t>
  </si>
  <si>
    <t>707</t>
  </si>
  <si>
    <t>807</t>
  </si>
  <si>
    <t>907</t>
  </si>
  <si>
    <t>008</t>
  </si>
  <si>
    <t>108</t>
  </si>
  <si>
    <t>208</t>
  </si>
  <si>
    <t>308</t>
  </si>
  <si>
    <t>408</t>
  </si>
  <si>
    <t>508</t>
  </si>
  <si>
    <t>608</t>
  </si>
  <si>
    <t>708</t>
  </si>
  <si>
    <t>808</t>
  </si>
  <si>
    <t>908</t>
  </si>
  <si>
    <t>009</t>
  </si>
  <si>
    <t>109</t>
  </si>
  <si>
    <t>209</t>
  </si>
  <si>
    <t>309</t>
  </si>
  <si>
    <t>409</t>
  </si>
  <si>
    <t>509</t>
  </si>
  <si>
    <t>609</t>
  </si>
  <si>
    <t>709</t>
  </si>
  <si>
    <t>809</t>
  </si>
  <si>
    <t>909</t>
  </si>
  <si>
    <t>010</t>
  </si>
  <si>
    <t>020</t>
  </si>
  <si>
    <t>030</t>
  </si>
  <si>
    <t>040</t>
  </si>
  <si>
    <t>050</t>
  </si>
  <si>
    <t>060</t>
  </si>
  <si>
    <t>070</t>
  </si>
  <si>
    <t>080</t>
  </si>
  <si>
    <t>090</t>
  </si>
  <si>
    <t>110</t>
  </si>
  <si>
    <t>120</t>
  </si>
  <si>
    <t>130</t>
  </si>
  <si>
    <t>140</t>
  </si>
  <si>
    <t>150</t>
  </si>
  <si>
    <t>160</t>
  </si>
  <si>
    <t>170</t>
  </si>
  <si>
    <t>180</t>
  </si>
  <si>
    <t>190</t>
  </si>
  <si>
    <t>210</t>
  </si>
  <si>
    <t>220</t>
  </si>
  <si>
    <t>230</t>
  </si>
  <si>
    <t>240</t>
  </si>
  <si>
    <t>250</t>
  </si>
  <si>
    <t>260</t>
  </si>
  <si>
    <t>270</t>
  </si>
  <si>
    <t>280</t>
  </si>
  <si>
    <t>290</t>
  </si>
  <si>
    <t>310</t>
  </si>
  <si>
    <t>320</t>
  </si>
  <si>
    <t>330</t>
  </si>
  <si>
    <t>340</t>
  </si>
  <si>
    <t>350</t>
  </si>
  <si>
    <t>360</t>
  </si>
  <si>
    <t>370</t>
  </si>
  <si>
    <t>380</t>
  </si>
  <si>
    <t>390</t>
  </si>
  <si>
    <t>410</t>
  </si>
  <si>
    <t>420</t>
  </si>
  <si>
    <t>430</t>
  </si>
  <si>
    <t>440</t>
  </si>
  <si>
    <t>450</t>
  </si>
  <si>
    <t>460</t>
  </si>
  <si>
    <t>470</t>
  </si>
  <si>
    <t>480</t>
  </si>
  <si>
    <t>490</t>
  </si>
  <si>
    <t>510</t>
  </si>
  <si>
    <t>520</t>
  </si>
  <si>
    <t>530</t>
  </si>
  <si>
    <t>540</t>
  </si>
  <si>
    <t>550</t>
  </si>
  <si>
    <t>560</t>
  </si>
  <si>
    <t>570</t>
  </si>
  <si>
    <t>580</t>
  </si>
  <si>
    <t>590</t>
  </si>
  <si>
    <t>610</t>
  </si>
  <si>
    <t>620</t>
  </si>
  <si>
    <t>630</t>
  </si>
  <si>
    <t>640</t>
  </si>
  <si>
    <t>650</t>
  </si>
  <si>
    <t>660</t>
  </si>
  <si>
    <t>670</t>
  </si>
  <si>
    <t>680</t>
  </si>
  <si>
    <t>690</t>
  </si>
  <si>
    <t>710</t>
  </si>
  <si>
    <t>720</t>
  </si>
  <si>
    <t>730</t>
  </si>
  <si>
    <t>740</t>
  </si>
  <si>
    <t>750</t>
  </si>
  <si>
    <t>760</t>
  </si>
  <si>
    <t>770</t>
  </si>
  <si>
    <t>780</t>
  </si>
  <si>
    <t>790</t>
  </si>
  <si>
    <t>810</t>
  </si>
  <si>
    <t>820</t>
  </si>
  <si>
    <t>830</t>
  </si>
  <si>
    <t>840</t>
  </si>
  <si>
    <t>850</t>
  </si>
  <si>
    <t>860</t>
  </si>
  <si>
    <t>870</t>
  </si>
  <si>
    <t>880</t>
  </si>
  <si>
    <t>890</t>
  </si>
  <si>
    <t>910</t>
  </si>
  <si>
    <t>920</t>
  </si>
  <si>
    <t>930</t>
  </si>
  <si>
    <t>940</t>
  </si>
  <si>
    <t>950</t>
  </si>
  <si>
    <t>960</t>
  </si>
  <si>
    <t>970</t>
  </si>
  <si>
    <t>980</t>
  </si>
  <si>
    <t>990</t>
  </si>
  <si>
    <t>0A0</t>
  </si>
  <si>
    <t>1A0</t>
  </si>
  <si>
    <t>2A0</t>
  </si>
  <si>
    <t>3A0</t>
  </si>
  <si>
    <t>4A0</t>
  </si>
  <si>
    <t>5A0</t>
  </si>
  <si>
    <t>6A0</t>
  </si>
  <si>
    <t>7A0</t>
  </si>
  <si>
    <t>8A0</t>
  </si>
  <si>
    <t>9A0</t>
  </si>
  <si>
    <t>0C0</t>
  </si>
  <si>
    <t>1C0</t>
  </si>
  <si>
    <t>2C0</t>
  </si>
  <si>
    <t>3C0</t>
  </si>
  <si>
    <t>4C0</t>
  </si>
  <si>
    <t>5C0</t>
  </si>
  <si>
    <t>6C0</t>
  </si>
  <si>
    <t>7C0</t>
  </si>
  <si>
    <t>8C0</t>
  </si>
  <si>
    <t>9C0</t>
  </si>
  <si>
    <t>0F0</t>
  </si>
  <si>
    <t>1F0</t>
  </si>
  <si>
    <t>2F0</t>
  </si>
  <si>
    <t>3F0</t>
  </si>
  <si>
    <t>4F0</t>
  </si>
  <si>
    <t>5F0</t>
  </si>
  <si>
    <t>6F0</t>
  </si>
  <si>
    <t>7F0</t>
  </si>
  <si>
    <t>8F0</t>
  </si>
  <si>
    <t>9F0</t>
  </si>
  <si>
    <t>0H0</t>
  </si>
  <si>
    <t>1H0</t>
  </si>
  <si>
    <t>2H0</t>
  </si>
  <si>
    <t>3H0</t>
  </si>
  <si>
    <t>4H0</t>
  </si>
  <si>
    <t>5H0</t>
  </si>
  <si>
    <t>6H0</t>
  </si>
  <si>
    <t>7H0</t>
  </si>
  <si>
    <t>8H0</t>
  </si>
  <si>
    <t>9H0</t>
  </si>
  <si>
    <t>0K0</t>
  </si>
  <si>
    <t>1K0</t>
  </si>
  <si>
    <t>2K0</t>
  </si>
  <si>
    <t>3K0</t>
  </si>
  <si>
    <t>4K0</t>
  </si>
  <si>
    <t>5K0</t>
  </si>
  <si>
    <t>6K0</t>
  </si>
  <si>
    <t>7K0</t>
  </si>
  <si>
    <t>8K0</t>
  </si>
  <si>
    <t>9K0</t>
  </si>
  <si>
    <t>0L0</t>
  </si>
  <si>
    <t>1L0</t>
  </si>
  <si>
    <t>2L0</t>
  </si>
  <si>
    <t>3L0</t>
  </si>
  <si>
    <t>4L0</t>
  </si>
  <si>
    <t>5L0</t>
  </si>
  <si>
    <t>6L0</t>
  </si>
  <si>
    <t>7L0</t>
  </si>
  <si>
    <t>8L0</t>
  </si>
  <si>
    <t>9L0</t>
  </si>
  <si>
    <t>0M0</t>
  </si>
  <si>
    <t>1M0</t>
  </si>
  <si>
    <t>2M0</t>
  </si>
  <si>
    <t>3M0</t>
  </si>
  <si>
    <t>4M0</t>
  </si>
  <si>
    <t>5M0</t>
  </si>
  <si>
    <t>6M0</t>
  </si>
  <si>
    <t>7M0</t>
  </si>
  <si>
    <t>8M0</t>
  </si>
  <si>
    <t>9M0</t>
  </si>
  <si>
    <t>0P0</t>
  </si>
  <si>
    <t>1P0</t>
  </si>
  <si>
    <t>2P0</t>
  </si>
  <si>
    <t>3P0</t>
  </si>
  <si>
    <t>4P0</t>
  </si>
  <si>
    <t>5P0</t>
  </si>
  <si>
    <t>6P0</t>
  </si>
  <si>
    <t>7P0</t>
  </si>
  <si>
    <t>8P0</t>
  </si>
  <si>
    <t>9P0</t>
  </si>
  <si>
    <t>0X0</t>
  </si>
  <si>
    <t>1X0</t>
  </si>
  <si>
    <t>2X0</t>
  </si>
  <si>
    <t>3X0</t>
  </si>
  <si>
    <t>4X0</t>
  </si>
  <si>
    <t>5X0</t>
  </si>
  <si>
    <t>6X0</t>
  </si>
  <si>
    <t>7X0</t>
  </si>
  <si>
    <t>8X0</t>
  </si>
  <si>
    <t>9X0</t>
  </si>
  <si>
    <t>0Y0</t>
  </si>
  <si>
    <t>1Y0</t>
  </si>
  <si>
    <t>2Y0</t>
  </si>
  <si>
    <t>3Y0</t>
  </si>
  <si>
    <t>4Y0</t>
  </si>
  <si>
    <t>5Y0</t>
  </si>
  <si>
    <t>6Y0</t>
  </si>
  <si>
    <t>7Y0</t>
  </si>
  <si>
    <t>8Y0</t>
  </si>
  <si>
    <t>9Y0</t>
  </si>
  <si>
    <t>011</t>
  </si>
  <si>
    <t>021</t>
  </si>
  <si>
    <t>031</t>
  </si>
  <si>
    <t>041</t>
  </si>
  <si>
    <t>051</t>
  </si>
  <si>
    <t>061</t>
  </si>
  <si>
    <t>071</t>
  </si>
  <si>
    <t>081</t>
  </si>
  <si>
    <t>091</t>
  </si>
  <si>
    <t>111</t>
  </si>
  <si>
    <t>121</t>
  </si>
  <si>
    <t>131</t>
  </si>
  <si>
    <t>141</t>
  </si>
  <si>
    <t>151</t>
  </si>
  <si>
    <t>161</t>
  </si>
  <si>
    <t>171</t>
  </si>
  <si>
    <t>181</t>
  </si>
  <si>
    <t>191</t>
  </si>
  <si>
    <t>211</t>
  </si>
  <si>
    <t>221</t>
  </si>
  <si>
    <t>231</t>
  </si>
  <si>
    <t>241</t>
  </si>
  <si>
    <t>251</t>
  </si>
  <si>
    <t>261</t>
  </si>
  <si>
    <t>271</t>
  </si>
  <si>
    <t>281</t>
  </si>
  <si>
    <t>291</t>
  </si>
  <si>
    <t>311</t>
  </si>
  <si>
    <t>321</t>
  </si>
  <si>
    <t>331</t>
  </si>
  <si>
    <t>341</t>
  </si>
  <si>
    <t>351</t>
  </si>
  <si>
    <t>361</t>
  </si>
  <si>
    <t>371</t>
  </si>
  <si>
    <t>381</t>
  </si>
  <si>
    <t>391</t>
  </si>
  <si>
    <t>411</t>
  </si>
  <si>
    <t>421</t>
  </si>
  <si>
    <t>431</t>
  </si>
  <si>
    <t>441</t>
  </si>
  <si>
    <t>451</t>
  </si>
  <si>
    <t>461</t>
  </si>
  <si>
    <t>471</t>
  </si>
  <si>
    <t>481</t>
  </si>
  <si>
    <t>491</t>
  </si>
  <si>
    <t>511</t>
  </si>
  <si>
    <t>521</t>
  </si>
  <si>
    <t>531</t>
  </si>
  <si>
    <t>541</t>
  </si>
  <si>
    <t>551</t>
  </si>
  <si>
    <t>561</t>
  </si>
  <si>
    <t>571</t>
  </si>
  <si>
    <t>581</t>
  </si>
  <si>
    <t>591</t>
  </si>
  <si>
    <t>611</t>
  </si>
  <si>
    <t>621</t>
  </si>
  <si>
    <t>631</t>
  </si>
  <si>
    <t>641</t>
  </si>
  <si>
    <t>651</t>
  </si>
  <si>
    <t>661</t>
  </si>
  <si>
    <t>671</t>
  </si>
  <si>
    <t>681</t>
  </si>
  <si>
    <t>691</t>
  </si>
  <si>
    <t>711</t>
  </si>
  <si>
    <t>721</t>
  </si>
  <si>
    <t>731</t>
  </si>
  <si>
    <t>741</t>
  </si>
  <si>
    <t>751</t>
  </si>
  <si>
    <t>761</t>
  </si>
  <si>
    <t>771</t>
  </si>
  <si>
    <t>781</t>
  </si>
  <si>
    <t>791</t>
  </si>
  <si>
    <t>811</t>
  </si>
  <si>
    <t>821</t>
  </si>
  <si>
    <t>831</t>
  </si>
  <si>
    <t>841</t>
  </si>
  <si>
    <t>851</t>
  </si>
  <si>
    <t>861</t>
  </si>
  <si>
    <t>871</t>
  </si>
  <si>
    <t>881</t>
  </si>
  <si>
    <t>891</t>
  </si>
  <si>
    <t>911</t>
  </si>
  <si>
    <t>921</t>
  </si>
  <si>
    <t>931</t>
  </si>
  <si>
    <t>941</t>
  </si>
  <si>
    <t>951</t>
  </si>
  <si>
    <t>961</t>
  </si>
  <si>
    <t>971</t>
  </si>
  <si>
    <t>981</t>
  </si>
  <si>
    <t>991</t>
  </si>
  <si>
    <t>0A1</t>
  </si>
  <si>
    <t>1A1</t>
  </si>
  <si>
    <t>2A1</t>
  </si>
  <si>
    <t>3A1</t>
  </si>
  <si>
    <t>4A1</t>
  </si>
  <si>
    <t>5A1</t>
  </si>
  <si>
    <t>6A1</t>
  </si>
  <si>
    <t>7A1</t>
  </si>
  <si>
    <t>8A1</t>
  </si>
  <si>
    <t>9A1</t>
  </si>
  <si>
    <t>0C1</t>
  </si>
  <si>
    <t>1C1</t>
  </si>
  <si>
    <t>2C1</t>
  </si>
  <si>
    <t>3C1</t>
  </si>
  <si>
    <t>4C1</t>
  </si>
  <si>
    <t>5C1</t>
  </si>
  <si>
    <t>6C1</t>
  </si>
  <si>
    <t>7C1</t>
  </si>
  <si>
    <t>8C1</t>
  </si>
  <si>
    <t>9C1</t>
  </si>
  <si>
    <t>0F1</t>
  </si>
  <si>
    <t>1F1</t>
  </si>
  <si>
    <t>2F1</t>
  </si>
  <si>
    <t>3F1</t>
  </si>
  <si>
    <t>4F1</t>
  </si>
  <si>
    <t>5F1</t>
  </si>
  <si>
    <t>6F1</t>
  </si>
  <si>
    <t>7F1</t>
  </si>
  <si>
    <t>8F1</t>
  </si>
  <si>
    <t>9F1</t>
  </si>
  <si>
    <t>0H1</t>
  </si>
  <si>
    <t>1H1</t>
  </si>
  <si>
    <t>2H1</t>
  </si>
  <si>
    <t>3H1</t>
  </si>
  <si>
    <t>4H1</t>
  </si>
  <si>
    <t>5H1</t>
  </si>
  <si>
    <t>6H1</t>
  </si>
  <si>
    <t>7H1</t>
  </si>
  <si>
    <t>8H1</t>
  </si>
  <si>
    <t>9H1</t>
  </si>
  <si>
    <t>0K1</t>
  </si>
  <si>
    <t>1K1</t>
  </si>
  <si>
    <t>2K1</t>
  </si>
  <si>
    <t>3K1</t>
  </si>
  <si>
    <t>4K1</t>
  </si>
  <si>
    <t>5K1</t>
  </si>
  <si>
    <t>6K1</t>
  </si>
  <si>
    <t>7K1</t>
  </si>
  <si>
    <t>8K1</t>
  </si>
  <si>
    <t>9K1</t>
  </si>
  <si>
    <t>0L1</t>
  </si>
  <si>
    <t>1L1</t>
  </si>
  <si>
    <t>2L1</t>
  </si>
  <si>
    <t>3L1</t>
  </si>
  <si>
    <t>4L1</t>
  </si>
  <si>
    <t>5L1</t>
  </si>
  <si>
    <t>6L1</t>
  </si>
  <si>
    <t>7L1</t>
  </si>
  <si>
    <t>8L1</t>
  </si>
  <si>
    <t>9L1</t>
  </si>
  <si>
    <t>0M1</t>
  </si>
  <si>
    <t>1M1</t>
  </si>
  <si>
    <t>2M1</t>
  </si>
  <si>
    <t>3M1</t>
  </si>
  <si>
    <t>4M1</t>
  </si>
  <si>
    <t>5M1</t>
  </si>
  <si>
    <t>6M1</t>
  </si>
  <si>
    <t>7M1</t>
  </si>
  <si>
    <t>8M1</t>
  </si>
  <si>
    <t>9M1</t>
  </si>
  <si>
    <t>0P1</t>
  </si>
  <si>
    <t>1P1</t>
  </si>
  <si>
    <t>2P1</t>
  </si>
  <si>
    <t>3P1</t>
  </si>
  <si>
    <t>4P1</t>
  </si>
  <si>
    <t>5P1</t>
  </si>
  <si>
    <t>6P1</t>
  </si>
  <si>
    <t>7P1</t>
  </si>
  <si>
    <t>8P1</t>
  </si>
  <si>
    <t>9P1</t>
  </si>
  <si>
    <t>0X1</t>
  </si>
  <si>
    <t>1X1</t>
  </si>
  <si>
    <t>2X1</t>
  </si>
  <si>
    <t>3X1</t>
  </si>
  <si>
    <t>4X1</t>
  </si>
  <si>
    <t>5X1</t>
  </si>
  <si>
    <t>6X1</t>
  </si>
  <si>
    <t>7X1</t>
  </si>
  <si>
    <t>8X1</t>
  </si>
  <si>
    <t>9X1</t>
  </si>
  <si>
    <t>0Y1</t>
  </si>
  <si>
    <t>1Y1</t>
  </si>
  <si>
    <t>2Y1</t>
  </si>
  <si>
    <t>3Y1</t>
  </si>
  <si>
    <t>4Y1</t>
  </si>
  <si>
    <t>5Y1</t>
  </si>
  <si>
    <t>6Y1</t>
  </si>
  <si>
    <t>7Y1</t>
  </si>
  <si>
    <t>8Y1</t>
  </si>
  <si>
    <t>9Y1</t>
  </si>
  <si>
    <t>012</t>
  </si>
  <si>
    <t>022</t>
  </si>
  <si>
    <t>032</t>
  </si>
  <si>
    <t>042</t>
  </si>
  <si>
    <t>052</t>
  </si>
  <si>
    <t>062</t>
  </si>
  <si>
    <t>072</t>
  </si>
  <si>
    <t>082</t>
  </si>
  <si>
    <t>092</t>
  </si>
  <si>
    <t>112</t>
  </si>
  <si>
    <t>122</t>
  </si>
  <si>
    <t>132</t>
  </si>
  <si>
    <t>142</t>
  </si>
  <si>
    <t>152</t>
  </si>
  <si>
    <t>162</t>
  </si>
  <si>
    <t>172</t>
  </si>
  <si>
    <t>182</t>
  </si>
  <si>
    <t>192</t>
  </si>
  <si>
    <t>212</t>
  </si>
  <si>
    <t>222</t>
  </si>
  <si>
    <t>232</t>
  </si>
  <si>
    <t>242</t>
  </si>
  <si>
    <t>252</t>
  </si>
  <si>
    <t>262</t>
  </si>
  <si>
    <t>272</t>
  </si>
  <si>
    <t>282</t>
  </si>
  <si>
    <t>292</t>
  </si>
  <si>
    <t>312</t>
  </si>
  <si>
    <t>322</t>
  </si>
  <si>
    <t>332</t>
  </si>
  <si>
    <t>342</t>
  </si>
  <si>
    <t>352</t>
  </si>
  <si>
    <t>362</t>
  </si>
  <si>
    <t>372</t>
  </si>
  <si>
    <t>382</t>
  </si>
  <si>
    <t>392</t>
  </si>
  <si>
    <t>412</t>
  </si>
  <si>
    <t>422</t>
  </si>
  <si>
    <t>432</t>
  </si>
  <si>
    <t>442</t>
  </si>
  <si>
    <t>452</t>
  </si>
  <si>
    <t>462</t>
  </si>
  <si>
    <t>472</t>
  </si>
  <si>
    <t>482</t>
  </si>
  <si>
    <t>492</t>
  </si>
  <si>
    <t>512</t>
  </si>
  <si>
    <t>522</t>
  </si>
  <si>
    <t>532</t>
  </si>
  <si>
    <t>542</t>
  </si>
  <si>
    <t>552</t>
  </si>
  <si>
    <t>562</t>
  </si>
  <si>
    <t>572</t>
  </si>
  <si>
    <t>582</t>
  </si>
  <si>
    <t>592</t>
  </si>
  <si>
    <t>612</t>
  </si>
  <si>
    <t>622</t>
  </si>
  <si>
    <t>632</t>
  </si>
  <si>
    <t>642</t>
  </si>
  <si>
    <t>652</t>
  </si>
  <si>
    <t>662</t>
  </si>
  <si>
    <t>672</t>
  </si>
  <si>
    <t>682</t>
  </si>
  <si>
    <t>692</t>
  </si>
  <si>
    <t>712</t>
  </si>
  <si>
    <t>722</t>
  </si>
  <si>
    <t>732</t>
  </si>
  <si>
    <t>742</t>
  </si>
  <si>
    <t>752</t>
  </si>
  <si>
    <t>762</t>
  </si>
  <si>
    <t>772</t>
  </si>
  <si>
    <t>782</t>
  </si>
  <si>
    <t>792</t>
  </si>
  <si>
    <t>812</t>
  </si>
  <si>
    <t>822</t>
  </si>
  <si>
    <t>832</t>
  </si>
  <si>
    <t>842</t>
  </si>
  <si>
    <t>852</t>
  </si>
  <si>
    <t>862</t>
  </si>
  <si>
    <t>872</t>
  </si>
  <si>
    <t>882</t>
  </si>
  <si>
    <t>892</t>
  </si>
  <si>
    <t>912</t>
  </si>
  <si>
    <t>922</t>
  </si>
  <si>
    <t>932</t>
  </si>
  <si>
    <t>942</t>
  </si>
  <si>
    <t>952</t>
  </si>
  <si>
    <t>962</t>
  </si>
  <si>
    <t>972</t>
  </si>
  <si>
    <t>982</t>
  </si>
  <si>
    <t>992</t>
  </si>
  <si>
    <t>0A2</t>
  </si>
  <si>
    <t>1A2</t>
  </si>
  <si>
    <t>2A2</t>
  </si>
  <si>
    <t>3A2</t>
  </si>
  <si>
    <t>4A2</t>
  </si>
  <si>
    <t>5A2</t>
  </si>
  <si>
    <t>6A2</t>
  </si>
  <si>
    <t>7A2</t>
  </si>
  <si>
    <t>8A2</t>
  </si>
  <si>
    <t>9A2</t>
  </si>
  <si>
    <t>0C2</t>
  </si>
  <si>
    <t>1C2</t>
  </si>
  <si>
    <t>2C2</t>
  </si>
  <si>
    <t>3C2</t>
  </si>
  <si>
    <t>4C2</t>
  </si>
  <si>
    <t>5C2</t>
  </si>
  <si>
    <t>6C2</t>
  </si>
  <si>
    <t>7C2</t>
  </si>
  <si>
    <t>8C2</t>
  </si>
  <si>
    <t>9C2</t>
  </si>
  <si>
    <t>0F2</t>
  </si>
  <si>
    <t>1F2</t>
  </si>
  <si>
    <t>2F2</t>
  </si>
  <si>
    <t>3F2</t>
  </si>
  <si>
    <t>4F2</t>
  </si>
  <si>
    <t>5F2</t>
  </si>
  <si>
    <t>6F2</t>
  </si>
  <si>
    <t>7F2</t>
  </si>
  <si>
    <t>8F2</t>
  </si>
  <si>
    <t>9F2</t>
  </si>
  <si>
    <t>0H2</t>
  </si>
  <si>
    <t>1H2</t>
  </si>
  <si>
    <t>2H2</t>
  </si>
  <si>
    <t>3H2</t>
  </si>
  <si>
    <t>4H2</t>
  </si>
  <si>
    <t>5H2</t>
  </si>
  <si>
    <t>6H2</t>
  </si>
  <si>
    <t>7H2</t>
  </si>
  <si>
    <t>8H2</t>
  </si>
  <si>
    <t>9H2</t>
  </si>
  <si>
    <t>0K2</t>
  </si>
  <si>
    <t>1K2</t>
  </si>
  <si>
    <t>2K2</t>
  </si>
  <si>
    <t>3K2</t>
  </si>
  <si>
    <t>4K2</t>
  </si>
  <si>
    <t>5K2</t>
  </si>
  <si>
    <t>6K2</t>
  </si>
  <si>
    <t>7K2</t>
  </si>
  <si>
    <t>8K2</t>
  </si>
  <si>
    <t>9K2</t>
  </si>
  <si>
    <t>0L2</t>
  </si>
  <si>
    <t>1L2</t>
  </si>
  <si>
    <t>2L2</t>
  </si>
  <si>
    <t>3L2</t>
  </si>
  <si>
    <t>4L2</t>
  </si>
  <si>
    <t>5L2</t>
  </si>
  <si>
    <t>6L2</t>
  </si>
  <si>
    <t>7L2</t>
  </si>
  <si>
    <t>8L2</t>
  </si>
  <si>
    <t>9L2</t>
  </si>
  <si>
    <t>0M2</t>
  </si>
  <si>
    <t>1M2</t>
  </si>
  <si>
    <t>2M2</t>
  </si>
  <si>
    <t>3M2</t>
  </si>
  <si>
    <t>4M2</t>
  </si>
  <si>
    <t>5M2</t>
  </si>
  <si>
    <t>6M2</t>
  </si>
  <si>
    <t>7M2</t>
  </si>
  <si>
    <t>8M2</t>
  </si>
  <si>
    <t>9M2</t>
  </si>
  <si>
    <t>0P2</t>
  </si>
  <si>
    <t>1P2</t>
  </si>
  <si>
    <t>2P2</t>
  </si>
  <si>
    <t>3P2</t>
  </si>
  <si>
    <t>4P2</t>
  </si>
  <si>
    <t>5P2</t>
  </si>
  <si>
    <t>6P2</t>
  </si>
  <si>
    <t>7P2</t>
  </si>
  <si>
    <t>8P2</t>
  </si>
  <si>
    <t>9P2</t>
  </si>
  <si>
    <t>0X2</t>
  </si>
  <si>
    <t>1X2</t>
  </si>
  <si>
    <t>2X2</t>
  </si>
  <si>
    <t>3X2</t>
  </si>
  <si>
    <t>4X2</t>
  </si>
  <si>
    <t>5X2</t>
  </si>
  <si>
    <t>6X2</t>
  </si>
  <si>
    <t>7X2</t>
  </si>
  <si>
    <t>8X2</t>
  </si>
  <si>
    <t>9X2</t>
  </si>
  <si>
    <t>0Y2</t>
  </si>
  <si>
    <t>1Y2</t>
  </si>
  <si>
    <t>2Y2</t>
  </si>
  <si>
    <t>3Y2</t>
  </si>
  <si>
    <t>4Y2</t>
  </si>
  <si>
    <t>5Y2</t>
  </si>
  <si>
    <t>6Y2</t>
  </si>
  <si>
    <t>7Y2</t>
  </si>
  <si>
    <t>8Y2</t>
  </si>
  <si>
    <t>9Y2</t>
  </si>
  <si>
    <t>013</t>
  </si>
  <si>
    <t>023</t>
  </si>
  <si>
    <t>033</t>
  </si>
  <si>
    <t>043</t>
  </si>
  <si>
    <t>053</t>
  </si>
  <si>
    <t>063</t>
  </si>
  <si>
    <t>073</t>
  </si>
  <si>
    <t>083</t>
  </si>
  <si>
    <t>093</t>
  </si>
  <si>
    <t>113</t>
  </si>
  <si>
    <t>123</t>
  </si>
  <si>
    <t>133</t>
  </si>
  <si>
    <t>143</t>
  </si>
  <si>
    <t>153</t>
  </si>
  <si>
    <t>163</t>
  </si>
  <si>
    <t>173</t>
  </si>
  <si>
    <t>183</t>
  </si>
  <si>
    <t>193</t>
  </si>
  <si>
    <t>213</t>
  </si>
  <si>
    <t>223</t>
  </si>
  <si>
    <t>233</t>
  </si>
  <si>
    <t>243</t>
  </si>
  <si>
    <t>253</t>
  </si>
  <si>
    <t>263</t>
  </si>
  <si>
    <t>273</t>
  </si>
  <si>
    <t>283</t>
  </si>
  <si>
    <t>293</t>
  </si>
  <si>
    <t>313</t>
  </si>
  <si>
    <t>323</t>
  </si>
  <si>
    <t>333</t>
  </si>
  <si>
    <t>343</t>
  </si>
  <si>
    <t>353</t>
  </si>
  <si>
    <t>363</t>
  </si>
  <si>
    <t>373</t>
  </si>
  <si>
    <t>383</t>
  </si>
  <si>
    <t>393</t>
  </si>
  <si>
    <t>413</t>
  </si>
  <si>
    <t>423</t>
  </si>
  <si>
    <t>433</t>
  </si>
  <si>
    <t>443</t>
  </si>
  <si>
    <t>453</t>
  </si>
  <si>
    <t>463</t>
  </si>
  <si>
    <t>473</t>
  </si>
  <si>
    <t>483</t>
  </si>
  <si>
    <t>493</t>
  </si>
  <si>
    <t>513</t>
  </si>
  <si>
    <t>523</t>
  </si>
  <si>
    <t>533</t>
  </si>
  <si>
    <t>543</t>
  </si>
  <si>
    <t>553</t>
  </si>
  <si>
    <t>563</t>
  </si>
  <si>
    <t>573</t>
  </si>
  <si>
    <t>583</t>
  </si>
  <si>
    <t>593</t>
  </si>
  <si>
    <t>613</t>
  </si>
  <si>
    <t>623</t>
  </si>
  <si>
    <t>633</t>
  </si>
  <si>
    <t>643</t>
  </si>
  <si>
    <t>653</t>
  </si>
  <si>
    <t>663</t>
  </si>
  <si>
    <t>673</t>
  </si>
  <si>
    <t>683</t>
  </si>
  <si>
    <t>693</t>
  </si>
  <si>
    <t>713</t>
  </si>
  <si>
    <t>723</t>
  </si>
  <si>
    <t>733</t>
  </si>
  <si>
    <t>743</t>
  </si>
  <si>
    <t>753</t>
  </si>
  <si>
    <t>763</t>
  </si>
  <si>
    <t>773</t>
  </si>
  <si>
    <t>783</t>
  </si>
  <si>
    <t>793</t>
  </si>
  <si>
    <t>813</t>
  </si>
  <si>
    <t>823</t>
  </si>
  <si>
    <t>833</t>
  </si>
  <si>
    <t>843</t>
  </si>
  <si>
    <t>853</t>
  </si>
  <si>
    <t>863</t>
  </si>
  <si>
    <t>873</t>
  </si>
  <si>
    <t>883</t>
  </si>
  <si>
    <t>893</t>
  </si>
  <si>
    <t>913</t>
  </si>
  <si>
    <t>923</t>
  </si>
  <si>
    <t>933</t>
  </si>
  <si>
    <t>943</t>
  </si>
  <si>
    <t>953</t>
  </si>
  <si>
    <t>963</t>
  </si>
  <si>
    <t>973</t>
  </si>
  <si>
    <t>983</t>
  </si>
  <si>
    <t>993</t>
  </si>
  <si>
    <t>0A3</t>
  </si>
  <si>
    <t>1A3</t>
  </si>
  <si>
    <t>2A3</t>
  </si>
  <si>
    <t>3A3</t>
  </si>
  <si>
    <t>4A3</t>
  </si>
  <si>
    <t>5A3</t>
  </si>
  <si>
    <t>6A3</t>
  </si>
  <si>
    <t>7A3</t>
  </si>
  <si>
    <t>8A3</t>
  </si>
  <si>
    <t>9A3</t>
  </si>
  <si>
    <t>0C3</t>
  </si>
  <si>
    <t>1C3</t>
  </si>
  <si>
    <t>2C3</t>
  </si>
  <si>
    <t>3C3</t>
  </si>
  <si>
    <t>4C3</t>
  </si>
  <si>
    <t>5C3</t>
  </si>
  <si>
    <t>6C3</t>
  </si>
  <si>
    <t>7C3</t>
  </si>
  <si>
    <t>8C3</t>
  </si>
  <si>
    <t>9C3</t>
  </si>
  <si>
    <t>0F3</t>
  </si>
  <si>
    <t>1F3</t>
  </si>
  <si>
    <t>2F3</t>
  </si>
  <si>
    <t>3F3</t>
  </si>
  <si>
    <t>4F3</t>
  </si>
  <si>
    <t>5F3</t>
  </si>
  <si>
    <t>6F3</t>
  </si>
  <si>
    <t>7F3</t>
  </si>
  <si>
    <t>8F3</t>
  </si>
  <si>
    <t>9F3</t>
  </si>
  <si>
    <t>0H3</t>
  </si>
  <si>
    <t>1H3</t>
  </si>
  <si>
    <t>2H3</t>
  </si>
  <si>
    <t>3H3</t>
  </si>
  <si>
    <t>4H3</t>
  </si>
  <si>
    <t>5H3</t>
  </si>
  <si>
    <t>6H3</t>
  </si>
  <si>
    <t>7H3</t>
  </si>
  <si>
    <t>8H3</t>
  </si>
  <si>
    <t>9H3</t>
  </si>
  <si>
    <t>0K3</t>
  </si>
  <si>
    <t>1K3</t>
  </si>
  <si>
    <t>2K3</t>
  </si>
  <si>
    <t>3K3</t>
  </si>
  <si>
    <t>4K3</t>
  </si>
  <si>
    <t>5K3</t>
  </si>
  <si>
    <t>6K3</t>
  </si>
  <si>
    <t>7K3</t>
  </si>
  <si>
    <t>8K3</t>
  </si>
  <si>
    <t>9K3</t>
  </si>
  <si>
    <t>0L3</t>
  </si>
  <si>
    <t>1L3</t>
  </si>
  <si>
    <t>2L3</t>
  </si>
  <si>
    <t>3L3</t>
  </si>
  <si>
    <t>4L3</t>
  </si>
  <si>
    <t>5L3</t>
  </si>
  <si>
    <t>6L3</t>
  </si>
  <si>
    <t>7L3</t>
  </si>
  <si>
    <t>8L3</t>
  </si>
  <si>
    <t>9L3</t>
  </si>
  <si>
    <t>0M3</t>
  </si>
  <si>
    <t>1M3</t>
  </si>
  <si>
    <t>2M3</t>
  </si>
  <si>
    <t>3M3</t>
  </si>
  <si>
    <t>4M3</t>
  </si>
  <si>
    <t>5M3</t>
  </si>
  <si>
    <t>6M3</t>
  </si>
  <si>
    <t>7M3</t>
  </si>
  <si>
    <t>8M3</t>
  </si>
  <si>
    <t>9M3</t>
  </si>
  <si>
    <t>0P3</t>
  </si>
  <si>
    <t>1P3</t>
  </si>
  <si>
    <t>2P3</t>
  </si>
  <si>
    <t>3P3</t>
  </si>
  <si>
    <t>4P3</t>
  </si>
  <si>
    <t>5P3</t>
  </si>
  <si>
    <t>6P3</t>
  </si>
  <si>
    <t>7P3</t>
  </si>
  <si>
    <t>8P3</t>
  </si>
  <si>
    <t>9P3</t>
  </si>
  <si>
    <t>0X3</t>
  </si>
  <si>
    <t>1X3</t>
  </si>
  <si>
    <t>2X3</t>
  </si>
  <si>
    <t>3X3</t>
  </si>
  <si>
    <t>4X3</t>
  </si>
  <si>
    <t>5X3</t>
  </si>
  <si>
    <t>6X3</t>
  </si>
  <si>
    <t>7X3</t>
  </si>
  <si>
    <t>8X3</t>
  </si>
  <si>
    <t>9X3</t>
  </si>
  <si>
    <t>0Y3</t>
  </si>
  <si>
    <t>1Y3</t>
  </si>
  <si>
    <t>2Y3</t>
  </si>
  <si>
    <t>3Y3</t>
  </si>
  <si>
    <t>4Y3</t>
  </si>
  <si>
    <t>5Y3</t>
  </si>
  <si>
    <t>6Y3</t>
  </si>
  <si>
    <t>7Y3</t>
  </si>
  <si>
    <t>8Y3</t>
  </si>
  <si>
    <t>9Y3</t>
  </si>
  <si>
    <t>014</t>
  </si>
  <si>
    <t>024</t>
  </si>
  <si>
    <t>034</t>
  </si>
  <si>
    <t>044</t>
  </si>
  <si>
    <t>054</t>
  </si>
  <si>
    <t>064</t>
  </si>
  <si>
    <t>074</t>
  </si>
  <si>
    <t>084</t>
  </si>
  <si>
    <t>094</t>
  </si>
  <si>
    <t>114</t>
  </si>
  <si>
    <t>124</t>
  </si>
  <si>
    <t>134</t>
  </si>
  <si>
    <t>144</t>
  </si>
  <si>
    <t>154</t>
  </si>
  <si>
    <t>164</t>
  </si>
  <si>
    <t>174</t>
  </si>
  <si>
    <t>184</t>
  </si>
  <si>
    <t>194</t>
  </si>
  <si>
    <t>214</t>
  </si>
  <si>
    <t>224</t>
  </si>
  <si>
    <t>234</t>
  </si>
  <si>
    <t>244</t>
  </si>
  <si>
    <t>254</t>
  </si>
  <si>
    <t>264</t>
  </si>
  <si>
    <t>274</t>
  </si>
  <si>
    <t>284</t>
  </si>
  <si>
    <t>294</t>
  </si>
  <si>
    <t>314</t>
  </si>
  <si>
    <t>324</t>
  </si>
  <si>
    <t>334</t>
  </si>
  <si>
    <t>344</t>
  </si>
  <si>
    <t>354</t>
  </si>
  <si>
    <t>364</t>
  </si>
  <si>
    <t>374</t>
  </si>
  <si>
    <t>384</t>
  </si>
  <si>
    <t>394</t>
  </si>
  <si>
    <t>414</t>
  </si>
  <si>
    <t>424</t>
  </si>
  <si>
    <t>434</t>
  </si>
  <si>
    <t>444</t>
  </si>
  <si>
    <t>454</t>
  </si>
  <si>
    <t>464</t>
  </si>
  <si>
    <t>474</t>
  </si>
  <si>
    <t>484</t>
  </si>
  <si>
    <t>494</t>
  </si>
  <si>
    <t>514</t>
  </si>
  <si>
    <t>524</t>
  </si>
  <si>
    <t>534</t>
  </si>
  <si>
    <t>544</t>
  </si>
  <si>
    <t>554</t>
  </si>
  <si>
    <t>564</t>
  </si>
  <si>
    <t>574</t>
  </si>
  <si>
    <t>584</t>
  </si>
  <si>
    <t>594</t>
  </si>
  <si>
    <t>614</t>
  </si>
  <si>
    <t>624</t>
  </si>
  <si>
    <t>634</t>
  </si>
  <si>
    <t>644</t>
  </si>
  <si>
    <t>654</t>
  </si>
  <si>
    <t>664</t>
  </si>
  <si>
    <t>674</t>
  </si>
  <si>
    <t>684</t>
  </si>
  <si>
    <t>694</t>
  </si>
  <si>
    <t>714</t>
  </si>
  <si>
    <t>724</t>
  </si>
  <si>
    <t>734</t>
  </si>
  <si>
    <t>744</t>
  </si>
  <si>
    <t>754</t>
  </si>
  <si>
    <t>764</t>
  </si>
  <si>
    <t>774</t>
  </si>
  <si>
    <t>784</t>
  </si>
  <si>
    <t>794</t>
  </si>
  <si>
    <t>814</t>
  </si>
  <si>
    <t>824</t>
  </si>
  <si>
    <t>834</t>
  </si>
  <si>
    <t>844</t>
  </si>
  <si>
    <t>854</t>
  </si>
  <si>
    <t>864</t>
  </si>
  <si>
    <t>874</t>
  </si>
  <si>
    <t>884</t>
  </si>
  <si>
    <t>894</t>
  </si>
  <si>
    <t>914</t>
  </si>
  <si>
    <t>924</t>
  </si>
  <si>
    <t>934</t>
  </si>
  <si>
    <t>944</t>
  </si>
  <si>
    <t>954</t>
  </si>
  <si>
    <t>964</t>
  </si>
  <si>
    <t>974</t>
  </si>
  <si>
    <t>984</t>
  </si>
  <si>
    <t>994</t>
  </si>
  <si>
    <t>0A4</t>
  </si>
  <si>
    <t>1A4</t>
  </si>
  <si>
    <t>2A4</t>
  </si>
  <si>
    <t>3A4</t>
  </si>
  <si>
    <t>4A4</t>
  </si>
  <si>
    <t>5A4</t>
  </si>
  <si>
    <t>6A4</t>
  </si>
  <si>
    <t>7A4</t>
  </si>
  <si>
    <t>8A4</t>
  </si>
  <si>
    <t>9A4</t>
  </si>
  <si>
    <t>0C4</t>
  </si>
  <si>
    <t>1C4</t>
  </si>
  <si>
    <t>2C4</t>
  </si>
  <si>
    <t>3C4</t>
  </si>
  <si>
    <t>4C4</t>
  </si>
  <si>
    <t>5C4</t>
  </si>
  <si>
    <t>6C4</t>
  </si>
  <si>
    <t>7C4</t>
  </si>
  <si>
    <t>8C4</t>
  </si>
  <si>
    <t>9C4</t>
  </si>
  <si>
    <t>0F4</t>
  </si>
  <si>
    <t>1F4</t>
  </si>
  <si>
    <t>2F4</t>
  </si>
  <si>
    <t>3F4</t>
  </si>
  <si>
    <t>4F4</t>
  </si>
  <si>
    <t>5F4</t>
  </si>
  <si>
    <t>6F4</t>
  </si>
  <si>
    <t>7F4</t>
  </si>
  <si>
    <t>8F4</t>
  </si>
  <si>
    <t>9F4</t>
  </si>
  <si>
    <t>0H4</t>
  </si>
  <si>
    <t>1H4</t>
  </si>
  <si>
    <t>2H4</t>
  </si>
  <si>
    <t>3H4</t>
  </si>
  <si>
    <t>4H4</t>
  </si>
  <si>
    <t>5H4</t>
  </si>
  <si>
    <t>6H4</t>
  </si>
  <si>
    <t>7H4</t>
  </si>
  <si>
    <t>8H4</t>
  </si>
  <si>
    <t>9H4</t>
  </si>
  <si>
    <t>0K4</t>
  </si>
  <si>
    <t>1K4</t>
  </si>
  <si>
    <t>2K4</t>
  </si>
  <si>
    <t>3K4</t>
  </si>
  <si>
    <t>4K4</t>
  </si>
  <si>
    <t>5K4</t>
  </si>
  <si>
    <t>6K4</t>
  </si>
  <si>
    <t>7K4</t>
  </si>
  <si>
    <t>8K4</t>
  </si>
  <si>
    <t>9K4</t>
  </si>
  <si>
    <t>0L4</t>
  </si>
  <si>
    <t>1L4</t>
  </si>
  <si>
    <t>2L4</t>
  </si>
  <si>
    <t>3L4</t>
  </si>
  <si>
    <t>4L4</t>
  </si>
  <si>
    <t>5L4</t>
  </si>
  <si>
    <t>6L4</t>
  </si>
  <si>
    <t>7L4</t>
  </si>
  <si>
    <t>8L4</t>
  </si>
  <si>
    <t>9L4</t>
  </si>
  <si>
    <t>0M4</t>
  </si>
  <si>
    <t>1M4</t>
  </si>
  <si>
    <t>2M4</t>
  </si>
  <si>
    <t>3M4</t>
  </si>
  <si>
    <t>4M4</t>
  </si>
  <si>
    <t>5M4</t>
  </si>
  <si>
    <t>6M4</t>
  </si>
  <si>
    <t>7M4</t>
  </si>
  <si>
    <t>8M4</t>
  </si>
  <si>
    <t>9M4</t>
  </si>
  <si>
    <t>0P4</t>
  </si>
  <si>
    <t>1P4</t>
  </si>
  <si>
    <t>2P4</t>
  </si>
  <si>
    <t>3P4</t>
  </si>
  <si>
    <t>4P4</t>
  </si>
  <si>
    <t>5P4</t>
  </si>
  <si>
    <t>6P4</t>
  </si>
  <si>
    <t>7P4</t>
  </si>
  <si>
    <t>8P4</t>
  </si>
  <si>
    <t>9P4</t>
  </si>
  <si>
    <t>0X4</t>
  </si>
  <si>
    <t>1X4</t>
  </si>
  <si>
    <t>2X4</t>
  </si>
  <si>
    <t>3X4</t>
  </si>
  <si>
    <t>4X4</t>
  </si>
  <si>
    <t>5X4</t>
  </si>
  <si>
    <t>6X4</t>
  </si>
  <si>
    <t>7X4</t>
  </si>
  <si>
    <t>8X4</t>
  </si>
  <si>
    <t>9X4</t>
  </si>
  <si>
    <t>0Y4</t>
  </si>
  <si>
    <t>1Y4</t>
  </si>
  <si>
    <t>2Y4</t>
  </si>
  <si>
    <t>3Y4</t>
  </si>
  <si>
    <t>4Y4</t>
  </si>
  <si>
    <t>5Y4</t>
  </si>
  <si>
    <t>6Y4</t>
  </si>
  <si>
    <t>7Y4</t>
  </si>
  <si>
    <t>8Y4</t>
  </si>
  <si>
    <t>9Y4</t>
  </si>
  <si>
    <t>015</t>
  </si>
  <si>
    <t>025</t>
  </si>
  <si>
    <t>035</t>
  </si>
  <si>
    <t>045</t>
  </si>
  <si>
    <t>055</t>
  </si>
  <si>
    <t>065</t>
  </si>
  <si>
    <t>075</t>
  </si>
  <si>
    <t>085</t>
  </si>
  <si>
    <t>095</t>
  </si>
  <si>
    <t>115</t>
  </si>
  <si>
    <t>125</t>
  </si>
  <si>
    <t>135</t>
  </si>
  <si>
    <t>145</t>
  </si>
  <si>
    <t>155</t>
  </si>
  <si>
    <t>165</t>
  </si>
  <si>
    <t>175</t>
  </si>
  <si>
    <t>185</t>
  </si>
  <si>
    <t>195</t>
  </si>
  <si>
    <t>215</t>
  </si>
  <si>
    <t>225</t>
  </si>
  <si>
    <t>235</t>
  </si>
  <si>
    <t>245</t>
  </si>
  <si>
    <t>255</t>
  </si>
  <si>
    <t>265</t>
  </si>
  <si>
    <t>275</t>
  </si>
  <si>
    <t>285</t>
  </si>
  <si>
    <t>295</t>
  </si>
  <si>
    <t>315</t>
  </si>
  <si>
    <t>325</t>
  </si>
  <si>
    <t>335</t>
  </si>
  <si>
    <t>345</t>
  </si>
  <si>
    <t>355</t>
  </si>
  <si>
    <t>365</t>
  </si>
  <si>
    <t>375</t>
  </si>
  <si>
    <t>385</t>
  </si>
  <si>
    <t>395</t>
  </si>
  <si>
    <t>415</t>
  </si>
  <si>
    <t>425</t>
  </si>
  <si>
    <t>435</t>
  </si>
  <si>
    <t>445</t>
  </si>
  <si>
    <t>455</t>
  </si>
  <si>
    <t>465</t>
  </si>
  <si>
    <t>475</t>
  </si>
  <si>
    <t>485</t>
  </si>
  <si>
    <t>495</t>
  </si>
  <si>
    <t>515</t>
  </si>
  <si>
    <t>525</t>
  </si>
  <si>
    <t>535</t>
  </si>
  <si>
    <t>545</t>
  </si>
  <si>
    <t>555</t>
  </si>
  <si>
    <t>565</t>
  </si>
  <si>
    <t>575</t>
  </si>
  <si>
    <t>585</t>
  </si>
  <si>
    <t>595</t>
  </si>
  <si>
    <t>615</t>
  </si>
  <si>
    <t>625</t>
  </si>
  <si>
    <t>635</t>
  </si>
  <si>
    <t>645</t>
  </si>
  <si>
    <t>655</t>
  </si>
  <si>
    <t>665</t>
  </si>
  <si>
    <t>675</t>
  </si>
  <si>
    <t>685</t>
  </si>
  <si>
    <t>695</t>
  </si>
  <si>
    <t>715</t>
  </si>
  <si>
    <t>725</t>
  </si>
  <si>
    <t>735</t>
  </si>
  <si>
    <t>745</t>
  </si>
  <si>
    <t>755</t>
  </si>
  <si>
    <t>765</t>
  </si>
  <si>
    <t>775</t>
  </si>
  <si>
    <t>785</t>
  </si>
  <si>
    <t>795</t>
  </si>
  <si>
    <t>815</t>
  </si>
  <si>
    <t>825</t>
  </si>
  <si>
    <t>835</t>
  </si>
  <si>
    <t>845</t>
  </si>
  <si>
    <t>855</t>
  </si>
  <si>
    <t>865</t>
  </si>
  <si>
    <t>875</t>
  </si>
  <si>
    <t>885</t>
  </si>
  <si>
    <t>895</t>
  </si>
  <si>
    <t>915</t>
  </si>
  <si>
    <t>925</t>
  </si>
  <si>
    <t>935</t>
  </si>
  <si>
    <t>945</t>
  </si>
  <si>
    <t>955</t>
  </si>
  <si>
    <t>965</t>
  </si>
  <si>
    <t>975</t>
  </si>
  <si>
    <t>985</t>
  </si>
  <si>
    <t>995</t>
  </si>
  <si>
    <t>0A5</t>
  </si>
  <si>
    <t>1A5</t>
  </si>
  <si>
    <t>2A5</t>
  </si>
  <si>
    <t>3A5</t>
  </si>
  <si>
    <t>4A5</t>
  </si>
  <si>
    <t>5A5</t>
  </si>
  <si>
    <t>6A5</t>
  </si>
  <si>
    <t>7A5</t>
  </si>
  <si>
    <t>8A5</t>
  </si>
  <si>
    <t>9A5</t>
  </si>
  <si>
    <t>0C5</t>
  </si>
  <si>
    <t>1C5</t>
  </si>
  <si>
    <t>2C5</t>
  </si>
  <si>
    <t>3C5</t>
  </si>
  <si>
    <t>4C5</t>
  </si>
  <si>
    <t>5C5</t>
  </si>
  <si>
    <t>6C5</t>
  </si>
  <si>
    <t>7C5</t>
  </si>
  <si>
    <t>8C5</t>
  </si>
  <si>
    <t>9C5</t>
  </si>
  <si>
    <t>0F5</t>
  </si>
  <si>
    <t>1F5</t>
  </si>
  <si>
    <t>2F5</t>
  </si>
  <si>
    <t>3F5</t>
  </si>
  <si>
    <t>4F5</t>
  </si>
  <si>
    <t>5F5</t>
  </si>
  <si>
    <t>6F5</t>
  </si>
  <si>
    <t>7F5</t>
  </si>
  <si>
    <t>8F5</t>
  </si>
  <si>
    <t>9F5</t>
  </si>
  <si>
    <t>0H5</t>
  </si>
  <si>
    <t>1H5</t>
  </si>
  <si>
    <t>2H5</t>
  </si>
  <si>
    <t>3H5</t>
  </si>
  <si>
    <t>4H5</t>
  </si>
  <si>
    <t>5H5</t>
  </si>
  <si>
    <t>6H5</t>
  </si>
  <si>
    <t>7H5</t>
  </si>
  <si>
    <t>8H5</t>
  </si>
  <si>
    <t>9H5</t>
  </si>
  <si>
    <t>0K5</t>
  </si>
  <si>
    <t>1K5</t>
  </si>
  <si>
    <t>2K5</t>
  </si>
  <si>
    <t>3K5</t>
  </si>
  <si>
    <t>4K5</t>
  </si>
  <si>
    <t>5K5</t>
  </si>
  <si>
    <t>6K5</t>
  </si>
  <si>
    <t>7K5</t>
  </si>
  <si>
    <t>8K5</t>
  </si>
  <si>
    <t>9K5</t>
  </si>
  <si>
    <t>0L5</t>
  </si>
  <si>
    <t>1L5</t>
  </si>
  <si>
    <t>2L5</t>
  </si>
  <si>
    <t>3L5</t>
  </si>
  <si>
    <t>4L5</t>
  </si>
  <si>
    <t>5L5</t>
  </si>
  <si>
    <t>6L5</t>
  </si>
  <si>
    <t>7L5</t>
  </si>
  <si>
    <t>8L5</t>
  </si>
  <si>
    <t>9L5</t>
  </si>
  <si>
    <t>0M5</t>
  </si>
  <si>
    <t>1M5</t>
  </si>
  <si>
    <t>2M5</t>
  </si>
  <si>
    <t>3M5</t>
  </si>
  <si>
    <t>4M5</t>
  </si>
  <si>
    <t>5M5</t>
  </si>
  <si>
    <t>6M5</t>
  </si>
  <si>
    <t>7M5</t>
  </si>
  <si>
    <t>8M5</t>
  </si>
  <si>
    <t>9M5</t>
  </si>
  <si>
    <t>0P5</t>
  </si>
  <si>
    <t>1P5</t>
  </si>
  <si>
    <t>2P5</t>
  </si>
  <si>
    <t>3P5</t>
  </si>
  <si>
    <t>4P5</t>
  </si>
  <si>
    <t>5P5</t>
  </si>
  <si>
    <t>6P5</t>
  </si>
  <si>
    <t>7P5</t>
  </si>
  <si>
    <t>8P5</t>
  </si>
  <si>
    <t>9P5</t>
  </si>
  <si>
    <t>0X5</t>
  </si>
  <si>
    <t>1X5</t>
  </si>
  <si>
    <t>2X5</t>
  </si>
  <si>
    <t>3X5</t>
  </si>
  <si>
    <t>4X5</t>
  </si>
  <si>
    <t>5X5</t>
  </si>
  <si>
    <t>6X5</t>
  </si>
  <si>
    <t>7X5</t>
  </si>
  <si>
    <t>8X5</t>
  </si>
  <si>
    <t>9X5</t>
  </si>
  <si>
    <t>0Y5</t>
  </si>
  <si>
    <t>1Y5</t>
  </si>
  <si>
    <t>2Y5</t>
  </si>
  <si>
    <t>3Y5</t>
  </si>
  <si>
    <t>4Y5</t>
  </si>
  <si>
    <t>5Y5</t>
  </si>
  <si>
    <t>6Y5</t>
  </si>
  <si>
    <t>7Y5</t>
  </si>
  <si>
    <t>8Y5</t>
  </si>
  <si>
    <t>9Y5</t>
  </si>
  <si>
    <t>016</t>
  </si>
  <si>
    <t>026</t>
  </si>
  <si>
    <t>036</t>
  </si>
  <si>
    <t>046</t>
  </si>
  <si>
    <t>056</t>
  </si>
  <si>
    <t>066</t>
  </si>
  <si>
    <t>076</t>
  </si>
  <si>
    <t>086</t>
  </si>
  <si>
    <t>096</t>
  </si>
  <si>
    <t>116</t>
  </si>
  <si>
    <t>126</t>
  </si>
  <si>
    <t>136</t>
  </si>
  <si>
    <t>146</t>
  </si>
  <si>
    <t>156</t>
  </si>
  <si>
    <t>166</t>
  </si>
  <si>
    <t>176</t>
  </si>
  <si>
    <t>186</t>
  </si>
  <si>
    <t>196</t>
  </si>
  <si>
    <t>216</t>
  </si>
  <si>
    <t>226</t>
  </si>
  <si>
    <t>236</t>
  </si>
  <si>
    <t>246</t>
  </si>
  <si>
    <t>256</t>
  </si>
  <si>
    <t>266</t>
  </si>
  <si>
    <t>276</t>
  </si>
  <si>
    <t>286</t>
  </si>
  <si>
    <t>296</t>
  </si>
  <si>
    <t>316</t>
  </si>
  <si>
    <t>326</t>
  </si>
  <si>
    <t>336</t>
  </si>
  <si>
    <t>346</t>
  </si>
  <si>
    <t>356</t>
  </si>
  <si>
    <t>366</t>
  </si>
  <si>
    <t>376</t>
  </si>
  <si>
    <t>386</t>
  </si>
  <si>
    <t>396</t>
  </si>
  <si>
    <t>416</t>
  </si>
  <si>
    <t>426</t>
  </si>
  <si>
    <t>436</t>
  </si>
  <si>
    <t>446</t>
  </si>
  <si>
    <t>456</t>
  </si>
  <si>
    <t>466</t>
  </si>
  <si>
    <t>476</t>
  </si>
  <si>
    <t>486</t>
  </si>
  <si>
    <t>496</t>
  </si>
  <si>
    <t>516</t>
  </si>
  <si>
    <t>526</t>
  </si>
  <si>
    <t>536</t>
  </si>
  <si>
    <t>546</t>
  </si>
  <si>
    <t>556</t>
  </si>
  <si>
    <t>566</t>
  </si>
  <si>
    <t>576</t>
  </si>
  <si>
    <t>586</t>
  </si>
  <si>
    <t>596</t>
  </si>
  <si>
    <t>616</t>
  </si>
  <si>
    <t>626</t>
  </si>
  <si>
    <t>636</t>
  </si>
  <si>
    <t>646</t>
  </si>
  <si>
    <t>656</t>
  </si>
  <si>
    <t>666</t>
  </si>
  <si>
    <t>676</t>
  </si>
  <si>
    <t>686</t>
  </si>
  <si>
    <t>696</t>
  </si>
  <si>
    <t>716</t>
  </si>
  <si>
    <t>726</t>
  </si>
  <si>
    <t>736</t>
  </si>
  <si>
    <t>746</t>
  </si>
  <si>
    <t>756</t>
  </si>
  <si>
    <t>766</t>
  </si>
  <si>
    <t>776</t>
  </si>
  <si>
    <t>786</t>
  </si>
  <si>
    <t>796</t>
  </si>
  <si>
    <t>816</t>
  </si>
  <si>
    <t>826</t>
  </si>
  <si>
    <t>836</t>
  </si>
  <si>
    <t>846</t>
  </si>
  <si>
    <t>856</t>
  </si>
  <si>
    <t>866</t>
  </si>
  <si>
    <t>876</t>
  </si>
  <si>
    <t>886</t>
  </si>
  <si>
    <t>896</t>
  </si>
  <si>
    <t>916</t>
  </si>
  <si>
    <t>926</t>
  </si>
  <si>
    <t>936</t>
  </si>
  <si>
    <t>946</t>
  </si>
  <si>
    <t>956</t>
  </si>
  <si>
    <t>966</t>
  </si>
  <si>
    <t>976</t>
  </si>
  <si>
    <t>986</t>
  </si>
  <si>
    <t>996</t>
  </si>
  <si>
    <t>0A6</t>
  </si>
  <si>
    <t>1A6</t>
  </si>
  <si>
    <t>2A6</t>
  </si>
  <si>
    <t>3A6</t>
  </si>
  <si>
    <t>4A6</t>
  </si>
  <si>
    <t>5A6</t>
  </si>
  <si>
    <t>6A6</t>
  </si>
  <si>
    <t>7A6</t>
  </si>
  <si>
    <t>8A6</t>
  </si>
  <si>
    <t>9A6</t>
  </si>
  <si>
    <t>0C6</t>
  </si>
  <si>
    <t>1C6</t>
  </si>
  <si>
    <t>2C6</t>
  </si>
  <si>
    <t>3C6</t>
  </si>
  <si>
    <t>4C6</t>
  </si>
  <si>
    <t>5C6</t>
  </si>
  <si>
    <t>6C6</t>
  </si>
  <si>
    <t>7C6</t>
  </si>
  <si>
    <t>8C6</t>
  </si>
  <si>
    <t>9C6</t>
  </si>
  <si>
    <t>0F6</t>
  </si>
  <si>
    <t>1F6</t>
  </si>
  <si>
    <t>2F6</t>
  </si>
  <si>
    <t>3F6</t>
  </si>
  <si>
    <t>4F6</t>
  </si>
  <si>
    <t>5F6</t>
  </si>
  <si>
    <t>6F6</t>
  </si>
  <si>
    <t>7F6</t>
  </si>
  <si>
    <t>8F6</t>
  </si>
  <si>
    <t>9F6</t>
  </si>
  <si>
    <t>0H6</t>
  </si>
  <si>
    <t>1H6</t>
  </si>
  <si>
    <t>2H6</t>
  </si>
  <si>
    <t>3H6</t>
  </si>
  <si>
    <t>4H6</t>
  </si>
  <si>
    <t>5H6</t>
  </si>
  <si>
    <t>6H6</t>
  </si>
  <si>
    <t>7H6</t>
  </si>
  <si>
    <t>8H6</t>
  </si>
  <si>
    <t>9H6</t>
  </si>
  <si>
    <t>0K6</t>
  </si>
  <si>
    <t>1K6</t>
  </si>
  <si>
    <t>2K6</t>
  </si>
  <si>
    <t>3K6</t>
  </si>
  <si>
    <t>4K6</t>
  </si>
  <si>
    <t>5K6</t>
  </si>
  <si>
    <t>6K6</t>
  </si>
  <si>
    <t>7K6</t>
  </si>
  <si>
    <t>8K6</t>
  </si>
  <si>
    <t>9K6</t>
  </si>
  <si>
    <t>0L6</t>
  </si>
  <si>
    <t>1L6</t>
  </si>
  <si>
    <t>2L6</t>
  </si>
  <si>
    <t>3L6</t>
  </si>
  <si>
    <t>4L6</t>
  </si>
  <si>
    <t>5L6</t>
  </si>
  <si>
    <t>6L6</t>
  </si>
  <si>
    <t>7L6</t>
  </si>
  <si>
    <t>8L6</t>
  </si>
  <si>
    <t>9L6</t>
  </si>
  <si>
    <t>0M6</t>
  </si>
  <si>
    <t>1M6</t>
  </si>
  <si>
    <t>2M6</t>
  </si>
  <si>
    <t>3M6</t>
  </si>
  <si>
    <t>4M6</t>
  </si>
  <si>
    <t>5M6</t>
  </si>
  <si>
    <t>6M6</t>
  </si>
  <si>
    <t>7M6</t>
  </si>
  <si>
    <t>8M6</t>
  </si>
  <si>
    <t>9M6</t>
  </si>
  <si>
    <t>0P6</t>
  </si>
  <si>
    <t>1P6</t>
  </si>
  <si>
    <t>2P6</t>
  </si>
  <si>
    <t>3P6</t>
  </si>
  <si>
    <t>4P6</t>
  </si>
  <si>
    <t>5P6</t>
  </si>
  <si>
    <t>6P6</t>
  </si>
  <si>
    <t>7P6</t>
  </si>
  <si>
    <t>8P6</t>
  </si>
  <si>
    <t>9P6</t>
  </si>
  <si>
    <t>0X6</t>
  </si>
  <si>
    <t>1X6</t>
  </si>
  <si>
    <t>2X6</t>
  </si>
  <si>
    <t>3X6</t>
  </si>
  <si>
    <t>4X6</t>
  </si>
  <si>
    <t>5X6</t>
  </si>
  <si>
    <t>6X6</t>
  </si>
  <si>
    <t>7X6</t>
  </si>
  <si>
    <t>8X6</t>
  </si>
  <si>
    <t>9X6</t>
  </si>
  <si>
    <t>0Y6</t>
  </si>
  <si>
    <t>1Y6</t>
  </si>
  <si>
    <t>2Y6</t>
  </si>
  <si>
    <t>3Y6</t>
  </si>
  <si>
    <t>4Y6</t>
  </si>
  <si>
    <t>5Y6</t>
  </si>
  <si>
    <t>6Y6</t>
  </si>
  <si>
    <t>7Y6</t>
  </si>
  <si>
    <t>8Y6</t>
  </si>
  <si>
    <t>9Y6</t>
  </si>
  <si>
    <t>017</t>
  </si>
  <si>
    <t>027</t>
  </si>
  <si>
    <t>037</t>
  </si>
  <si>
    <t>047</t>
  </si>
  <si>
    <t>057</t>
  </si>
  <si>
    <t>067</t>
  </si>
  <si>
    <t>077</t>
  </si>
  <si>
    <t>087</t>
  </si>
  <si>
    <t>097</t>
  </si>
  <si>
    <t>117</t>
  </si>
  <si>
    <t>127</t>
  </si>
  <si>
    <t>137</t>
  </si>
  <si>
    <t>147</t>
  </si>
  <si>
    <t>157</t>
  </si>
  <si>
    <t>167</t>
  </si>
  <si>
    <t>177</t>
  </si>
  <si>
    <t>187</t>
  </si>
  <si>
    <t>197</t>
  </si>
  <si>
    <t>217</t>
  </si>
  <si>
    <t>227</t>
  </si>
  <si>
    <t>237</t>
  </si>
  <si>
    <t>247</t>
  </si>
  <si>
    <t>257</t>
  </si>
  <si>
    <t>267</t>
  </si>
  <si>
    <t>277</t>
  </si>
  <si>
    <t>287</t>
  </si>
  <si>
    <t>297</t>
  </si>
  <si>
    <t>317</t>
  </si>
  <si>
    <t>327</t>
  </si>
  <si>
    <t>337</t>
  </si>
  <si>
    <t>347</t>
  </si>
  <si>
    <t>357</t>
  </si>
  <si>
    <t>367</t>
  </si>
  <si>
    <t>377</t>
  </si>
  <si>
    <t>387</t>
  </si>
  <si>
    <t>397</t>
  </si>
  <si>
    <t>417</t>
  </si>
  <si>
    <t>427</t>
  </si>
  <si>
    <t>437</t>
  </si>
  <si>
    <t>447</t>
  </si>
  <si>
    <t>457</t>
  </si>
  <si>
    <t>467</t>
  </si>
  <si>
    <t>477</t>
  </si>
  <si>
    <t>487</t>
  </si>
  <si>
    <t>497</t>
  </si>
  <si>
    <t>517</t>
  </si>
  <si>
    <t>527</t>
  </si>
  <si>
    <t>537</t>
  </si>
  <si>
    <t>547</t>
  </si>
  <si>
    <t>557</t>
  </si>
  <si>
    <t>567</t>
  </si>
  <si>
    <t>577</t>
  </si>
  <si>
    <t>587</t>
  </si>
  <si>
    <t>597</t>
  </si>
  <si>
    <t>617</t>
  </si>
  <si>
    <t>627</t>
  </si>
  <si>
    <t>637</t>
  </si>
  <si>
    <t>647</t>
  </si>
  <si>
    <t>657</t>
  </si>
  <si>
    <t>667</t>
  </si>
  <si>
    <t>677</t>
  </si>
  <si>
    <t>687</t>
  </si>
  <si>
    <t>697</t>
  </si>
  <si>
    <t>717</t>
  </si>
  <si>
    <t>727</t>
  </si>
  <si>
    <t>737</t>
  </si>
  <si>
    <t>747</t>
  </si>
  <si>
    <t>757</t>
  </si>
  <si>
    <t>767</t>
  </si>
  <si>
    <t>777</t>
  </si>
  <si>
    <t>787</t>
  </si>
  <si>
    <t>797</t>
  </si>
  <si>
    <t>817</t>
  </si>
  <si>
    <t>827</t>
  </si>
  <si>
    <t>837</t>
  </si>
  <si>
    <t>847</t>
  </si>
  <si>
    <t>857</t>
  </si>
  <si>
    <t>867</t>
  </si>
  <si>
    <t>877</t>
  </si>
  <si>
    <t>887</t>
  </si>
  <si>
    <t>897</t>
  </si>
  <si>
    <t>917</t>
  </si>
  <si>
    <t>927</t>
  </si>
  <si>
    <t>937</t>
  </si>
  <si>
    <t>947</t>
  </si>
  <si>
    <t>957</t>
  </si>
  <si>
    <t>967</t>
  </si>
  <si>
    <t>977</t>
  </si>
  <si>
    <t>987</t>
  </si>
  <si>
    <t>997</t>
  </si>
  <si>
    <t>0A7</t>
  </si>
  <si>
    <t>1A7</t>
  </si>
  <si>
    <t>2A7</t>
  </si>
  <si>
    <t>3A7</t>
  </si>
  <si>
    <t>4A7</t>
  </si>
  <si>
    <t>5A7</t>
  </si>
  <si>
    <t>6A7</t>
  </si>
  <si>
    <t>7A7</t>
  </si>
  <si>
    <t>8A7</t>
  </si>
  <si>
    <t>9A7</t>
  </si>
  <si>
    <t>0C7</t>
  </si>
  <si>
    <t>1C7</t>
  </si>
  <si>
    <t>2C7</t>
  </si>
  <si>
    <t>3C7</t>
  </si>
  <si>
    <t>4C7</t>
  </si>
  <si>
    <t>5C7</t>
  </si>
  <si>
    <t>6C7</t>
  </si>
  <si>
    <t>7C7</t>
  </si>
  <si>
    <t>8C7</t>
  </si>
  <si>
    <t>9C7</t>
  </si>
  <si>
    <t>0F7</t>
  </si>
  <si>
    <t>1F7</t>
  </si>
  <si>
    <t>2F7</t>
  </si>
  <si>
    <t>3F7</t>
  </si>
  <si>
    <t>4F7</t>
  </si>
  <si>
    <t>5F7</t>
  </si>
  <si>
    <t>6F7</t>
  </si>
  <si>
    <t>7F7</t>
  </si>
  <si>
    <t>8F7</t>
  </si>
  <si>
    <t>9F7</t>
  </si>
  <si>
    <t>0H7</t>
  </si>
  <si>
    <t>1H7</t>
  </si>
  <si>
    <t>2H7</t>
  </si>
  <si>
    <t>3H7</t>
  </si>
  <si>
    <t>4H7</t>
  </si>
  <si>
    <t>5H7</t>
  </si>
  <si>
    <t>6H7</t>
  </si>
  <si>
    <t>7H7</t>
  </si>
  <si>
    <t>8H7</t>
  </si>
  <si>
    <t>9H7</t>
  </si>
  <si>
    <t>0K7</t>
  </si>
  <si>
    <t>1K7</t>
  </si>
  <si>
    <t>2K7</t>
  </si>
  <si>
    <t>3K7</t>
  </si>
  <si>
    <t>4K7</t>
  </si>
  <si>
    <t>5K7</t>
  </si>
  <si>
    <t>6K7</t>
  </si>
  <si>
    <t>7K7</t>
  </si>
  <si>
    <t>8K7</t>
  </si>
  <si>
    <t>9K7</t>
  </si>
  <si>
    <t>0L7</t>
  </si>
  <si>
    <t>1L7</t>
  </si>
  <si>
    <t>2L7</t>
  </si>
  <si>
    <t>3L7</t>
  </si>
  <si>
    <t>4L7</t>
  </si>
  <si>
    <t>5L7</t>
  </si>
  <si>
    <t>6L7</t>
  </si>
  <si>
    <t>7L7</t>
  </si>
  <si>
    <t>8L7</t>
  </si>
  <si>
    <t>9L7</t>
  </si>
  <si>
    <t>0M7</t>
  </si>
  <si>
    <t>1M7</t>
  </si>
  <si>
    <t>2M7</t>
  </si>
  <si>
    <t>3M7</t>
  </si>
  <si>
    <t>4M7</t>
  </si>
  <si>
    <t>5M7</t>
  </si>
  <si>
    <t>6M7</t>
  </si>
  <si>
    <t>7M7</t>
  </si>
  <si>
    <t>8M7</t>
  </si>
  <si>
    <t>9M7</t>
  </si>
  <si>
    <t>0P7</t>
  </si>
  <si>
    <t>1P7</t>
  </si>
  <si>
    <t>2P7</t>
  </si>
  <si>
    <t>3P7</t>
  </si>
  <si>
    <t>4P7</t>
  </si>
  <si>
    <t>5P7</t>
  </si>
  <si>
    <t>6P7</t>
  </si>
  <si>
    <t>7P7</t>
  </si>
  <si>
    <t>8P7</t>
  </si>
  <si>
    <t>9P7</t>
  </si>
  <si>
    <t>0X7</t>
  </si>
  <si>
    <t>1X7</t>
  </si>
  <si>
    <t>2X7</t>
  </si>
  <si>
    <t>3X7</t>
  </si>
  <si>
    <t>4X7</t>
  </si>
  <si>
    <t>5X7</t>
  </si>
  <si>
    <t>6X7</t>
  </si>
  <si>
    <t>7X7</t>
  </si>
  <si>
    <t>8X7</t>
  </si>
  <si>
    <t>9X7</t>
  </si>
  <si>
    <t>0Y7</t>
  </si>
  <si>
    <t>1Y7</t>
  </si>
  <si>
    <t>2Y7</t>
  </si>
  <si>
    <t>3Y7</t>
  </si>
  <si>
    <t>4Y7</t>
  </si>
  <si>
    <t>5Y7</t>
  </si>
  <si>
    <t>6Y7</t>
  </si>
  <si>
    <t>7Y7</t>
  </si>
  <si>
    <t>8Y7</t>
  </si>
  <si>
    <t>9Y7</t>
  </si>
  <si>
    <t>018</t>
  </si>
  <si>
    <t>028</t>
  </si>
  <si>
    <t>038</t>
  </si>
  <si>
    <t>048</t>
  </si>
  <si>
    <t>058</t>
  </si>
  <si>
    <t>068</t>
  </si>
  <si>
    <t>078</t>
  </si>
  <si>
    <t>088</t>
  </si>
  <si>
    <t>098</t>
  </si>
  <si>
    <t>118</t>
  </si>
  <si>
    <t>128</t>
  </si>
  <si>
    <t>138</t>
  </si>
  <si>
    <t>148</t>
  </si>
  <si>
    <t>158</t>
  </si>
  <si>
    <t>168</t>
  </si>
  <si>
    <t>178</t>
  </si>
  <si>
    <t>188</t>
  </si>
  <si>
    <t>198</t>
  </si>
  <si>
    <t>218</t>
  </si>
  <si>
    <t>228</t>
  </si>
  <si>
    <t>238</t>
  </si>
  <si>
    <t>248</t>
  </si>
  <si>
    <t>258</t>
  </si>
  <si>
    <t>268</t>
  </si>
  <si>
    <t>278</t>
  </si>
  <si>
    <t>288</t>
  </si>
  <si>
    <t>298</t>
  </si>
  <si>
    <t>318</t>
  </si>
  <si>
    <t>328</t>
  </si>
  <si>
    <t>338</t>
  </si>
  <si>
    <t>348</t>
  </si>
  <si>
    <t>358</t>
  </si>
  <si>
    <t>368</t>
  </si>
  <si>
    <t>378</t>
  </si>
  <si>
    <t>388</t>
  </si>
  <si>
    <t>398</t>
  </si>
  <si>
    <t>418</t>
  </si>
  <si>
    <t>428</t>
  </si>
  <si>
    <t>438</t>
  </si>
  <si>
    <t>448</t>
  </si>
  <si>
    <t>458</t>
  </si>
  <si>
    <t>468</t>
  </si>
  <si>
    <t>478</t>
  </si>
  <si>
    <t>488</t>
  </si>
  <si>
    <t>498</t>
  </si>
  <si>
    <t>518</t>
  </si>
  <si>
    <t>528</t>
  </si>
  <si>
    <t>538</t>
  </si>
  <si>
    <t>548</t>
  </si>
  <si>
    <t>558</t>
  </si>
  <si>
    <t>568</t>
  </si>
  <si>
    <t>578</t>
  </si>
  <si>
    <t>588</t>
  </si>
  <si>
    <t>598</t>
  </si>
  <si>
    <t>618</t>
  </si>
  <si>
    <t>628</t>
  </si>
  <si>
    <t>638</t>
  </si>
  <si>
    <t>648</t>
  </si>
  <si>
    <t>658</t>
  </si>
  <si>
    <t>668</t>
  </si>
  <si>
    <t>678</t>
  </si>
  <si>
    <t>688</t>
  </si>
  <si>
    <t>698</t>
  </si>
  <si>
    <t>718</t>
  </si>
  <si>
    <t>728</t>
  </si>
  <si>
    <t>738</t>
  </si>
  <si>
    <t>748</t>
  </si>
  <si>
    <t>758</t>
  </si>
  <si>
    <t>768</t>
  </si>
  <si>
    <t>778</t>
  </si>
  <si>
    <t>788</t>
  </si>
  <si>
    <t>798</t>
  </si>
  <si>
    <t>818</t>
  </si>
  <si>
    <t>828</t>
  </si>
  <si>
    <t>838</t>
  </si>
  <si>
    <t>848</t>
  </si>
  <si>
    <t>858</t>
  </si>
  <si>
    <t>868</t>
  </si>
  <si>
    <t>878</t>
  </si>
  <si>
    <t>888</t>
  </si>
  <si>
    <t>898</t>
  </si>
  <si>
    <t>918</t>
  </si>
  <si>
    <t>928</t>
  </si>
  <si>
    <t>938</t>
  </si>
  <si>
    <t>948</t>
  </si>
  <si>
    <t>958</t>
  </si>
  <si>
    <t>968</t>
  </si>
  <si>
    <t>978</t>
  </si>
  <si>
    <t>988</t>
  </si>
  <si>
    <t>998</t>
  </si>
  <si>
    <t>0A8</t>
  </si>
  <si>
    <t>1A8</t>
  </si>
  <si>
    <t>2A8</t>
  </si>
  <si>
    <t>3A8</t>
  </si>
  <si>
    <t>4A8</t>
  </si>
  <si>
    <t>5A8</t>
  </si>
  <si>
    <t>6A8</t>
  </si>
  <si>
    <t>7A8</t>
  </si>
  <si>
    <t>8A8</t>
  </si>
  <si>
    <t>9A8</t>
  </si>
  <si>
    <t>0C8</t>
  </si>
  <si>
    <t>1C8</t>
  </si>
  <si>
    <t>2C8</t>
  </si>
  <si>
    <t>3C8</t>
  </si>
  <si>
    <t>4C8</t>
  </si>
  <si>
    <t>5C8</t>
  </si>
  <si>
    <t>6C8</t>
  </si>
  <si>
    <t>7C8</t>
  </si>
  <si>
    <t>8C8</t>
  </si>
  <si>
    <t>9C8</t>
  </si>
  <si>
    <t>0F8</t>
  </si>
  <si>
    <t>1F8</t>
  </si>
  <si>
    <t>2F8</t>
  </si>
  <si>
    <t>3F8</t>
  </si>
  <si>
    <t>4F8</t>
  </si>
  <si>
    <t>5F8</t>
  </si>
  <si>
    <t>6F8</t>
  </si>
  <si>
    <t>7F8</t>
  </si>
  <si>
    <t>8F8</t>
  </si>
  <si>
    <t>9F8</t>
  </si>
  <si>
    <t>0H8</t>
  </si>
  <si>
    <t>1H8</t>
  </si>
  <si>
    <t>2H8</t>
  </si>
  <si>
    <t>3H8</t>
  </si>
  <si>
    <t>4H8</t>
  </si>
  <si>
    <t>5H8</t>
  </si>
  <si>
    <t>6H8</t>
  </si>
  <si>
    <t>7H8</t>
  </si>
  <si>
    <t>8H8</t>
  </si>
  <si>
    <t>9H8</t>
  </si>
  <si>
    <t>0K8</t>
  </si>
  <si>
    <t>1K8</t>
  </si>
  <si>
    <t>2K8</t>
  </si>
  <si>
    <t>3K8</t>
  </si>
  <si>
    <t>4K8</t>
  </si>
  <si>
    <t>5K8</t>
  </si>
  <si>
    <t>6K8</t>
  </si>
  <si>
    <t>7K8</t>
  </si>
  <si>
    <t>8K8</t>
  </si>
  <si>
    <t>9K8</t>
  </si>
  <si>
    <t>0L8</t>
  </si>
  <si>
    <t>1L8</t>
  </si>
  <si>
    <t>2L8</t>
  </si>
  <si>
    <t>3L8</t>
  </si>
  <si>
    <t>4L8</t>
  </si>
  <si>
    <t>5L8</t>
  </si>
  <si>
    <t>6L8</t>
  </si>
  <si>
    <t>7L8</t>
  </si>
  <si>
    <t>8L8</t>
  </si>
  <si>
    <t>9L8</t>
  </si>
  <si>
    <t>0M8</t>
  </si>
  <si>
    <t>1M8</t>
  </si>
  <si>
    <t>2M8</t>
  </si>
  <si>
    <t>3M8</t>
  </si>
  <si>
    <t>4M8</t>
  </si>
  <si>
    <t>5M8</t>
  </si>
  <si>
    <t>6M8</t>
  </si>
  <si>
    <t>7M8</t>
  </si>
  <si>
    <t>8M8</t>
  </si>
  <si>
    <t>9M8</t>
  </si>
  <si>
    <t>0P8</t>
  </si>
  <si>
    <t>1P8</t>
  </si>
  <si>
    <t>2P8</t>
  </si>
  <si>
    <t>3P8</t>
  </si>
  <si>
    <t>4P8</t>
  </si>
  <si>
    <t>5P8</t>
  </si>
  <si>
    <t>6P8</t>
  </si>
  <si>
    <t>7P8</t>
  </si>
  <si>
    <t>8P8</t>
  </si>
  <si>
    <t>9P8</t>
  </si>
  <si>
    <t>0X8</t>
  </si>
  <si>
    <t>1X8</t>
  </si>
  <si>
    <t>2X8</t>
  </si>
  <si>
    <t>3X8</t>
  </si>
  <si>
    <t>4X8</t>
  </si>
  <si>
    <t>5X8</t>
  </si>
  <si>
    <t>6X8</t>
  </si>
  <si>
    <t>7X8</t>
  </si>
  <si>
    <t>8X8</t>
  </si>
  <si>
    <t>9X8</t>
  </si>
  <si>
    <t>0Y8</t>
  </si>
  <si>
    <t>1Y8</t>
  </si>
  <si>
    <t>2Y8</t>
  </si>
  <si>
    <t>3Y8</t>
  </si>
  <si>
    <t>4Y8</t>
  </si>
  <si>
    <t>5Y8</t>
  </si>
  <si>
    <t>6Y8</t>
  </si>
  <si>
    <t>7Y8</t>
  </si>
  <si>
    <t>8Y8</t>
  </si>
  <si>
    <t>9Y8</t>
  </si>
  <si>
    <t>019</t>
  </si>
  <si>
    <t>029</t>
  </si>
  <si>
    <t>039</t>
  </si>
  <si>
    <t>049</t>
  </si>
  <si>
    <t>059</t>
  </si>
  <si>
    <t>069</t>
  </si>
  <si>
    <t>079</t>
  </si>
  <si>
    <t>089</t>
  </si>
  <si>
    <t>099</t>
  </si>
  <si>
    <t>119</t>
  </si>
  <si>
    <t>129</t>
  </si>
  <si>
    <t>139</t>
  </si>
  <si>
    <t>149</t>
  </si>
  <si>
    <t>159</t>
  </si>
  <si>
    <t>169</t>
  </si>
  <si>
    <t>179</t>
  </si>
  <si>
    <t>189</t>
  </si>
  <si>
    <t>199</t>
  </si>
  <si>
    <t>219</t>
  </si>
  <si>
    <t>229</t>
  </si>
  <si>
    <t>239</t>
  </si>
  <si>
    <t>249</t>
  </si>
  <si>
    <t>259</t>
  </si>
  <si>
    <t>269</t>
  </si>
  <si>
    <t>279</t>
  </si>
  <si>
    <t>289</t>
  </si>
  <si>
    <t>299</t>
  </si>
  <si>
    <t>319</t>
  </si>
  <si>
    <t>329</t>
  </si>
  <si>
    <t>339</t>
  </si>
  <si>
    <t>349</t>
  </si>
  <si>
    <t>359</t>
  </si>
  <si>
    <t>369</t>
  </si>
  <si>
    <t>379</t>
  </si>
  <si>
    <t>389</t>
  </si>
  <si>
    <t>399</t>
  </si>
  <si>
    <t>419</t>
  </si>
  <si>
    <t>429</t>
  </si>
  <si>
    <t>439</t>
  </si>
  <si>
    <t>449</t>
  </si>
  <si>
    <t>459</t>
  </si>
  <si>
    <t>469</t>
  </si>
  <si>
    <t>479</t>
  </si>
  <si>
    <t>489</t>
  </si>
  <si>
    <t>499</t>
  </si>
  <si>
    <t>519</t>
  </si>
  <si>
    <t>529</t>
  </si>
  <si>
    <t>539</t>
  </si>
  <si>
    <t>549</t>
  </si>
  <si>
    <t>559</t>
  </si>
  <si>
    <t>569</t>
  </si>
  <si>
    <t>579</t>
  </si>
  <si>
    <t>589</t>
  </si>
  <si>
    <t>599</t>
  </si>
  <si>
    <t>619</t>
  </si>
  <si>
    <t>629</t>
  </si>
  <si>
    <t>639</t>
  </si>
  <si>
    <t>649</t>
  </si>
  <si>
    <t>659</t>
  </si>
  <si>
    <t>669</t>
  </si>
  <si>
    <t>679</t>
  </si>
  <si>
    <t>689</t>
  </si>
  <si>
    <t>699</t>
  </si>
  <si>
    <t>719</t>
  </si>
  <si>
    <t>729</t>
  </si>
  <si>
    <t>739</t>
  </si>
  <si>
    <t>749</t>
  </si>
  <si>
    <t>759</t>
  </si>
  <si>
    <t>769</t>
  </si>
  <si>
    <t>779</t>
  </si>
  <si>
    <t>789</t>
  </si>
  <si>
    <t>799</t>
  </si>
  <si>
    <t>819</t>
  </si>
  <si>
    <t>829</t>
  </si>
  <si>
    <t>839</t>
  </si>
  <si>
    <t>849</t>
  </si>
  <si>
    <t>859</t>
  </si>
  <si>
    <t>869</t>
  </si>
  <si>
    <t>879</t>
  </si>
  <si>
    <t>889</t>
  </si>
  <si>
    <t>899</t>
  </si>
  <si>
    <t>919</t>
  </si>
  <si>
    <t>929</t>
  </si>
  <si>
    <t>939</t>
  </si>
  <si>
    <t>949</t>
  </si>
  <si>
    <t>959</t>
  </si>
  <si>
    <t>969</t>
  </si>
  <si>
    <t>979</t>
  </si>
  <si>
    <t>989</t>
  </si>
  <si>
    <t>999</t>
  </si>
  <si>
    <t>0A9</t>
  </si>
  <si>
    <t>1A9</t>
  </si>
  <si>
    <t>2A9</t>
  </si>
  <si>
    <t>3A9</t>
  </si>
  <si>
    <t>4A9</t>
  </si>
  <si>
    <t>5A9</t>
  </si>
  <si>
    <t>6A9</t>
  </si>
  <si>
    <t>7A9</t>
  </si>
  <si>
    <t>8A9</t>
  </si>
  <si>
    <t>9A9</t>
  </si>
  <si>
    <t>0C9</t>
  </si>
  <si>
    <t>1C9</t>
  </si>
  <si>
    <t>2C9</t>
  </si>
  <si>
    <t>3C9</t>
  </si>
  <si>
    <t>4C9</t>
  </si>
  <si>
    <t>5C9</t>
  </si>
  <si>
    <t>6C9</t>
  </si>
  <si>
    <t>7C9</t>
  </si>
  <si>
    <t>8C9</t>
  </si>
  <si>
    <t>9C9</t>
  </si>
  <si>
    <t>0F9</t>
  </si>
  <si>
    <t>1F9</t>
  </si>
  <si>
    <t>2F9</t>
  </si>
  <si>
    <t>3F9</t>
  </si>
  <si>
    <t>4F9</t>
  </si>
  <si>
    <t>5F9</t>
  </si>
  <si>
    <t>6F9</t>
  </si>
  <si>
    <t>7F9</t>
  </si>
  <si>
    <t>8F9</t>
  </si>
  <si>
    <t>9F9</t>
  </si>
  <si>
    <t>0H9</t>
  </si>
  <si>
    <t>1H9</t>
  </si>
  <si>
    <t>2H9</t>
  </si>
  <si>
    <t>3H9</t>
  </si>
  <si>
    <t>4H9</t>
  </si>
  <si>
    <t>5H9</t>
  </si>
  <si>
    <t>6H9</t>
  </si>
  <si>
    <t>7H9</t>
  </si>
  <si>
    <t>8H9</t>
  </si>
  <si>
    <t>9H9</t>
  </si>
  <si>
    <t>0K9</t>
  </si>
  <si>
    <t>1K9</t>
  </si>
  <si>
    <t>2K9</t>
  </si>
  <si>
    <t>3K9</t>
  </si>
  <si>
    <t>4K9</t>
  </si>
  <si>
    <t>5K9</t>
  </si>
  <si>
    <t>6K9</t>
  </si>
  <si>
    <t>7K9</t>
  </si>
  <si>
    <t>8K9</t>
  </si>
  <si>
    <t>9K9</t>
  </si>
  <si>
    <t>0L9</t>
  </si>
  <si>
    <t>1L9</t>
  </si>
  <si>
    <t>2L9</t>
  </si>
  <si>
    <t>3L9</t>
  </si>
  <si>
    <t>4L9</t>
  </si>
  <si>
    <t>5L9</t>
  </si>
  <si>
    <t>6L9</t>
  </si>
  <si>
    <t>7L9</t>
  </si>
  <si>
    <t>8L9</t>
  </si>
  <si>
    <t>9L9</t>
  </si>
  <si>
    <t>0M9</t>
  </si>
  <si>
    <t>1M9</t>
  </si>
  <si>
    <t>2M9</t>
  </si>
  <si>
    <t>3M9</t>
  </si>
  <si>
    <t>4M9</t>
  </si>
  <si>
    <t>5M9</t>
  </si>
  <si>
    <t>6M9</t>
  </si>
  <si>
    <t>7M9</t>
  </si>
  <si>
    <t>8M9</t>
  </si>
  <si>
    <t>9M9</t>
  </si>
  <si>
    <t>0P9</t>
  </si>
  <si>
    <t>1P9</t>
  </si>
  <si>
    <t>2P9</t>
  </si>
  <si>
    <t>3P9</t>
  </si>
  <si>
    <t>4P9</t>
  </si>
  <si>
    <t>5P9</t>
  </si>
  <si>
    <t>6P9</t>
  </si>
  <si>
    <t>7P9</t>
  </si>
  <si>
    <t>8P9</t>
  </si>
  <si>
    <t>9P9</t>
  </si>
  <si>
    <t>0X9</t>
  </si>
  <si>
    <t>1X9</t>
  </si>
  <si>
    <t>2X9</t>
  </si>
  <si>
    <t>3X9</t>
  </si>
  <si>
    <t>4X9</t>
  </si>
  <si>
    <t>5X9</t>
  </si>
  <si>
    <t>6X9</t>
  </si>
  <si>
    <t>7X9</t>
  </si>
  <si>
    <t>8X9</t>
  </si>
  <si>
    <t>9X9</t>
  </si>
  <si>
    <t>0Y9</t>
  </si>
  <si>
    <t>1Y9</t>
  </si>
  <si>
    <t>2Y9</t>
  </si>
  <si>
    <t>3Y9</t>
  </si>
  <si>
    <t>4Y9</t>
  </si>
  <si>
    <t>5Y9</t>
  </si>
  <si>
    <t>6Y9</t>
  </si>
  <si>
    <t>7Y9</t>
  </si>
  <si>
    <t>8Y9</t>
  </si>
  <si>
    <t>9Y9</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</si>
  <si>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</si>
  <si>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</si>
  <si>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</si>
  <si>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</si>
  <si>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</si>
  <si>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</si>
  <si>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</si>
  <si>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</si>
  <si>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</si>
  <si>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</si>
  <si>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</si>
  <si>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</si>
  <si>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</si>
  <si>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</si>
  <si>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</si>
  <si>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</si>
  <si>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</si>
  <si>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</si>
  <si>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</si>
  <si>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</si>
  <si>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</si>
  <si>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</si>
  <si>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</si>
  <si>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33A</t>
  </si>
  <si>
    <t>34A</t>
  </si>
  <si>
    <t>35A</t>
  </si>
  <si>
    <t>36A</t>
  </si>
  <si>
    <t>37A</t>
  </si>
  <si>
    <t>38A</t>
  </si>
  <si>
    <t>39A</t>
  </si>
  <si>
    <t>40A</t>
  </si>
  <si>
    <t>41A</t>
  </si>
  <si>
    <t>42A</t>
  </si>
  <si>
    <t>43A</t>
  </si>
  <si>
    <t>44A</t>
  </si>
  <si>
    <t>45A</t>
  </si>
  <si>
    <t>46A</t>
  </si>
  <si>
    <t>47A</t>
  </si>
  <si>
    <t>48A</t>
  </si>
  <si>
    <t>49A</t>
  </si>
  <si>
    <t>50A</t>
  </si>
  <si>
    <t>51A</t>
  </si>
  <si>
    <t>52A</t>
  </si>
  <si>
    <t>53A</t>
  </si>
  <si>
    <t>54A</t>
  </si>
  <si>
    <t>55A</t>
  </si>
  <si>
    <t>56A</t>
  </si>
  <si>
    <t>57A</t>
  </si>
  <si>
    <t>58A</t>
  </si>
  <si>
    <t>59A</t>
  </si>
  <si>
    <t>60A</t>
  </si>
  <si>
    <t>61A</t>
  </si>
  <si>
    <t>62A</t>
  </si>
  <si>
    <t>63A</t>
  </si>
  <si>
    <t>64A</t>
  </si>
  <si>
    <t>65A</t>
  </si>
  <si>
    <t>66A</t>
  </si>
  <si>
    <t>67A</t>
  </si>
  <si>
    <t>68A</t>
  </si>
  <si>
    <t>69A</t>
  </si>
  <si>
    <t>70A</t>
  </si>
  <si>
    <t>71A</t>
  </si>
  <si>
    <t>72A</t>
  </si>
  <si>
    <t>73A</t>
  </si>
  <si>
    <t>74A</t>
  </si>
  <si>
    <t>75A</t>
  </si>
  <si>
    <t>76A</t>
  </si>
  <si>
    <t>77A</t>
  </si>
  <si>
    <t>78A</t>
  </si>
  <si>
    <t>79A</t>
  </si>
  <si>
    <t>80A</t>
  </si>
  <si>
    <t>81A</t>
  </si>
  <si>
    <t>82A</t>
  </si>
  <si>
    <t>83A</t>
  </si>
  <si>
    <t>84A</t>
  </si>
  <si>
    <t>85A</t>
  </si>
  <si>
    <t>86A</t>
  </si>
  <si>
    <t>87A</t>
  </si>
  <si>
    <t>88A</t>
  </si>
  <si>
    <t>89A</t>
  </si>
  <si>
    <t>90A</t>
  </si>
  <si>
    <t>91A</t>
  </si>
  <si>
    <t>92A</t>
  </si>
  <si>
    <t>93A</t>
  </si>
  <si>
    <t>94A</t>
  </si>
  <si>
    <t>95A</t>
  </si>
  <si>
    <t>96A</t>
  </si>
  <si>
    <t>97A</t>
  </si>
  <si>
    <t>98A</t>
  </si>
  <si>
    <t>99A</t>
  </si>
  <si>
    <t>0AA</t>
  </si>
  <si>
    <t>1AA</t>
  </si>
  <si>
    <t>2AA</t>
  </si>
  <si>
    <t>3AA</t>
  </si>
  <si>
    <t>4AA</t>
  </si>
  <si>
    <t>5AA</t>
  </si>
  <si>
    <t>6AA</t>
  </si>
  <si>
    <t>7AA</t>
  </si>
  <si>
    <t>8AA</t>
  </si>
  <si>
    <t>9AA</t>
  </si>
  <si>
    <t>0CA</t>
  </si>
  <si>
    <t>1CA</t>
  </si>
  <si>
    <t>2CA</t>
  </si>
  <si>
    <t>3CA</t>
  </si>
  <si>
    <t>4CA</t>
  </si>
  <si>
    <t>5CA</t>
  </si>
  <si>
    <t>6CA</t>
  </si>
  <si>
    <t>7CA</t>
  </si>
  <si>
    <t>8CA</t>
  </si>
  <si>
    <t>9CA</t>
  </si>
  <si>
    <t>0FA</t>
  </si>
  <si>
    <t>1FA</t>
  </si>
  <si>
    <t>2FA</t>
  </si>
  <si>
    <t>3FA</t>
  </si>
  <si>
    <t>4FA</t>
  </si>
  <si>
    <t>5FA</t>
  </si>
  <si>
    <t>6FA</t>
  </si>
  <si>
    <t>7FA</t>
  </si>
  <si>
    <t>8FA</t>
  </si>
  <si>
    <t>9FA</t>
  </si>
  <si>
    <t>0HA</t>
  </si>
  <si>
    <t>1HA</t>
  </si>
  <si>
    <t>2HA</t>
  </si>
  <si>
    <t>3HA</t>
  </si>
  <si>
    <t>4HA</t>
  </si>
  <si>
    <t>5HA</t>
  </si>
  <si>
    <t>6HA</t>
  </si>
  <si>
    <t>7HA</t>
  </si>
  <si>
    <t>8HA</t>
  </si>
  <si>
    <t>9HA</t>
  </si>
  <si>
    <t>0KA</t>
  </si>
  <si>
    <t>1KA</t>
  </si>
  <si>
    <t>2KA</t>
  </si>
  <si>
    <t>3KA</t>
  </si>
  <si>
    <t>4KA</t>
  </si>
  <si>
    <t>5KA</t>
  </si>
  <si>
    <t>6KA</t>
  </si>
  <si>
    <t>7KA</t>
  </si>
  <si>
    <t>8KA</t>
  </si>
  <si>
    <t>9KA</t>
  </si>
  <si>
    <t>0LA</t>
  </si>
  <si>
    <t>1LA</t>
  </si>
  <si>
    <t>2LA</t>
  </si>
  <si>
    <t>3LA</t>
  </si>
  <si>
    <t>4LA</t>
  </si>
  <si>
    <t>5LA</t>
  </si>
  <si>
    <t>6LA</t>
  </si>
  <si>
    <t>7LA</t>
  </si>
  <si>
    <t>8LA</t>
  </si>
  <si>
    <t>9LA</t>
  </si>
  <si>
    <t>0MA</t>
  </si>
  <si>
    <t>1MA</t>
  </si>
  <si>
    <t>2MA</t>
  </si>
  <si>
    <t>3MA</t>
  </si>
  <si>
    <t>4MA</t>
  </si>
  <si>
    <t>5MA</t>
  </si>
  <si>
    <t>6MA</t>
  </si>
  <si>
    <t>7MA</t>
  </si>
  <si>
    <t>8MA</t>
  </si>
  <si>
    <t>9MA</t>
  </si>
  <si>
    <t>0PA</t>
  </si>
  <si>
    <t>1PA</t>
  </si>
  <si>
    <t>2PA</t>
  </si>
  <si>
    <t>3PA</t>
  </si>
  <si>
    <t>4PA</t>
  </si>
  <si>
    <t>5PA</t>
  </si>
  <si>
    <t>6PA</t>
  </si>
  <si>
    <t>7PA</t>
  </si>
  <si>
    <t>8PA</t>
  </si>
  <si>
    <t>9PA</t>
  </si>
  <si>
    <t>0XA</t>
  </si>
  <si>
    <t>1XA</t>
  </si>
  <si>
    <t>2XA</t>
  </si>
  <si>
    <t>3XA</t>
  </si>
  <si>
    <t>4XA</t>
  </si>
  <si>
    <t>5XA</t>
  </si>
  <si>
    <t>6XA</t>
  </si>
  <si>
    <t>7XA</t>
  </si>
  <si>
    <t>8XA</t>
  </si>
  <si>
    <t>9XA</t>
  </si>
  <si>
    <t>0YA</t>
  </si>
  <si>
    <t>1YA</t>
  </si>
  <si>
    <t>2YA</t>
  </si>
  <si>
    <t>3YA</t>
  </si>
  <si>
    <t>4YA</t>
  </si>
  <si>
    <t>5YA</t>
  </si>
  <si>
    <t>6YA</t>
  </si>
  <si>
    <t>7YA</t>
  </si>
  <si>
    <t>8YA</t>
  </si>
  <si>
    <t>9YA</t>
  </si>
  <si>
    <t>10C</t>
  </si>
  <si>
    <t>11C</t>
  </si>
  <si>
    <t>12C</t>
  </si>
  <si>
    <t>13C</t>
  </si>
  <si>
    <t>14C</t>
  </si>
  <si>
    <t>15C</t>
  </si>
  <si>
    <t>16C</t>
  </si>
  <si>
    <t>17C</t>
  </si>
  <si>
    <t>18C</t>
  </si>
  <si>
    <t>19C</t>
  </si>
  <si>
    <t>20C</t>
  </si>
  <si>
    <t>21C</t>
  </si>
  <si>
    <t>22C</t>
  </si>
  <si>
    <t>23C</t>
  </si>
  <si>
    <t>24C</t>
  </si>
  <si>
    <t>25C</t>
  </si>
  <si>
    <t>26C</t>
  </si>
  <si>
    <t>27C</t>
  </si>
  <si>
    <t>28C</t>
  </si>
  <si>
    <t>29C</t>
  </si>
  <si>
    <t>30C</t>
  </si>
  <si>
    <t>31C</t>
  </si>
  <si>
    <t>32C</t>
  </si>
  <si>
    <t>33C</t>
  </si>
  <si>
    <t>34C</t>
  </si>
  <si>
    <t>35C</t>
  </si>
  <si>
    <t>36C</t>
  </si>
  <si>
    <t>37C</t>
  </si>
  <si>
    <t>38C</t>
  </si>
  <si>
    <t>39C</t>
  </si>
  <si>
    <t>40C</t>
  </si>
  <si>
    <t>41C</t>
  </si>
  <si>
    <t>42C</t>
  </si>
  <si>
    <t>43C</t>
  </si>
  <si>
    <t>44C</t>
  </si>
  <si>
    <t>45C</t>
  </si>
  <si>
    <t>46C</t>
  </si>
  <si>
    <t>47C</t>
  </si>
  <si>
    <t>48C</t>
  </si>
  <si>
    <t>49C</t>
  </si>
  <si>
    <t>50C</t>
  </si>
  <si>
    <t>51C</t>
  </si>
  <si>
    <t>52C</t>
  </si>
  <si>
    <t>53C</t>
  </si>
  <si>
    <t>54C</t>
  </si>
  <si>
    <t>55C</t>
  </si>
  <si>
    <t>56C</t>
  </si>
  <si>
    <t>57C</t>
  </si>
  <si>
    <t>58C</t>
  </si>
  <si>
    <t>59C</t>
  </si>
  <si>
    <t>60C</t>
  </si>
  <si>
    <t>61C</t>
  </si>
  <si>
    <t>62C</t>
  </si>
  <si>
    <t>63C</t>
  </si>
  <si>
    <t>64C</t>
  </si>
  <si>
    <t>65C</t>
  </si>
  <si>
    <t>66C</t>
  </si>
  <si>
    <t>67C</t>
  </si>
  <si>
    <t>68C</t>
  </si>
  <si>
    <t>69C</t>
  </si>
  <si>
    <t>70C</t>
  </si>
  <si>
    <t>71C</t>
  </si>
  <si>
    <t>72C</t>
  </si>
  <si>
    <t>73C</t>
  </si>
  <si>
    <t>74C</t>
  </si>
  <si>
    <t>75C</t>
  </si>
  <si>
    <t>76C</t>
  </si>
  <si>
    <t>77C</t>
  </si>
  <si>
    <t>78C</t>
  </si>
  <si>
    <t>79C</t>
  </si>
  <si>
    <t>80C</t>
  </si>
  <si>
    <t>81C</t>
  </si>
  <si>
    <t>82C</t>
  </si>
  <si>
    <t>83C</t>
  </si>
  <si>
    <t>84C</t>
  </si>
  <si>
    <t>85C</t>
  </si>
  <si>
    <t>86C</t>
  </si>
  <si>
    <t>87C</t>
  </si>
  <si>
    <t>88C</t>
  </si>
  <si>
    <t>89C</t>
  </si>
  <si>
    <t>90C</t>
  </si>
  <si>
    <t>91C</t>
  </si>
  <si>
    <t>92C</t>
  </si>
  <si>
    <t>93C</t>
  </si>
  <si>
    <t>94C</t>
  </si>
  <si>
    <t>95C</t>
  </si>
  <si>
    <t>96C</t>
  </si>
  <si>
    <t>97C</t>
  </si>
  <si>
    <t>98C</t>
  </si>
  <si>
    <t>99C</t>
  </si>
  <si>
    <t>0AC</t>
  </si>
  <si>
    <t>1AC</t>
  </si>
  <si>
    <t>2AC</t>
  </si>
  <si>
    <t>3AC</t>
  </si>
  <si>
    <t>4AC</t>
  </si>
  <si>
    <t>5AC</t>
  </si>
  <si>
    <t>6AC</t>
  </si>
  <si>
    <t>7AC</t>
  </si>
  <si>
    <t>8AC</t>
  </si>
  <si>
    <t>9AC</t>
  </si>
  <si>
    <t>0CC</t>
  </si>
  <si>
    <t>1CC</t>
  </si>
  <si>
    <t>2CC</t>
  </si>
  <si>
    <t>3CC</t>
  </si>
  <si>
    <t>4CC</t>
  </si>
  <si>
    <t>5CC</t>
  </si>
  <si>
    <t>6CC</t>
  </si>
  <si>
    <t>7CC</t>
  </si>
  <si>
    <t>8CC</t>
  </si>
  <si>
    <t>9CC</t>
  </si>
  <si>
    <t>0FC</t>
  </si>
  <si>
    <t>1FC</t>
  </si>
  <si>
    <t>2FC</t>
  </si>
  <si>
    <t>3FC</t>
  </si>
  <si>
    <t>4FC</t>
  </si>
  <si>
    <t>5FC</t>
  </si>
  <si>
    <t>6FC</t>
  </si>
  <si>
    <t>7FC</t>
  </si>
  <si>
    <t>8FC</t>
  </si>
  <si>
    <t>9FC</t>
  </si>
  <si>
    <t>0HC</t>
  </si>
  <si>
    <t>1HC</t>
  </si>
  <si>
    <t>2HC</t>
  </si>
  <si>
    <t>3HC</t>
  </si>
  <si>
    <t>4HC</t>
  </si>
  <si>
    <t>5HC</t>
  </si>
  <si>
    <t>6HC</t>
  </si>
  <si>
    <t>7HC</t>
  </si>
  <si>
    <t>8HC</t>
  </si>
  <si>
    <t>9HC</t>
  </si>
  <si>
    <t>0KC</t>
  </si>
  <si>
    <t>1KC</t>
  </si>
  <si>
    <t>2KC</t>
  </si>
  <si>
    <t>3KC</t>
  </si>
  <si>
    <t>4KC</t>
  </si>
  <si>
    <t>5KC</t>
  </si>
  <si>
    <t>6KC</t>
  </si>
  <si>
    <t>7KC</t>
  </si>
  <si>
    <t>8KC</t>
  </si>
  <si>
    <t>9KC</t>
  </si>
  <si>
    <t>0LC</t>
  </si>
  <si>
    <t>1LC</t>
  </si>
  <si>
    <t>2LC</t>
  </si>
  <si>
    <t>3LC</t>
  </si>
  <si>
    <t>4LC</t>
  </si>
  <si>
    <t>5LC</t>
  </si>
  <si>
    <t>6LC</t>
  </si>
  <si>
    <t>7LC</t>
  </si>
  <si>
    <t>8LC</t>
  </si>
  <si>
    <t>9LC</t>
  </si>
  <si>
    <t>0MC</t>
  </si>
  <si>
    <t>1MC</t>
  </si>
  <si>
    <t>2MC</t>
  </si>
  <si>
    <t>3MC</t>
  </si>
  <si>
    <t>4MC</t>
  </si>
  <si>
    <t>5MC</t>
  </si>
  <si>
    <t>6MC</t>
  </si>
  <si>
    <t>7MC</t>
  </si>
  <si>
    <t>8MC</t>
  </si>
  <si>
    <t>9MC</t>
  </si>
  <si>
    <t>0PC</t>
  </si>
  <si>
    <t>1PC</t>
  </si>
  <si>
    <t>2PC</t>
  </si>
  <si>
    <t>3PC</t>
  </si>
  <si>
    <t>4PC</t>
  </si>
  <si>
    <t>5PC</t>
  </si>
  <si>
    <t>6PC</t>
  </si>
  <si>
    <t>7PC</t>
  </si>
  <si>
    <t>8PC</t>
  </si>
  <si>
    <t>9PC</t>
  </si>
  <si>
    <t>0XC</t>
  </si>
  <si>
    <t>1XC</t>
  </si>
  <si>
    <t>2XC</t>
  </si>
  <si>
    <t>3XC</t>
  </si>
  <si>
    <t>4XC</t>
  </si>
  <si>
    <t>5XC</t>
  </si>
  <si>
    <t>6XC</t>
  </si>
  <si>
    <t>7XC</t>
  </si>
  <si>
    <t>8XC</t>
  </si>
  <si>
    <t>9XC</t>
  </si>
  <si>
    <t>0YC</t>
  </si>
  <si>
    <t>1YC</t>
  </si>
  <si>
    <t>2YC</t>
  </si>
  <si>
    <t>3YC</t>
  </si>
  <si>
    <t>4YC</t>
  </si>
  <si>
    <t>5YC</t>
  </si>
  <si>
    <t>6YC</t>
  </si>
  <si>
    <t>7YC</t>
  </si>
  <si>
    <t>8YC</t>
  </si>
  <si>
    <t>9YC</t>
  </si>
  <si>
    <t>10F</t>
  </si>
  <si>
    <t>11F</t>
  </si>
  <si>
    <t>12F</t>
  </si>
  <si>
    <t>13F</t>
  </si>
  <si>
    <t>14F</t>
  </si>
  <si>
    <t>15F</t>
  </si>
  <si>
    <t>16F</t>
  </si>
  <si>
    <t>17F</t>
  </si>
  <si>
    <t>18F</t>
  </si>
  <si>
    <t>19F</t>
  </si>
  <si>
    <t>20F</t>
  </si>
  <si>
    <t>21F</t>
  </si>
  <si>
    <t>22F</t>
  </si>
  <si>
    <t>23F</t>
  </si>
  <si>
    <t>24F</t>
  </si>
  <si>
    <t>25F</t>
  </si>
  <si>
    <t>26F</t>
  </si>
  <si>
    <t>27F</t>
  </si>
  <si>
    <t>28F</t>
  </si>
  <si>
    <t>29F</t>
  </si>
  <si>
    <t>30F</t>
  </si>
  <si>
    <t>31F</t>
  </si>
  <si>
    <t>32F</t>
  </si>
  <si>
    <t>33F</t>
  </si>
  <si>
    <t>34F</t>
  </si>
  <si>
    <t>35F</t>
  </si>
  <si>
    <t>36F</t>
  </si>
  <si>
    <t>37F</t>
  </si>
  <si>
    <t>38F</t>
  </si>
  <si>
    <t>39F</t>
  </si>
  <si>
    <t>40F</t>
  </si>
  <si>
    <t>41F</t>
  </si>
  <si>
    <t>42F</t>
  </si>
  <si>
    <t>43F</t>
  </si>
  <si>
    <t>44F</t>
  </si>
  <si>
    <t>45F</t>
  </si>
  <si>
    <t>46F</t>
  </si>
  <si>
    <t>47F</t>
  </si>
  <si>
    <t>48F</t>
  </si>
  <si>
    <t>49F</t>
  </si>
  <si>
    <t>50F</t>
  </si>
  <si>
    <t>51F</t>
  </si>
  <si>
    <t>52F</t>
  </si>
  <si>
    <t>53F</t>
  </si>
  <si>
    <t>54F</t>
  </si>
  <si>
    <t>55F</t>
  </si>
  <si>
    <t>56F</t>
  </si>
  <si>
    <t>57F</t>
  </si>
  <si>
    <t>58F</t>
  </si>
  <si>
    <t>59F</t>
  </si>
  <si>
    <t>60F</t>
  </si>
  <si>
    <t>61F</t>
  </si>
  <si>
    <t>62F</t>
  </si>
  <si>
    <t>63F</t>
  </si>
  <si>
    <t>64F</t>
  </si>
  <si>
    <t>65F</t>
  </si>
  <si>
    <t>66F</t>
  </si>
  <si>
    <t>67F</t>
  </si>
  <si>
    <t>68F</t>
  </si>
  <si>
    <t>69F</t>
  </si>
  <si>
    <t>70F</t>
  </si>
  <si>
    <t>71F</t>
  </si>
  <si>
    <t>72F</t>
  </si>
  <si>
    <t>73F</t>
  </si>
  <si>
    <t>74F</t>
  </si>
  <si>
    <t>75F</t>
  </si>
  <si>
    <t>76F</t>
  </si>
  <si>
    <t>77F</t>
  </si>
  <si>
    <t>78F</t>
  </si>
  <si>
    <t>79F</t>
  </si>
  <si>
    <t>80F</t>
  </si>
  <si>
    <t>81F</t>
  </si>
  <si>
    <t>82F</t>
  </si>
  <si>
    <t>83F</t>
  </si>
  <si>
    <t>84F</t>
  </si>
  <si>
    <t>85F</t>
  </si>
  <si>
    <t>86F</t>
  </si>
  <si>
    <t>87F</t>
  </si>
  <si>
    <t>88F</t>
  </si>
  <si>
    <t>89F</t>
  </si>
  <si>
    <t>90F</t>
  </si>
  <si>
    <t>91F</t>
  </si>
  <si>
    <t>92F</t>
  </si>
  <si>
    <t>93F</t>
  </si>
  <si>
    <t>94F</t>
  </si>
  <si>
    <t>95F</t>
  </si>
  <si>
    <t>96F</t>
  </si>
  <si>
    <t>97F</t>
  </si>
  <si>
    <t>98F</t>
  </si>
  <si>
    <t>99F</t>
  </si>
  <si>
    <t>0AF</t>
  </si>
  <si>
    <t>1AF</t>
  </si>
  <si>
    <t>2AF</t>
  </si>
  <si>
    <t>3AF</t>
  </si>
  <si>
    <t>4AF</t>
  </si>
  <si>
    <t>5AF</t>
  </si>
  <si>
    <t>6AF</t>
  </si>
  <si>
    <t>7AF</t>
  </si>
  <si>
    <t>8AF</t>
  </si>
  <si>
    <t>9AF</t>
  </si>
  <si>
    <t>0CF</t>
  </si>
  <si>
    <t>1CF</t>
  </si>
  <si>
    <t>2CF</t>
  </si>
  <si>
    <t>3CF</t>
  </si>
  <si>
    <t>4CF</t>
  </si>
  <si>
    <t>5CF</t>
  </si>
  <si>
    <t>6CF</t>
  </si>
  <si>
    <t>7CF</t>
  </si>
  <si>
    <t>8CF</t>
  </si>
  <si>
    <t>9CF</t>
  </si>
  <si>
    <t>0FF</t>
  </si>
  <si>
    <t>1FF</t>
  </si>
  <si>
    <t>2FF</t>
  </si>
  <si>
    <t>3FF</t>
  </si>
  <si>
    <t>4FF</t>
  </si>
  <si>
    <t>5FF</t>
  </si>
  <si>
    <t>6FF</t>
  </si>
  <si>
    <t>7FF</t>
  </si>
  <si>
    <t>8FF</t>
  </si>
  <si>
    <t>9FF</t>
  </si>
  <si>
    <t>0HF</t>
  </si>
  <si>
    <t>1HF</t>
  </si>
  <si>
    <t>2HF</t>
  </si>
  <si>
    <t>3HF</t>
  </si>
  <si>
    <t>4HF</t>
  </si>
  <si>
    <t>5HF</t>
  </si>
  <si>
    <t>6HF</t>
  </si>
  <si>
    <t>7HF</t>
  </si>
  <si>
    <t>8HF</t>
  </si>
  <si>
    <t>9HF</t>
  </si>
  <si>
    <t>0KF</t>
  </si>
  <si>
    <t>1KF</t>
  </si>
  <si>
    <t>2KF</t>
  </si>
  <si>
    <t>3KF</t>
  </si>
  <si>
    <t>4KF</t>
  </si>
  <si>
    <t>5KF</t>
  </si>
  <si>
    <t>6KF</t>
  </si>
  <si>
    <t>7KF</t>
  </si>
  <si>
    <t>8KF</t>
  </si>
  <si>
    <t>9KF</t>
  </si>
  <si>
    <t>0LF</t>
  </si>
  <si>
    <t>1LF</t>
  </si>
  <si>
    <t>2LF</t>
  </si>
  <si>
    <t>3LF</t>
  </si>
  <si>
    <t>4LF</t>
  </si>
  <si>
    <t>5LF</t>
  </si>
  <si>
    <t>6LF</t>
  </si>
  <si>
    <t>7LF</t>
  </si>
  <si>
    <t>8LF</t>
  </si>
  <si>
    <t>9LF</t>
  </si>
  <si>
    <t>0MF</t>
  </si>
  <si>
    <t>1MF</t>
  </si>
  <si>
    <t>2MF</t>
  </si>
  <si>
    <t>3MF</t>
  </si>
  <si>
    <t>4MF</t>
  </si>
  <si>
    <t>5MF</t>
  </si>
  <si>
    <t>6MF</t>
  </si>
  <si>
    <t>7MF</t>
  </si>
  <si>
    <t>8MF</t>
  </si>
  <si>
    <t>9MF</t>
  </si>
  <si>
    <t>0PF</t>
  </si>
  <si>
    <t>1PF</t>
  </si>
  <si>
    <t>2PF</t>
  </si>
  <si>
    <t>3PF</t>
  </si>
  <si>
    <t>4PF</t>
  </si>
  <si>
    <t>5PF</t>
  </si>
  <si>
    <t>6PF</t>
  </si>
  <si>
    <t>7PF</t>
  </si>
  <si>
    <t>8PF</t>
  </si>
  <si>
    <t>9PF</t>
  </si>
  <si>
    <t>0XF</t>
  </si>
  <si>
    <t>1XF</t>
  </si>
  <si>
    <t>2XF</t>
  </si>
  <si>
    <t>3XF</t>
  </si>
  <si>
    <t>4XF</t>
  </si>
  <si>
    <t>5XF</t>
  </si>
  <si>
    <t>6XF</t>
  </si>
  <si>
    <t>7XF</t>
  </si>
  <si>
    <t>8XF</t>
  </si>
  <si>
    <t>9XF</t>
  </si>
  <si>
    <t>0YF</t>
  </si>
  <si>
    <t>1YF</t>
  </si>
  <si>
    <t>2YF</t>
  </si>
  <si>
    <t>3YF</t>
  </si>
  <si>
    <t>4YF</t>
  </si>
  <si>
    <t>5YF</t>
  </si>
  <si>
    <t>6YF</t>
  </si>
  <si>
    <t>7YF</t>
  </si>
  <si>
    <t>8YF</t>
  </si>
  <si>
    <t>9YF</t>
  </si>
  <si>
    <t>10H</t>
  </si>
  <si>
    <t>11H</t>
  </si>
  <si>
    <t>12H</t>
  </si>
  <si>
    <t>13H</t>
  </si>
  <si>
    <t>14H</t>
  </si>
  <si>
    <t>15H</t>
  </si>
  <si>
    <t>16H</t>
  </si>
  <si>
    <t>17H</t>
  </si>
  <si>
    <t>18H</t>
  </si>
  <si>
    <t>19H</t>
  </si>
  <si>
    <t>20H</t>
  </si>
  <si>
    <t>21H</t>
  </si>
  <si>
    <t>22H</t>
  </si>
  <si>
    <t>23H</t>
  </si>
  <si>
    <t>24H</t>
  </si>
  <si>
    <t>25H</t>
  </si>
  <si>
    <t>26H</t>
  </si>
  <si>
    <t>27H</t>
  </si>
  <si>
    <t>28H</t>
  </si>
  <si>
    <t>29H</t>
  </si>
  <si>
    <t>30H</t>
  </si>
  <si>
    <t>31H</t>
  </si>
  <si>
    <t>32H</t>
  </si>
  <si>
    <t>33H</t>
  </si>
  <si>
    <t>34H</t>
  </si>
  <si>
    <t>35H</t>
  </si>
  <si>
    <t>36H</t>
  </si>
  <si>
    <t>37H</t>
  </si>
  <si>
    <t>38H</t>
  </si>
  <si>
    <t>39H</t>
  </si>
  <si>
    <t>40H</t>
  </si>
  <si>
    <t>41H</t>
  </si>
  <si>
    <t>42H</t>
  </si>
  <si>
    <t>43H</t>
  </si>
  <si>
    <t>44H</t>
  </si>
  <si>
    <t>45H</t>
  </si>
  <si>
    <t>46H</t>
  </si>
  <si>
    <t>47H</t>
  </si>
  <si>
    <t>48H</t>
  </si>
  <si>
    <t>49H</t>
  </si>
  <si>
    <t>50H</t>
  </si>
  <si>
    <t>51H</t>
  </si>
  <si>
    <t>52H</t>
  </si>
  <si>
    <t>53H</t>
  </si>
  <si>
    <t>54H</t>
  </si>
  <si>
    <t>55H</t>
  </si>
  <si>
    <t>56H</t>
  </si>
  <si>
    <t>57H</t>
  </si>
  <si>
    <t>58H</t>
  </si>
  <si>
    <t>59H</t>
  </si>
  <si>
    <t>60H</t>
  </si>
  <si>
    <t>61H</t>
  </si>
  <si>
    <t>62H</t>
  </si>
  <si>
    <t>63H</t>
  </si>
  <si>
    <t>64H</t>
  </si>
  <si>
    <t>65H</t>
  </si>
  <si>
    <t>66H</t>
  </si>
  <si>
    <t>67H</t>
  </si>
  <si>
    <t>68H</t>
  </si>
  <si>
    <t>69H</t>
  </si>
  <si>
    <t>70H</t>
  </si>
  <si>
    <t>71H</t>
  </si>
  <si>
    <t>72H</t>
  </si>
  <si>
    <t>73H</t>
  </si>
  <si>
    <t>74H</t>
  </si>
  <si>
    <t>75H</t>
  </si>
  <si>
    <t>76H</t>
  </si>
  <si>
    <t>77H</t>
  </si>
  <si>
    <t>78H</t>
  </si>
  <si>
    <t>79H</t>
  </si>
  <si>
    <t>80H</t>
  </si>
  <si>
    <t>81H</t>
  </si>
  <si>
    <t>82H</t>
  </si>
  <si>
    <t>83H</t>
  </si>
  <si>
    <t>84H</t>
  </si>
  <si>
    <t>85H</t>
  </si>
  <si>
    <t>86H</t>
  </si>
  <si>
    <t>87H</t>
  </si>
  <si>
    <t>88H</t>
  </si>
  <si>
    <t>89H</t>
  </si>
  <si>
    <t>90H</t>
  </si>
  <si>
    <t>91H</t>
  </si>
  <si>
    <t>92H</t>
  </si>
  <si>
    <t>93H</t>
  </si>
  <si>
    <t>94H</t>
  </si>
  <si>
    <t>95H</t>
  </si>
  <si>
    <t>96H</t>
  </si>
  <si>
    <t>97H</t>
  </si>
  <si>
    <t>98H</t>
  </si>
  <si>
    <t>99H</t>
  </si>
  <si>
    <t>0AH</t>
  </si>
  <si>
    <t>1AH</t>
  </si>
  <si>
    <t>2AH</t>
  </si>
  <si>
    <t>3AH</t>
  </si>
  <si>
    <t>4AH</t>
  </si>
  <si>
    <t>5AH</t>
  </si>
  <si>
    <t>6AH</t>
  </si>
  <si>
    <t>7AH</t>
  </si>
  <si>
    <t>8AH</t>
  </si>
  <si>
    <t>9AH</t>
  </si>
  <si>
    <t>0CH</t>
  </si>
  <si>
    <t>1CH</t>
  </si>
  <si>
    <t>2CH</t>
  </si>
  <si>
    <t>3CH</t>
  </si>
  <si>
    <t>4CH</t>
  </si>
  <si>
    <t>5CH</t>
  </si>
  <si>
    <t>6CH</t>
  </si>
  <si>
    <t>7CH</t>
  </si>
  <si>
    <t>8CH</t>
  </si>
  <si>
    <t>9CH</t>
  </si>
  <si>
    <t>0FH</t>
  </si>
  <si>
    <t>1FH</t>
  </si>
  <si>
    <t>2FH</t>
  </si>
  <si>
    <t>3FH</t>
  </si>
  <si>
    <t>4FH</t>
  </si>
  <si>
    <t>5FH</t>
  </si>
  <si>
    <t>6FH</t>
  </si>
  <si>
    <t>7FH</t>
  </si>
  <si>
    <t>8FH</t>
  </si>
  <si>
    <t>9FH</t>
  </si>
  <si>
    <t>0HH</t>
  </si>
  <si>
    <t>1HH</t>
  </si>
  <si>
    <t>2HH</t>
  </si>
  <si>
    <t>3HH</t>
  </si>
  <si>
    <t>4HH</t>
  </si>
  <si>
    <t>5HH</t>
  </si>
  <si>
    <t>6HH</t>
  </si>
  <si>
    <t>7HH</t>
  </si>
  <si>
    <t>8HH</t>
  </si>
  <si>
    <t>9HH</t>
  </si>
  <si>
    <t>0KH</t>
  </si>
  <si>
    <t>1KH</t>
  </si>
  <si>
    <t>2KH</t>
  </si>
  <si>
    <t>3KH</t>
  </si>
  <si>
    <t>4KH</t>
  </si>
  <si>
    <t>5KH</t>
  </si>
  <si>
    <t>6KH</t>
  </si>
  <si>
    <t>7KH</t>
  </si>
  <si>
    <t>8KH</t>
  </si>
  <si>
    <t>9KH</t>
  </si>
  <si>
    <t>0LH</t>
  </si>
  <si>
    <t>1LH</t>
  </si>
  <si>
    <t>2LH</t>
  </si>
  <si>
    <t>3LH</t>
  </si>
  <si>
    <t>4LH</t>
  </si>
  <si>
    <t>5LH</t>
  </si>
  <si>
    <t>6LH</t>
  </si>
  <si>
    <t>7LH</t>
  </si>
  <si>
    <t>8LH</t>
  </si>
  <si>
    <t>9LH</t>
  </si>
  <si>
    <t>0MH</t>
  </si>
  <si>
    <t>1MH</t>
  </si>
  <si>
    <t>2MH</t>
  </si>
  <si>
    <t>3MH</t>
  </si>
  <si>
    <t>4MH</t>
  </si>
  <si>
    <t>5MH</t>
  </si>
  <si>
    <t>6MH</t>
  </si>
  <si>
    <t>7MH</t>
  </si>
  <si>
    <t>8MH</t>
  </si>
  <si>
    <t>9MH</t>
  </si>
  <si>
    <t>0PH</t>
  </si>
  <si>
    <t>1PH</t>
  </si>
  <si>
    <t>2PH</t>
  </si>
  <si>
    <t>3PH</t>
  </si>
  <si>
    <t>4PH</t>
  </si>
  <si>
    <t>5PH</t>
  </si>
  <si>
    <t>6PH</t>
  </si>
  <si>
    <t>7PH</t>
  </si>
  <si>
    <t>8PH</t>
  </si>
  <si>
    <t>9PH</t>
  </si>
  <si>
    <t>0XH</t>
  </si>
  <si>
    <t>1XH</t>
  </si>
  <si>
    <t>2XH</t>
  </si>
  <si>
    <t>3XH</t>
  </si>
  <si>
    <t>4XH</t>
  </si>
  <si>
    <t>5XH</t>
  </si>
  <si>
    <t>6XH</t>
  </si>
  <si>
    <t>7XH</t>
  </si>
  <si>
    <t>8XH</t>
  </si>
  <si>
    <t>9XH</t>
  </si>
  <si>
    <t>0YH</t>
  </si>
  <si>
    <t>1YH</t>
  </si>
  <si>
    <t>2YH</t>
  </si>
  <si>
    <t>3YH</t>
  </si>
  <si>
    <t>4YH</t>
  </si>
  <si>
    <t>5YH</t>
  </si>
  <si>
    <t>6YH</t>
  </si>
  <si>
    <t>7YH</t>
  </si>
  <si>
    <t>8YH</t>
  </si>
  <si>
    <t>9YH</t>
  </si>
  <si>
    <t>10K</t>
  </si>
  <si>
    <t>11K</t>
  </si>
  <si>
    <t>12K</t>
  </si>
  <si>
    <t>13K</t>
  </si>
  <si>
    <t>14K</t>
  </si>
  <si>
    <t>15K</t>
  </si>
  <si>
    <t>16K</t>
  </si>
  <si>
    <t>17K</t>
  </si>
  <si>
    <t>18K</t>
  </si>
  <si>
    <t>19K</t>
  </si>
  <si>
    <t>20K</t>
  </si>
  <si>
    <t>21K</t>
  </si>
  <si>
    <t>22K</t>
  </si>
  <si>
    <t>23K</t>
  </si>
  <si>
    <t>24K</t>
  </si>
  <si>
    <t>25K</t>
  </si>
  <si>
    <t>26K</t>
  </si>
  <si>
    <t>27K</t>
  </si>
  <si>
    <t>28K</t>
  </si>
  <si>
    <t>29K</t>
  </si>
  <si>
    <t>30K</t>
  </si>
  <si>
    <t>31K</t>
  </si>
  <si>
    <t>32K</t>
  </si>
  <si>
    <t>33K</t>
  </si>
  <si>
    <t>34K</t>
  </si>
  <si>
    <t>35K</t>
  </si>
  <si>
    <t>36K</t>
  </si>
  <si>
    <t>37K</t>
  </si>
  <si>
    <t>38K</t>
  </si>
  <si>
    <t>39K</t>
  </si>
  <si>
    <t>40K</t>
  </si>
  <si>
    <t>41K</t>
  </si>
  <si>
    <t>42K</t>
  </si>
  <si>
    <t>43K</t>
  </si>
  <si>
    <t>44K</t>
  </si>
  <si>
    <t>45K</t>
  </si>
  <si>
    <t>46K</t>
  </si>
  <si>
    <t>47K</t>
  </si>
  <si>
    <t>48K</t>
  </si>
  <si>
    <t>49K</t>
  </si>
  <si>
    <t>50K</t>
  </si>
  <si>
    <t>51K</t>
  </si>
  <si>
    <t>52K</t>
  </si>
  <si>
    <t>53K</t>
  </si>
  <si>
    <t>54K</t>
  </si>
  <si>
    <t>55K</t>
  </si>
  <si>
    <t>56K</t>
  </si>
  <si>
    <t>57K</t>
  </si>
  <si>
    <t>58K</t>
  </si>
  <si>
    <t>59K</t>
  </si>
  <si>
    <t>60K</t>
  </si>
  <si>
    <t>61K</t>
  </si>
  <si>
    <t>62K</t>
  </si>
  <si>
    <t>63K</t>
  </si>
  <si>
    <t>64K</t>
  </si>
  <si>
    <t>65K</t>
  </si>
  <si>
    <t>66K</t>
  </si>
  <si>
    <t>67K</t>
  </si>
  <si>
    <t>68K</t>
  </si>
  <si>
    <t>69K</t>
  </si>
  <si>
    <t>70K</t>
  </si>
  <si>
    <t>71K</t>
  </si>
  <si>
    <t>72K</t>
  </si>
  <si>
    <t>73K</t>
  </si>
  <si>
    <t>74K</t>
  </si>
  <si>
    <t>75K</t>
  </si>
  <si>
    <t>76K</t>
  </si>
  <si>
    <t>77K</t>
  </si>
  <si>
    <t>78K</t>
  </si>
  <si>
    <t>79K</t>
  </si>
  <si>
    <t>80K</t>
  </si>
  <si>
    <t>81K</t>
  </si>
  <si>
    <t>82K</t>
  </si>
  <si>
    <t>83K</t>
  </si>
  <si>
    <t>84K</t>
  </si>
  <si>
    <t>85K</t>
  </si>
  <si>
    <t>86K</t>
  </si>
  <si>
    <t>87K</t>
  </si>
  <si>
    <t>88K</t>
  </si>
  <si>
    <t>89K</t>
  </si>
  <si>
    <t>90K</t>
  </si>
  <si>
    <t>91K</t>
  </si>
  <si>
    <t>92K</t>
  </si>
  <si>
    <t>93K</t>
  </si>
  <si>
    <t>94K</t>
  </si>
  <si>
    <t>95K</t>
  </si>
  <si>
    <t>96K</t>
  </si>
  <si>
    <t>97K</t>
  </si>
  <si>
    <t>98K</t>
  </si>
  <si>
    <t>99K</t>
  </si>
  <si>
    <t>0AK</t>
  </si>
  <si>
    <t>1AK</t>
  </si>
  <si>
    <t>2AK</t>
  </si>
  <si>
    <t>3AK</t>
  </si>
  <si>
    <t>4AK</t>
  </si>
  <si>
    <t>5AK</t>
  </si>
  <si>
    <t>6AK</t>
  </si>
  <si>
    <t>7AK</t>
  </si>
  <si>
    <t>8AK</t>
  </si>
  <si>
    <t>9AK</t>
  </si>
  <si>
    <t>0CK</t>
  </si>
  <si>
    <t>1CK</t>
  </si>
  <si>
    <t>2CK</t>
  </si>
  <si>
    <t>3CK</t>
  </si>
  <si>
    <t>4CK</t>
  </si>
  <si>
    <t>5CK</t>
  </si>
  <si>
    <t>6CK</t>
  </si>
  <si>
    <t>7CK</t>
  </si>
  <si>
    <t>8CK</t>
  </si>
  <si>
    <t>9CK</t>
  </si>
  <si>
    <t>0FK</t>
  </si>
  <si>
    <t>1FK</t>
  </si>
  <si>
    <t>2FK</t>
  </si>
  <si>
    <t>3FK</t>
  </si>
  <si>
    <t>4FK</t>
  </si>
  <si>
    <t>5FK</t>
  </si>
  <si>
    <t>6FK</t>
  </si>
  <si>
    <t>7FK</t>
  </si>
  <si>
    <t>8FK</t>
  </si>
  <si>
    <t>9FK</t>
  </si>
  <si>
    <t>0HK</t>
  </si>
  <si>
    <t>1HK</t>
  </si>
  <si>
    <t>2HK</t>
  </si>
  <si>
    <t>3HK</t>
  </si>
  <si>
    <t>4HK</t>
  </si>
  <si>
    <t>5HK</t>
  </si>
  <si>
    <t>6HK</t>
  </si>
  <si>
    <t>7HK</t>
  </si>
  <si>
    <t>8HK</t>
  </si>
  <si>
    <t>9HK</t>
  </si>
  <si>
    <t>0KK</t>
  </si>
  <si>
    <t>1KK</t>
  </si>
  <si>
    <t>2KK</t>
  </si>
  <si>
    <t>3KK</t>
  </si>
  <si>
    <t>4KK</t>
  </si>
  <si>
    <t>5KK</t>
  </si>
  <si>
    <t>6KK</t>
  </si>
  <si>
    <t>7KK</t>
  </si>
  <si>
    <t>8KK</t>
  </si>
  <si>
    <t>9KK</t>
  </si>
  <si>
    <t>0LK</t>
  </si>
  <si>
    <t>1LK</t>
  </si>
  <si>
    <t>2LK</t>
  </si>
  <si>
    <t>3LK</t>
  </si>
  <si>
    <t>4LK</t>
  </si>
  <si>
    <t>5LK</t>
  </si>
  <si>
    <t>6LK</t>
  </si>
  <si>
    <t>7LK</t>
  </si>
  <si>
    <t>8LK</t>
  </si>
  <si>
    <t>9LK</t>
  </si>
  <si>
    <t>0MK</t>
  </si>
  <si>
    <t>1MK</t>
  </si>
  <si>
    <t>2MK</t>
  </si>
  <si>
    <t>3MK</t>
  </si>
  <si>
    <t>4MK</t>
  </si>
  <si>
    <t>5MK</t>
  </si>
  <si>
    <t>6MK</t>
  </si>
  <si>
    <t>7MK</t>
  </si>
  <si>
    <t>8MK</t>
  </si>
  <si>
    <t>9MK</t>
  </si>
  <si>
    <t>0PK</t>
  </si>
  <si>
    <t>1PK</t>
  </si>
  <si>
    <t>2PK</t>
  </si>
  <si>
    <t>3PK</t>
  </si>
  <si>
    <t>4PK</t>
  </si>
  <si>
    <t>5PK</t>
  </si>
  <si>
    <t>6PK</t>
  </si>
  <si>
    <t>7PK</t>
  </si>
  <si>
    <t>8PK</t>
  </si>
  <si>
    <t>9PK</t>
  </si>
  <si>
    <t>0XK</t>
  </si>
  <si>
    <t>1XK</t>
  </si>
  <si>
    <t>2XK</t>
  </si>
  <si>
    <t>3XK</t>
  </si>
  <si>
    <t>4XK</t>
  </si>
  <si>
    <t>5XK</t>
  </si>
  <si>
    <t>6XK</t>
  </si>
  <si>
    <t>7XK</t>
  </si>
  <si>
    <t>8XK</t>
  </si>
  <si>
    <t>9XK</t>
  </si>
  <si>
    <t>0YK</t>
  </si>
  <si>
    <t>1YK</t>
  </si>
  <si>
    <t>2YK</t>
  </si>
  <si>
    <t>3YK</t>
  </si>
  <si>
    <t>4YK</t>
  </si>
  <si>
    <t>5YK</t>
  </si>
  <si>
    <t>6YK</t>
  </si>
  <si>
    <t>7YK</t>
  </si>
  <si>
    <t>8YK</t>
  </si>
  <si>
    <t>9YK</t>
  </si>
  <si>
    <t>10L</t>
  </si>
  <si>
    <t>11L</t>
  </si>
  <si>
    <t>12L</t>
  </si>
  <si>
    <t>13L</t>
  </si>
  <si>
    <t>14L</t>
  </si>
  <si>
    <t>15L</t>
  </si>
  <si>
    <t>16L</t>
  </si>
  <si>
    <t>17L</t>
  </si>
  <si>
    <t>18L</t>
  </si>
  <si>
    <t>19L</t>
  </si>
  <si>
    <t>20L</t>
  </si>
  <si>
    <t>21L</t>
  </si>
  <si>
    <t>22L</t>
  </si>
  <si>
    <t>23L</t>
  </si>
  <si>
    <t>24L</t>
  </si>
  <si>
    <t>25L</t>
  </si>
  <si>
    <t>26L</t>
  </si>
  <si>
    <t>27L</t>
  </si>
  <si>
    <t>28L</t>
  </si>
  <si>
    <t>29L</t>
  </si>
  <si>
    <t>30L</t>
  </si>
  <si>
    <t>31L</t>
  </si>
  <si>
    <t>32L</t>
  </si>
  <si>
    <t>33L</t>
  </si>
  <si>
    <t>34L</t>
  </si>
  <si>
    <t>35L</t>
  </si>
  <si>
    <t>36L</t>
  </si>
  <si>
    <t>37L</t>
  </si>
  <si>
    <t>38L</t>
  </si>
  <si>
    <t>39L</t>
  </si>
  <si>
    <t>40L</t>
  </si>
  <si>
    <t>41L</t>
  </si>
  <si>
    <t>42L</t>
  </si>
  <si>
    <t>43L</t>
  </si>
  <si>
    <t>44L</t>
  </si>
  <si>
    <t>45L</t>
  </si>
  <si>
    <t>46L</t>
  </si>
  <si>
    <t>47L</t>
  </si>
  <si>
    <t>48L</t>
  </si>
  <si>
    <t>49L</t>
  </si>
  <si>
    <t>50L</t>
  </si>
  <si>
    <t>51L</t>
  </si>
  <si>
    <t>52L</t>
  </si>
  <si>
    <t>53L</t>
  </si>
  <si>
    <t>54L</t>
  </si>
  <si>
    <t>55L</t>
  </si>
  <si>
    <t>56L</t>
  </si>
  <si>
    <t>57L</t>
  </si>
  <si>
    <t>58L</t>
  </si>
  <si>
    <t>59L</t>
  </si>
  <si>
    <t>60L</t>
  </si>
  <si>
    <t>61L</t>
  </si>
  <si>
    <t>62L</t>
  </si>
  <si>
    <t>63L</t>
  </si>
  <si>
    <t>64L</t>
  </si>
  <si>
    <t>65L</t>
  </si>
  <si>
    <t>66L</t>
  </si>
  <si>
    <t>67L</t>
  </si>
  <si>
    <t>68L</t>
  </si>
  <si>
    <t>69L</t>
  </si>
  <si>
    <t>70L</t>
  </si>
  <si>
    <t>71L</t>
  </si>
  <si>
    <t>72L</t>
  </si>
  <si>
    <t>73L</t>
  </si>
  <si>
    <t>74L</t>
  </si>
  <si>
    <t>75L</t>
  </si>
  <si>
    <t>76L</t>
  </si>
  <si>
    <t>77L</t>
  </si>
  <si>
    <t>78L</t>
  </si>
  <si>
    <t>79L</t>
  </si>
  <si>
    <t>80L</t>
  </si>
  <si>
    <t>81L</t>
  </si>
  <si>
    <t>82L</t>
  </si>
  <si>
    <t>83L</t>
  </si>
  <si>
    <t>84L</t>
  </si>
  <si>
    <t>85L</t>
  </si>
  <si>
    <t>86L</t>
  </si>
  <si>
    <t>87L</t>
  </si>
  <si>
    <t>88L</t>
  </si>
  <si>
    <t>89L</t>
  </si>
  <si>
    <t>90L</t>
  </si>
  <si>
    <t>91L</t>
  </si>
  <si>
    <t>92L</t>
  </si>
  <si>
    <t>93L</t>
  </si>
  <si>
    <t>94L</t>
  </si>
  <si>
    <t>95L</t>
  </si>
  <si>
    <t>96L</t>
  </si>
  <si>
    <t>97L</t>
  </si>
  <si>
    <t>98L</t>
  </si>
  <si>
    <t>99L</t>
  </si>
  <si>
    <t>0AL</t>
  </si>
  <si>
    <t>1AL</t>
  </si>
  <si>
    <t>2AL</t>
  </si>
  <si>
    <t>3AL</t>
  </si>
  <si>
    <t>4AL</t>
  </si>
  <si>
    <t>5AL</t>
  </si>
  <si>
    <t>6AL</t>
  </si>
  <si>
    <t>7AL</t>
  </si>
  <si>
    <t>8AL</t>
  </si>
  <si>
    <t>9AL</t>
  </si>
  <si>
    <t>0CL</t>
  </si>
  <si>
    <t>1CL</t>
  </si>
  <si>
    <t>2CL</t>
  </si>
  <si>
    <t>3CL</t>
  </si>
  <si>
    <t>4CL</t>
  </si>
  <si>
    <t>5CL</t>
  </si>
  <si>
    <t>6CL</t>
  </si>
  <si>
    <t>7CL</t>
  </si>
  <si>
    <t>8CL</t>
  </si>
  <si>
    <t>9CL</t>
  </si>
  <si>
    <t>0FL</t>
  </si>
  <si>
    <t>1FL</t>
  </si>
  <si>
    <t>2FL</t>
  </si>
  <si>
    <t>3FL</t>
  </si>
  <si>
    <t>4FL</t>
  </si>
  <si>
    <t>5FL</t>
  </si>
  <si>
    <t>6FL</t>
  </si>
  <si>
    <t>7FL</t>
  </si>
  <si>
    <t>8FL</t>
  </si>
  <si>
    <t>9FL</t>
  </si>
  <si>
    <t>0HL</t>
  </si>
  <si>
    <t>1HL</t>
  </si>
  <si>
    <t>2HL</t>
  </si>
  <si>
    <t>3HL</t>
  </si>
  <si>
    <t>4HL</t>
  </si>
  <si>
    <t>5HL</t>
  </si>
  <si>
    <t>6HL</t>
  </si>
  <si>
    <t>7HL</t>
  </si>
  <si>
    <t>8HL</t>
  </si>
  <si>
    <t>9HL</t>
  </si>
  <si>
    <t>0KL</t>
  </si>
  <si>
    <t>1KL</t>
  </si>
  <si>
    <t>2KL</t>
  </si>
  <si>
    <t>3KL</t>
  </si>
  <si>
    <t>4KL</t>
  </si>
  <si>
    <t>5KL</t>
  </si>
  <si>
    <t>6KL</t>
  </si>
  <si>
    <t>7KL</t>
  </si>
  <si>
    <t>8KL</t>
  </si>
  <si>
    <t>9KL</t>
  </si>
  <si>
    <t>0LL</t>
  </si>
  <si>
    <t>1LL</t>
  </si>
  <si>
    <t>2LL</t>
  </si>
  <si>
    <t>3LL</t>
  </si>
  <si>
    <t>4LL</t>
  </si>
  <si>
    <t>5LL</t>
  </si>
  <si>
    <t>6LL</t>
  </si>
  <si>
    <t>7LL</t>
  </si>
  <si>
    <t>8LL</t>
  </si>
  <si>
    <t>9LL</t>
  </si>
  <si>
    <t>0ML</t>
  </si>
  <si>
    <t>1ML</t>
  </si>
  <si>
    <t>2ML</t>
  </si>
  <si>
    <t>3ML</t>
  </si>
  <si>
    <t>4ML</t>
  </si>
  <si>
    <t>5ML</t>
  </si>
  <si>
    <t>6ML</t>
  </si>
  <si>
    <t>7ML</t>
  </si>
  <si>
    <t>8ML</t>
  </si>
  <si>
    <t>9ML</t>
  </si>
  <si>
    <t>0PL</t>
  </si>
  <si>
    <t>1PL</t>
  </si>
  <si>
    <t>2PL</t>
  </si>
  <si>
    <t>3PL</t>
  </si>
  <si>
    <t>4PL</t>
  </si>
  <si>
    <t>5PL</t>
  </si>
  <si>
    <t>6PL</t>
  </si>
  <si>
    <t>7PL</t>
  </si>
  <si>
    <t>8PL</t>
  </si>
  <si>
    <t>9PL</t>
  </si>
  <si>
    <t>0XL</t>
  </si>
  <si>
    <t>1XL</t>
  </si>
  <si>
    <t>2XL</t>
  </si>
  <si>
    <t>3XL</t>
  </si>
  <si>
    <t>4XL</t>
  </si>
  <si>
    <t>5XL</t>
  </si>
  <si>
    <t>6XL</t>
  </si>
  <si>
    <t>7XL</t>
  </si>
  <si>
    <t>8XL</t>
  </si>
  <si>
    <t>9XL</t>
  </si>
  <si>
    <t>0YL</t>
  </si>
  <si>
    <t>1YL</t>
  </si>
  <si>
    <t>2YL</t>
  </si>
  <si>
    <t>3YL</t>
  </si>
  <si>
    <t>4YL</t>
  </si>
  <si>
    <t>5YL</t>
  </si>
  <si>
    <t>6YL</t>
  </si>
  <si>
    <t>7YL</t>
  </si>
  <si>
    <t>8YL</t>
  </si>
  <si>
    <t>9YL</t>
  </si>
  <si>
    <t>10M</t>
  </si>
  <si>
    <t>11M</t>
  </si>
  <si>
    <t>12M</t>
  </si>
  <si>
    <t>13M</t>
  </si>
  <si>
    <t>14M</t>
  </si>
  <si>
    <t>15M</t>
  </si>
  <si>
    <t>16M</t>
  </si>
  <si>
    <t>17M</t>
  </si>
  <si>
    <t>18M</t>
  </si>
  <si>
    <t>19M</t>
  </si>
  <si>
    <t>20M</t>
  </si>
  <si>
    <t>21M</t>
  </si>
  <si>
    <t>22M</t>
  </si>
  <si>
    <t>23M</t>
  </si>
  <si>
    <t>24M</t>
  </si>
  <si>
    <t>25M</t>
  </si>
  <si>
    <t>26M</t>
  </si>
  <si>
    <t>27M</t>
  </si>
  <si>
    <t>28M</t>
  </si>
  <si>
    <t>29M</t>
  </si>
  <si>
    <t>30M</t>
  </si>
  <si>
    <t>31M</t>
  </si>
  <si>
    <t>32M</t>
  </si>
  <si>
    <t>33M</t>
  </si>
  <si>
    <t>34M</t>
  </si>
  <si>
    <t>35M</t>
  </si>
  <si>
    <t>36M</t>
  </si>
  <si>
    <t>37M</t>
  </si>
  <si>
    <t>38M</t>
  </si>
  <si>
    <t>39M</t>
  </si>
  <si>
    <t>40M</t>
  </si>
  <si>
    <t>41M</t>
  </si>
  <si>
    <t>42M</t>
  </si>
  <si>
    <t>43M</t>
  </si>
  <si>
    <t>44M</t>
  </si>
  <si>
    <t>45M</t>
  </si>
  <si>
    <t>46M</t>
  </si>
  <si>
    <t>47M</t>
  </si>
  <si>
    <t>48M</t>
  </si>
  <si>
    <t>49M</t>
  </si>
  <si>
    <t>50M</t>
  </si>
  <si>
    <t>51M</t>
  </si>
  <si>
    <t>52M</t>
  </si>
  <si>
    <t>53M</t>
  </si>
  <si>
    <t>54M</t>
  </si>
  <si>
    <t>55M</t>
  </si>
  <si>
    <t>56M</t>
  </si>
  <si>
    <t>57M</t>
  </si>
  <si>
    <t>58M</t>
  </si>
  <si>
    <t>59M</t>
  </si>
  <si>
    <t>60M</t>
  </si>
  <si>
    <t>61M</t>
  </si>
  <si>
    <t>62M</t>
  </si>
  <si>
    <t>63M</t>
  </si>
  <si>
    <t>64M</t>
  </si>
  <si>
    <t>65M</t>
  </si>
  <si>
    <t>66M</t>
  </si>
  <si>
    <t>67M</t>
  </si>
  <si>
    <t>68M</t>
  </si>
  <si>
    <t>69M</t>
  </si>
  <si>
    <t>70M</t>
  </si>
  <si>
    <t>71M</t>
  </si>
  <si>
    <t>72M</t>
  </si>
  <si>
    <t>73M</t>
  </si>
  <si>
    <t>74M</t>
  </si>
  <si>
    <t>75M</t>
  </si>
  <si>
    <t>76M</t>
  </si>
  <si>
    <t>77M</t>
  </si>
  <si>
    <t>78M</t>
  </si>
  <si>
    <t>79M</t>
  </si>
  <si>
    <t>80M</t>
  </si>
  <si>
    <t>81M</t>
  </si>
  <si>
    <t>82M</t>
  </si>
  <si>
    <t>83M</t>
  </si>
  <si>
    <t>84M</t>
  </si>
  <si>
    <t>85M</t>
  </si>
  <si>
    <t>86M</t>
  </si>
  <si>
    <t>87M</t>
  </si>
  <si>
    <t>88M</t>
  </si>
  <si>
    <t>89M</t>
  </si>
  <si>
    <t>90M</t>
  </si>
  <si>
    <t>91M</t>
  </si>
  <si>
    <t>92M</t>
  </si>
  <si>
    <t>93M</t>
  </si>
  <si>
    <t>94M</t>
  </si>
  <si>
    <t>95M</t>
  </si>
  <si>
    <t>96M</t>
  </si>
  <si>
    <t>97M</t>
  </si>
  <si>
    <t>98M</t>
  </si>
  <si>
    <t>99M</t>
  </si>
  <si>
    <t>0AM</t>
  </si>
  <si>
    <t>1AM</t>
  </si>
  <si>
    <t>2AM</t>
  </si>
  <si>
    <t>3AM</t>
  </si>
  <si>
    <t>4AM</t>
  </si>
  <si>
    <t>5AM</t>
  </si>
  <si>
    <t>6AM</t>
  </si>
  <si>
    <t>7AM</t>
  </si>
  <si>
    <t>8AM</t>
  </si>
  <si>
    <t>9AM</t>
  </si>
  <si>
    <t>0CM</t>
  </si>
  <si>
    <t>1CM</t>
  </si>
  <si>
    <t>2CM</t>
  </si>
  <si>
    <t>3CM</t>
  </si>
  <si>
    <t>4CM</t>
  </si>
  <si>
    <t>5CM</t>
  </si>
  <si>
    <t>6CM</t>
  </si>
  <si>
    <t>7CM</t>
  </si>
  <si>
    <t>8CM</t>
  </si>
  <si>
    <t>9CM</t>
  </si>
  <si>
    <t>0FM</t>
  </si>
  <si>
    <t>1FM</t>
  </si>
  <si>
    <t>2FM</t>
  </si>
  <si>
    <t>3FM</t>
  </si>
  <si>
    <t>4FM</t>
  </si>
  <si>
    <t>5FM</t>
  </si>
  <si>
    <t>6FM</t>
  </si>
  <si>
    <t>7FM</t>
  </si>
  <si>
    <t>8FM</t>
  </si>
  <si>
    <t>9FM</t>
  </si>
  <si>
    <t>0HM</t>
  </si>
  <si>
    <t>1HM</t>
  </si>
  <si>
    <t>2HM</t>
  </si>
  <si>
    <t>3HM</t>
  </si>
  <si>
    <t>4HM</t>
  </si>
  <si>
    <t>5HM</t>
  </si>
  <si>
    <t>6HM</t>
  </si>
  <si>
    <t>7HM</t>
  </si>
  <si>
    <t>8HM</t>
  </si>
  <si>
    <t>9HM</t>
  </si>
  <si>
    <t>0KM</t>
  </si>
  <si>
    <t>1KM</t>
  </si>
  <si>
    <t>2KM</t>
  </si>
  <si>
    <t>3KM</t>
  </si>
  <si>
    <t>4KM</t>
  </si>
  <si>
    <t>5KM</t>
  </si>
  <si>
    <t>6KM</t>
  </si>
  <si>
    <t>7KM</t>
  </si>
  <si>
    <t>8KM</t>
  </si>
  <si>
    <t>9KM</t>
  </si>
  <si>
    <t>0LM</t>
  </si>
  <si>
    <t>1LM</t>
  </si>
  <si>
    <t>2LM</t>
  </si>
  <si>
    <t>3LM</t>
  </si>
  <si>
    <t>4LM</t>
  </si>
  <si>
    <t>5LM</t>
  </si>
  <si>
    <t>6LM</t>
  </si>
  <si>
    <t>7LM</t>
  </si>
  <si>
    <t>8LM</t>
  </si>
  <si>
    <t>9LM</t>
  </si>
  <si>
    <t>0MM</t>
  </si>
  <si>
    <t>1MM</t>
  </si>
  <si>
    <t>2MM</t>
  </si>
  <si>
    <t>3MM</t>
  </si>
  <si>
    <t>4MM</t>
  </si>
  <si>
    <t>5MM</t>
  </si>
  <si>
    <t>6MM</t>
  </si>
  <si>
    <t>7MM</t>
  </si>
  <si>
    <t>8MM</t>
  </si>
  <si>
    <t>9MM</t>
  </si>
  <si>
    <t>0PM</t>
  </si>
  <si>
    <t>1PM</t>
  </si>
  <si>
    <t>2PM</t>
  </si>
  <si>
    <t>3PM</t>
  </si>
  <si>
    <t>4PM</t>
  </si>
  <si>
    <t>5PM</t>
  </si>
  <si>
    <t>6PM</t>
  </si>
  <si>
    <t>7PM</t>
  </si>
  <si>
    <t>8PM</t>
  </si>
  <si>
    <t>9PM</t>
  </si>
  <si>
    <t>0XM</t>
  </si>
  <si>
    <t>1XM</t>
  </si>
  <si>
    <t>2XM</t>
  </si>
  <si>
    <t>3XM</t>
  </si>
  <si>
    <t>4XM</t>
  </si>
  <si>
    <t>5XM</t>
  </si>
  <si>
    <t>6XM</t>
  </si>
  <si>
    <t>7XM</t>
  </si>
  <si>
    <t>8XM</t>
  </si>
  <si>
    <t>9XM</t>
  </si>
  <si>
    <t>0YM</t>
  </si>
  <si>
    <t>1YM</t>
  </si>
  <si>
    <t>2YM</t>
  </si>
  <si>
    <t>3YM</t>
  </si>
  <si>
    <t>4YM</t>
  </si>
  <si>
    <t>5YM</t>
  </si>
  <si>
    <t>6YM</t>
  </si>
  <si>
    <t>7YM</t>
  </si>
  <si>
    <t>8YM</t>
  </si>
  <si>
    <t>9YM</t>
  </si>
  <si>
    <t>10P</t>
  </si>
  <si>
    <t>11P</t>
  </si>
  <si>
    <t>12P</t>
  </si>
  <si>
    <t>13P</t>
  </si>
  <si>
    <t>14P</t>
  </si>
  <si>
    <t>15P</t>
  </si>
  <si>
    <t>16P</t>
  </si>
  <si>
    <t>17P</t>
  </si>
  <si>
    <t>18P</t>
  </si>
  <si>
    <t>19P</t>
  </si>
  <si>
    <t>20P</t>
  </si>
  <si>
    <t>21P</t>
  </si>
  <si>
    <t>22P</t>
  </si>
  <si>
    <t>23P</t>
  </si>
  <si>
    <t>24P</t>
  </si>
  <si>
    <t>25P</t>
  </si>
  <si>
    <t>26P</t>
  </si>
  <si>
    <t>27P</t>
  </si>
  <si>
    <t>28P</t>
  </si>
  <si>
    <t>29P</t>
  </si>
  <si>
    <t>30P</t>
  </si>
  <si>
    <t>31P</t>
  </si>
  <si>
    <t>32P</t>
  </si>
  <si>
    <t>33P</t>
  </si>
  <si>
    <t>34P</t>
  </si>
  <si>
    <t>35P</t>
  </si>
  <si>
    <t>36P</t>
  </si>
  <si>
    <t>37P</t>
  </si>
  <si>
    <t>38P</t>
  </si>
  <si>
    <t>39P</t>
  </si>
  <si>
    <t>40P</t>
  </si>
  <si>
    <t>41P</t>
  </si>
  <si>
    <t>42P</t>
  </si>
  <si>
    <t>43P</t>
  </si>
  <si>
    <t>44P</t>
  </si>
  <si>
    <t>45P</t>
  </si>
  <si>
    <t>46P</t>
  </si>
  <si>
    <t>47P</t>
  </si>
  <si>
    <t>48P</t>
  </si>
  <si>
    <t>49P</t>
  </si>
  <si>
    <t>50P</t>
  </si>
  <si>
    <t>51P</t>
  </si>
  <si>
    <t>52P</t>
  </si>
  <si>
    <t>53P</t>
  </si>
  <si>
    <t>54P</t>
  </si>
  <si>
    <t>55P</t>
  </si>
  <si>
    <t>56P</t>
  </si>
  <si>
    <t>57P</t>
  </si>
  <si>
    <t>58P</t>
  </si>
  <si>
    <t>59P</t>
  </si>
  <si>
    <t>60P</t>
  </si>
  <si>
    <t>61P</t>
  </si>
  <si>
    <t>62P</t>
  </si>
  <si>
    <t>63P</t>
  </si>
  <si>
    <t>64P</t>
  </si>
  <si>
    <t>65P</t>
  </si>
  <si>
    <t>66P</t>
  </si>
  <si>
    <t>67P</t>
  </si>
  <si>
    <t>68P</t>
  </si>
  <si>
    <t>69P</t>
  </si>
  <si>
    <t>70P</t>
  </si>
  <si>
    <t>71P</t>
  </si>
  <si>
    <t>72P</t>
  </si>
  <si>
    <t>73P</t>
  </si>
  <si>
    <t>74P</t>
  </si>
  <si>
    <t>75P</t>
  </si>
  <si>
    <t>76P</t>
  </si>
  <si>
    <t>77P</t>
  </si>
  <si>
    <t>78P</t>
  </si>
  <si>
    <t>79P</t>
  </si>
  <si>
    <t>80P</t>
  </si>
  <si>
    <t>81P</t>
  </si>
  <si>
    <t>82P</t>
  </si>
  <si>
    <t>83P</t>
  </si>
  <si>
    <t>84P</t>
  </si>
  <si>
    <t>85P</t>
  </si>
  <si>
    <t>86P</t>
  </si>
  <si>
    <t>87P</t>
  </si>
  <si>
    <t>88P</t>
  </si>
  <si>
    <t>89P</t>
  </si>
  <si>
    <t>90P</t>
  </si>
  <si>
    <t>91P</t>
  </si>
  <si>
    <t>92P</t>
  </si>
  <si>
    <t>93P</t>
  </si>
  <si>
    <t>94P</t>
  </si>
  <si>
    <t>95P</t>
  </si>
  <si>
    <t>96P</t>
  </si>
  <si>
    <t>97P</t>
  </si>
  <si>
    <t>98P</t>
  </si>
  <si>
    <t>99P</t>
  </si>
  <si>
    <t>0AP</t>
  </si>
  <si>
    <t>1AP</t>
  </si>
  <si>
    <t>2AP</t>
  </si>
  <si>
    <t>3AP</t>
  </si>
  <si>
    <t>4AP</t>
  </si>
  <si>
    <t>5AP</t>
  </si>
  <si>
    <t>6AP</t>
  </si>
  <si>
    <t>7AP</t>
  </si>
  <si>
    <t>8AP</t>
  </si>
  <si>
    <t>9AP</t>
  </si>
  <si>
    <t>0CP</t>
  </si>
  <si>
    <t>1CP</t>
  </si>
  <si>
    <t>2CP</t>
  </si>
  <si>
    <t>3CP</t>
  </si>
  <si>
    <t>4CP</t>
  </si>
  <si>
    <t>5CP</t>
  </si>
  <si>
    <t>6CP</t>
  </si>
  <si>
    <t>7CP</t>
  </si>
  <si>
    <t>8CP</t>
  </si>
  <si>
    <t>9CP</t>
  </si>
  <si>
    <t>0FP</t>
  </si>
  <si>
    <t>1FP</t>
  </si>
  <si>
    <t>2FP</t>
  </si>
  <si>
    <t>3FP</t>
  </si>
  <si>
    <t>4FP</t>
  </si>
  <si>
    <t>5FP</t>
  </si>
  <si>
    <t>6FP</t>
  </si>
  <si>
    <t>7FP</t>
  </si>
  <si>
    <t>8FP</t>
  </si>
  <si>
    <t>9FP</t>
  </si>
  <si>
    <t>0HP</t>
  </si>
  <si>
    <t>1HP</t>
  </si>
  <si>
    <t>2HP</t>
  </si>
  <si>
    <t>3HP</t>
  </si>
  <si>
    <t>4HP</t>
  </si>
  <si>
    <t>5HP</t>
  </si>
  <si>
    <t>6HP</t>
  </si>
  <si>
    <t>7HP</t>
  </si>
  <si>
    <t>8HP</t>
  </si>
  <si>
    <t>9HP</t>
  </si>
  <si>
    <t>0KP</t>
  </si>
  <si>
    <t>1KP</t>
  </si>
  <si>
    <t>2KP</t>
  </si>
  <si>
    <t>3KP</t>
  </si>
  <si>
    <t>4KP</t>
  </si>
  <si>
    <t>5KP</t>
  </si>
  <si>
    <t>6KP</t>
  </si>
  <si>
    <t>7KP</t>
  </si>
  <si>
    <t>8KP</t>
  </si>
  <si>
    <t>9KP</t>
  </si>
  <si>
    <t>0LP</t>
  </si>
  <si>
    <t>1LP</t>
  </si>
  <si>
    <t>2LP</t>
  </si>
  <si>
    <t>3LP</t>
  </si>
  <si>
    <t>4LP</t>
  </si>
  <si>
    <t>5LP</t>
  </si>
  <si>
    <t>6LP</t>
  </si>
  <si>
    <t>7LP</t>
  </si>
  <si>
    <t>8LP</t>
  </si>
  <si>
    <t>9LP</t>
  </si>
  <si>
    <t>0MP</t>
  </si>
  <si>
    <t>1MP</t>
  </si>
  <si>
    <t>2MP</t>
  </si>
  <si>
    <t>3MP</t>
  </si>
  <si>
    <t>4MP</t>
  </si>
  <si>
    <t>5MP</t>
  </si>
  <si>
    <t>6MP</t>
  </si>
  <si>
    <t>7MP</t>
  </si>
  <si>
    <t>8MP</t>
  </si>
  <si>
    <t>9MP</t>
  </si>
  <si>
    <t>0PP</t>
  </si>
  <si>
    <t>1PP</t>
  </si>
  <si>
    <t>2PP</t>
  </si>
  <si>
    <t>3PP</t>
  </si>
  <si>
    <t>4PP</t>
  </si>
  <si>
    <t>5PP</t>
  </si>
  <si>
    <t>6PP</t>
  </si>
  <si>
    <t>7PP</t>
  </si>
  <si>
    <t>8PP</t>
  </si>
  <si>
    <t>9PP</t>
  </si>
  <si>
    <t>0XP</t>
  </si>
  <si>
    <t>1XP</t>
  </si>
  <si>
    <t>2XP</t>
  </si>
  <si>
    <t>3XP</t>
  </si>
  <si>
    <t>4XP</t>
  </si>
  <si>
    <t>5XP</t>
  </si>
  <si>
    <t>6XP</t>
  </si>
  <si>
    <t>7XP</t>
  </si>
  <si>
    <t>8XP</t>
  </si>
  <si>
    <t>9XP</t>
  </si>
  <si>
    <t>0YP</t>
  </si>
  <si>
    <t>1YP</t>
  </si>
  <si>
    <t>2YP</t>
  </si>
  <si>
    <t>3YP</t>
  </si>
  <si>
    <t>4YP</t>
  </si>
  <si>
    <t>5YP</t>
  </si>
  <si>
    <t>6YP</t>
  </si>
  <si>
    <t>7YP</t>
  </si>
  <si>
    <t>8YP</t>
  </si>
  <si>
    <t>9YP</t>
  </si>
  <si>
    <t>10X</t>
  </si>
  <si>
    <t>11X</t>
  </si>
  <si>
    <t>12X</t>
  </si>
  <si>
    <t>13X</t>
  </si>
  <si>
    <t>14X</t>
  </si>
  <si>
    <t>15X</t>
  </si>
  <si>
    <t>16X</t>
  </si>
  <si>
    <t>17X</t>
  </si>
  <si>
    <t>18X</t>
  </si>
  <si>
    <t>19X</t>
  </si>
  <si>
    <t>20X</t>
  </si>
  <si>
    <t>21X</t>
  </si>
  <si>
    <t>22X</t>
  </si>
  <si>
    <t>23X</t>
  </si>
  <si>
    <t>24X</t>
  </si>
  <si>
    <t>25X</t>
  </si>
  <si>
    <t>26X</t>
  </si>
  <si>
    <t>27X</t>
  </si>
  <si>
    <t>28X</t>
  </si>
  <si>
    <t>29X</t>
  </si>
  <si>
    <t>30X</t>
  </si>
  <si>
    <t>31X</t>
  </si>
  <si>
    <t>32X</t>
  </si>
  <si>
    <t>33X</t>
  </si>
  <si>
    <t>34X</t>
  </si>
  <si>
    <t>35X</t>
  </si>
  <si>
    <t>36X</t>
  </si>
  <si>
    <t>37X</t>
  </si>
  <si>
    <t>38X</t>
  </si>
  <si>
    <t>39X</t>
  </si>
  <si>
    <t>40X</t>
  </si>
  <si>
    <t>41X</t>
  </si>
  <si>
    <t>42X</t>
  </si>
  <si>
    <t>43X</t>
  </si>
  <si>
    <t>44X</t>
  </si>
  <si>
    <t>45X</t>
  </si>
  <si>
    <t>46X</t>
  </si>
  <si>
    <t>47X</t>
  </si>
  <si>
    <t>48X</t>
  </si>
  <si>
    <t>49X</t>
  </si>
  <si>
    <t>50X</t>
  </si>
  <si>
    <t>51X</t>
  </si>
  <si>
    <t>52X</t>
  </si>
  <si>
    <t>53X</t>
  </si>
  <si>
    <t>54X</t>
  </si>
  <si>
    <t>55X</t>
  </si>
  <si>
    <t>56X</t>
  </si>
  <si>
    <t>57X</t>
  </si>
  <si>
    <t>58X</t>
  </si>
  <si>
    <t>59X</t>
  </si>
  <si>
    <t>60X</t>
  </si>
  <si>
    <t>61X</t>
  </si>
  <si>
    <t>62X</t>
  </si>
  <si>
    <t>63X</t>
  </si>
  <si>
    <t>64X</t>
  </si>
  <si>
    <t>65X</t>
  </si>
  <si>
    <t>66X</t>
  </si>
  <si>
    <t>67X</t>
  </si>
  <si>
    <t>68X</t>
  </si>
  <si>
    <t>69X</t>
  </si>
  <si>
    <t>70X</t>
  </si>
  <si>
    <t>71X</t>
  </si>
  <si>
    <t>72X</t>
  </si>
  <si>
    <t>73X</t>
  </si>
  <si>
    <t>74X</t>
  </si>
  <si>
    <t>75X</t>
  </si>
  <si>
    <t>76X</t>
  </si>
  <si>
    <t>77X</t>
  </si>
  <si>
    <t>78X</t>
  </si>
  <si>
    <t>79X</t>
  </si>
  <si>
    <t>80X</t>
  </si>
  <si>
    <t>81X</t>
  </si>
  <si>
    <t>82X</t>
  </si>
  <si>
    <t>83X</t>
  </si>
  <si>
    <t>84X</t>
  </si>
  <si>
    <t>85X</t>
  </si>
  <si>
    <t>86X</t>
  </si>
  <si>
    <t>87X</t>
  </si>
  <si>
    <t>88X</t>
  </si>
  <si>
    <t>89X</t>
  </si>
  <si>
    <t>90X</t>
  </si>
  <si>
    <t>91X</t>
  </si>
  <si>
    <t>92X</t>
  </si>
  <si>
    <t>93X</t>
  </si>
  <si>
    <t>94X</t>
  </si>
  <si>
    <t>95X</t>
  </si>
  <si>
    <t>96X</t>
  </si>
  <si>
    <t>97X</t>
  </si>
  <si>
    <t>98X</t>
  </si>
  <si>
    <t>99X</t>
  </si>
  <si>
    <t>0AX</t>
  </si>
  <si>
    <t>1AX</t>
  </si>
  <si>
    <t>2AX</t>
  </si>
  <si>
    <t>3AX</t>
  </si>
  <si>
    <t>4AX</t>
  </si>
  <si>
    <t>5AX</t>
  </si>
  <si>
    <t>6AX</t>
  </si>
  <si>
    <t>7AX</t>
  </si>
  <si>
    <t>8AX</t>
  </si>
  <si>
    <t>9AX</t>
  </si>
  <si>
    <t>0CX</t>
  </si>
  <si>
    <t>1CX</t>
  </si>
  <si>
    <t>2CX</t>
  </si>
  <si>
    <t>3CX</t>
  </si>
  <si>
    <t>4CX</t>
  </si>
  <si>
    <t>5CX</t>
  </si>
  <si>
    <t>6CX</t>
  </si>
  <si>
    <t>7CX</t>
  </si>
  <si>
    <t>8CX</t>
  </si>
  <si>
    <t>9CX</t>
  </si>
  <si>
    <t>0FX</t>
  </si>
  <si>
    <t>1FX</t>
  </si>
  <si>
    <t>2FX</t>
  </si>
  <si>
    <t>3FX</t>
  </si>
  <si>
    <t>4FX</t>
  </si>
  <si>
    <t>5FX</t>
  </si>
  <si>
    <t>6FX</t>
  </si>
  <si>
    <t>7FX</t>
  </si>
  <si>
    <t>8FX</t>
  </si>
  <si>
    <t>9FX</t>
  </si>
  <si>
    <t>0HX</t>
  </si>
  <si>
    <t>1HX</t>
  </si>
  <si>
    <t>2HX</t>
  </si>
  <si>
    <t>3HX</t>
  </si>
  <si>
    <t>4HX</t>
  </si>
  <si>
    <t>5HX</t>
  </si>
  <si>
    <t>6HX</t>
  </si>
  <si>
    <t>7HX</t>
  </si>
  <si>
    <t>8HX</t>
  </si>
  <si>
    <t>9HX</t>
  </si>
  <si>
    <t>0KX</t>
  </si>
  <si>
    <t>1KX</t>
  </si>
  <si>
    <t>2KX</t>
  </si>
  <si>
    <t>3KX</t>
  </si>
  <si>
    <t>4KX</t>
  </si>
  <si>
    <t>5KX</t>
  </si>
  <si>
    <t>6KX</t>
  </si>
  <si>
    <t>7KX</t>
  </si>
  <si>
    <t>8KX</t>
  </si>
  <si>
    <t>9KX</t>
  </si>
  <si>
    <t>0LX</t>
  </si>
  <si>
    <t>1LX</t>
  </si>
  <si>
    <t>2LX</t>
  </si>
  <si>
    <t>3LX</t>
  </si>
  <si>
    <t>4LX</t>
  </si>
  <si>
    <t>5LX</t>
  </si>
  <si>
    <t>6LX</t>
  </si>
  <si>
    <t>7LX</t>
  </si>
  <si>
    <t>8LX</t>
  </si>
  <si>
    <t>9LX</t>
  </si>
  <si>
    <t>0MX</t>
  </si>
  <si>
    <t>1MX</t>
  </si>
  <si>
    <t>2MX</t>
  </si>
  <si>
    <t>3MX</t>
  </si>
  <si>
    <t>4MX</t>
  </si>
  <si>
    <t>5MX</t>
  </si>
  <si>
    <t>6MX</t>
  </si>
  <si>
    <t>7MX</t>
  </si>
  <si>
    <t>8MX</t>
  </si>
  <si>
    <t>9MX</t>
  </si>
  <si>
    <t>0PX</t>
  </si>
  <si>
    <t>1PX</t>
  </si>
  <si>
    <t>2PX</t>
  </si>
  <si>
    <t>3PX</t>
  </si>
  <si>
    <t>4PX</t>
  </si>
  <si>
    <t>5PX</t>
  </si>
  <si>
    <t>6PX</t>
  </si>
  <si>
    <t>7PX</t>
  </si>
  <si>
    <t>8PX</t>
  </si>
  <si>
    <t>9PX</t>
  </si>
  <si>
    <t>0XX</t>
  </si>
  <si>
    <t>1XX</t>
  </si>
  <si>
    <t>2XX</t>
  </si>
  <si>
    <t>3XX</t>
  </si>
  <si>
    <t>4XX</t>
  </si>
  <si>
    <t>5XX</t>
  </si>
  <si>
    <t>6XX</t>
  </si>
  <si>
    <t>7XX</t>
  </si>
  <si>
    <t>8XX</t>
  </si>
  <si>
    <t>9XX</t>
  </si>
  <si>
    <t>0YX</t>
  </si>
  <si>
    <t>1YX</t>
  </si>
  <si>
    <t>2YX</t>
  </si>
  <si>
    <t>3YX</t>
  </si>
  <si>
    <t>4YX</t>
  </si>
  <si>
    <t>5YX</t>
  </si>
  <si>
    <t>6YX</t>
  </si>
  <si>
    <t>7YX</t>
  </si>
  <si>
    <t>8YX</t>
  </si>
  <si>
    <t>9YX</t>
  </si>
  <si>
    <t>10Y</t>
  </si>
  <si>
    <t>11Y</t>
  </si>
  <si>
    <t>12Y</t>
  </si>
  <si>
    <t>13Y</t>
  </si>
  <si>
    <t>14Y</t>
  </si>
  <si>
    <t>15Y</t>
  </si>
  <si>
    <t>16Y</t>
  </si>
  <si>
    <t>17Y</t>
  </si>
  <si>
    <t>18Y</t>
  </si>
  <si>
    <t>19Y</t>
  </si>
  <si>
    <t>20Y</t>
  </si>
  <si>
    <t>21Y</t>
  </si>
  <si>
    <t>22Y</t>
  </si>
  <si>
    <t>23Y</t>
  </si>
  <si>
    <t>24Y</t>
  </si>
  <si>
    <t>25Y</t>
  </si>
  <si>
    <t>26Y</t>
  </si>
  <si>
    <t>27Y</t>
  </si>
  <si>
    <t>28Y</t>
  </si>
  <si>
    <t>29Y</t>
  </si>
  <si>
    <t>30Y</t>
  </si>
  <si>
    <t>31Y</t>
  </si>
  <si>
    <t>32Y</t>
  </si>
  <si>
    <t>33Y</t>
  </si>
  <si>
    <t>34Y</t>
  </si>
  <si>
    <t>35Y</t>
  </si>
  <si>
    <t>36Y</t>
  </si>
  <si>
    <t>37Y</t>
  </si>
  <si>
    <t>38Y</t>
  </si>
  <si>
    <t>39Y</t>
  </si>
  <si>
    <t>40Y</t>
  </si>
  <si>
    <t>41Y</t>
  </si>
  <si>
    <t>42Y</t>
  </si>
  <si>
    <t>43Y</t>
  </si>
  <si>
    <t>44Y</t>
  </si>
  <si>
    <t>45Y</t>
  </si>
  <si>
    <t>46Y</t>
  </si>
  <si>
    <t>47Y</t>
  </si>
  <si>
    <t>48Y</t>
  </si>
  <si>
    <t>49Y</t>
  </si>
  <si>
    <t>50Y</t>
  </si>
  <si>
    <t>51Y</t>
  </si>
  <si>
    <t>52Y</t>
  </si>
  <si>
    <t>53Y</t>
  </si>
  <si>
    <t>54Y</t>
  </si>
  <si>
    <t>55Y</t>
  </si>
  <si>
    <t>56Y</t>
  </si>
  <si>
    <t>57Y</t>
  </si>
  <si>
    <t>58Y</t>
  </si>
  <si>
    <t>59Y</t>
  </si>
  <si>
    <t>60Y</t>
  </si>
  <si>
    <t>61Y</t>
  </si>
  <si>
    <t>62Y</t>
  </si>
  <si>
    <t>63Y</t>
  </si>
  <si>
    <t>64Y</t>
  </si>
  <si>
    <t>65Y</t>
  </si>
  <si>
    <t>66Y</t>
  </si>
  <si>
    <t>67Y</t>
  </si>
  <si>
    <t>68Y</t>
  </si>
  <si>
    <t>69Y</t>
  </si>
  <si>
    <t>70Y</t>
  </si>
  <si>
    <t>71Y</t>
  </si>
  <si>
    <t>72Y</t>
  </si>
  <si>
    <t>73Y</t>
  </si>
  <si>
    <t>74Y</t>
  </si>
  <si>
    <t>75Y</t>
  </si>
  <si>
    <t>76Y</t>
  </si>
  <si>
    <t>77Y</t>
  </si>
  <si>
    <t>78Y</t>
  </si>
  <si>
    <t>79Y</t>
  </si>
  <si>
    <t>80Y</t>
  </si>
  <si>
    <t>81Y</t>
  </si>
  <si>
    <t>82Y</t>
  </si>
  <si>
    <t>83Y</t>
  </si>
  <si>
    <t>84Y</t>
  </si>
  <si>
    <t>85Y</t>
  </si>
  <si>
    <t>86Y</t>
  </si>
  <si>
    <t>87Y</t>
  </si>
  <si>
    <t>88Y</t>
  </si>
  <si>
    <t>89Y</t>
  </si>
  <si>
    <t>90Y</t>
  </si>
  <si>
    <t>91Y</t>
  </si>
  <si>
    <t>92Y</t>
  </si>
  <si>
    <t>93Y</t>
  </si>
  <si>
    <t>94Y</t>
  </si>
  <si>
    <t>95Y</t>
  </si>
  <si>
    <t>96Y</t>
  </si>
  <si>
    <t>97Y</t>
  </si>
  <si>
    <t>98Y</t>
  </si>
  <si>
    <t>99Y</t>
  </si>
  <si>
    <t>0AY</t>
  </si>
  <si>
    <t>1AY</t>
  </si>
  <si>
    <t>2AY</t>
  </si>
  <si>
    <t>3AY</t>
  </si>
  <si>
    <t>4AY</t>
  </si>
  <si>
    <t>5AY</t>
  </si>
  <si>
    <t>6AY</t>
  </si>
  <si>
    <t>7AY</t>
  </si>
  <si>
    <t>8AY</t>
  </si>
  <si>
    <t>9AY</t>
  </si>
  <si>
    <t>0CY</t>
  </si>
  <si>
    <t>1CY</t>
  </si>
  <si>
    <t>2CY</t>
  </si>
  <si>
    <t>3CY</t>
  </si>
  <si>
    <t>4CY</t>
  </si>
  <si>
    <t>5CY</t>
  </si>
  <si>
    <t>6CY</t>
  </si>
  <si>
    <t>7CY</t>
  </si>
  <si>
    <t>8CY</t>
  </si>
  <si>
    <t>9CY</t>
  </si>
  <si>
    <t>0FY</t>
  </si>
  <si>
    <t>1FY</t>
  </si>
  <si>
    <t>2FY</t>
  </si>
  <si>
    <t>3FY</t>
  </si>
  <si>
    <t>4FY</t>
  </si>
  <si>
    <t>5FY</t>
  </si>
  <si>
    <t>6FY</t>
  </si>
  <si>
    <t>7FY</t>
  </si>
  <si>
    <t>8FY</t>
  </si>
  <si>
    <t>9FY</t>
  </si>
  <si>
    <t>0HY</t>
  </si>
  <si>
    <t>1HY</t>
  </si>
  <si>
    <t>2HY</t>
  </si>
  <si>
    <t>3HY</t>
  </si>
  <si>
    <t>4HY</t>
  </si>
  <si>
    <t>5HY</t>
  </si>
  <si>
    <t>6HY</t>
  </si>
  <si>
    <t>7HY</t>
  </si>
  <si>
    <t>8HY</t>
  </si>
  <si>
    <t>9HY</t>
  </si>
  <si>
    <t>0KY</t>
  </si>
  <si>
    <t>1KY</t>
  </si>
  <si>
    <t>2KY</t>
  </si>
  <si>
    <t>3KY</t>
  </si>
  <si>
    <t>4KY</t>
  </si>
  <si>
    <t>5KY</t>
  </si>
  <si>
    <t>6KY</t>
  </si>
  <si>
    <t>7KY</t>
  </si>
  <si>
    <t>8KY</t>
  </si>
  <si>
    <t>9KY</t>
  </si>
  <si>
    <t>0LY</t>
  </si>
  <si>
    <t>1LY</t>
  </si>
  <si>
    <t>2LY</t>
  </si>
  <si>
    <t>3LY</t>
  </si>
  <si>
    <t>4LY</t>
  </si>
  <si>
    <t>5LY</t>
  </si>
  <si>
    <t>6LY</t>
  </si>
  <si>
    <t>7LY</t>
  </si>
  <si>
    <t>8LY</t>
  </si>
  <si>
    <t>9LY</t>
  </si>
  <si>
    <t>0MY</t>
  </si>
  <si>
    <t>1MY</t>
  </si>
  <si>
    <t>2MY</t>
  </si>
  <si>
    <t>3MY</t>
  </si>
  <si>
    <t>4MY</t>
  </si>
  <si>
    <t>5MY</t>
  </si>
  <si>
    <t>6MY</t>
  </si>
  <si>
    <t>7MY</t>
  </si>
  <si>
    <t>8MY</t>
  </si>
  <si>
    <t>9MY</t>
  </si>
  <si>
    <t>0PY</t>
  </si>
  <si>
    <t>1PY</t>
  </si>
  <si>
    <t>2PY</t>
  </si>
  <si>
    <t>3PY</t>
  </si>
  <si>
    <t>4PY</t>
  </si>
  <si>
    <t>5PY</t>
  </si>
  <si>
    <t>6PY</t>
  </si>
  <si>
    <t>7PY</t>
  </si>
  <si>
    <t>8PY</t>
  </si>
  <si>
    <t>9PY</t>
  </si>
  <si>
    <t>0XY</t>
  </si>
  <si>
    <t>1XY</t>
  </si>
  <si>
    <t>2XY</t>
  </si>
  <si>
    <t>3XY</t>
  </si>
  <si>
    <t>4XY</t>
  </si>
  <si>
    <t>5XY</t>
  </si>
  <si>
    <t>6XY</t>
  </si>
  <si>
    <t>7XY</t>
  </si>
  <si>
    <t>8XY</t>
  </si>
  <si>
    <t>9XY</t>
  </si>
  <si>
    <t>0YY</t>
  </si>
  <si>
    <t>1YY</t>
  </si>
  <si>
    <t>2YY</t>
  </si>
  <si>
    <t>3YY</t>
  </si>
  <si>
    <t>4YY</t>
  </si>
  <si>
    <t>5YY</t>
  </si>
  <si>
    <t>6YY</t>
  </si>
  <si>
    <t>7YY</t>
  </si>
  <si>
    <t>8YY</t>
  </si>
  <si>
    <t>9YY</t>
  </si>
  <si>
    <t>入力規制リスト</t>
    <rPh sb="0" eb="2">
      <t>ニュウリョク</t>
    </rPh>
    <rPh sb="2" eb="4">
      <t>キセイ</t>
    </rPh>
    <phoneticPr fontId="5"/>
  </si>
  <si>
    <t>入力箇所</t>
    <rPh sb="0" eb="2">
      <t>ニュウリョク</t>
    </rPh>
    <rPh sb="2" eb="4">
      <t>カショ</t>
    </rPh>
    <phoneticPr fontId="5"/>
  </si>
  <si>
    <t>タイトル</t>
    <phoneticPr fontId="5"/>
  </si>
  <si>
    <t>エラーメッセージ</t>
    <phoneticPr fontId="5"/>
  </si>
  <si>
    <t>データ取得時期エラー</t>
    <phoneticPr fontId="3"/>
  </si>
  <si>
    <t>連携前もしくは連携後のいずれかを選択してください。</t>
    <phoneticPr fontId="3"/>
  </si>
  <si>
    <t>Ａ．事業者の情報</t>
    <phoneticPr fontId="5"/>
  </si>
  <si>
    <t>交付決定番号エラー</t>
    <rPh sb="0" eb="2">
      <t>コウフ</t>
    </rPh>
    <rPh sb="2" eb="4">
      <t>ケッテイ</t>
    </rPh>
    <rPh sb="4" eb="6">
      <t>バンゴウ</t>
    </rPh>
    <phoneticPr fontId="5"/>
  </si>
  <si>
    <t>交付決定通知書（様式第２）をご確認の上、正しい交付決定番号を入力してください。</t>
    <phoneticPr fontId="5"/>
  </si>
  <si>
    <t>取組実施 車両台数エラー</t>
    <rPh sb="0" eb="2">
      <t>トリクミ</t>
    </rPh>
    <rPh sb="2" eb="4">
      <t>ジッシ</t>
    </rPh>
    <rPh sb="5" eb="7">
      <t>シャリョウ</t>
    </rPh>
    <rPh sb="7" eb="9">
      <t>ダイスウ</t>
    </rPh>
    <phoneticPr fontId="5"/>
  </si>
  <si>
    <t>取組実施 車両台数は1台以上から50台以下の整数を入力してください。</t>
    <phoneticPr fontId="5"/>
  </si>
  <si>
    <t>Ｂ．車両の実施連携メニュー</t>
    <phoneticPr fontId="5"/>
  </si>
  <si>
    <t>区分Aの連携メニュー番号エラー</t>
    <phoneticPr fontId="3"/>
  </si>
  <si>
    <t>区分Aの連携メニュー番号は1～4です。実施計画書を参照してください。</t>
    <phoneticPr fontId="3"/>
  </si>
  <si>
    <t>区分Bの連携メニュー番号エラー</t>
    <phoneticPr fontId="3"/>
  </si>
  <si>
    <t>区分Bの連携メニュー番号は5～16です。実施計画書を参照してください。</t>
    <phoneticPr fontId="3"/>
  </si>
  <si>
    <t>その他の連携メニュー番号エラー</t>
    <phoneticPr fontId="3"/>
  </si>
  <si>
    <t>区分Bの連携メニュー番号は17のみです。その他の取組を実施されていない場合は空欄としてください。</t>
    <phoneticPr fontId="3"/>
  </si>
  <si>
    <t>Ｃ．取得情報</t>
    <phoneticPr fontId="5"/>
  </si>
  <si>
    <t>区分Aの取得情報エラー</t>
    <phoneticPr fontId="5"/>
  </si>
  <si>
    <t>区分Aのメニューに応じた取得情報はプルダウンのいずれかの情報を選択してください。実施計画書を参照してください。</t>
    <rPh sb="28" eb="30">
      <t>ジョウホウ</t>
    </rPh>
    <rPh sb="31" eb="33">
      <t>センタク</t>
    </rPh>
    <phoneticPr fontId="5"/>
  </si>
  <si>
    <t>区分Bの取得情報エラー</t>
    <phoneticPr fontId="5"/>
  </si>
  <si>
    <t>区分Bのメニューに応じた取得情報はプルダウンのいずれかの情報を選択してください。実施計画書を参照してください。</t>
    <rPh sb="28" eb="30">
      <t>ジョウホウ</t>
    </rPh>
    <rPh sb="31" eb="33">
      <t>センタク</t>
    </rPh>
    <phoneticPr fontId="5"/>
  </si>
  <si>
    <t>その他の取得情報エラー</t>
    <phoneticPr fontId="5"/>
  </si>
  <si>
    <t>その他のメニューに応じた取得情報はプルダウンのいずれかの情報を選択してください。実施計画書を参照してください。</t>
    <phoneticPr fontId="5"/>
  </si>
  <si>
    <t>追加情報の区分A連携メニュー番号エラー</t>
    <phoneticPr fontId="5"/>
  </si>
  <si>
    <t>追加情報の区分A連携メニュー番号には、D15セルで選択した番号以外は入力できません。</t>
    <phoneticPr fontId="5"/>
  </si>
  <si>
    <t>追加情報の区分B連携メニュー番号エラー</t>
    <phoneticPr fontId="5"/>
  </si>
  <si>
    <t>追加情報の区分B連携メニュー番号には、D16、17セルで選択した番号以外は入力できません。</t>
    <phoneticPr fontId="5"/>
  </si>
  <si>
    <t>Ｄ．必須取得情報</t>
    <phoneticPr fontId="5"/>
  </si>
  <si>
    <t>実施した連携メニューエラー</t>
    <phoneticPr fontId="5"/>
  </si>
  <si>
    <t>実施した場合は、○を選択してください。</t>
    <phoneticPr fontId="5"/>
  </si>
  <si>
    <t>データ取得日数エラー</t>
    <phoneticPr fontId="5"/>
  </si>
  <si>
    <t>データ取得日数は、少なくとも10日間以上となるよう取組を行って下さい。</t>
    <rPh sb="25" eb="27">
      <t>トリクミ</t>
    </rPh>
    <rPh sb="28" eb="29">
      <t>オコナ</t>
    </rPh>
    <rPh sb="31" eb="32">
      <t>クダ</t>
    </rPh>
    <phoneticPr fontId="5"/>
  </si>
  <si>
    <t>地域名エラー</t>
    <phoneticPr fontId="5"/>
  </si>
  <si>
    <t>自動車検査証等を確認の上、正しい地域名を入力または選択してください。</t>
    <phoneticPr fontId="5"/>
  </si>
  <si>
    <t>分類番号エラー</t>
    <phoneticPr fontId="5"/>
  </si>
  <si>
    <t>自動車検査証等を確認の上、正しい分類番号を入力または選択してください。</t>
    <phoneticPr fontId="5"/>
  </si>
  <si>
    <t>ひらがなエラー</t>
    <phoneticPr fontId="5"/>
  </si>
  <si>
    <t>自動車検査証等を確認の上、正しいひらがなを入力または選択してください。</t>
    <phoneticPr fontId="5"/>
  </si>
  <si>
    <t>個別番号エラー</t>
    <rPh sb="0" eb="2">
      <t>コベツ</t>
    </rPh>
    <rPh sb="2" eb="4">
      <t>バンゴウ</t>
    </rPh>
    <phoneticPr fontId="5"/>
  </si>
  <si>
    <t>1～4桁の値のみで入力してください。「00-01」の場合は、「1」としてください。また、「・」、「-」等の記号も不要です。</t>
    <phoneticPr fontId="5"/>
  </si>
  <si>
    <t>燃料の種類エラー</t>
    <phoneticPr fontId="5"/>
  </si>
  <si>
    <t>燃料の種類は、ガソリン、軽油、LPG、CNGのいずれかから選択してください。</t>
    <phoneticPr fontId="5"/>
  </si>
  <si>
    <t>走行距離エラー</t>
    <phoneticPr fontId="5"/>
  </si>
  <si>
    <t>走行距離にデータ取得日数から1日あたりに走行可能な距離を超過する値を入力しようとしています。</t>
    <phoneticPr fontId="5"/>
  </si>
  <si>
    <t>輸送量の確認</t>
    <phoneticPr fontId="5"/>
  </si>
  <si>
    <t>輸送量が1日あたり100t超えています。問題がなければ「はい」をクリックしてください。</t>
    <phoneticPr fontId="5"/>
  </si>
  <si>
    <t>積載率エラー</t>
    <phoneticPr fontId="5"/>
  </si>
  <si>
    <t>積載率は0%から100%の範囲内で入力してください。</t>
    <phoneticPr fontId="5"/>
  </si>
  <si>
    <t>取得期間中の燃料使用量エラー</t>
    <phoneticPr fontId="5"/>
  </si>
  <si>
    <t>走行距離が0kmの場合、0ℓ以外入力できません。</t>
    <phoneticPr fontId="5"/>
  </si>
  <si>
    <t>荷待ち時間から算出した燃料使用量エラー</t>
    <phoneticPr fontId="5"/>
  </si>
  <si>
    <t>荷待ち時間から算出した燃料使用量が、取組期間中の燃料使用量を超過していますが問題ありませんか？問題ない場合は、「はい」をクリックしてください。</t>
    <phoneticPr fontId="5"/>
  </si>
  <si>
    <t>走行時間エラー</t>
    <phoneticPr fontId="5"/>
  </si>
  <si>
    <t>走行時間は、走行距離が0kmの時は0分しか入力できません。走行距離が0kmを超過している場合は、0分を超過した値を入力してください。また、1日あたり24時間を超える値は入力できません。</t>
    <phoneticPr fontId="5"/>
  </si>
  <si>
    <t>平均速度エラー</t>
    <phoneticPr fontId="5"/>
  </si>
  <si>
    <t>一般道は最高時速60km/h、高速道路は最高時速120km/hとなっています。正しい平均時速を入力してください。</t>
    <phoneticPr fontId="5"/>
  </si>
  <si>
    <t>走行距離(うち高速道路)エラー</t>
    <phoneticPr fontId="5"/>
  </si>
  <si>
    <t>走行距離(うち高速道路)は、0kmから「走行距離」以内の値で入力してください。</t>
    <phoneticPr fontId="5"/>
  </si>
  <si>
    <t>走行時間(高速道路)エラー</t>
    <phoneticPr fontId="5"/>
  </si>
  <si>
    <t>任意の情報のため取得している場合は、入力してください。その際は、「走行時間」を超過しない値を入力してください。</t>
    <phoneticPr fontId="5"/>
  </si>
  <si>
    <t>平均速度(高速道路)エラー</t>
    <phoneticPr fontId="5"/>
  </si>
  <si>
    <t>任意の情報のため取得している場合は、入力してください。その際は120km/hを超過しない値を入力してください。</t>
    <phoneticPr fontId="5"/>
  </si>
  <si>
    <t>荷積み・荷卸しエラー</t>
    <phoneticPr fontId="5"/>
  </si>
  <si>
    <t>荷積みおよび荷卸しは0分から1日あたり24時間(1440分)を超えないよう入力してください。</t>
    <phoneticPr fontId="5"/>
  </si>
  <si>
    <t>荷待ち時間エラー</t>
    <phoneticPr fontId="5"/>
  </si>
  <si>
    <t>荷待ち時間は0分から1日あたり24時間(1440分)を超えないよう入力してください。</t>
    <phoneticPr fontId="5"/>
  </si>
  <si>
    <t>うちアイドリング時間エラー</t>
    <phoneticPr fontId="5"/>
  </si>
  <si>
    <t>うちアイドリング時間は0分から1日あたり24時間(1440分)かつ荷待ち時間を超えないよう入力してください。</t>
    <phoneticPr fontId="5"/>
  </si>
  <si>
    <t>早着による待機時間エラー</t>
    <phoneticPr fontId="5"/>
  </si>
  <si>
    <t>早着による待機時間は0分から1日あたり24時間(1440分)を超えないよう入力してください。</t>
    <phoneticPr fontId="5"/>
  </si>
  <si>
    <t>休憩エラー</t>
    <phoneticPr fontId="5"/>
  </si>
  <si>
    <t>休憩は0分から1日あたり24時間(1440分)を超えないよう入力してください。</t>
    <phoneticPr fontId="5"/>
  </si>
  <si>
    <t>発着時刻の取得回数エラー</t>
    <phoneticPr fontId="5"/>
  </si>
  <si>
    <t>発着時刻の取得回数は0回以上で整数を入力してください。</t>
    <phoneticPr fontId="5"/>
  </si>
  <si>
    <t>荷姿エラー</t>
    <phoneticPr fontId="5"/>
  </si>
  <si>
    <t>荷姿はパレット、バラ積み、コンテナ、その他のいずれかから選択してください。</t>
    <phoneticPr fontId="5"/>
  </si>
  <si>
    <t>空車時間エラー</t>
    <phoneticPr fontId="5"/>
  </si>
  <si>
    <t>空車時間は0分以上からデータ取得日数×1440分または走行時間以下の値で入力してください。</t>
    <phoneticPr fontId="5"/>
  </si>
  <si>
    <t>空車距離エラー</t>
    <phoneticPr fontId="5"/>
  </si>
  <si>
    <t>空車距離は0km以上から走行距離以下の値で入力してください。</t>
    <phoneticPr fontId="5"/>
  </si>
  <si>
    <t>空車率エラー</t>
    <phoneticPr fontId="5"/>
  </si>
  <si>
    <t>空車率は0%以上から100%以内の値を入力してください。</t>
    <phoneticPr fontId="5"/>
  </si>
  <si>
    <t>渋滞距離エラー</t>
    <phoneticPr fontId="5"/>
  </si>
  <si>
    <t>受胎距離は0km以上から走行距離以下の値を入力して下さい。</t>
    <phoneticPr fontId="5"/>
  </si>
  <si>
    <t>渋滞箇所数エラー</t>
    <phoneticPr fontId="5"/>
  </si>
  <si>
    <t>渋滞箇所数は0回以上で整数を入力してください。</t>
    <phoneticPr fontId="5"/>
  </si>
  <si>
    <t>遅延時間エラー</t>
    <phoneticPr fontId="5"/>
  </si>
  <si>
    <t>遅延時間は0分以上からデータ取得日数×24時間の値を入力してください。</t>
    <rPh sb="24" eb="25">
      <t>アタイ</t>
    </rPh>
    <rPh sb="26" eb="28">
      <t>ニュウリョク</t>
    </rPh>
    <phoneticPr fontId="5"/>
  </si>
  <si>
    <t>庫内平均温度の確認</t>
    <phoneticPr fontId="5"/>
  </si>
  <si>
    <t>庫内平均温度が-100℃未満または100℃を超えています。問題がなければ「はい」をクリックしてください。</t>
    <phoneticPr fontId="5"/>
  </si>
  <si>
    <t>庫内設定温度の確認</t>
    <phoneticPr fontId="5"/>
  </si>
  <si>
    <t>庫内設定温度が-100℃未満または100℃を超えています。問題がなければ「はい」をクリックしてください。</t>
    <phoneticPr fontId="5"/>
  </si>
  <si>
    <t>扉の開閉回数エラー</t>
    <phoneticPr fontId="5"/>
  </si>
  <si>
    <t>扉の開閉回数は0回以上で整数を入力してください。</t>
    <phoneticPr fontId="5"/>
  </si>
  <si>
    <t>入力が完了したら✔を選択し</t>
    <phoneticPr fontId="5"/>
  </si>
  <si>
    <t>入力が完了したらプルダウンよりチェックを選択してください。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</si>
</sst>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Red]\-#,##0.0"/>
    <numFmt numFmtId="177" formatCode="0_);[Red]\(0\)"/>
    <numFmt numFmtId="178" formatCode="00"/>
    <numFmt numFmtId="179" formatCode="0.00_);[Red]\(0.00\)"/>
    <numFmt numFmtId="180" formatCode="0&quot;台&quot;"/>
    <numFmt numFmtId="181" formatCode="0.00_ "/>
    <numFmt numFmtId="182" formatCode="0.00_ ;[Red]\-0.00\ "/>
  </numFmts>
  <fonts count="55" x14ac:knownFonts="1">
    <font>
      <sz val="11"/>
      <color theme="1"/>
      <name val="ＭＳ Ｐゴシック"/>
      <family val="2"/>
      <charset val="128"/>
      <scheme val="minor"/>
    </font>
    <font>
      <sz val="11"/>
      <color theme="1"/>
      <name val="ＭＳ Ｐゴシック"/>
      <family val="2"/>
      <charset val="128"/>
      <scheme val="minor"/>
    </font>
    <font>
      <sz val="14"/>
      <color indexed="8"/>
      <name val="ＭＳ ゴシック"/>
      <family val="3"/>
      <charset val="128"/>
    </font>
    <font>
      <sz val="6"/>
      <name val="ＭＳ Ｐゴシック"/>
      <family val="2"/>
      <charset val="128"/>
      <scheme val="minor"/>
    </font>
    <font>
      <b/>
      <sz val="26"/>
      <color indexed="8"/>
      <name val="ＭＳ ゴシック"/>
      <family val="3"/>
      <charset val="128"/>
    </font>
    <font>
      <sz val="6"/>
      <name val="ＭＳ Ｐゴシック"/>
      <family val="3"/>
      <charset val="128"/>
    </font>
    <font>
      <b/>
      <sz val="20"/>
      <color indexed="8"/>
      <name val="ＭＳ ゴシック"/>
      <family val="3"/>
      <charset val="128"/>
    </font>
    <font>
      <b/>
      <sz val="18"/>
      <color indexed="8"/>
      <name val="ＭＳ ゴシック"/>
      <family val="3"/>
      <charset val="128"/>
    </font>
    <font>
      <sz val="12"/>
      <color rgb="FFFF0000"/>
      <name val="ＭＳ ゴシック"/>
      <family val="3"/>
      <charset val="128"/>
    </font>
    <font>
      <sz val="11"/>
      <color indexed="8"/>
      <name val="ＭＳ ゴシック"/>
      <family val="3"/>
      <charset val="128"/>
    </font>
    <font>
      <b/>
      <sz val="11"/>
      <color theme="1"/>
      <name val="ＭＳ Ｐゴシック"/>
      <family val="3"/>
      <charset val="128"/>
      <scheme val="minor"/>
    </font>
    <font>
      <sz val="12"/>
      <color theme="1"/>
      <name val="ＭＳ ゴシック"/>
      <family val="3"/>
      <charset val="128"/>
    </font>
    <font>
      <sz val="11"/>
      <color theme="1"/>
      <name val="ＭＳ Ｐゴシック"/>
      <family val="3"/>
      <charset val="128"/>
      <scheme val="minor"/>
    </font>
    <font>
      <b/>
      <sz val="11"/>
      <color theme="0"/>
      <name val="ＭＳ Ｐゴシック"/>
      <family val="2"/>
      <charset val="128"/>
      <scheme val="minor"/>
    </font>
    <font>
      <sz val="11"/>
      <color theme="1"/>
      <name val="ＭＳ Ｐゴシック"/>
      <family val="2"/>
      <scheme val="minor"/>
    </font>
    <font>
      <b/>
      <sz val="20"/>
      <color rgb="FFFF0000"/>
      <name val="ＭＳ ゴシック"/>
      <family val="3"/>
      <charset val="128"/>
    </font>
    <font>
      <sz val="14"/>
      <name val="ＭＳ ゴシック"/>
      <family val="3"/>
      <charset val="128"/>
    </font>
    <font>
      <b/>
      <sz val="14"/>
      <color theme="1"/>
      <name val="ＭＳ ゴシック"/>
      <family val="3"/>
      <charset val="128"/>
    </font>
    <font>
      <b/>
      <sz val="20"/>
      <color theme="1"/>
      <name val="ＭＳ ゴシック"/>
      <family val="3"/>
      <charset val="128"/>
    </font>
    <font>
      <sz val="14"/>
      <color theme="1"/>
      <name val="ＭＳ ゴシック"/>
      <family val="3"/>
      <charset val="128"/>
    </font>
    <font>
      <b/>
      <sz val="16"/>
      <color theme="1"/>
      <name val="ＭＳ ゴシック"/>
      <family val="3"/>
      <charset val="128"/>
    </font>
    <font>
      <b/>
      <sz val="14"/>
      <color indexed="8"/>
      <name val="ＭＳ ゴシック"/>
      <family val="3"/>
      <charset val="128"/>
    </font>
    <font>
      <b/>
      <sz val="11"/>
      <color rgb="FF000000"/>
      <name val="ＭＳ Ｐゴシック"/>
      <family val="3"/>
      <charset val="128"/>
    </font>
    <font>
      <b/>
      <sz val="12"/>
      <color theme="1"/>
      <name val="ＭＳ ゴシック"/>
      <family val="3"/>
      <charset val="128"/>
    </font>
    <font>
      <sz val="14"/>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20"/>
      <color rgb="FF000000"/>
      <name val="ＭＳ Ｐゴシック"/>
      <family val="3"/>
      <charset val="128"/>
    </font>
    <font>
      <b/>
      <sz val="11"/>
      <color theme="1"/>
      <name val="ＭＳ ゴシック"/>
      <family val="3"/>
      <charset val="128"/>
    </font>
    <font>
      <b/>
      <sz val="10"/>
      <color theme="1"/>
      <name val="ＭＳ ゴシック"/>
      <family val="3"/>
      <charset val="128"/>
    </font>
    <font>
      <b/>
      <sz val="26"/>
      <color rgb="FFFF0000"/>
      <name val="ＭＳ ゴシック"/>
      <family val="3"/>
      <charset val="128"/>
    </font>
    <font>
      <b/>
      <sz val="10.5"/>
      <color theme="1"/>
      <name val="ＭＳ ゴシック"/>
      <family val="3"/>
      <charset val="128"/>
    </font>
    <font>
      <sz val="10"/>
      <color theme="1"/>
      <name val="ＭＳ ゴシック"/>
      <family val="3"/>
      <charset val="128"/>
    </font>
    <font>
      <sz val="10"/>
      <color indexed="8"/>
      <name val="ＭＳ ゴシック"/>
      <family val="3"/>
      <charset val="128"/>
    </font>
    <font>
      <sz val="11"/>
      <name val="ＭＳ ゴシック"/>
      <family val="3"/>
      <charset val="128"/>
    </font>
    <font>
      <sz val="9"/>
      <name val="ＭＳ ゴシック"/>
      <family val="3"/>
      <charset val="128"/>
    </font>
    <font>
      <sz val="12"/>
      <color indexed="8"/>
      <name val="ＭＳ ゴシック"/>
      <family val="3"/>
      <charset val="128"/>
    </font>
    <font>
      <sz val="12"/>
      <name val="ＭＳ ゴシック"/>
      <family val="3"/>
      <charset val="128"/>
    </font>
    <font>
      <sz val="12"/>
      <name val="ＭＳ Ｐゴシック"/>
      <family val="3"/>
      <charset val="128"/>
      <scheme val="minor"/>
    </font>
    <font>
      <b/>
      <sz val="10"/>
      <color rgb="FFFF0000"/>
      <name val="ＭＳ ゴシック"/>
      <family val="3"/>
      <charset val="128"/>
    </font>
    <font>
      <b/>
      <sz val="12"/>
      <color rgb="FFFF0000"/>
      <name val="ＭＳ ゴシック"/>
      <family val="3"/>
      <charset val="128"/>
    </font>
    <font>
      <b/>
      <sz val="9"/>
      <name val="ＭＳ ゴシック"/>
      <family val="3"/>
      <charset val="128"/>
    </font>
    <font>
      <b/>
      <sz val="8"/>
      <color theme="1"/>
      <name val="ＭＳ ゴシック"/>
      <family val="3"/>
      <charset val="128"/>
    </font>
    <font>
      <sz val="20"/>
      <color theme="1"/>
      <name val="ＭＳ ゴシック"/>
      <family val="3"/>
      <charset val="128"/>
    </font>
    <font>
      <sz val="11"/>
      <color indexed="8"/>
      <name val="ＭＳ Ｐゴシック"/>
      <family val="3"/>
      <charset val="128"/>
      <scheme val="minor"/>
    </font>
    <font>
      <sz val="14"/>
      <color rgb="FFA0A0A0"/>
      <name val="ＭＳ ゴシック"/>
      <family val="3"/>
      <charset val="128"/>
    </font>
    <font>
      <sz val="11"/>
      <color theme="0"/>
      <name val="ＭＳ Ｐゴシック"/>
      <family val="2"/>
      <charset val="128"/>
      <scheme val="minor"/>
    </font>
    <font>
      <u/>
      <sz val="11"/>
      <color theme="1"/>
      <name val="ＭＳ Ｐゴシック"/>
      <family val="2"/>
      <charset val="128"/>
      <scheme val="minor"/>
    </font>
    <font>
      <sz val="20"/>
      <name val="ＭＳ Ｐゴシック"/>
      <family val="3"/>
      <charset val="128"/>
      <scheme val="minor"/>
    </font>
    <font>
      <b/>
      <u/>
      <sz val="11"/>
      <color theme="1"/>
      <name val="ＭＳ Ｐゴシック"/>
      <family val="3"/>
      <charset val="128"/>
      <scheme val="minor"/>
    </font>
    <font>
      <sz val="9"/>
      <name val="ＭＳ Ｐゴシック"/>
      <family val="3"/>
      <charset val="128"/>
    </font>
    <font>
      <sz val="10"/>
      <name val="ＭＳ Ｐゴシック"/>
      <family val="3"/>
      <charset val="128"/>
    </font>
    <font>
      <u/>
      <sz val="11"/>
      <color theme="10"/>
      <name val="ＭＳ Ｐゴシック"/>
      <family val="2"/>
      <charset val="128"/>
      <scheme val="minor"/>
    </font>
    <font>
      <b/>
      <u/>
      <sz val="14"/>
      <color rgb="FFFFFFFF"/>
      <name val="ＭＳ Ｐゴシック"/>
      <family val="3"/>
      <charset val="128"/>
      <scheme val="minor"/>
    </font>
    <font>
      <sz val="9"/>
      <color theme="1" tint="0.499984740745262"/>
      <name val="ＭＳ ゴシック"/>
      <family val="3"/>
      <charset val="128"/>
    </font>
  </fonts>
  <fills count="23">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A5A5A5"/>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C0C0C0"/>
        <bgColor rgb="FFC0C0C0"/>
      </patternFill>
    </fill>
    <fill>
      <patternFill patternType="solid">
        <fgColor rgb="FFE2EFDA"/>
        <bgColor indexed="64"/>
      </patternFill>
    </fill>
    <fill>
      <patternFill patternType="solid">
        <fgColor theme="0"/>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CCCC"/>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7"/>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A0A0A0"/>
        <bgColor indexed="64"/>
      </patternFill>
    </fill>
  </fills>
  <borders count="132">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hair">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auto="1"/>
      </left>
      <right/>
      <top/>
      <bottom style="thin">
        <color auto="1"/>
      </bottom>
      <diagonal/>
    </border>
    <border>
      <left/>
      <right style="thin">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auto="1"/>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ck">
        <color rgb="FFFF0000"/>
      </right>
      <top style="thick">
        <color rgb="FFFF0000"/>
      </top>
      <bottom/>
      <diagonal/>
    </border>
    <border>
      <left/>
      <right style="thick">
        <color rgb="FFFF0000"/>
      </right>
      <top/>
      <bottom style="thick">
        <color rgb="FFFF0000"/>
      </bottom>
      <diagonal/>
    </border>
    <border>
      <left/>
      <right style="thick">
        <color rgb="FFFF0000"/>
      </right>
      <top/>
      <bottom style="medium">
        <color indexed="64"/>
      </bottom>
      <diagonal/>
    </border>
    <border>
      <left style="medium">
        <color indexed="64"/>
      </left>
      <right/>
      <top style="medium">
        <color theme="1"/>
      </top>
      <bottom/>
      <diagonal/>
    </border>
    <border>
      <left/>
      <right style="thick">
        <color rgb="FFFF0000"/>
      </right>
      <top style="medium">
        <color theme="1"/>
      </top>
      <bottom/>
      <diagonal/>
    </border>
    <border>
      <left style="thick">
        <color rgb="FFFF0000"/>
      </left>
      <right/>
      <top style="thick">
        <color rgb="FFFF0000"/>
      </top>
      <bottom/>
      <diagonal/>
    </border>
    <border>
      <left style="thick">
        <color rgb="FFFF0000"/>
      </left>
      <right/>
      <top/>
      <bottom style="thick">
        <color rgb="FFFF0000"/>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top/>
      <bottom/>
      <diagonal/>
    </border>
    <border>
      <left style="thin">
        <color indexed="64"/>
      </left>
      <right style="hair">
        <color indexed="64"/>
      </right>
      <top/>
      <bottom/>
      <diagonal/>
    </border>
    <border>
      <left/>
      <right style="medium">
        <color indexed="64"/>
      </right>
      <top/>
      <bottom/>
      <diagonal/>
    </border>
    <border>
      <left style="thin">
        <color indexed="64"/>
      </left>
      <right style="medium">
        <color indexed="64"/>
      </right>
      <top style="thin">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hair">
        <color indexed="64"/>
      </bottom>
      <diagonal/>
    </border>
    <border>
      <left style="thick">
        <color rgb="FFFF0000"/>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hair">
        <color indexed="64"/>
      </left>
      <right/>
      <top/>
      <bottom/>
      <diagonal/>
    </border>
    <border>
      <left/>
      <right/>
      <top style="thin">
        <color auto="1"/>
      </top>
      <bottom/>
      <diagonal/>
    </border>
    <border>
      <left/>
      <right style="thin">
        <color auto="1"/>
      </right>
      <top style="thin">
        <color auto="1"/>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medium">
        <color rgb="FFFF0000"/>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bottom style="thin">
        <color auto="1"/>
      </bottom>
      <diagonal/>
    </border>
    <border>
      <left/>
      <right style="medium">
        <color rgb="FFFF0000"/>
      </right>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3" fillId="4" borderId="44" applyNumberFormat="0" applyAlignment="0" applyProtection="0">
      <alignment vertical="center"/>
    </xf>
    <xf numFmtId="0" fontId="14" fillId="0" borderId="0"/>
    <xf numFmtId="0" fontId="12" fillId="0" borderId="0">
      <alignment vertical="center"/>
    </xf>
    <xf numFmtId="0" fontId="50" fillId="0" borderId="0">
      <alignment vertical="center"/>
    </xf>
    <xf numFmtId="0" fontId="52" fillId="0" borderId="0" applyNumberFormat="0" applyFill="0" applyBorder="0" applyAlignment="0" applyProtection="0">
      <alignment vertical="center"/>
    </xf>
  </cellStyleXfs>
  <cellXfs count="468">
    <xf numFmtId="0" fontId="0" fillId="0" borderId="0" xfId="0">
      <alignment vertical="center"/>
    </xf>
    <xf numFmtId="0" fontId="0" fillId="0" borderId="12" xfId="0" applyBorder="1">
      <alignment vertical="center"/>
    </xf>
    <xf numFmtId="0" fontId="0" fillId="5" borderId="12" xfId="0" applyFill="1" applyBorder="1">
      <alignment vertical="center"/>
    </xf>
    <xf numFmtId="0" fontId="13" fillId="4" borderId="44" xfId="2">
      <alignment vertical="center"/>
    </xf>
    <xf numFmtId="0" fontId="13" fillId="7" borderId="11" xfId="0" applyFont="1" applyFill="1" applyBorder="1">
      <alignment vertical="center"/>
    </xf>
    <xf numFmtId="0" fontId="0" fillId="0" borderId="11" xfId="0" applyBorder="1">
      <alignment vertical="center"/>
    </xf>
    <xf numFmtId="0" fontId="0" fillId="0" borderId="0" xfId="0" applyAlignment="1">
      <alignment horizontal="center" vertical="center"/>
    </xf>
    <xf numFmtId="0" fontId="22" fillId="8" borderId="11" xfId="0" applyFont="1" applyFill="1" applyBorder="1" applyAlignment="1">
      <alignment horizontal="center" vertical="center"/>
    </xf>
    <xf numFmtId="0" fontId="22" fillId="0" borderId="12" xfId="0" applyFont="1" applyBorder="1" applyAlignment="1">
      <alignment horizontal="center" vertical="center"/>
    </xf>
    <xf numFmtId="0" fontId="24" fillId="0" borderId="12" xfId="0" applyFont="1" applyBorder="1">
      <alignment vertical="center"/>
    </xf>
    <xf numFmtId="0" fontId="25" fillId="0" borderId="12" xfId="0" applyFont="1" applyBorder="1">
      <alignment vertical="center"/>
    </xf>
    <xf numFmtId="0" fontId="26" fillId="0" borderId="12" xfId="0" applyFont="1" applyBorder="1">
      <alignment vertical="center"/>
    </xf>
    <xf numFmtId="0" fontId="27" fillId="0" borderId="12" xfId="0" applyFont="1" applyBorder="1" applyAlignment="1">
      <alignment vertical="center" wrapText="1"/>
    </xf>
    <xf numFmtId="0" fontId="31" fillId="0" borderId="1" xfId="0" applyFont="1" applyBorder="1" applyAlignment="1">
      <alignment horizontal="left"/>
    </xf>
    <xf numFmtId="0" fontId="10" fillId="7" borderId="12" xfId="0" applyFont="1" applyFill="1" applyBorder="1">
      <alignment vertical="center"/>
    </xf>
    <xf numFmtId="0" fontId="2" fillId="0" borderId="0" xfId="0" applyFont="1">
      <alignment vertical="center"/>
    </xf>
    <xf numFmtId="0" fontId="37" fillId="3" borderId="60" xfId="0" applyFont="1" applyFill="1" applyBorder="1" applyAlignment="1" applyProtection="1">
      <alignment horizontal="center" vertical="center" wrapText="1" shrinkToFit="1"/>
      <protection locked="0"/>
    </xf>
    <xf numFmtId="0" fontId="37" fillId="3" borderId="56" xfId="0" applyFont="1" applyFill="1" applyBorder="1" applyAlignment="1" applyProtection="1">
      <alignment horizontal="center" vertical="center" wrapText="1" shrinkToFit="1"/>
      <protection locked="0"/>
    </xf>
    <xf numFmtId="0" fontId="37" fillId="3" borderId="73" xfId="0" applyFont="1" applyFill="1" applyBorder="1" applyAlignment="1" applyProtection="1">
      <alignment horizontal="center" vertical="center" wrapText="1" shrinkToFit="1"/>
      <protection locked="0"/>
    </xf>
    <xf numFmtId="0" fontId="37" fillId="3" borderId="43" xfId="0" applyFont="1" applyFill="1" applyBorder="1" applyAlignment="1" applyProtection="1">
      <alignment horizontal="center" vertical="center" wrapText="1" shrinkToFit="1"/>
      <protection locked="0"/>
    </xf>
    <xf numFmtId="0" fontId="23" fillId="10" borderId="79" xfId="0" applyFont="1" applyFill="1" applyBorder="1" applyAlignment="1">
      <alignment horizontal="center" vertical="center" wrapText="1" shrinkToFit="1"/>
    </xf>
    <xf numFmtId="0" fontId="23" fillId="10" borderId="1" xfId="0" applyFont="1" applyFill="1" applyBorder="1" applyAlignment="1">
      <alignment horizontal="center" vertical="center" wrapText="1" shrinkToFit="1"/>
    </xf>
    <xf numFmtId="0" fontId="11" fillId="10" borderId="20" xfId="0" applyFont="1" applyFill="1" applyBorder="1" applyAlignment="1">
      <alignment vertical="center" wrapText="1" shrinkToFit="1"/>
    </xf>
    <xf numFmtId="0" fontId="11" fillId="10" borderId="5" xfId="0" applyFont="1" applyFill="1" applyBorder="1" applyAlignment="1">
      <alignment vertical="center" wrapText="1" shrinkToFit="1"/>
    </xf>
    <xf numFmtId="0" fontId="11" fillId="0" borderId="32" xfId="0" applyFont="1" applyBorder="1" applyAlignment="1">
      <alignment horizontal="centerContinuous" vertical="center"/>
    </xf>
    <xf numFmtId="0" fontId="36" fillId="2" borderId="32" xfId="0" applyFont="1" applyFill="1" applyBorder="1" applyAlignment="1">
      <alignment horizontal="center" vertical="center"/>
    </xf>
    <xf numFmtId="179" fontId="35" fillId="3" borderId="14" xfId="1" applyNumberFormat="1" applyFont="1" applyFill="1" applyBorder="1" applyAlignment="1" applyProtection="1">
      <alignment horizontal="right" vertical="center"/>
      <protection locked="0"/>
    </xf>
    <xf numFmtId="179" fontId="35" fillId="3" borderId="20" xfId="1" applyNumberFormat="1" applyFont="1" applyFill="1" applyBorder="1" applyAlignment="1" applyProtection="1">
      <alignment horizontal="right" vertical="center"/>
      <protection locked="0"/>
    </xf>
    <xf numFmtId="0" fontId="11" fillId="0" borderId="92" xfId="0" applyFont="1" applyBorder="1" applyAlignment="1">
      <alignment horizontal="center" vertical="center"/>
    </xf>
    <xf numFmtId="0" fontId="11" fillId="0" borderId="93" xfId="0" applyFont="1" applyBorder="1" applyAlignment="1">
      <alignment horizontal="center" vertical="center" wrapText="1"/>
    </xf>
    <xf numFmtId="0" fontId="11" fillId="0" borderId="94" xfId="0" applyFont="1" applyBorder="1" applyAlignment="1">
      <alignment horizontal="center" vertical="center"/>
    </xf>
    <xf numFmtId="0" fontId="11" fillId="0" borderId="94" xfId="0" applyFont="1" applyBorder="1" applyAlignment="1">
      <alignment horizontal="center" vertical="center" wrapText="1"/>
    </xf>
    <xf numFmtId="0" fontId="11" fillId="0" borderId="96" xfId="0" applyFont="1" applyBorder="1" applyAlignment="1">
      <alignment horizontal="center" vertical="center" wrapText="1"/>
    </xf>
    <xf numFmtId="38" fontId="41" fillId="11" borderId="100" xfId="1" applyFont="1" applyFill="1" applyBorder="1" applyAlignment="1" applyProtection="1">
      <alignment horizontal="center" vertical="center" wrapText="1"/>
    </xf>
    <xf numFmtId="38" fontId="35" fillId="3" borderId="12" xfId="1" applyFont="1" applyFill="1" applyBorder="1" applyAlignment="1" applyProtection="1">
      <alignment horizontal="center" vertical="center" wrapText="1"/>
      <protection locked="0"/>
    </xf>
    <xf numFmtId="1" fontId="35" fillId="3" borderId="104" xfId="0" applyNumberFormat="1" applyFont="1" applyFill="1" applyBorder="1" applyAlignment="1" applyProtection="1">
      <alignment horizontal="center" vertical="center"/>
      <protection locked="0"/>
    </xf>
    <xf numFmtId="1" fontId="35" fillId="3" borderId="102" xfId="0" applyNumberFormat="1" applyFont="1" applyFill="1" applyBorder="1" applyAlignment="1" applyProtection="1">
      <alignment horizontal="center" vertical="center"/>
      <protection locked="0"/>
    </xf>
    <xf numFmtId="179" fontId="35" fillId="3" borderId="12" xfId="1" applyNumberFormat="1" applyFont="1" applyFill="1" applyBorder="1" applyAlignment="1" applyProtection="1">
      <alignment horizontal="right" vertical="center"/>
      <protection locked="0"/>
    </xf>
    <xf numFmtId="179" fontId="35" fillId="3" borderId="35" xfId="1" applyNumberFormat="1" applyFont="1" applyFill="1" applyBorder="1" applyAlignment="1" applyProtection="1">
      <alignment horizontal="right" vertical="center"/>
      <protection locked="0"/>
    </xf>
    <xf numFmtId="38" fontId="41" fillId="11" borderId="107" xfId="1" applyFont="1" applyFill="1" applyBorder="1" applyAlignment="1" applyProtection="1">
      <alignment horizontal="center" vertical="center" wrapText="1"/>
    </xf>
    <xf numFmtId="38" fontId="35" fillId="3" borderId="5" xfId="1" applyFont="1" applyFill="1" applyBorder="1" applyAlignment="1" applyProtection="1">
      <alignment horizontal="center" vertical="center" wrapText="1"/>
      <protection locked="0"/>
    </xf>
    <xf numFmtId="1" fontId="35" fillId="3" borderId="92" xfId="0" applyNumberFormat="1" applyFont="1" applyFill="1" applyBorder="1" applyAlignment="1" applyProtection="1">
      <alignment horizontal="center" vertical="center"/>
      <protection locked="0"/>
    </xf>
    <xf numFmtId="1" fontId="35" fillId="3" borderId="93" xfId="0" applyNumberFormat="1" applyFont="1" applyFill="1" applyBorder="1" applyAlignment="1" applyProtection="1">
      <alignment horizontal="center" vertical="center"/>
      <protection locked="0"/>
    </xf>
    <xf numFmtId="179" fontId="35" fillId="3" borderId="5" xfId="1" applyNumberFormat="1" applyFont="1" applyFill="1" applyBorder="1" applyAlignment="1" applyProtection="1">
      <alignment horizontal="right" vertical="center"/>
      <protection locked="0"/>
    </xf>
    <xf numFmtId="179" fontId="35" fillId="3" borderId="34" xfId="1" applyNumberFormat="1" applyFont="1" applyFill="1" applyBorder="1" applyAlignment="1" applyProtection="1">
      <alignment horizontal="right" vertical="center"/>
      <protection locked="0"/>
    </xf>
    <xf numFmtId="38" fontId="41" fillId="11" borderId="109" xfId="1" applyFont="1" applyFill="1" applyBorder="1" applyAlignment="1" applyProtection="1">
      <alignment horizontal="center" vertical="center" wrapText="1"/>
    </xf>
    <xf numFmtId="38" fontId="35" fillId="3" borderId="14" xfId="1" applyFont="1" applyFill="1" applyBorder="1" applyAlignment="1" applyProtection="1">
      <alignment horizontal="center" vertical="center" wrapText="1"/>
      <protection locked="0"/>
    </xf>
    <xf numFmtId="1" fontId="35" fillId="3" borderId="71" xfId="0" applyNumberFormat="1" applyFont="1" applyFill="1" applyBorder="1" applyAlignment="1" applyProtection="1">
      <alignment horizontal="center" vertical="center"/>
      <protection locked="0"/>
    </xf>
    <xf numFmtId="1" fontId="35" fillId="3" borderId="78" xfId="0" applyNumberFormat="1" applyFont="1" applyFill="1" applyBorder="1" applyAlignment="1" applyProtection="1">
      <alignment horizontal="center" vertical="center"/>
      <protection locked="0"/>
    </xf>
    <xf numFmtId="0" fontId="10" fillId="0" borderId="0" xfId="0" applyFont="1">
      <alignment vertical="center"/>
    </xf>
    <xf numFmtId="0" fontId="0" fillId="0" borderId="0" xfId="0" applyAlignment="1">
      <alignment horizontal="right" vertical="center"/>
    </xf>
    <xf numFmtId="0" fontId="0" fillId="0" borderId="95" xfId="0" applyBorder="1">
      <alignment vertical="center"/>
    </xf>
    <xf numFmtId="0" fontId="0" fillId="0" borderId="95" xfId="0" applyBorder="1" applyAlignment="1">
      <alignment horizontal="center" vertical="center"/>
    </xf>
    <xf numFmtId="0" fontId="0" fillId="14" borderId="0" xfId="0" applyFill="1" applyAlignment="1">
      <alignment horizontal="center" vertical="center"/>
    </xf>
    <xf numFmtId="0" fontId="0" fillId="13" borderId="0" xfId="0" applyFill="1">
      <alignment vertical="center"/>
    </xf>
    <xf numFmtId="0" fontId="0" fillId="13" borderId="0" xfId="0" applyFill="1" applyAlignment="1">
      <alignment horizontal="left" vertical="center"/>
    </xf>
    <xf numFmtId="0" fontId="0" fillId="15" borderId="0" xfId="0" applyFill="1">
      <alignment vertical="center"/>
    </xf>
    <xf numFmtId="0" fontId="0" fillId="15" borderId="0" xfId="0" applyFill="1" applyAlignment="1">
      <alignment horizontal="left" vertical="center"/>
    </xf>
    <xf numFmtId="0" fontId="0" fillId="0" borderId="0" xfId="0" applyAlignment="1">
      <alignment horizontal="left" vertical="center"/>
    </xf>
    <xf numFmtId="0" fontId="0" fillId="0" borderId="90" xfId="0" applyBorder="1">
      <alignment vertical="center"/>
    </xf>
    <xf numFmtId="0" fontId="0" fillId="0" borderId="56" xfId="0" applyBorder="1">
      <alignment vertical="center"/>
    </xf>
    <xf numFmtId="0" fontId="0" fillId="16" borderId="0" xfId="0" applyFill="1" applyAlignment="1">
      <alignment horizontal="center" vertical="center"/>
    </xf>
    <xf numFmtId="0" fontId="0" fillId="5" borderId="0" xfId="0" applyFill="1" applyAlignment="1">
      <alignment horizontal="center" vertical="center"/>
    </xf>
    <xf numFmtId="0" fontId="0" fillId="17" borderId="0" xfId="0" applyFill="1" applyAlignment="1">
      <alignment horizontal="center" vertical="center"/>
    </xf>
    <xf numFmtId="1" fontId="35" fillId="3" borderId="70" xfId="0" applyNumberFormat="1" applyFont="1" applyFill="1" applyBorder="1" applyAlignment="1" applyProtection="1">
      <alignment horizontal="center" vertical="center"/>
      <protection locked="0"/>
    </xf>
    <xf numFmtId="1" fontId="35" fillId="3" borderId="103" xfId="0" applyNumberFormat="1" applyFont="1" applyFill="1" applyBorder="1" applyAlignment="1" applyProtection="1">
      <alignment horizontal="center" vertical="center"/>
      <protection locked="0"/>
    </xf>
    <xf numFmtId="1" fontId="35" fillId="3" borderId="94" xfId="0" applyNumberFormat="1" applyFont="1" applyFill="1" applyBorder="1" applyAlignment="1" applyProtection="1">
      <alignment horizontal="center" vertical="center"/>
      <protection locked="0"/>
    </xf>
    <xf numFmtId="0" fontId="0" fillId="18" borderId="95" xfId="0" applyFill="1" applyBorder="1" applyAlignment="1">
      <alignment horizontal="center" vertical="center"/>
    </xf>
    <xf numFmtId="49" fontId="44" fillId="0" borderId="0" xfId="0" applyNumberFormat="1" applyFont="1">
      <alignment vertical="center"/>
    </xf>
    <xf numFmtId="178" fontId="35" fillId="3" borderId="32" xfId="0" applyNumberFormat="1" applyFont="1" applyFill="1" applyBorder="1" applyAlignment="1" applyProtection="1">
      <alignment horizontal="center" vertical="center"/>
      <protection locked="0"/>
    </xf>
    <xf numFmtId="178" fontId="35" fillId="3" borderId="12" xfId="0" applyNumberFormat="1" applyFont="1" applyFill="1" applyBorder="1" applyAlignment="1" applyProtection="1">
      <alignment horizontal="center" vertical="center"/>
      <protection locked="0"/>
    </xf>
    <xf numFmtId="178" fontId="35" fillId="3" borderId="5" xfId="0" applyNumberFormat="1" applyFont="1" applyFill="1" applyBorder="1" applyAlignment="1" applyProtection="1">
      <alignment horizontal="center" vertical="center"/>
      <protection locked="0"/>
    </xf>
    <xf numFmtId="178" fontId="35" fillId="3" borderId="32" xfId="0" applyNumberFormat="1" applyFont="1" applyFill="1" applyBorder="1" applyAlignment="1" applyProtection="1">
      <alignment horizontal="left" vertical="center"/>
      <protection locked="0"/>
    </xf>
    <xf numFmtId="178" fontId="35" fillId="3" borderId="12" xfId="0" applyNumberFormat="1" applyFont="1" applyFill="1" applyBorder="1" applyAlignment="1" applyProtection="1">
      <alignment horizontal="left" vertical="center"/>
      <protection locked="0"/>
    </xf>
    <xf numFmtId="178" fontId="35" fillId="3" borderId="5" xfId="0" applyNumberFormat="1" applyFont="1" applyFill="1" applyBorder="1" applyAlignment="1" applyProtection="1">
      <alignment horizontal="left" vertical="center"/>
      <protection locked="0"/>
    </xf>
    <xf numFmtId="178" fontId="35" fillId="9" borderId="20" xfId="0" applyNumberFormat="1" applyFont="1" applyFill="1" applyBorder="1" applyAlignment="1" applyProtection="1">
      <alignment horizontal="center" vertical="center" shrinkToFit="1"/>
      <protection locked="0"/>
    </xf>
    <xf numFmtId="178" fontId="35" fillId="9" borderId="35" xfId="0" applyNumberFormat="1" applyFont="1" applyFill="1" applyBorder="1" applyAlignment="1" applyProtection="1">
      <alignment horizontal="center" vertical="center" shrinkToFit="1"/>
      <protection locked="0"/>
    </xf>
    <xf numFmtId="178" fontId="35" fillId="9" borderId="104" xfId="0" applyNumberFormat="1" applyFont="1" applyFill="1" applyBorder="1" applyAlignment="1" applyProtection="1">
      <alignment horizontal="center" vertical="center" shrinkToFit="1"/>
      <protection locked="0"/>
    </xf>
    <xf numFmtId="178" fontId="35" fillId="9" borderId="34" xfId="0" applyNumberFormat="1" applyFont="1" applyFill="1" applyBorder="1" applyAlignment="1" applyProtection="1">
      <alignment horizontal="center" vertical="center" shrinkToFit="1"/>
      <protection locked="0"/>
    </xf>
    <xf numFmtId="0" fontId="35" fillId="3" borderId="110" xfId="1" applyNumberFormat="1" applyFont="1" applyFill="1" applyBorder="1" applyAlignment="1" applyProtection="1">
      <alignment horizontal="center" vertical="center" wrapText="1"/>
      <protection locked="0"/>
    </xf>
    <xf numFmtId="0" fontId="35" fillId="3" borderId="101" xfId="1" applyNumberFormat="1" applyFont="1" applyFill="1" applyBorder="1" applyAlignment="1" applyProtection="1">
      <alignment horizontal="center" vertical="center" wrapText="1"/>
      <protection locked="0"/>
    </xf>
    <xf numFmtId="0" fontId="35" fillId="3" borderId="96" xfId="1" applyNumberFormat="1" applyFont="1" applyFill="1" applyBorder="1" applyAlignment="1" applyProtection="1">
      <alignment horizontal="center" vertical="center" wrapText="1"/>
      <protection locked="0"/>
    </xf>
    <xf numFmtId="0" fontId="35" fillId="3" borderId="93" xfId="1" applyNumberFormat="1" applyFont="1" applyFill="1" applyBorder="1" applyAlignment="1" applyProtection="1">
      <alignment horizontal="center" vertical="center" wrapText="1"/>
      <protection locked="0"/>
    </xf>
    <xf numFmtId="0" fontId="11" fillId="19" borderId="26" xfId="0" applyFont="1" applyFill="1" applyBorder="1" applyAlignment="1">
      <alignment horizontal="centerContinuous" vertical="center"/>
    </xf>
    <xf numFmtId="0" fontId="11" fillId="19" borderId="38" xfId="0" applyFont="1" applyFill="1" applyBorder="1" applyAlignment="1">
      <alignment horizontal="centerContinuous" vertical="center"/>
    </xf>
    <xf numFmtId="0" fontId="11" fillId="19" borderId="32" xfId="0" applyFont="1" applyFill="1" applyBorder="1" applyAlignment="1">
      <alignment horizontal="centerContinuous" vertical="center"/>
    </xf>
    <xf numFmtId="0" fontId="11" fillId="19" borderId="40" xfId="0" applyFont="1" applyFill="1" applyBorder="1" applyAlignment="1">
      <alignment horizontal="centerContinuous" vertical="center"/>
    </xf>
    <xf numFmtId="0" fontId="11" fillId="19" borderId="86" xfId="0" applyFont="1" applyFill="1" applyBorder="1" applyAlignment="1">
      <alignment horizontal="center" vertical="center" wrapText="1"/>
    </xf>
    <xf numFmtId="179" fontId="35" fillId="20" borderId="36" xfId="1" applyNumberFormat="1" applyFont="1" applyFill="1" applyBorder="1" applyAlignment="1" applyProtection="1">
      <alignment horizontal="right" vertical="center"/>
    </xf>
    <xf numFmtId="179" fontId="35" fillId="20" borderId="22" xfId="1" applyNumberFormat="1" applyFont="1" applyFill="1" applyBorder="1" applyAlignment="1" applyProtection="1">
      <alignment horizontal="right" vertical="center"/>
    </xf>
    <xf numFmtId="179" fontId="35" fillId="20" borderId="23" xfId="1" applyNumberFormat="1" applyFont="1" applyFill="1" applyBorder="1" applyAlignment="1" applyProtection="1">
      <alignment horizontal="right" vertical="center"/>
    </xf>
    <xf numFmtId="0" fontId="10" fillId="0" borderId="0" xfId="0" applyFont="1" applyAlignment="1">
      <alignment horizontal="left" vertical="center"/>
    </xf>
    <xf numFmtId="181" fontId="0" fillId="0" borderId="95" xfId="0" applyNumberFormat="1" applyBorder="1" applyAlignment="1">
      <alignment horizontal="right" vertical="center" shrinkToFit="1"/>
    </xf>
    <xf numFmtId="0" fontId="0" fillId="13" borderId="12" xfId="0" applyFill="1" applyBorder="1" applyAlignment="1">
      <alignment horizontal="center" vertical="center"/>
    </xf>
    <xf numFmtId="0" fontId="0" fillId="0" borderId="12" xfId="0" applyBorder="1" applyAlignment="1">
      <alignment horizontal="center" vertical="center"/>
    </xf>
    <xf numFmtId="0" fontId="0" fillId="0" borderId="112" xfId="0" applyBorder="1">
      <alignment vertical="center"/>
    </xf>
    <xf numFmtId="0" fontId="0" fillId="0" borderId="112" xfId="0" applyBorder="1" applyAlignment="1">
      <alignment horizontal="center" vertical="center"/>
    </xf>
    <xf numFmtId="0" fontId="0" fillId="0" borderId="113" xfId="0" applyBorder="1">
      <alignment vertical="center"/>
    </xf>
    <xf numFmtId="0" fontId="0" fillId="0" borderId="113" xfId="0" applyBorder="1" applyAlignment="1">
      <alignment horizontal="center" vertical="center"/>
    </xf>
    <xf numFmtId="0" fontId="0" fillId="0" borderId="114" xfId="0" applyBorder="1">
      <alignment vertical="center"/>
    </xf>
    <xf numFmtId="0" fontId="0" fillId="0" borderId="114" xfId="0" applyBorder="1" applyAlignment="1">
      <alignment horizontal="center" vertical="center"/>
    </xf>
    <xf numFmtId="0" fontId="0" fillId="0" borderId="15" xfId="0" applyBorder="1">
      <alignment vertical="center"/>
    </xf>
    <xf numFmtId="0" fontId="0" fillId="0" borderId="14" xfId="0" applyBorder="1">
      <alignment vertical="center"/>
    </xf>
    <xf numFmtId="0" fontId="0" fillId="16" borderId="0" xfId="0" applyFill="1" applyAlignment="1">
      <alignment horizontal="center" vertical="center" shrinkToFit="1"/>
    </xf>
    <xf numFmtId="0" fontId="0" fillId="16" borderId="0" xfId="0" applyFill="1" applyAlignment="1">
      <alignment horizontal="center" vertical="center" wrapText="1"/>
    </xf>
    <xf numFmtId="179" fontId="35" fillId="3" borderId="32" xfId="1" applyNumberFormat="1" applyFont="1" applyFill="1" applyBorder="1" applyAlignment="1" applyProtection="1">
      <alignment horizontal="right" vertical="center"/>
      <protection locked="0"/>
    </xf>
    <xf numFmtId="0" fontId="0" fillId="0" borderId="115" xfId="0" applyBorder="1">
      <alignment vertical="center"/>
    </xf>
    <xf numFmtId="177" fontId="0" fillId="0" borderId="95" xfId="0" applyNumberFormat="1" applyBorder="1" applyAlignment="1">
      <alignment horizontal="right" vertical="center" shrinkToFit="1"/>
    </xf>
    <xf numFmtId="177" fontId="0" fillId="0" borderId="0" xfId="0" applyNumberFormat="1">
      <alignment vertical="center"/>
    </xf>
    <xf numFmtId="0" fontId="0" fillId="5" borderId="0" xfId="0" applyFill="1" applyAlignment="1">
      <alignment horizontal="right" vertical="center"/>
    </xf>
    <xf numFmtId="0" fontId="51" fillId="0" borderId="0" xfId="5" applyFont="1">
      <alignment vertical="center"/>
    </xf>
    <xf numFmtId="0" fontId="51" fillId="2" borderId="12" xfId="5" applyFont="1" applyFill="1" applyBorder="1" applyAlignment="1">
      <alignment horizontal="center" vertical="center"/>
    </xf>
    <xf numFmtId="0" fontId="51" fillId="0" borderId="12" xfId="5" applyFont="1" applyBorder="1">
      <alignment vertical="center"/>
    </xf>
    <xf numFmtId="0" fontId="51" fillId="0" borderId="12" xfId="5" applyFont="1" applyBorder="1" applyAlignment="1">
      <alignment vertical="center" wrapText="1"/>
    </xf>
    <xf numFmtId="0" fontId="51" fillId="0" borderId="12" xfId="5" applyFont="1" applyBorder="1" applyAlignment="1">
      <alignment vertical="center" shrinkToFit="1"/>
    </xf>
    <xf numFmtId="0" fontId="51" fillId="0" borderId="0" xfId="5" applyFont="1" applyAlignment="1">
      <alignment vertical="center" shrinkToFit="1"/>
    </xf>
    <xf numFmtId="49" fontId="35" fillId="3" borderId="78" xfId="0" applyNumberFormat="1" applyFont="1" applyFill="1" applyBorder="1" applyAlignment="1" applyProtection="1">
      <alignment horizontal="center" vertical="center"/>
      <protection locked="0"/>
    </xf>
    <xf numFmtId="49" fontId="35" fillId="3" borderId="102" xfId="0" applyNumberFormat="1" applyFont="1" applyFill="1" applyBorder="1" applyAlignment="1" applyProtection="1">
      <alignment horizontal="center" vertical="center"/>
      <protection locked="0"/>
    </xf>
    <xf numFmtId="49" fontId="35" fillId="3" borderId="93" xfId="0" applyNumberFormat="1" applyFont="1" applyFill="1" applyBorder="1" applyAlignment="1" applyProtection="1">
      <alignment horizontal="center" vertical="center"/>
      <protection locked="0"/>
    </xf>
    <xf numFmtId="0" fontId="51" fillId="0" borderId="11" xfId="5" applyFont="1" applyBorder="1" applyAlignment="1">
      <alignment vertical="center" shrinkToFit="1"/>
    </xf>
    <xf numFmtId="0" fontId="51" fillId="0" borderId="14" xfId="5" applyFont="1" applyBorder="1" applyAlignment="1">
      <alignment vertical="center" shrinkToFit="1"/>
    </xf>
    <xf numFmtId="0" fontId="51" fillId="0" borderId="15" xfId="5" applyFont="1" applyBorder="1" applyAlignment="1">
      <alignment vertical="center" shrinkToFit="1"/>
    </xf>
    <xf numFmtId="0" fontId="35" fillId="3" borderId="59" xfId="1" applyNumberFormat="1" applyFont="1" applyFill="1" applyBorder="1" applyAlignment="1" applyProtection="1">
      <alignment horizontal="center" vertical="center" wrapText="1"/>
      <protection locked="0"/>
    </xf>
    <xf numFmtId="0" fontId="2" fillId="21" borderId="0" xfId="0" applyFont="1" applyFill="1" applyAlignment="1">
      <alignment horizontal="center" vertical="center"/>
    </xf>
    <xf numFmtId="56" fontId="15" fillId="21" borderId="0" xfId="0" applyNumberFormat="1" applyFont="1" applyFill="1" applyAlignment="1">
      <alignment horizontal="left" vertical="center"/>
    </xf>
    <xf numFmtId="0" fontId="15" fillId="21" borderId="0" xfId="0" applyFont="1" applyFill="1" applyAlignment="1">
      <alignment horizontal="left" vertical="center"/>
    </xf>
    <xf numFmtId="0" fontId="2" fillId="21" borderId="0" xfId="0" applyFont="1" applyFill="1" applyAlignment="1">
      <alignment horizontal="center" vertical="center" wrapText="1" shrinkToFit="1"/>
    </xf>
    <xf numFmtId="0" fontId="2" fillId="21" borderId="0" xfId="0" applyFont="1" applyFill="1" applyAlignment="1">
      <alignment horizontal="center" vertical="center" shrinkToFit="1"/>
    </xf>
    <xf numFmtId="177" fontId="2" fillId="21" borderId="0" xfId="0" applyNumberFormat="1" applyFont="1" applyFill="1" applyAlignment="1">
      <alignment horizontal="center" vertical="center"/>
    </xf>
    <xf numFmtId="40" fontId="2" fillId="21" borderId="0" xfId="1" applyNumberFormat="1" applyFont="1" applyFill="1" applyAlignment="1" applyProtection="1">
      <alignment horizontal="center" vertical="center"/>
    </xf>
    <xf numFmtId="0" fontId="2" fillId="21" borderId="0" xfId="0" applyFont="1" applyFill="1">
      <alignment vertical="center"/>
    </xf>
    <xf numFmtId="0" fontId="21" fillId="21" borderId="0" xfId="0" applyFont="1" applyFill="1" applyAlignment="1">
      <alignment horizontal="left" vertical="center"/>
    </xf>
    <xf numFmtId="0" fontId="6" fillId="21" borderId="0" xfId="0" applyFont="1" applyFill="1">
      <alignment vertical="center"/>
    </xf>
    <xf numFmtId="177" fontId="7" fillId="21" borderId="0" xfId="0" applyNumberFormat="1" applyFont="1" applyFill="1" applyAlignment="1">
      <alignment vertical="center" wrapText="1"/>
    </xf>
    <xf numFmtId="0" fontId="4" fillId="21" borderId="0" xfId="0" applyFont="1" applyFill="1" applyAlignment="1">
      <alignment horizontal="center" vertical="center"/>
    </xf>
    <xf numFmtId="40" fontId="2" fillId="21" borderId="0" xfId="1" applyNumberFormat="1" applyFont="1" applyFill="1" applyProtection="1">
      <alignment vertical="center"/>
    </xf>
    <xf numFmtId="0" fontId="21" fillId="21" borderId="0" xfId="0" applyFont="1" applyFill="1" applyAlignment="1">
      <alignment horizontal="left" vertical="top"/>
    </xf>
    <xf numFmtId="0" fontId="7" fillId="21" borderId="0" xfId="0" applyFont="1" applyFill="1" applyAlignment="1">
      <alignment horizontal="left" vertical="center"/>
    </xf>
    <xf numFmtId="0" fontId="7" fillId="21" borderId="0" xfId="0" applyFont="1" applyFill="1">
      <alignment vertical="center"/>
    </xf>
    <xf numFmtId="177" fontId="7" fillId="21" borderId="0" xfId="0" applyNumberFormat="1" applyFont="1" applyFill="1">
      <alignment vertical="center"/>
    </xf>
    <xf numFmtId="0" fontId="21" fillId="21" borderId="0" xfId="0" applyFont="1" applyFill="1" applyAlignment="1">
      <alignment horizontal="center" vertical="center"/>
    </xf>
    <xf numFmtId="0" fontId="6" fillId="21" borderId="0" xfId="0" applyFont="1" applyFill="1" applyAlignment="1">
      <alignment horizontal="center" vertical="center"/>
    </xf>
    <xf numFmtId="0" fontId="9" fillId="21" borderId="0" xfId="0" applyFont="1" applyFill="1" applyAlignment="1">
      <alignment vertical="center" wrapText="1"/>
    </xf>
    <xf numFmtId="0" fontId="8" fillId="21" borderId="0" xfId="0" applyFont="1" applyFill="1" applyAlignment="1">
      <alignment horizontal="center" vertical="center"/>
    </xf>
    <xf numFmtId="0" fontId="11" fillId="21" borderId="0" xfId="0" applyFont="1" applyFill="1" applyAlignment="1">
      <alignment vertical="center" wrapText="1"/>
    </xf>
    <xf numFmtId="0" fontId="11" fillId="21" borderId="0" xfId="0" applyFont="1" applyFill="1" applyAlignment="1">
      <alignment horizontal="left" vertical="center" wrapText="1" shrinkToFit="1"/>
    </xf>
    <xf numFmtId="0" fontId="19" fillId="21" borderId="0" xfId="0" applyFont="1" applyFill="1" applyAlignment="1">
      <alignment horizontal="center" vertical="center" wrapText="1" shrinkToFit="1"/>
    </xf>
    <xf numFmtId="0" fontId="19" fillId="21" borderId="0" xfId="0" applyFont="1" applyFill="1" applyAlignment="1">
      <alignment horizontal="center" vertical="center" shrinkToFit="1"/>
    </xf>
    <xf numFmtId="0" fontId="28" fillId="21" borderId="0" xfId="0" applyFont="1" applyFill="1">
      <alignment vertical="center"/>
    </xf>
    <xf numFmtId="0" fontId="19" fillId="21" borderId="0" xfId="0" applyFont="1" applyFill="1">
      <alignment vertical="center"/>
    </xf>
    <xf numFmtId="177" fontId="19" fillId="21" borderId="0" xfId="0" applyNumberFormat="1" applyFont="1" applyFill="1">
      <alignment vertical="center"/>
    </xf>
    <xf numFmtId="177" fontId="2" fillId="21" borderId="0" xfId="0" applyNumberFormat="1" applyFont="1" applyFill="1">
      <alignment vertical="center"/>
    </xf>
    <xf numFmtId="176" fontId="19" fillId="21" borderId="0" xfId="1" applyNumberFormat="1" applyFont="1" applyFill="1" applyProtection="1">
      <alignment vertical="center"/>
    </xf>
    <xf numFmtId="0" fontId="32" fillId="21" borderId="5" xfId="0" applyFont="1" applyFill="1" applyBorder="1" applyAlignment="1" applyProtection="1">
      <alignment horizontal="center" vertical="center"/>
      <protection locked="0"/>
    </xf>
    <xf numFmtId="0" fontId="31" fillId="21" borderId="0" xfId="0" applyFont="1" applyFill="1" applyAlignment="1"/>
    <xf numFmtId="0" fontId="17" fillId="21" borderId="0" xfId="0" applyFont="1" applyFill="1" applyAlignment="1"/>
    <xf numFmtId="0" fontId="23" fillId="21" borderId="0" xfId="0" applyFont="1" applyFill="1" applyAlignment="1"/>
    <xf numFmtId="0" fontId="29" fillId="21" borderId="0" xfId="0" applyFont="1" applyFill="1" applyAlignment="1"/>
    <xf numFmtId="0" fontId="19" fillId="21" borderId="1" xfId="0" applyFont="1" applyFill="1" applyBorder="1" applyAlignment="1">
      <alignment vertical="center" wrapText="1"/>
    </xf>
    <xf numFmtId="0" fontId="29" fillId="21" borderId="1" xfId="0" applyFont="1" applyFill="1" applyBorder="1" applyAlignment="1"/>
    <xf numFmtId="0" fontId="23" fillId="21" borderId="1" xfId="0" applyFont="1" applyFill="1" applyBorder="1" applyAlignment="1"/>
    <xf numFmtId="0" fontId="20" fillId="21" borderId="1" xfId="0" applyFont="1" applyFill="1" applyBorder="1" applyAlignment="1"/>
    <xf numFmtId="0" fontId="19" fillId="21" borderId="1" xfId="0" applyFont="1" applyFill="1" applyBorder="1">
      <alignment vertical="center"/>
    </xf>
    <xf numFmtId="40" fontId="19" fillId="21" borderId="0" xfId="1" applyNumberFormat="1" applyFont="1" applyFill="1" applyProtection="1">
      <alignment vertical="center"/>
    </xf>
    <xf numFmtId="0" fontId="32" fillId="21" borderId="12" xfId="0" applyFont="1" applyFill="1" applyBorder="1" applyAlignment="1" applyProtection="1">
      <alignment horizontal="center" vertical="center"/>
      <protection locked="0"/>
    </xf>
    <xf numFmtId="0" fontId="18" fillId="21" borderId="0" xfId="0" applyFont="1" applyFill="1" applyAlignment="1">
      <alignment horizontal="center" vertical="center"/>
    </xf>
    <xf numFmtId="0" fontId="18" fillId="21" borderId="0" xfId="0" applyFont="1" applyFill="1">
      <alignment vertical="center"/>
    </xf>
    <xf numFmtId="0" fontId="19" fillId="21" borderId="83" xfId="0" applyFont="1" applyFill="1" applyBorder="1" applyAlignment="1">
      <alignment horizontal="center" vertical="center" shrinkToFit="1"/>
    </xf>
    <xf numFmtId="0" fontId="36" fillId="21" borderId="0" xfId="0" applyFont="1" applyFill="1" applyAlignment="1"/>
    <xf numFmtId="0" fontId="33" fillId="21" borderId="0" xfId="0" applyFont="1" applyFill="1" applyAlignment="1">
      <alignment wrapText="1"/>
    </xf>
    <xf numFmtId="0" fontId="2" fillId="21" borderId="0" xfId="0" applyFont="1" applyFill="1" applyAlignment="1">
      <alignment vertical="top"/>
    </xf>
    <xf numFmtId="177" fontId="2" fillId="21" borderId="0" xfId="1" applyNumberFormat="1" applyFont="1" applyFill="1" applyProtection="1">
      <alignment vertical="center"/>
    </xf>
    <xf numFmtId="0" fontId="19" fillId="0" borderId="55" xfId="0" applyFont="1" applyBorder="1" applyAlignment="1">
      <alignment horizontal="center" vertical="center" shrinkToFit="1"/>
    </xf>
    <xf numFmtId="0" fontId="17" fillId="21" borderId="1" xfId="0" applyFont="1" applyFill="1" applyBorder="1" applyAlignment="1">
      <alignment horizontal="left"/>
    </xf>
    <xf numFmtId="0" fontId="2" fillId="22" borderId="0" xfId="0" applyFont="1" applyFill="1" applyAlignment="1">
      <alignment horizontal="center" vertical="center"/>
    </xf>
    <xf numFmtId="0" fontId="33" fillId="22" borderId="0" xfId="0" applyFont="1" applyFill="1" applyAlignment="1">
      <alignment wrapText="1"/>
    </xf>
    <xf numFmtId="0" fontId="2" fillId="22" borderId="0" xfId="0" applyFont="1" applyFill="1">
      <alignment vertical="center"/>
    </xf>
    <xf numFmtId="0" fontId="16" fillId="22" borderId="0" xfId="0" applyFont="1" applyFill="1">
      <alignment vertical="center"/>
    </xf>
    <xf numFmtId="40" fontId="19" fillId="22" borderId="0" xfId="1" applyNumberFormat="1" applyFont="1" applyFill="1" applyProtection="1">
      <alignment vertical="center"/>
    </xf>
    <xf numFmtId="0" fontId="19" fillId="22" borderId="0" xfId="0" applyFont="1" applyFill="1">
      <alignment vertical="center"/>
    </xf>
    <xf numFmtId="0" fontId="45" fillId="22" borderId="0" xfId="0" applyFont="1" applyFill="1">
      <alignment vertical="center"/>
    </xf>
    <xf numFmtId="0" fontId="2" fillId="22" borderId="0" xfId="0" applyFont="1" applyFill="1" applyAlignment="1">
      <alignment horizontal="center" vertical="center" wrapText="1" shrinkToFit="1"/>
    </xf>
    <xf numFmtId="0" fontId="2" fillId="22" borderId="0" xfId="0" applyFont="1" applyFill="1" applyAlignment="1">
      <alignment horizontal="center" vertical="center" shrinkToFit="1"/>
    </xf>
    <xf numFmtId="177" fontId="2" fillId="22" borderId="0" xfId="0" applyNumberFormat="1" applyFont="1" applyFill="1">
      <alignment vertical="center"/>
    </xf>
    <xf numFmtId="0" fontId="45" fillId="22" borderId="0" xfId="0" applyFont="1" applyFill="1" applyAlignment="1">
      <alignment horizontal="center" vertical="center"/>
    </xf>
    <xf numFmtId="40" fontId="2" fillId="22" borderId="0" xfId="1" applyNumberFormat="1" applyFont="1" applyFill="1" applyProtection="1">
      <alignment vertical="center"/>
    </xf>
    <xf numFmtId="0" fontId="43" fillId="0" borderId="95" xfId="0" applyFont="1" applyBorder="1" applyAlignment="1" applyProtection="1">
      <alignment horizontal="center" vertical="center" shrinkToFit="1"/>
      <protection locked="0"/>
    </xf>
    <xf numFmtId="0" fontId="46" fillId="10" borderId="0" xfId="0" applyFont="1" applyFill="1">
      <alignment vertical="center"/>
    </xf>
    <xf numFmtId="0" fontId="46" fillId="10" borderId="90" xfId="0" applyFont="1" applyFill="1" applyBorder="1">
      <alignment vertical="center"/>
    </xf>
    <xf numFmtId="179" fontId="35" fillId="3" borderId="32" xfId="0" applyNumberFormat="1" applyFont="1" applyFill="1" applyBorder="1" applyAlignment="1" applyProtection="1">
      <alignment horizontal="right" vertical="center"/>
      <protection locked="0"/>
    </xf>
    <xf numFmtId="179" fontId="35" fillId="3" borderId="12" xfId="0" applyNumberFormat="1" applyFont="1" applyFill="1" applyBorder="1" applyAlignment="1" applyProtection="1">
      <alignment horizontal="right" vertical="center"/>
      <protection locked="0"/>
    </xf>
    <xf numFmtId="179" fontId="35" fillId="3" borderId="5" xfId="0" applyNumberFormat="1" applyFont="1" applyFill="1" applyBorder="1" applyAlignment="1" applyProtection="1">
      <alignment horizontal="right" vertical="center"/>
      <protection locked="0"/>
    </xf>
    <xf numFmtId="0" fontId="0" fillId="11" borderId="95" xfId="0" applyFill="1" applyBorder="1" applyAlignment="1">
      <alignment horizontal="center" vertical="center"/>
    </xf>
    <xf numFmtId="0" fontId="23" fillId="10" borderId="0" xfId="0" applyFont="1" applyFill="1" applyAlignment="1">
      <alignment horizontal="center" vertical="center" wrapText="1" shrinkToFit="1"/>
    </xf>
    <xf numFmtId="0" fontId="38" fillId="3" borderId="36" xfId="0" applyFont="1" applyFill="1" applyBorder="1" applyAlignment="1" applyProtection="1">
      <alignment vertical="center" shrinkToFit="1"/>
      <protection locked="0"/>
    </xf>
    <xf numFmtId="0" fontId="38" fillId="3" borderId="22" xfId="0" applyFont="1" applyFill="1" applyBorder="1" applyAlignment="1" applyProtection="1">
      <alignment vertical="center" shrinkToFit="1"/>
      <protection locked="0"/>
    </xf>
    <xf numFmtId="0" fontId="38" fillId="3" borderId="23" xfId="0" applyFont="1" applyFill="1" applyBorder="1" applyAlignment="1" applyProtection="1">
      <alignment vertical="center" shrinkToFit="1"/>
      <protection locked="0"/>
    </xf>
    <xf numFmtId="0" fontId="0" fillId="22" borderId="0" xfId="0" applyFill="1">
      <alignment vertical="center"/>
    </xf>
    <xf numFmtId="0" fontId="10" fillId="10" borderId="0" xfId="0" applyFont="1" applyFill="1">
      <alignment vertical="center"/>
    </xf>
    <xf numFmtId="0" fontId="0" fillId="10" borderId="0" xfId="0" applyFill="1">
      <alignment vertical="center"/>
    </xf>
    <xf numFmtId="0" fontId="47" fillId="10" borderId="0" xfId="0" applyFont="1" applyFill="1">
      <alignment vertical="center"/>
    </xf>
    <xf numFmtId="0" fontId="31" fillId="10" borderId="0" xfId="0" applyFont="1" applyFill="1" applyAlignment="1">
      <alignment horizontal="left"/>
    </xf>
    <xf numFmtId="0" fontId="17" fillId="10" borderId="0" xfId="0" applyFont="1" applyFill="1" applyAlignment="1">
      <alignment horizontal="left"/>
    </xf>
    <xf numFmtId="0" fontId="0" fillId="10" borderId="0" xfId="0" applyFill="1" applyAlignment="1">
      <alignment horizontal="center" vertical="center"/>
    </xf>
    <xf numFmtId="0" fontId="23" fillId="10" borderId="0" xfId="0" applyFont="1" applyFill="1" applyAlignment="1">
      <alignment horizontal="center" vertical="center" wrapText="1"/>
    </xf>
    <xf numFmtId="0" fontId="46" fillId="10" borderId="0" xfId="0" applyFont="1" applyFill="1" applyAlignment="1">
      <alignment vertical="center" shrinkToFit="1"/>
    </xf>
    <xf numFmtId="0" fontId="0" fillId="10" borderId="0" xfId="0" applyFill="1" applyAlignment="1">
      <alignment vertical="center" shrinkToFit="1"/>
    </xf>
    <xf numFmtId="0" fontId="0" fillId="10" borderId="95" xfId="0" applyFill="1" applyBorder="1" applyAlignment="1">
      <alignment horizontal="center" vertical="center"/>
    </xf>
    <xf numFmtId="0" fontId="0" fillId="10" borderId="0" xfId="0" applyFill="1" applyAlignment="1">
      <alignment horizontal="left" vertical="center"/>
    </xf>
    <xf numFmtId="177" fontId="54" fillId="19" borderId="60" xfId="0" applyNumberFormat="1" applyFont="1" applyFill="1" applyBorder="1" applyAlignment="1" applyProtection="1">
      <alignment horizontal="right" vertical="center"/>
      <protection locked="0"/>
    </xf>
    <xf numFmtId="179" fontId="54" fillId="19" borderId="70" xfId="0" applyNumberFormat="1" applyFont="1" applyFill="1" applyBorder="1" applyAlignment="1" applyProtection="1">
      <alignment horizontal="right" vertical="center"/>
      <protection locked="0"/>
    </xf>
    <xf numFmtId="179" fontId="54" fillId="19" borderId="71" xfId="0" applyNumberFormat="1" applyFont="1" applyFill="1" applyBorder="1" applyAlignment="1" applyProtection="1">
      <alignment horizontal="right" vertical="center"/>
      <protection locked="0"/>
    </xf>
    <xf numFmtId="177" fontId="54" fillId="19" borderId="78" xfId="0" applyNumberFormat="1" applyFont="1" applyFill="1" applyBorder="1" applyAlignment="1" applyProtection="1">
      <alignment horizontal="right" vertical="center"/>
      <protection locked="0"/>
    </xf>
    <xf numFmtId="179" fontId="54" fillId="19" borderId="111" xfId="0" applyNumberFormat="1" applyFont="1" applyFill="1" applyBorder="1" applyAlignment="1" applyProtection="1">
      <alignment horizontal="right" vertical="center"/>
      <protection locked="0"/>
    </xf>
    <xf numFmtId="177" fontId="54" fillId="19" borderId="71" xfId="0" applyNumberFormat="1" applyFont="1" applyFill="1" applyBorder="1" applyAlignment="1" applyProtection="1">
      <alignment horizontal="right" vertical="center"/>
      <protection locked="0"/>
    </xf>
    <xf numFmtId="177" fontId="54" fillId="19" borderId="111" xfId="0" applyNumberFormat="1" applyFont="1" applyFill="1" applyBorder="1" applyAlignment="1" applyProtection="1">
      <alignment horizontal="right" vertical="center"/>
      <protection locked="0"/>
    </xf>
    <xf numFmtId="177" fontId="54" fillId="19" borderId="14" xfId="0" applyNumberFormat="1" applyFont="1" applyFill="1" applyBorder="1" applyAlignment="1" applyProtection="1">
      <alignment horizontal="right" vertical="center"/>
      <protection locked="0"/>
    </xf>
    <xf numFmtId="179" fontId="54" fillId="19" borderId="70" xfId="0" applyNumberFormat="1" applyFont="1" applyFill="1" applyBorder="1" applyAlignment="1" applyProtection="1">
      <alignment horizontal="center" vertical="center"/>
      <protection locked="0"/>
    </xf>
    <xf numFmtId="179" fontId="54" fillId="19" borderId="78" xfId="0" applyNumberFormat="1" applyFont="1" applyFill="1" applyBorder="1" applyAlignment="1" applyProtection="1">
      <alignment horizontal="right" vertical="center"/>
      <protection locked="0"/>
    </xf>
    <xf numFmtId="179" fontId="54" fillId="19" borderId="20" xfId="0" applyNumberFormat="1" applyFont="1" applyFill="1" applyBorder="1" applyAlignment="1" applyProtection="1">
      <alignment horizontal="right" vertical="center"/>
      <protection locked="0"/>
    </xf>
    <xf numFmtId="177" fontId="54" fillId="19" borderId="21" xfId="0" applyNumberFormat="1" applyFont="1" applyFill="1" applyBorder="1" applyAlignment="1" applyProtection="1">
      <alignment horizontal="right" vertical="center"/>
      <protection locked="0"/>
    </xf>
    <xf numFmtId="182" fontId="54" fillId="19" borderId="71" xfId="0" applyNumberFormat="1" applyFont="1" applyFill="1" applyBorder="1" applyAlignment="1" applyProtection="1">
      <alignment horizontal="right" vertical="center"/>
      <protection locked="0"/>
    </xf>
    <xf numFmtId="0" fontId="54" fillId="19" borderId="14" xfId="0" applyFont="1" applyFill="1" applyBorder="1" applyAlignment="1" applyProtection="1">
      <alignment horizontal="right" vertical="center"/>
      <protection locked="0"/>
    </xf>
    <xf numFmtId="0" fontId="54" fillId="19" borderId="70" xfId="0" applyFont="1" applyFill="1" applyBorder="1" applyAlignment="1" applyProtection="1">
      <alignment horizontal="right" vertical="center"/>
      <protection locked="0"/>
    </xf>
    <xf numFmtId="0" fontId="54" fillId="19" borderId="36" xfId="0" applyFont="1" applyFill="1" applyBorder="1" applyAlignment="1" applyProtection="1">
      <alignment horizontal="right" vertical="center"/>
      <protection locked="0"/>
    </xf>
    <xf numFmtId="177" fontId="54" fillId="19" borderId="105" xfId="0" applyNumberFormat="1" applyFont="1" applyFill="1" applyBorder="1" applyAlignment="1" applyProtection="1">
      <alignment horizontal="right" vertical="center"/>
      <protection locked="0"/>
    </xf>
    <xf numFmtId="179" fontId="54" fillId="19" borderId="103" xfId="0" applyNumberFormat="1" applyFont="1" applyFill="1" applyBorder="1" applyAlignment="1" applyProtection="1">
      <alignment horizontal="right" vertical="center"/>
      <protection locked="0"/>
    </xf>
    <xf numFmtId="179" fontId="54" fillId="19" borderId="104" xfId="0" applyNumberFormat="1" applyFont="1" applyFill="1" applyBorder="1" applyAlignment="1" applyProtection="1">
      <alignment horizontal="right" vertical="center"/>
      <protection locked="0"/>
    </xf>
    <xf numFmtId="177" fontId="54" fillId="19" borderId="102" xfId="0" applyNumberFormat="1" applyFont="1" applyFill="1" applyBorder="1" applyAlignment="1" applyProtection="1">
      <alignment horizontal="right" vertical="center"/>
      <protection locked="0"/>
    </xf>
    <xf numFmtId="179" fontId="54" fillId="19" borderId="106" xfId="0" applyNumberFormat="1" applyFont="1" applyFill="1" applyBorder="1" applyAlignment="1" applyProtection="1">
      <alignment horizontal="right" vertical="center"/>
      <protection locked="0"/>
    </xf>
    <xf numFmtId="177" fontId="54" fillId="19" borderId="104" xfId="0" applyNumberFormat="1" applyFont="1" applyFill="1" applyBorder="1" applyAlignment="1" applyProtection="1">
      <alignment horizontal="right" vertical="center"/>
      <protection locked="0"/>
    </xf>
    <xf numFmtId="177" fontId="54" fillId="19" borderId="106" xfId="0" applyNumberFormat="1" applyFont="1" applyFill="1" applyBorder="1" applyAlignment="1" applyProtection="1">
      <alignment horizontal="right" vertical="center"/>
      <protection locked="0"/>
    </xf>
    <xf numFmtId="177" fontId="54" fillId="19" borderId="12" xfId="0" applyNumberFormat="1" applyFont="1" applyFill="1" applyBorder="1" applyAlignment="1" applyProtection="1">
      <alignment horizontal="right" vertical="center"/>
      <protection locked="0"/>
    </xf>
    <xf numFmtId="179" fontId="54" fillId="19" borderId="103" xfId="0" applyNumberFormat="1" applyFont="1" applyFill="1" applyBorder="1" applyAlignment="1" applyProtection="1">
      <alignment horizontal="center" vertical="center"/>
      <protection locked="0"/>
    </xf>
    <xf numFmtId="179" fontId="54" fillId="19" borderId="102" xfId="0" applyNumberFormat="1" applyFont="1" applyFill="1" applyBorder="1" applyAlignment="1" applyProtection="1">
      <alignment horizontal="right" vertical="center"/>
      <protection locked="0"/>
    </xf>
    <xf numFmtId="179" fontId="54" fillId="19" borderId="35" xfId="0" applyNumberFormat="1" applyFont="1" applyFill="1" applyBorder="1" applyAlignment="1" applyProtection="1">
      <alignment horizontal="right" vertical="center"/>
      <protection locked="0"/>
    </xf>
    <xf numFmtId="177" fontId="54" fillId="19" borderId="58" xfId="0" applyNumberFormat="1" applyFont="1" applyFill="1" applyBorder="1" applyAlignment="1" applyProtection="1">
      <alignment horizontal="right" vertical="center"/>
      <protection locked="0"/>
    </xf>
    <xf numFmtId="182" fontId="54" fillId="19" borderId="104" xfId="0" applyNumberFormat="1" applyFont="1" applyFill="1" applyBorder="1" applyAlignment="1" applyProtection="1">
      <alignment horizontal="right" vertical="center"/>
      <protection locked="0"/>
    </xf>
    <xf numFmtId="0" fontId="54" fillId="19" borderId="12" xfId="0" applyFont="1" applyFill="1" applyBorder="1" applyAlignment="1" applyProtection="1">
      <alignment horizontal="right" vertical="center"/>
      <protection locked="0"/>
    </xf>
    <xf numFmtId="0" fontId="54" fillId="19" borderId="103" xfId="0" applyFont="1" applyFill="1" applyBorder="1" applyAlignment="1" applyProtection="1">
      <alignment horizontal="right" vertical="center"/>
      <protection locked="0"/>
    </xf>
    <xf numFmtId="0" fontId="54" fillId="19" borderId="22" xfId="0" applyFont="1" applyFill="1" applyBorder="1" applyAlignment="1" applyProtection="1">
      <alignment horizontal="right" vertical="center"/>
      <protection locked="0"/>
    </xf>
    <xf numFmtId="177" fontId="54" fillId="19" borderId="101" xfId="0" applyNumberFormat="1" applyFont="1" applyFill="1" applyBorder="1" applyAlignment="1" applyProtection="1">
      <alignment horizontal="right" vertical="center"/>
      <protection locked="0"/>
    </xf>
    <xf numFmtId="182" fontId="54" fillId="19" borderId="102" xfId="0" applyNumberFormat="1" applyFont="1" applyFill="1" applyBorder="1" applyAlignment="1" applyProtection="1">
      <alignment horizontal="right" vertical="center"/>
      <protection locked="0"/>
    </xf>
    <xf numFmtId="177" fontId="54" fillId="19" borderId="42" xfId="0" applyNumberFormat="1" applyFont="1" applyFill="1" applyBorder="1" applyAlignment="1" applyProtection="1">
      <alignment horizontal="right" vertical="center"/>
      <protection locked="0"/>
    </xf>
    <xf numFmtId="177" fontId="54" fillId="19" borderId="73" xfId="0" applyNumberFormat="1" applyFont="1" applyFill="1" applyBorder="1" applyAlignment="1" applyProtection="1">
      <alignment horizontal="right" vertical="center"/>
      <protection locked="0"/>
    </xf>
    <xf numFmtId="179" fontId="54" fillId="19" borderId="94" xfId="0" applyNumberFormat="1" applyFont="1" applyFill="1" applyBorder="1" applyAlignment="1" applyProtection="1">
      <alignment horizontal="right" vertical="center"/>
      <protection locked="0"/>
    </xf>
    <xf numFmtId="179" fontId="54" fillId="19" borderId="92" xfId="0" applyNumberFormat="1" applyFont="1" applyFill="1" applyBorder="1" applyAlignment="1" applyProtection="1">
      <alignment horizontal="right" vertical="center"/>
      <protection locked="0"/>
    </xf>
    <xf numFmtId="177" fontId="54" fillId="19" borderId="93" xfId="0" applyNumberFormat="1" applyFont="1" applyFill="1" applyBorder="1" applyAlignment="1" applyProtection="1">
      <alignment horizontal="right" vertical="center"/>
      <protection locked="0"/>
    </xf>
    <xf numFmtId="179" fontId="54" fillId="19" borderId="108" xfId="0" applyNumberFormat="1" applyFont="1" applyFill="1" applyBorder="1" applyAlignment="1" applyProtection="1">
      <alignment horizontal="right" vertical="center"/>
      <protection locked="0"/>
    </xf>
    <xf numFmtId="177" fontId="54" fillId="19" borderId="92" xfId="0" applyNumberFormat="1" applyFont="1" applyFill="1" applyBorder="1" applyAlignment="1" applyProtection="1">
      <alignment horizontal="right" vertical="center"/>
      <protection locked="0"/>
    </xf>
    <xf numFmtId="177" fontId="54" fillId="19" borderId="108" xfId="0" applyNumberFormat="1" applyFont="1" applyFill="1" applyBorder="1" applyAlignment="1" applyProtection="1">
      <alignment horizontal="right" vertical="center"/>
      <protection locked="0"/>
    </xf>
    <xf numFmtId="177" fontId="54" fillId="19" borderId="5" xfId="0" applyNumberFormat="1" applyFont="1" applyFill="1" applyBorder="1" applyAlignment="1" applyProtection="1">
      <alignment horizontal="right" vertical="center"/>
      <protection locked="0"/>
    </xf>
    <xf numFmtId="179" fontId="54" fillId="19" borderId="94" xfId="0" applyNumberFormat="1" applyFont="1" applyFill="1" applyBorder="1" applyAlignment="1" applyProtection="1">
      <alignment horizontal="center" vertical="center"/>
      <protection locked="0"/>
    </xf>
    <xf numFmtId="179" fontId="54" fillId="19" borderId="93" xfId="0" applyNumberFormat="1" applyFont="1" applyFill="1" applyBorder="1" applyAlignment="1" applyProtection="1">
      <alignment horizontal="right" vertical="center"/>
      <protection locked="0"/>
    </xf>
    <xf numFmtId="179" fontId="54" fillId="19" borderId="34" xfId="0" applyNumberFormat="1" applyFont="1" applyFill="1" applyBorder="1" applyAlignment="1" applyProtection="1">
      <alignment horizontal="right" vertical="center"/>
      <protection locked="0"/>
    </xf>
    <xf numFmtId="177" fontId="54" fillId="19" borderId="59" xfId="0" applyNumberFormat="1" applyFont="1" applyFill="1" applyBorder="1" applyAlignment="1" applyProtection="1">
      <alignment horizontal="right" vertical="center"/>
      <protection locked="0"/>
    </xf>
    <xf numFmtId="182" fontId="54" fillId="19" borderId="92" xfId="0" applyNumberFormat="1" applyFont="1" applyFill="1" applyBorder="1" applyAlignment="1" applyProtection="1">
      <alignment horizontal="right" vertical="center"/>
      <protection locked="0"/>
    </xf>
    <xf numFmtId="0" fontId="54" fillId="19" borderId="5" xfId="0" applyFont="1" applyFill="1" applyBorder="1" applyAlignment="1" applyProtection="1">
      <alignment horizontal="right" vertical="center"/>
      <protection locked="0"/>
    </xf>
    <xf numFmtId="0" fontId="54" fillId="19" borderId="94" xfId="0" applyFont="1" applyFill="1" applyBorder="1" applyAlignment="1" applyProtection="1">
      <alignment horizontal="right" vertical="center"/>
      <protection locked="0"/>
    </xf>
    <xf numFmtId="0" fontId="54" fillId="19" borderId="23" xfId="0" applyFont="1" applyFill="1" applyBorder="1" applyAlignment="1" applyProtection="1">
      <alignment horizontal="right" vertical="center"/>
      <protection locked="0"/>
    </xf>
    <xf numFmtId="182" fontId="54" fillId="19" borderId="130" xfId="0" applyNumberFormat="1" applyFont="1" applyFill="1" applyBorder="1" applyAlignment="1" applyProtection="1">
      <alignment horizontal="right" vertical="center"/>
      <protection locked="0"/>
    </xf>
    <xf numFmtId="177" fontId="54" fillId="19" borderId="131" xfId="0" applyNumberFormat="1" applyFont="1" applyFill="1" applyBorder="1" applyAlignment="1" applyProtection="1">
      <alignment horizontal="right" vertical="center"/>
      <protection locked="0"/>
    </xf>
    <xf numFmtId="177" fontId="54" fillId="19" borderId="103" xfId="0" applyNumberFormat="1" applyFont="1" applyFill="1" applyBorder="1" applyAlignment="1" applyProtection="1">
      <alignment horizontal="right" vertical="center"/>
      <protection locked="0"/>
    </xf>
    <xf numFmtId="182" fontId="54" fillId="19" borderId="93" xfId="0" applyNumberFormat="1" applyFont="1" applyFill="1" applyBorder="1" applyAlignment="1" applyProtection="1">
      <alignment horizontal="right" vertical="center"/>
      <protection locked="0"/>
    </xf>
    <xf numFmtId="177" fontId="54" fillId="19" borderId="94" xfId="0" applyNumberFormat="1" applyFont="1" applyFill="1" applyBorder="1" applyAlignment="1" applyProtection="1">
      <alignment horizontal="right" vertical="center"/>
      <protection locked="0"/>
    </xf>
    <xf numFmtId="49" fontId="0" fillId="0" borderId="12" xfId="0" applyNumberFormat="1" applyBorder="1">
      <alignment vertical="center"/>
    </xf>
    <xf numFmtId="0" fontId="44" fillId="0" borderId="0" xfId="0" applyFont="1">
      <alignment vertical="center"/>
    </xf>
    <xf numFmtId="0" fontId="0" fillId="10" borderId="57" xfId="0" applyFill="1" applyBorder="1">
      <alignment vertical="center"/>
    </xf>
    <xf numFmtId="0" fontId="0" fillId="10" borderId="24" xfId="0" applyFill="1" applyBorder="1">
      <alignment vertical="center"/>
    </xf>
    <xf numFmtId="0" fontId="53" fillId="12" borderId="74" xfId="6" applyFont="1" applyFill="1" applyBorder="1" applyAlignment="1" applyProtection="1">
      <alignment horizontal="left" vertical="center"/>
      <protection locked="0"/>
    </xf>
    <xf numFmtId="0" fontId="53" fillId="12" borderId="0" xfId="6" applyFont="1" applyFill="1" applyAlignment="1" applyProtection="1">
      <alignment horizontal="left" vertical="center"/>
      <protection locked="0"/>
    </xf>
    <xf numFmtId="0" fontId="37" fillId="3" borderId="40" xfId="0" applyFont="1" applyFill="1" applyBorder="1" applyAlignment="1" applyProtection="1">
      <alignment vertical="center" shrinkToFit="1"/>
      <protection locked="0"/>
    </xf>
    <xf numFmtId="0" fontId="37" fillId="3" borderId="27" xfId="0" applyFont="1" applyFill="1" applyBorder="1" applyAlignment="1" applyProtection="1">
      <alignment vertical="center" shrinkToFit="1"/>
      <protection locked="0"/>
    </xf>
    <xf numFmtId="0" fontId="37" fillId="3" borderId="35" xfId="0" applyFont="1" applyFill="1" applyBorder="1" applyAlignment="1" applyProtection="1">
      <alignment vertical="center" shrinkToFit="1"/>
      <protection locked="0"/>
    </xf>
    <xf numFmtId="0" fontId="37" fillId="3" borderId="39" xfId="0" applyFont="1" applyFill="1" applyBorder="1" applyAlignment="1" applyProtection="1">
      <alignment vertical="center" shrinkToFit="1"/>
      <protection locked="0"/>
    </xf>
    <xf numFmtId="0" fontId="37" fillId="3" borderId="34" xfId="0" applyFont="1" applyFill="1" applyBorder="1" applyAlignment="1" applyProtection="1">
      <alignment vertical="center" shrinkToFit="1"/>
      <protection locked="0"/>
    </xf>
    <xf numFmtId="0" fontId="37" fillId="3" borderId="37" xfId="0" applyFont="1" applyFill="1" applyBorder="1" applyAlignment="1" applyProtection="1">
      <alignment vertical="center" shrinkToFit="1"/>
      <protection locked="0"/>
    </xf>
    <xf numFmtId="0" fontId="10" fillId="10" borderId="7" xfId="0" applyFont="1" applyFill="1" applyBorder="1" applyAlignment="1">
      <alignment horizontal="center" vertical="center" wrapText="1"/>
    </xf>
    <xf numFmtId="0" fontId="10" fillId="10" borderId="38" xfId="0" applyFont="1" applyFill="1" applyBorder="1" applyAlignment="1">
      <alignment horizontal="center" vertical="center" wrapText="1"/>
    </xf>
    <xf numFmtId="0" fontId="23" fillId="6" borderId="3" xfId="0" applyFont="1" applyFill="1" applyBorder="1" applyAlignment="1">
      <alignment horizontal="center" vertical="center" wrapText="1" shrinkToFit="1"/>
    </xf>
    <xf numFmtId="0" fontId="23" fillId="6" borderId="61" xfId="0" applyFont="1" applyFill="1" applyBorder="1" applyAlignment="1">
      <alignment horizontal="center" vertical="center" wrapText="1" shrinkToFit="1"/>
    </xf>
    <xf numFmtId="0" fontId="23" fillId="6" borderId="19" xfId="0" applyFont="1" applyFill="1" applyBorder="1" applyAlignment="1">
      <alignment horizontal="center" vertical="center" wrapText="1" shrinkToFit="1"/>
    </xf>
    <xf numFmtId="0" fontId="23" fillId="6" borderId="62" xfId="0" applyFont="1" applyFill="1" applyBorder="1" applyAlignment="1">
      <alignment horizontal="center" vertical="center" wrapText="1" shrinkToFit="1"/>
    </xf>
    <xf numFmtId="0" fontId="23" fillId="10" borderId="54" xfId="0" applyFont="1" applyFill="1" applyBorder="1" applyAlignment="1">
      <alignment horizontal="center" vertical="center" wrapText="1" shrinkToFit="1"/>
    </xf>
    <xf numFmtId="0" fontId="23" fillId="10" borderId="53" xfId="0" applyFont="1" applyFill="1" applyBorder="1" applyAlignment="1">
      <alignment horizontal="center" vertical="center" wrapText="1" shrinkToFit="1"/>
    </xf>
    <xf numFmtId="0" fontId="23" fillId="10" borderId="74" xfId="0" applyFont="1" applyFill="1" applyBorder="1" applyAlignment="1">
      <alignment horizontal="center" vertical="center" wrapText="1" shrinkToFit="1"/>
    </xf>
    <xf numFmtId="0" fontId="23" fillId="10" borderId="50" xfId="0" applyFont="1" applyFill="1" applyBorder="1" applyAlignment="1">
      <alignment horizontal="center" vertical="center" wrapText="1" shrinkToFit="1"/>
    </xf>
    <xf numFmtId="0" fontId="23" fillId="10" borderId="48" xfId="0" applyFont="1" applyFill="1" applyBorder="1" applyAlignment="1">
      <alignment horizontal="center" vertical="center" wrapText="1" shrinkToFit="1"/>
    </xf>
    <xf numFmtId="0" fontId="23" fillId="10" borderId="81" xfId="0" applyFont="1" applyFill="1" applyBorder="1" applyAlignment="1">
      <alignment horizontal="center" vertical="center" wrapText="1" shrinkToFit="1"/>
    </xf>
    <xf numFmtId="0" fontId="37" fillId="3" borderId="35" xfId="0" applyFont="1" applyFill="1" applyBorder="1" applyAlignment="1" applyProtection="1">
      <alignment horizontal="center" vertical="center" wrapText="1" shrinkToFit="1"/>
      <protection locked="0"/>
    </xf>
    <xf numFmtId="0" fontId="37" fillId="3" borderId="39" xfId="0" applyFont="1" applyFill="1" applyBorder="1" applyAlignment="1" applyProtection="1">
      <alignment horizontal="center" vertical="center" wrapText="1" shrinkToFit="1"/>
      <protection locked="0"/>
    </xf>
    <xf numFmtId="0" fontId="23" fillId="0" borderId="9" xfId="0" applyFont="1" applyBorder="1" applyAlignment="1">
      <alignment horizontal="center" vertical="center" wrapText="1"/>
    </xf>
    <xf numFmtId="0" fontId="23" fillId="0" borderId="59" xfId="0" applyFont="1" applyBorder="1" applyAlignment="1">
      <alignment horizontal="center" vertical="center" wrapText="1"/>
    </xf>
    <xf numFmtId="0" fontId="11" fillId="3" borderId="34" xfId="0" applyFont="1" applyFill="1" applyBorder="1" applyAlignment="1" applyProtection="1">
      <alignment horizontal="center" vertical="center" wrapText="1" shrinkToFit="1"/>
      <protection locked="0"/>
    </xf>
    <xf numFmtId="0" fontId="11" fillId="3" borderId="37" xfId="0" applyFont="1" applyFill="1" applyBorder="1" applyAlignment="1" applyProtection="1">
      <alignment horizontal="center" vertical="center" wrapText="1" shrinkToFit="1"/>
      <protection locked="0"/>
    </xf>
    <xf numFmtId="0" fontId="28" fillId="0" borderId="7" xfId="0" applyFont="1" applyBorder="1" applyAlignment="1">
      <alignment horizontal="center" vertical="center" wrapText="1"/>
    </xf>
    <xf numFmtId="0" fontId="28" fillId="0" borderId="38" xfId="0" applyFont="1" applyBorder="1" applyAlignment="1">
      <alignment horizontal="center" vertical="center" wrapText="1"/>
    </xf>
    <xf numFmtId="0" fontId="23" fillId="0" borderId="40" xfId="0" applyFont="1" applyBorder="1" applyAlignment="1">
      <alignment horizontal="center" vertical="center" wrapText="1" shrinkToFit="1"/>
    </xf>
    <xf numFmtId="0" fontId="23" fillId="0" borderId="27" xfId="0" applyFont="1" applyBorder="1" applyAlignment="1">
      <alignment horizontal="center" vertical="center" wrapText="1" shrinkToFit="1"/>
    </xf>
    <xf numFmtId="0" fontId="23" fillId="0" borderId="8"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80" xfId="0" applyFont="1" applyBorder="1" applyAlignment="1">
      <alignment horizontal="left" wrapText="1"/>
    </xf>
    <xf numFmtId="0" fontId="28" fillId="10" borderId="18"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3" fillId="10" borderId="85" xfId="0" applyFont="1" applyFill="1" applyBorder="1" applyAlignment="1">
      <alignment horizontal="center" vertical="center" wrapText="1"/>
    </xf>
    <xf numFmtId="0" fontId="23" fillId="10" borderId="33" xfId="0" applyFont="1" applyFill="1" applyBorder="1" applyAlignment="1">
      <alignment horizontal="center" vertical="center" wrapText="1"/>
    </xf>
    <xf numFmtId="0" fontId="37" fillId="3" borderId="57" xfId="0" applyFont="1" applyFill="1" applyBorder="1" applyAlignment="1" applyProtection="1">
      <alignment vertical="center" shrinkToFit="1"/>
      <protection locked="0"/>
    </xf>
    <xf numFmtId="0" fontId="37" fillId="3" borderId="88" xfId="0" applyFont="1" applyFill="1" applyBorder="1" applyAlignment="1" applyProtection="1">
      <alignment vertical="center" shrinkToFit="1"/>
      <protection locked="0"/>
    </xf>
    <xf numFmtId="0" fontId="37" fillId="3" borderId="19" xfId="0" applyFont="1" applyFill="1" applyBorder="1" applyAlignment="1" applyProtection="1">
      <alignment vertical="center" shrinkToFit="1"/>
      <protection locked="0"/>
    </xf>
    <xf numFmtId="0" fontId="37" fillId="3" borderId="62" xfId="0" applyFont="1" applyFill="1" applyBorder="1" applyAlignment="1" applyProtection="1">
      <alignment vertical="center" shrinkToFit="1"/>
      <protection locked="0"/>
    </xf>
    <xf numFmtId="0" fontId="37" fillId="3" borderId="20" xfId="0" applyFont="1" applyFill="1" applyBorder="1" applyAlignment="1" applyProtection="1">
      <alignment vertical="center" shrinkToFit="1"/>
      <protection locked="0"/>
    </xf>
    <xf numFmtId="0" fontId="37" fillId="3" borderId="72" xfId="0" applyFont="1" applyFill="1" applyBorder="1" applyAlignment="1" applyProtection="1">
      <alignment vertical="center" shrinkToFit="1"/>
      <protection locked="0"/>
    </xf>
    <xf numFmtId="0" fontId="37" fillId="3" borderId="3" xfId="0" applyFont="1" applyFill="1" applyBorder="1" applyAlignment="1" applyProtection="1">
      <alignment vertical="center" shrinkToFit="1"/>
      <protection locked="0"/>
    </xf>
    <xf numFmtId="0" fontId="37" fillId="3" borderId="61" xfId="0" applyFont="1" applyFill="1" applyBorder="1" applyAlignment="1" applyProtection="1">
      <alignment vertical="center" shrinkToFit="1"/>
      <protection locked="0"/>
    </xf>
    <xf numFmtId="176" fontId="11" fillId="0" borderId="11" xfId="1" applyNumberFormat="1" applyFont="1" applyBorder="1" applyAlignment="1" applyProtection="1">
      <alignment horizontal="center" vertical="center" wrapText="1"/>
    </xf>
    <xf numFmtId="176" fontId="11" fillId="0" borderId="15" xfId="1" applyNumberFormat="1" applyFont="1" applyBorder="1" applyAlignment="1" applyProtection="1">
      <alignment horizontal="center" vertical="center" wrapText="1"/>
    </xf>
    <xf numFmtId="176" fontId="11" fillId="0" borderId="4" xfId="1" applyNumberFormat="1" applyFont="1" applyBorder="1" applyAlignment="1" applyProtection="1">
      <alignment horizontal="center" vertical="center" wrapText="1"/>
    </xf>
    <xf numFmtId="0" fontId="11" fillId="19" borderId="17" xfId="0" applyFont="1" applyFill="1" applyBorder="1" applyAlignment="1">
      <alignment horizontal="center" vertical="center" wrapText="1"/>
    </xf>
    <xf numFmtId="0" fontId="11" fillId="19" borderId="13" xfId="0" applyFont="1" applyFill="1" applyBorder="1" applyAlignment="1">
      <alignment horizontal="center" vertical="center" wrapText="1"/>
    </xf>
    <xf numFmtId="0" fontId="11" fillId="19" borderId="28" xfId="0" applyFont="1" applyFill="1" applyBorder="1" applyAlignment="1">
      <alignment horizontal="center" vertical="center" wrapText="1"/>
    </xf>
    <xf numFmtId="0" fontId="11" fillId="19" borderId="49" xfId="0" applyFont="1" applyFill="1" applyBorder="1" applyAlignment="1">
      <alignment horizontal="center" vertical="center" wrapText="1"/>
    </xf>
    <xf numFmtId="0" fontId="11" fillId="19" borderId="29" xfId="0" applyFont="1" applyFill="1" applyBorder="1" applyAlignment="1">
      <alignment horizontal="center" vertical="center" wrapText="1"/>
    </xf>
    <xf numFmtId="0" fontId="11" fillId="19" borderId="11" xfId="0" applyFont="1" applyFill="1" applyBorder="1" applyAlignment="1">
      <alignment horizontal="center" vertical="center" wrapText="1"/>
    </xf>
    <xf numFmtId="0" fontId="11" fillId="19" borderId="15" xfId="0" applyFont="1" applyFill="1" applyBorder="1" applyAlignment="1">
      <alignment horizontal="center" vertical="center" wrapText="1"/>
    </xf>
    <xf numFmtId="0" fontId="11" fillId="19" borderId="4" xfId="0" applyFont="1" applyFill="1" applyBorder="1" applyAlignment="1">
      <alignment horizontal="center" vertical="center" wrapText="1"/>
    </xf>
    <xf numFmtId="0" fontId="11" fillId="19" borderId="51" xfId="0" applyFont="1" applyFill="1" applyBorder="1" applyAlignment="1">
      <alignment horizontal="center" vertical="center" wrapText="1"/>
    </xf>
    <xf numFmtId="0" fontId="11" fillId="19" borderId="75" xfId="0" applyFont="1" applyFill="1" applyBorder="1" applyAlignment="1">
      <alignment horizontal="center" vertical="center" wrapText="1"/>
    </xf>
    <xf numFmtId="0" fontId="11" fillId="19" borderId="52" xfId="0"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11" fillId="19" borderId="41" xfId="0" applyFont="1" applyFill="1" applyBorder="1" applyAlignment="1">
      <alignment horizontal="center" vertical="center" wrapText="1"/>
    </xf>
    <xf numFmtId="0" fontId="11" fillId="19" borderId="31"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176" fontId="11" fillId="6" borderId="87" xfId="1" applyNumberFormat="1" applyFont="1" applyFill="1" applyBorder="1" applyAlignment="1" applyProtection="1">
      <alignment horizontal="center" vertical="center" wrapText="1"/>
    </xf>
    <xf numFmtId="176" fontId="11" fillId="6" borderId="16" xfId="1" applyNumberFormat="1" applyFont="1" applyFill="1" applyBorder="1" applyAlignment="1" applyProtection="1">
      <alignment horizontal="center" vertical="center" wrapText="1"/>
    </xf>
    <xf numFmtId="176" fontId="11" fillId="6" borderId="6" xfId="1" applyNumberFormat="1" applyFont="1" applyFill="1" applyBorder="1" applyAlignment="1" applyProtection="1">
      <alignment horizontal="center" vertical="center" wrapText="1"/>
    </xf>
    <xf numFmtId="0" fontId="11" fillId="19" borderId="45" xfId="0" applyFont="1" applyFill="1" applyBorder="1" applyAlignment="1">
      <alignment horizontal="center" vertical="center" wrapText="1"/>
    </xf>
    <xf numFmtId="176" fontId="11" fillId="0" borderId="2" xfId="1" applyNumberFormat="1" applyFont="1" applyBorder="1" applyAlignment="1" applyProtection="1">
      <alignment horizontal="center" vertical="center" wrapText="1"/>
    </xf>
    <xf numFmtId="176" fontId="11" fillId="0" borderId="40" xfId="1" applyNumberFormat="1" applyFont="1" applyBorder="1" applyAlignment="1" applyProtection="1">
      <alignment horizontal="center" vertical="center" wrapText="1"/>
    </xf>
    <xf numFmtId="176" fontId="11" fillId="0" borderId="38" xfId="1" applyNumberFormat="1" applyFont="1" applyBorder="1" applyAlignment="1" applyProtection="1">
      <alignment horizontal="center" vertical="center" wrapText="1"/>
    </xf>
    <xf numFmtId="0" fontId="11" fillId="19" borderId="46" xfId="0" applyFont="1" applyFill="1" applyBorder="1" applyAlignment="1">
      <alignment horizontal="center" vertical="center" wrapText="1"/>
    </xf>
    <xf numFmtId="0" fontId="11" fillId="19" borderId="47" xfId="0" applyFont="1" applyFill="1" applyBorder="1" applyAlignment="1">
      <alignment horizontal="center" vertical="center" wrapText="1"/>
    </xf>
    <xf numFmtId="0" fontId="11" fillId="19" borderId="82" xfId="0" applyFont="1" applyFill="1" applyBorder="1" applyAlignment="1">
      <alignment horizontal="center" vertical="center" wrapText="1"/>
    </xf>
    <xf numFmtId="0" fontId="0" fillId="19" borderId="41" xfId="0" applyFill="1" applyBorder="1" applyAlignment="1">
      <alignment horizontal="center" vertical="center" wrapText="1"/>
    </xf>
    <xf numFmtId="0" fontId="0" fillId="19" borderId="31" xfId="0" applyFill="1" applyBorder="1" applyAlignment="1">
      <alignment horizontal="center" vertical="center" wrapText="1"/>
    </xf>
    <xf numFmtId="0" fontId="36" fillId="2" borderId="7" xfId="0" applyFont="1" applyFill="1" applyBorder="1" applyAlignment="1">
      <alignment horizontal="center" vertical="center"/>
    </xf>
    <xf numFmtId="0" fontId="36" fillId="2" borderId="26" xfId="0" applyFont="1" applyFill="1" applyBorder="1" applyAlignment="1">
      <alignment horizontal="center" vertical="center"/>
    </xf>
    <xf numFmtId="0" fontId="36" fillId="2" borderId="38" xfId="0" applyFont="1" applyFill="1" applyBorder="1" applyAlignment="1">
      <alignment horizontal="center" vertical="center"/>
    </xf>
    <xf numFmtId="0" fontId="36" fillId="2" borderId="32" xfId="0" applyFont="1" applyFill="1" applyBorder="1" applyAlignment="1">
      <alignment horizontal="center" vertical="center"/>
    </xf>
    <xf numFmtId="0" fontId="36" fillId="2" borderId="10" xfId="0" applyFont="1" applyFill="1" applyBorder="1" applyAlignment="1">
      <alignment horizontal="center" vertical="center"/>
    </xf>
    <xf numFmtId="0" fontId="21" fillId="21" borderId="0" xfId="0" applyFont="1" applyFill="1" applyAlignment="1">
      <alignment horizontal="center" vertical="center"/>
    </xf>
    <xf numFmtId="0" fontId="32" fillId="21" borderId="8" xfId="0" applyFont="1" applyFill="1" applyBorder="1" applyAlignment="1">
      <alignment horizontal="left" vertical="center" wrapText="1"/>
    </xf>
    <xf numFmtId="0" fontId="32" fillId="21" borderId="42" xfId="0" applyFont="1" applyFill="1" applyBorder="1" applyAlignment="1">
      <alignment horizontal="left" vertical="center" wrapText="1"/>
    </xf>
    <xf numFmtId="0" fontId="32" fillId="21" borderId="58" xfId="0" applyFont="1" applyFill="1" applyBorder="1" applyAlignment="1">
      <alignment horizontal="left" vertical="center" wrapText="1"/>
    </xf>
    <xf numFmtId="0" fontId="32" fillId="21" borderId="12" xfId="0" applyFont="1" applyFill="1" applyBorder="1" applyAlignment="1" applyProtection="1">
      <alignment horizontal="left" vertical="center"/>
      <protection locked="0"/>
    </xf>
    <xf numFmtId="0" fontId="32" fillId="21" borderId="22" xfId="0" applyFont="1" applyFill="1" applyBorder="1" applyAlignment="1" applyProtection="1">
      <alignment horizontal="left" vertical="center"/>
      <protection locked="0"/>
    </xf>
    <xf numFmtId="0" fontId="23" fillId="0" borderId="66"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65" xfId="0" applyFont="1" applyBorder="1" applyAlignment="1">
      <alignment horizontal="center" vertical="center" wrapText="1"/>
    </xf>
    <xf numFmtId="0" fontId="30" fillId="3" borderId="68" xfId="0" applyFont="1" applyFill="1" applyBorder="1" applyAlignment="1" applyProtection="1">
      <alignment horizontal="center" vertical="center"/>
      <protection locked="0"/>
    </xf>
    <xf numFmtId="0" fontId="30" fillId="3" borderId="63" xfId="0" applyFont="1" applyFill="1" applyBorder="1" applyAlignment="1" applyProtection="1">
      <alignment horizontal="center" vertical="center"/>
      <protection locked="0"/>
    </xf>
    <xf numFmtId="0" fontId="30" fillId="3" borderId="69" xfId="0" applyFont="1" applyFill="1" applyBorder="1" applyAlignment="1" applyProtection="1">
      <alignment horizontal="center" vertical="center"/>
      <protection locked="0"/>
    </xf>
    <xf numFmtId="0" fontId="30" fillId="3" borderId="64" xfId="0" applyFont="1" applyFill="1" applyBorder="1" applyAlignment="1" applyProtection="1">
      <alignment horizontal="center" vertical="center"/>
      <protection locked="0"/>
    </xf>
    <xf numFmtId="180" fontId="34" fillId="3" borderId="34" xfId="0" applyNumberFormat="1" applyFont="1" applyFill="1" applyBorder="1" applyAlignment="1" applyProtection="1">
      <alignment horizontal="center" vertical="center" wrapText="1" shrinkToFit="1"/>
      <protection locked="0"/>
    </xf>
    <xf numFmtId="180" fontId="34" fillId="3" borderId="37" xfId="0" applyNumberFormat="1" applyFont="1" applyFill="1" applyBorder="1" applyAlignment="1" applyProtection="1">
      <alignment horizontal="center" vertical="center" wrapText="1" shrinkToFit="1"/>
      <protection locked="0"/>
    </xf>
    <xf numFmtId="0" fontId="11" fillId="0" borderId="55" xfId="0" applyFont="1" applyBorder="1" applyAlignment="1">
      <alignment horizontal="center" wrapText="1"/>
    </xf>
    <xf numFmtId="0" fontId="11" fillId="0" borderId="53" xfId="0" applyFont="1" applyBorder="1" applyAlignment="1">
      <alignment horizontal="center" wrapText="1"/>
    </xf>
    <xf numFmtId="0" fontId="11" fillId="0" borderId="0" xfId="0" applyFont="1" applyAlignment="1">
      <alignment horizontal="center" wrapText="1"/>
    </xf>
    <xf numFmtId="0" fontId="11" fillId="0" borderId="50" xfId="0" applyFont="1" applyBorder="1" applyAlignment="1">
      <alignment horizontal="center" wrapText="1"/>
    </xf>
    <xf numFmtId="177" fontId="11" fillId="0" borderId="11" xfId="0" applyNumberFormat="1" applyFont="1" applyBorder="1" applyAlignment="1">
      <alignment horizontal="center" vertical="center" wrapText="1"/>
    </xf>
    <xf numFmtId="177" fontId="11" fillId="0" borderId="15" xfId="0" applyNumberFormat="1" applyFont="1" applyBorder="1" applyAlignment="1">
      <alignment horizontal="center" vertical="center" wrapText="1"/>
    </xf>
    <xf numFmtId="177" fontId="11" fillId="0" borderId="4" xfId="0" applyNumberFormat="1" applyFont="1" applyBorder="1" applyAlignment="1">
      <alignment horizontal="center" vertical="center" wrapText="1"/>
    </xf>
    <xf numFmtId="0" fontId="23" fillId="0" borderId="5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1" xfId="0" applyFont="1" applyBorder="1" applyAlignment="1">
      <alignment horizontal="center" vertical="center" wrapText="1"/>
    </xf>
    <xf numFmtId="0" fontId="34" fillId="3" borderId="3" xfId="0" applyFont="1" applyFill="1" applyBorder="1" applyAlignment="1" applyProtection="1">
      <alignment horizontal="center" vertical="center" wrapText="1" shrinkToFit="1"/>
      <protection locked="0"/>
    </xf>
    <xf numFmtId="0" fontId="34" fillId="3" borderId="61" xfId="0" applyFont="1" applyFill="1" applyBorder="1" applyAlignment="1" applyProtection="1">
      <alignment horizontal="center" vertical="center" wrapText="1" shrinkToFit="1"/>
      <protection locked="0"/>
    </xf>
    <xf numFmtId="0" fontId="34" fillId="3" borderId="20" xfId="0" applyFont="1" applyFill="1" applyBorder="1" applyAlignment="1" applyProtection="1">
      <alignment horizontal="center" vertical="center" wrapText="1" shrinkToFit="1"/>
      <protection locked="0"/>
    </xf>
    <xf numFmtId="0" fontId="34" fillId="3" borderId="72" xfId="0" applyFont="1" applyFill="1" applyBorder="1" applyAlignment="1" applyProtection="1">
      <alignment horizontal="center" vertical="center" wrapText="1" shrinkToFit="1"/>
      <protection locked="0"/>
    </xf>
    <xf numFmtId="0" fontId="42" fillId="0" borderId="74"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21" xfId="0" applyFont="1" applyBorder="1" applyAlignment="1">
      <alignment horizontal="center" vertical="center" wrapText="1"/>
    </xf>
    <xf numFmtId="0" fontId="34" fillId="3" borderId="24" xfId="0" applyFont="1" applyFill="1" applyBorder="1" applyAlignment="1" applyProtection="1">
      <alignment horizontal="center" vertical="center" wrapText="1" shrinkToFit="1"/>
      <protection locked="0"/>
    </xf>
    <xf numFmtId="0" fontId="34" fillId="3" borderId="76" xfId="0" applyFont="1" applyFill="1" applyBorder="1" applyAlignment="1" applyProtection="1">
      <alignment horizontal="center" vertical="center" wrapText="1" shrinkToFit="1"/>
      <protection locked="0"/>
    </xf>
    <xf numFmtId="0" fontId="11" fillId="0" borderId="57" xfId="0" applyFont="1" applyBorder="1" applyAlignment="1">
      <alignment horizontal="center" wrapText="1"/>
    </xf>
    <xf numFmtId="0" fontId="11" fillId="0" borderId="90" xfId="0" applyFont="1" applyBorder="1" applyAlignment="1">
      <alignment horizontal="center"/>
    </xf>
    <xf numFmtId="0" fontId="11" fillId="0" borderId="91" xfId="0" applyFont="1" applyBorder="1" applyAlignment="1">
      <alignment horizontal="center"/>
    </xf>
    <xf numFmtId="0" fontId="11" fillId="0" borderId="24" xfId="0" applyFont="1" applyBorder="1" applyAlignment="1">
      <alignment horizontal="center"/>
    </xf>
    <xf numFmtId="0" fontId="11" fillId="0" borderId="0" xfId="0" applyFont="1" applyAlignment="1">
      <alignment horizontal="center"/>
    </xf>
    <xf numFmtId="0" fontId="11" fillId="0" borderId="50" xfId="0" applyFont="1" applyBorder="1" applyAlignment="1">
      <alignment horizontal="center"/>
    </xf>
    <xf numFmtId="0" fontId="11" fillId="0" borderId="20" xfId="0" applyFont="1" applyBorder="1" applyAlignment="1">
      <alignment horizontal="center"/>
    </xf>
    <xf numFmtId="0" fontId="11" fillId="0" borderId="56" xfId="0" applyFont="1" applyBorder="1" applyAlignment="1">
      <alignment horizontal="center"/>
    </xf>
    <xf numFmtId="0" fontId="11" fillId="0" borderId="21" xfId="0" applyFont="1" applyBorder="1" applyAlignment="1">
      <alignment horizontal="center"/>
    </xf>
    <xf numFmtId="0" fontId="53" fillId="12" borderId="0" xfId="6" applyFont="1" applyFill="1" applyBorder="1" applyAlignment="1" applyProtection="1">
      <alignment horizontal="left" vertical="center"/>
      <protection locked="0"/>
    </xf>
    <xf numFmtId="0" fontId="11" fillId="0" borderId="97"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32" fillId="21" borderId="9" xfId="0" applyFont="1" applyFill="1" applyBorder="1" applyAlignment="1">
      <alignment horizontal="left" vertical="center" wrapText="1"/>
    </xf>
    <xf numFmtId="0" fontId="32" fillId="21" borderId="43" xfId="0" applyFont="1" applyFill="1" applyBorder="1" applyAlignment="1">
      <alignment horizontal="left" vertical="center" wrapText="1"/>
    </xf>
    <xf numFmtId="0" fontId="32" fillId="21" borderId="59" xfId="0" applyFont="1" applyFill="1" applyBorder="1" applyAlignment="1">
      <alignment horizontal="left" vertical="center" wrapText="1"/>
    </xf>
    <xf numFmtId="0" fontId="11" fillId="19" borderId="89" xfId="0" applyFont="1" applyFill="1" applyBorder="1" applyAlignment="1">
      <alignment horizontal="center" vertical="center" wrapText="1"/>
    </xf>
    <xf numFmtId="0" fontId="32" fillId="21" borderId="5" xfId="0" applyFont="1" applyFill="1" applyBorder="1" applyAlignment="1" applyProtection="1">
      <alignment horizontal="left" vertical="center"/>
      <protection locked="0"/>
    </xf>
    <xf numFmtId="0" fontId="32" fillId="21" borderId="23" xfId="0" applyFont="1" applyFill="1" applyBorder="1" applyAlignment="1" applyProtection="1">
      <alignment horizontal="left" vertical="center"/>
      <protection locked="0"/>
    </xf>
    <xf numFmtId="0" fontId="11" fillId="19" borderId="77" xfId="0" applyFont="1" applyFill="1" applyBorder="1" applyAlignment="1">
      <alignment horizontal="center" vertical="center" wrapText="1"/>
    </xf>
    <xf numFmtId="0" fontId="11" fillId="19" borderId="16" xfId="0"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19" borderId="40" xfId="0" applyFont="1" applyFill="1" applyBorder="1" applyAlignment="1">
      <alignment horizontal="center" vertical="center"/>
    </xf>
    <xf numFmtId="0" fontId="11" fillId="19" borderId="26" xfId="0" applyFont="1" applyFill="1" applyBorder="1" applyAlignment="1">
      <alignment horizontal="center" vertical="center"/>
    </xf>
    <xf numFmtId="0" fontId="11" fillId="19" borderId="38" xfId="0" applyFont="1" applyFill="1" applyBorder="1" applyAlignment="1">
      <alignment horizontal="center" vertical="center"/>
    </xf>
    <xf numFmtId="176" fontId="11" fillId="0" borderId="38" xfId="1" applyNumberFormat="1" applyFont="1" applyBorder="1" applyAlignment="1" applyProtection="1">
      <alignment horizontal="center" vertical="center"/>
    </xf>
    <xf numFmtId="0" fontId="11" fillId="19" borderId="7" xfId="0" applyFont="1" applyFill="1" applyBorder="1" applyAlignment="1">
      <alignment horizontal="center" vertical="center"/>
    </xf>
    <xf numFmtId="0" fontId="11" fillId="19" borderId="27" xfId="0" applyFont="1" applyFill="1" applyBorder="1" applyAlignment="1">
      <alignment horizontal="center" vertical="center"/>
    </xf>
    <xf numFmtId="0" fontId="0" fillId="14" borderId="0" xfId="0" applyFill="1" applyAlignment="1">
      <alignment horizontal="center" vertical="center"/>
    </xf>
    <xf numFmtId="0" fontId="0" fillId="10" borderId="35" xfId="0" applyFill="1" applyBorder="1" applyAlignment="1" applyProtection="1">
      <alignment horizontal="left" vertical="center"/>
      <protection locked="0"/>
    </xf>
    <xf numFmtId="0" fontId="0" fillId="10" borderId="42" xfId="0" applyFill="1" applyBorder="1" applyAlignment="1" applyProtection="1">
      <alignment horizontal="left" vertical="center"/>
      <protection locked="0"/>
    </xf>
    <xf numFmtId="0" fontId="0" fillId="10" borderId="58" xfId="0" applyFill="1" applyBorder="1" applyAlignment="1" applyProtection="1">
      <alignment horizontal="left" vertical="center"/>
      <protection locked="0"/>
    </xf>
    <xf numFmtId="0" fontId="10" fillId="10" borderId="56" xfId="0" applyFont="1" applyFill="1" applyBorder="1" applyAlignment="1">
      <alignment horizontal="center" vertical="center"/>
    </xf>
    <xf numFmtId="0" fontId="48" fillId="10" borderId="12" xfId="0" applyFont="1" applyFill="1" applyBorder="1" applyAlignment="1" applyProtection="1">
      <alignment horizontal="center" vertical="center"/>
      <protection locked="0"/>
    </xf>
    <xf numFmtId="0" fontId="48" fillId="10" borderId="35" xfId="0" applyFont="1" applyFill="1" applyBorder="1" applyAlignment="1" applyProtection="1">
      <alignment horizontal="center" vertical="center"/>
      <protection locked="0"/>
    </xf>
    <xf numFmtId="0" fontId="48" fillId="10" borderId="42" xfId="0" applyFont="1" applyFill="1" applyBorder="1" applyAlignment="1" applyProtection="1">
      <alignment horizontal="center" vertical="center"/>
      <protection locked="0"/>
    </xf>
    <xf numFmtId="0" fontId="48" fillId="10" borderId="58" xfId="0" applyFont="1" applyFill="1" applyBorder="1" applyAlignment="1" applyProtection="1">
      <alignment horizontal="center" vertical="center"/>
      <protection locked="0"/>
    </xf>
    <xf numFmtId="0" fontId="23" fillId="10" borderId="12" xfId="0" applyFont="1" applyFill="1" applyBorder="1" applyAlignment="1">
      <alignment horizontal="center" vertical="center" wrapText="1"/>
    </xf>
    <xf numFmtId="0" fontId="23" fillId="10" borderId="35" xfId="0" applyFont="1" applyFill="1" applyBorder="1" applyAlignment="1">
      <alignment horizontal="center" vertical="center" wrapText="1"/>
    </xf>
    <xf numFmtId="0" fontId="37" fillId="3" borderId="116" xfId="0" applyFont="1" applyFill="1" applyBorder="1" applyAlignment="1" applyProtection="1">
      <alignment horizontal="center" vertical="center" wrapText="1" shrinkToFit="1"/>
      <protection locked="0"/>
    </xf>
    <xf numFmtId="0" fontId="37" fillId="3" borderId="117" xfId="0" applyFont="1" applyFill="1" applyBorder="1" applyAlignment="1" applyProtection="1">
      <alignment horizontal="center" vertical="center" wrapText="1" shrinkToFit="1"/>
      <protection locked="0"/>
    </xf>
    <xf numFmtId="0" fontId="0" fillId="10" borderId="24" xfId="0" applyFill="1" applyBorder="1" applyAlignment="1">
      <alignment horizontal="left" vertical="center"/>
    </xf>
    <xf numFmtId="0" fontId="0" fillId="10" borderId="0" xfId="0" applyFill="1" applyAlignment="1">
      <alignment horizontal="left" vertical="center"/>
    </xf>
    <xf numFmtId="0" fontId="37" fillId="3" borderId="118" xfId="0" applyFont="1" applyFill="1" applyBorder="1" applyAlignment="1" applyProtection="1">
      <alignment horizontal="center" vertical="center" wrapText="1" shrinkToFit="1"/>
      <protection locked="0"/>
    </xf>
    <xf numFmtId="0" fontId="37" fillId="3" borderId="119" xfId="0" applyFont="1" applyFill="1" applyBorder="1" applyAlignment="1" applyProtection="1">
      <alignment horizontal="center" vertical="center" wrapText="1" shrinkToFit="1"/>
      <protection locked="0"/>
    </xf>
    <xf numFmtId="0" fontId="11" fillId="3" borderId="120" xfId="0" applyFont="1" applyFill="1" applyBorder="1" applyAlignment="1" applyProtection="1">
      <alignment horizontal="center" vertical="center" wrapText="1" shrinkToFit="1"/>
      <protection locked="0"/>
    </xf>
    <xf numFmtId="0" fontId="11" fillId="3" borderId="121" xfId="0" applyFont="1" applyFill="1" applyBorder="1" applyAlignment="1" applyProtection="1">
      <alignment horizontal="center" vertical="center" wrapText="1" shrinkToFit="1"/>
      <protection locked="0"/>
    </xf>
    <xf numFmtId="0" fontId="23" fillId="10" borderId="55" xfId="0" applyFont="1" applyFill="1" applyBorder="1" applyAlignment="1">
      <alignment horizontal="center" vertical="center" wrapText="1" shrinkToFit="1"/>
    </xf>
    <xf numFmtId="0" fontId="23" fillId="10" borderId="0" xfId="0" applyFont="1" applyFill="1" applyAlignment="1">
      <alignment horizontal="center" vertical="center" wrapText="1" shrinkToFit="1"/>
    </xf>
    <xf numFmtId="0" fontId="23" fillId="10" borderId="1" xfId="0" applyFont="1" applyFill="1" applyBorder="1" applyAlignment="1">
      <alignment horizontal="center" vertical="center" wrapText="1" shrinkToFit="1"/>
    </xf>
    <xf numFmtId="0" fontId="37" fillId="3" borderId="122" xfId="0" applyFont="1" applyFill="1" applyBorder="1" applyAlignment="1" applyProtection="1">
      <alignment horizontal="left" vertical="center" shrinkToFit="1"/>
      <protection locked="0"/>
    </xf>
    <xf numFmtId="0" fontId="37" fillId="3" borderId="123" xfId="0" applyFont="1" applyFill="1" applyBorder="1" applyAlignment="1" applyProtection="1">
      <alignment horizontal="left" vertical="center" shrinkToFit="1"/>
      <protection locked="0"/>
    </xf>
    <xf numFmtId="0" fontId="37" fillId="3" borderId="124" xfId="0" applyFont="1" applyFill="1" applyBorder="1" applyAlignment="1" applyProtection="1">
      <alignment horizontal="left" vertical="center" shrinkToFit="1"/>
      <protection locked="0"/>
    </xf>
    <xf numFmtId="0" fontId="37" fillId="3" borderId="125" xfId="0" applyFont="1" applyFill="1" applyBorder="1" applyAlignment="1" applyProtection="1">
      <alignment horizontal="left" vertical="center" shrinkToFit="1"/>
      <protection locked="0"/>
    </xf>
    <xf numFmtId="0" fontId="37" fillId="3" borderId="126" xfId="0" applyFont="1" applyFill="1" applyBorder="1" applyAlignment="1" applyProtection="1">
      <alignment horizontal="left" vertical="center" shrinkToFit="1"/>
      <protection locked="0"/>
    </xf>
    <xf numFmtId="0" fontId="37" fillId="3" borderId="127" xfId="0" applyFont="1" applyFill="1" applyBorder="1" applyAlignment="1" applyProtection="1">
      <alignment horizontal="left" vertical="center" shrinkToFit="1"/>
      <protection locked="0"/>
    </xf>
    <xf numFmtId="0" fontId="37" fillId="3" borderId="128" xfId="0" applyFont="1" applyFill="1" applyBorder="1" applyAlignment="1" applyProtection="1">
      <alignment horizontal="left" vertical="center" shrinkToFit="1"/>
      <protection locked="0"/>
    </xf>
    <xf numFmtId="0" fontId="37" fillId="3" borderId="129" xfId="0" applyFont="1" applyFill="1" applyBorder="1" applyAlignment="1" applyProtection="1">
      <alignment horizontal="left" vertical="center" shrinkToFit="1"/>
      <protection locked="0"/>
    </xf>
    <xf numFmtId="0" fontId="0" fillId="10" borderId="24" xfId="0" applyFill="1" applyBorder="1" applyAlignment="1">
      <alignment horizontal="left" vertical="center" wrapText="1"/>
    </xf>
    <xf numFmtId="0" fontId="0" fillId="10" borderId="0" xfId="0" applyFill="1" applyAlignment="1">
      <alignment horizontal="left" vertical="center" wrapText="1"/>
    </xf>
    <xf numFmtId="0" fontId="0" fillId="17" borderId="0" xfId="0" applyFill="1" applyAlignment="1">
      <alignment horizontal="center" vertical="center"/>
    </xf>
    <xf numFmtId="0" fontId="0" fillId="16" borderId="0" xfId="0" applyFill="1" applyAlignment="1">
      <alignment horizontal="center" vertical="center"/>
    </xf>
    <xf numFmtId="0" fontId="0" fillId="16" borderId="0" xfId="0" applyFill="1" applyAlignment="1">
      <alignment horizontal="center" vertical="center" wrapText="1"/>
    </xf>
    <xf numFmtId="0" fontId="0" fillId="0" borderId="18" xfId="0" applyBorder="1" applyAlignment="1">
      <alignment horizontal="center" vertical="center"/>
    </xf>
    <xf numFmtId="0" fontId="0" fillId="0" borderId="80" xfId="0" applyBorder="1" applyAlignment="1">
      <alignment horizontal="center" vertical="center"/>
    </xf>
    <xf numFmtId="0" fontId="0" fillId="0" borderId="33" xfId="0" applyBorder="1" applyAlignment="1">
      <alignment horizontal="center" vertical="center"/>
    </xf>
    <xf numFmtId="0" fontId="0" fillId="5" borderId="0" xfId="0" applyFill="1" applyAlignment="1">
      <alignment horizontal="center" vertical="center"/>
    </xf>
    <xf numFmtId="0" fontId="0" fillId="0" borderId="0" xfId="0" applyAlignment="1">
      <alignment horizontal="right" vertical="center"/>
    </xf>
    <xf numFmtId="0" fontId="0" fillId="5" borderId="0" xfId="0" applyFill="1" applyAlignment="1">
      <alignment horizontal="right" vertical="center"/>
    </xf>
    <xf numFmtId="0" fontId="0" fillId="16" borderId="18" xfId="0" applyFill="1" applyBorder="1" applyAlignment="1">
      <alignment horizontal="left" vertical="center"/>
    </xf>
    <xf numFmtId="0" fontId="0" fillId="16" borderId="80" xfId="0" applyFill="1" applyBorder="1" applyAlignment="1">
      <alignment horizontal="left" vertical="center"/>
    </xf>
    <xf numFmtId="0" fontId="0" fillId="16" borderId="33" xfId="0" applyFill="1" applyBorder="1" applyAlignment="1">
      <alignment horizontal="left" vertical="center"/>
    </xf>
    <xf numFmtId="0" fontId="0" fillId="0" borderId="18" xfId="0" applyBorder="1" applyAlignment="1">
      <alignment horizontal="left" vertical="center"/>
    </xf>
    <xf numFmtId="0" fontId="0" fillId="0" borderId="80" xfId="0" applyBorder="1" applyAlignment="1">
      <alignment horizontal="left" vertical="center"/>
    </xf>
    <xf numFmtId="0" fontId="0" fillId="0" borderId="33" xfId="0" applyBorder="1" applyAlignment="1">
      <alignment horizontal="left" vertical="center"/>
    </xf>
    <xf numFmtId="0" fontId="0" fillId="11" borderId="18" xfId="0" applyFill="1" applyBorder="1" applyAlignment="1">
      <alignment horizontal="left" vertical="center"/>
    </xf>
    <xf numFmtId="0" fontId="0" fillId="11" borderId="80" xfId="0" applyFill="1" applyBorder="1" applyAlignment="1">
      <alignment horizontal="left" vertical="center"/>
    </xf>
    <xf numFmtId="0" fontId="0" fillId="11" borderId="33" xfId="0" applyFill="1" applyBorder="1" applyAlignment="1">
      <alignment horizontal="left" vertical="center"/>
    </xf>
  </cellXfs>
  <cellStyles count="7">
    <cellStyle name="チェック セル" xfId="2" builtinId="23"/>
    <cellStyle name="ハイパーリンク" xfId="6" builtinId="8"/>
    <cellStyle name="桁区切り" xfId="1" builtinId="6"/>
    <cellStyle name="標準" xfId="0" builtinId="0"/>
    <cellStyle name="標準 2" xfId="3"/>
    <cellStyle name="標準 3" xfId="4"/>
    <cellStyle name="標準 4" xfId="5"/>
  </cellStyles>
  <dxfs count="255">
    <dxf>
      <font>
        <color rgb="FFFF0000"/>
      </font>
      <fill>
        <patternFill patternType="solid">
          <bgColor rgb="FFFFC7CE"/>
        </patternFill>
      </fill>
    </dxf>
    <dxf>
      <font>
        <color rgb="FFFF0000"/>
      </font>
      <fill>
        <patternFill patternType="solid">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patternType="solid">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ill>
        <patternFill>
          <bgColor theme="9" tint="0.79998168889431442"/>
        </patternFill>
      </fill>
    </dxf>
    <dxf>
      <font>
        <color theme="1" tint="0.499984740745262"/>
      </font>
      <fill>
        <patternFill>
          <bgColor theme="1" tint="0.49998474074526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tint="0.499984740745262"/>
      </font>
      <fill>
        <patternFill>
          <bgColor theme="1" tint="0.499984740745262"/>
        </patternFill>
      </fill>
    </dxf>
    <dxf>
      <font>
        <color theme="1"/>
      </font>
      <fill>
        <patternFill>
          <bgColor theme="9" tint="0.79998168889431442"/>
        </patternFill>
      </fill>
    </dxf>
    <dxf>
      <font>
        <color rgb="FFFF0000"/>
      </font>
      <fill>
        <patternFill>
          <bgColor rgb="FFFFC7CE"/>
        </patternFill>
      </fill>
    </dxf>
    <dxf>
      <font>
        <color theme="1"/>
      </font>
      <fill>
        <patternFill>
          <bgColor theme="9" tint="0.79998168889431442"/>
        </patternFill>
      </fill>
    </dxf>
    <dxf>
      <font>
        <color rgb="FFFF0000"/>
      </font>
      <fill>
        <patternFill>
          <bgColor rgb="FFFFC7CE"/>
        </patternFill>
      </fill>
    </dxf>
    <dxf>
      <font>
        <color theme="1"/>
      </font>
      <fill>
        <patternFill>
          <bgColor theme="9" tint="0.79998168889431442"/>
        </patternFill>
      </fill>
    </dxf>
    <dxf>
      <font>
        <color rgb="FFFF0000"/>
      </font>
      <fill>
        <patternFill>
          <bgColor rgb="FFFFC7CE"/>
        </patternFill>
      </fill>
    </dxf>
    <dxf>
      <font>
        <color theme="1"/>
      </font>
      <fill>
        <patternFill>
          <bgColor theme="9" tint="0.7999816888943144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9" tint="0.79998168889431442"/>
        </patternFill>
      </fill>
    </dxf>
    <dxf>
      <font>
        <color theme="1"/>
      </font>
      <fill>
        <patternFill>
          <bgColor theme="9" tint="0.79998168889431442"/>
        </patternFill>
      </fill>
    </dxf>
    <dxf>
      <font>
        <color rgb="FFFF0000"/>
      </font>
      <fill>
        <patternFill>
          <bgColor rgb="FFFFC7CE"/>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rgb="FFFF0000"/>
      </font>
      <fill>
        <patternFill>
          <bgColor rgb="FFFFC7CE"/>
        </patternFill>
      </fill>
    </dxf>
    <dxf>
      <font>
        <color theme="1"/>
      </font>
      <fill>
        <patternFill>
          <bgColor theme="9" tint="0.79998168889431442"/>
        </patternFill>
      </fill>
    </dxf>
    <dxf>
      <font>
        <color rgb="FFFF0000"/>
      </font>
      <fill>
        <patternFill>
          <bgColor rgb="FFFFC7CE"/>
        </patternFill>
      </fill>
    </dxf>
    <dxf>
      <font>
        <color theme="1"/>
      </font>
      <fill>
        <patternFill>
          <bgColor theme="9" tint="0.79998168889431442"/>
        </patternFill>
      </fill>
    </dxf>
    <dxf>
      <font>
        <color rgb="FFFF0000"/>
      </font>
      <fill>
        <patternFill>
          <bgColor rgb="FFFFC7CE"/>
        </patternFill>
      </fill>
    </dxf>
    <dxf>
      <font>
        <color theme="1"/>
      </font>
      <fill>
        <patternFill>
          <bgColor theme="9" tint="0.79998168889431442"/>
        </patternFill>
      </fill>
    </dxf>
    <dxf>
      <font>
        <b val="0"/>
        <i val="0"/>
        <color rgb="FFFF0000"/>
      </font>
      <fill>
        <patternFill>
          <bgColor rgb="FFFFC7CE"/>
        </patternFill>
      </fill>
    </dxf>
    <dxf>
      <font>
        <color theme="1"/>
      </font>
      <fill>
        <patternFill>
          <bgColor theme="9" tint="0.79998168889431442"/>
        </patternFill>
      </fill>
    </dxf>
    <dxf>
      <font>
        <color rgb="FFFF0000"/>
      </font>
      <fill>
        <patternFill>
          <bgColor rgb="FFFFC7CE"/>
        </patternFill>
      </fill>
    </dxf>
    <dxf>
      <font>
        <color theme="1"/>
      </font>
      <fill>
        <patternFill>
          <bgColor theme="8" tint="0.79998168889431442"/>
        </patternFill>
      </fill>
    </dxf>
    <dxf>
      <font>
        <color rgb="FFFF0000"/>
      </font>
      <fill>
        <patternFill>
          <bgColor rgb="FFFFC7CE"/>
        </patternFill>
      </fill>
    </dxf>
    <dxf>
      <font>
        <color theme="1"/>
      </font>
      <fill>
        <patternFill>
          <bgColor theme="8" tint="0.79998168889431442"/>
        </patternFill>
      </fill>
    </dxf>
    <dxf>
      <font>
        <color rgb="FFFF0000"/>
      </font>
      <fill>
        <patternFill>
          <bgColor rgb="FFFFC7CE"/>
        </patternFill>
      </fill>
    </dxf>
    <dxf>
      <font>
        <color theme="1"/>
      </font>
      <fill>
        <patternFill>
          <bgColor theme="9" tint="0.79998168889431442"/>
        </patternFill>
      </fill>
    </dxf>
    <dxf>
      <font>
        <color theme="1"/>
      </font>
      <fill>
        <patternFill>
          <bgColor theme="9" tint="0.79998168889431442"/>
        </patternFill>
      </fill>
    </dxf>
    <dxf>
      <font>
        <color theme="7" tint="-0.499984740745262"/>
      </font>
      <fill>
        <patternFill>
          <bgColor theme="7" tint="0.39994506668294322"/>
        </patternFill>
      </fill>
    </dxf>
    <dxf>
      <font>
        <color theme="1"/>
      </font>
      <fill>
        <patternFill>
          <bgColor theme="9" tint="0.79998168889431442"/>
        </patternFill>
      </fill>
    </dxf>
    <dxf>
      <font>
        <color theme="1"/>
      </font>
      <fill>
        <patternFill>
          <bgColor theme="9" tint="0.7999816888943144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0000"/>
      </font>
      <fill>
        <patternFill>
          <bgColor rgb="FFFFC7CE"/>
        </patternFill>
      </fill>
    </dxf>
    <dxf>
      <fill>
        <patternFill>
          <bgColor theme="9" tint="0.79998168889431442"/>
        </patternFill>
      </fill>
    </dxf>
    <dxf>
      <font>
        <color theme="1" tint="0.499984740745262"/>
      </font>
      <fill>
        <patternFill>
          <bgColor theme="1" tint="0.499984740745262"/>
        </patternFill>
      </fill>
    </dxf>
    <dxf>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tint="-4.9989318521683403E-2"/>
        </patternFill>
      </fill>
    </dxf>
    <dxf>
      <font>
        <color theme="1"/>
      </font>
      <fill>
        <patternFill>
          <bgColor theme="0"/>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0" tint="-4.9989318521683403E-2"/>
        </patternFill>
      </fill>
    </dxf>
    <dxf>
      <font>
        <color theme="1"/>
      </font>
      <fill>
        <patternFill>
          <bgColor theme="0" tint="-4.9989318521683403E-2"/>
        </patternFill>
      </fill>
    </dxf>
    <dxf>
      <font>
        <color theme="1"/>
      </font>
      <fill>
        <patternFill>
          <bgColor theme="0" tint="-4.9989318521683403E-2"/>
        </patternFill>
      </fill>
    </dxf>
    <dxf>
      <font>
        <color theme="1"/>
      </font>
      <fill>
        <patternFill>
          <bgColor theme="0" tint="-4.9989318521683403E-2"/>
        </patternFill>
      </fill>
    </dxf>
    <dxf>
      <font>
        <b val="0"/>
        <i val="0"/>
        <color auto="1"/>
      </font>
      <fill>
        <patternFill>
          <bgColor theme="0" tint="-4.9989318521683403E-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tint="0.499984740745262"/>
      </font>
      <fill>
        <patternFill>
          <bgColor theme="1" tint="0.49998474074526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A0A0A0"/>
      <color rgb="FFFFC7CE"/>
      <color rgb="FFFFFFFF"/>
      <color rgb="FFFFC7FF"/>
      <color rgb="FFFFC700"/>
      <color rgb="FFFFCCCC"/>
      <color rgb="FFE2EFDA"/>
      <color rgb="FF0000FF"/>
      <color rgb="FFFFFFCC"/>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148643</xdr:colOff>
      <xdr:row>0</xdr:row>
      <xdr:rowOff>274384</xdr:rowOff>
    </xdr:from>
    <xdr:to>
      <xdr:col>24</xdr:col>
      <xdr:colOff>0</xdr:colOff>
      <xdr:row>4</xdr:row>
      <xdr:rowOff>323370</xdr:rowOff>
    </xdr:to>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3930068" y="274384"/>
          <a:ext cx="7957132" cy="1344386"/>
        </a:xfrm>
        <a:prstGeom prst="rect">
          <a:avLst/>
        </a:prstGeom>
        <a:solidFill>
          <a:schemeClr val="accent4">
            <a:lumMod val="20000"/>
            <a:lumOff val="80000"/>
          </a:schemeClr>
        </a:solidFill>
        <a:ln w="57150"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お願い</a:t>
          </a:r>
          <a:r>
            <a:rPr kumimoji="1" lang="en-US" altLang="ja-JP"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a:p>
          <a:r>
            <a:rPr kumimoji="1" lang="ja-JP"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書類作成の際は</a:t>
          </a:r>
          <a:r>
            <a:rPr kumimoji="1" lang="ja-JP" altLang="en-US" sz="1600" b="1" u="dbl">
              <a:ln>
                <a:solidFill>
                  <a:srgbClr val="C00000"/>
                </a:solidFill>
              </a:ln>
              <a:solidFill>
                <a:srgbClr val="FF0000"/>
              </a:solidFill>
              <a:latin typeface="Meiryo UI" panose="020B0604030504040204" pitchFamily="50" charset="-128"/>
              <a:ea typeface="Meiryo UI" panose="020B0604030504040204" pitchFamily="50" charset="-128"/>
              <a:cs typeface="Meiryo UI" panose="020B0604030504040204" pitchFamily="50" charset="-128"/>
            </a:rPr>
            <a:t>必ずホームページからダウンロードしたファイルを</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使用してください。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600" b="1" u="dbl">
              <a:solidFill>
                <a:srgbClr val="FF0000"/>
              </a:solidFill>
              <a:latin typeface="Meiryo UI" panose="020B0604030504040204" pitchFamily="50" charset="-128"/>
              <a:ea typeface="Meiryo UI" panose="020B0604030504040204" pitchFamily="50" charset="-128"/>
              <a:cs typeface="Meiryo UI" panose="020B0604030504040204" pitchFamily="50" charset="-128"/>
            </a:rPr>
            <a:t>ファイルのコピー等を使用すると入力規則の誤作動の原因になる場合があります。</a:t>
          </a:r>
          <a:endParaRPr kumimoji="1" lang="en-US" altLang="ja-JP" sz="1600" b="1" u="dbl">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24</xdr:col>
      <xdr:colOff>400050</xdr:colOff>
      <xdr:row>0</xdr:row>
      <xdr:rowOff>262137</xdr:rowOff>
    </xdr:from>
    <xdr:to>
      <xdr:col>33</xdr:col>
      <xdr:colOff>723901</xdr:colOff>
      <xdr:row>4</xdr:row>
      <xdr:rowOff>333375</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13030200" y="262137"/>
          <a:ext cx="7610476" cy="1366638"/>
        </a:xfrm>
        <a:prstGeom prst="rect">
          <a:avLst/>
        </a:prstGeom>
        <a:solidFill>
          <a:schemeClr val="accent3">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ctr">
            <a:lnSpc>
              <a:spcPts val="3500"/>
            </a:lnSpc>
          </a:pPr>
          <a:r>
            <a:rPr kumimoji="1" lang="ja-JP" altLang="en-US" sz="28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緑色のセルに入力すること</a:t>
          </a:r>
          <a:r>
            <a:rPr kumimoji="1" lang="ja-JP" altLang="ja-JP" sz="24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　</a:t>
          </a:r>
        </a:p>
        <a:p>
          <a:pPr marL="0" lvl="0" indent="0" algn="l">
            <a:lnSpc>
              <a:spcPts val="2200"/>
            </a:lnSpc>
          </a:pPr>
          <a:r>
            <a:rPr kumimoji="1" lang="ja-JP" altLang="en-US" sz="24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0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ja-JP" sz="20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実施計画書の「取得情報」に記入したデータは報告</a:t>
          </a:r>
          <a:r>
            <a:rPr kumimoji="1" lang="ja-JP" altLang="en-US" sz="20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必須</a:t>
          </a:r>
          <a:endParaRPr kumimoji="1" lang="en-US" altLang="ja-JP" sz="2000" b="1"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148643</xdr:colOff>
      <xdr:row>0</xdr:row>
      <xdr:rowOff>274384</xdr:rowOff>
    </xdr:from>
    <xdr:to>
      <xdr:col>24</xdr:col>
      <xdr:colOff>0</xdr:colOff>
      <xdr:row>4</xdr:row>
      <xdr:rowOff>323370</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3930068" y="274384"/>
          <a:ext cx="7957132" cy="1344386"/>
        </a:xfrm>
        <a:prstGeom prst="rect">
          <a:avLst/>
        </a:prstGeom>
        <a:solidFill>
          <a:schemeClr val="accent4">
            <a:lumMod val="20000"/>
            <a:lumOff val="80000"/>
          </a:schemeClr>
        </a:solidFill>
        <a:ln w="57150"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お願い</a:t>
          </a:r>
          <a:r>
            <a:rPr kumimoji="1" lang="en-US" altLang="ja-JP"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a:p>
          <a:r>
            <a:rPr kumimoji="1" lang="ja-JP"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書類作成の際は</a:t>
          </a:r>
          <a:r>
            <a:rPr kumimoji="1" lang="ja-JP" altLang="en-US" sz="1600" b="1" u="dbl">
              <a:ln>
                <a:solidFill>
                  <a:srgbClr val="C00000"/>
                </a:solidFill>
              </a:ln>
              <a:solidFill>
                <a:srgbClr val="FF0000"/>
              </a:solidFill>
              <a:latin typeface="Meiryo UI" panose="020B0604030504040204" pitchFamily="50" charset="-128"/>
              <a:ea typeface="Meiryo UI" panose="020B0604030504040204" pitchFamily="50" charset="-128"/>
              <a:cs typeface="Meiryo UI" panose="020B0604030504040204" pitchFamily="50" charset="-128"/>
            </a:rPr>
            <a:t>必ずホームページからダウンロードしたファイルを</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使用してください。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600" b="1" u="dbl">
              <a:solidFill>
                <a:srgbClr val="FF0000"/>
              </a:solidFill>
              <a:latin typeface="Meiryo UI" panose="020B0604030504040204" pitchFamily="50" charset="-128"/>
              <a:ea typeface="Meiryo UI" panose="020B0604030504040204" pitchFamily="50" charset="-128"/>
              <a:cs typeface="Meiryo UI" panose="020B0604030504040204" pitchFamily="50" charset="-128"/>
            </a:rPr>
            <a:t>ファイルのコピー等を使用すると入力規則の誤作動の原因になる場合があります。</a:t>
          </a:r>
          <a:endParaRPr kumimoji="1" lang="en-US" altLang="ja-JP" sz="1600" b="1" u="dbl">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542925</xdr:colOff>
      <xdr:row>9</xdr:row>
      <xdr:rowOff>114300</xdr:rowOff>
    </xdr:from>
    <xdr:to>
      <xdr:col>25</xdr:col>
      <xdr:colOff>152400</xdr:colOff>
      <xdr:row>10</xdr:row>
      <xdr:rowOff>161925</xdr:rowOff>
    </xdr:to>
    <xdr:pic>
      <xdr:nvPicPr>
        <xdr:cNvPr id="2" name="図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9100" y="1428750"/>
          <a:ext cx="29527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504825</xdr:colOff>
      <xdr:row>20</xdr:row>
      <xdr:rowOff>190500</xdr:rowOff>
    </xdr:from>
    <xdr:to>
      <xdr:col>26</xdr:col>
      <xdr:colOff>114300</xdr:colOff>
      <xdr:row>21</xdr:row>
      <xdr:rowOff>238125</xdr:rowOff>
    </xdr:to>
    <xdr:pic>
      <xdr:nvPicPr>
        <xdr:cNvPr id="4" name="図 3">
          <a:extLst>
            <a:ext uri="{FF2B5EF4-FFF2-40B4-BE49-F238E27FC236}">
              <a16:creationId xmlns=""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5619750"/>
          <a:ext cx="29527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25</xdr:col>
      <xdr:colOff>504825</xdr:colOff>
      <xdr:row>29</xdr:row>
      <xdr:rowOff>190500</xdr:rowOff>
    </xdr:from>
    <xdr:ext cx="295275" cy="352425"/>
    <xdr:pic>
      <xdr:nvPicPr>
        <xdr:cNvPr id="7" name="図 6">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5619750"/>
          <a:ext cx="295275" cy="352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EMS&#26222;&#21450;&#20107;&#26989;\&#8251;18&#24180;&#24230;EMS&#65288;&#30690;&#23822;&#25285;&#24403;&#65289;\&#8251;&#31532;2&#27425;&#30003;&#35531;&#38306;&#20418;\H18&#31532;2&#22238;&#21463;&#20184;&#847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9733;EMS\EMS&#12288;&#12513;&#12540;&#12523;&#36899;&#32097;&#12510;&#12463;&#12525;\&#30330;&#27880;&#26360;\H18&#31532;2&#22238;&#21463;&#20184;&#847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9733;EMS\EMS&#20107;\&#30330;&#27880;&#26360;\H18&#31532;2&#22238;&#21463;&#20184;&#847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evo-8\private\EMS&#26222;&#21450;&#20107;&#26989;\&#8251;18&#24180;&#24230;EMS&#65288;&#30690;&#23822;&#25285;&#24403;&#65289;\H18&#31532;&#65297;&#22238;&#21463;&#20184;&#847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naokahpacifichojojp-my.sharepoint.com/personal/kudo_m_pacific-hojo_jp_ext__hanaokahpacifichojojp_onmicrosoft_com/Documents/Microsoft%20Teams%20&#12481;&#12515;&#12483;&#12488;%20&#12501;&#12449;&#12452;&#12523;/R4DK_&#23455;&#26045;&#35336;&#30011;&#26360;_220720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
      <sheetName val="Bブロック"/>
      <sheetName val="Cブロック"/>
      <sheetName val="Dブロック"/>
      <sheetName val="Eブロック"/>
      <sheetName val="5台以下"/>
      <sheetName val="検索用"/>
      <sheetName val="取下げ"/>
      <sheetName val="第1回受付"/>
      <sheetName val="更新"/>
      <sheetName val="A集計"/>
      <sheetName val="B集計"/>
      <sheetName val="C集計"/>
      <sheetName val="D集計"/>
      <sheetName val="E集計"/>
      <sheetName val="全体の集計"/>
      <sheetName val="全体の集計その2"/>
      <sheetName val="都道府県"/>
      <sheetName val="list"/>
      <sheetName val="リスト"/>
      <sheetName val="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A2" t="str">
            <v>北海道</v>
          </cell>
          <cell r="B2" t="str">
            <v>埼玉県</v>
          </cell>
          <cell r="C2" t="str">
            <v>神奈川県</v>
          </cell>
          <cell r="D2" t="str">
            <v>三重県</v>
          </cell>
          <cell r="E2" t="str">
            <v>鳥取県</v>
          </cell>
          <cell r="G2" t="str">
            <v>OK</v>
          </cell>
          <cell r="H2" t="str">
            <v>未</v>
          </cell>
        </row>
        <row r="3">
          <cell r="A3" t="str">
            <v>青森県</v>
          </cell>
          <cell r="B3" t="str">
            <v>千葉県</v>
          </cell>
          <cell r="C3" t="str">
            <v>山梨県</v>
          </cell>
          <cell r="D3" t="str">
            <v>福井県</v>
          </cell>
          <cell r="E3" t="str">
            <v>岡山県</v>
          </cell>
          <cell r="G3" t="str">
            <v>小浦方</v>
          </cell>
          <cell r="H3" t="str">
            <v>済</v>
          </cell>
        </row>
        <row r="4">
          <cell r="A4" t="str">
            <v>秋田県</v>
          </cell>
          <cell r="B4" t="str">
            <v>東京都</v>
          </cell>
          <cell r="C4" t="str">
            <v>富山県</v>
          </cell>
          <cell r="D4" t="str">
            <v>岐阜県</v>
          </cell>
          <cell r="E4" t="str">
            <v>島根県</v>
          </cell>
          <cell r="G4" t="str">
            <v>佐藤</v>
          </cell>
        </row>
        <row r="5">
          <cell r="A5" t="str">
            <v>宮城県</v>
          </cell>
          <cell r="C5" t="str">
            <v>石川県</v>
          </cell>
          <cell r="D5" t="str">
            <v>大阪府</v>
          </cell>
          <cell r="E5" t="str">
            <v>広島県</v>
          </cell>
          <cell r="G5" t="str">
            <v>坂上</v>
          </cell>
        </row>
        <row r="6">
          <cell r="A6" t="str">
            <v>福島県</v>
          </cell>
          <cell r="C6" t="str">
            <v>新潟県</v>
          </cell>
          <cell r="D6" t="str">
            <v>京都府</v>
          </cell>
          <cell r="E6" t="str">
            <v>山口県</v>
          </cell>
          <cell r="G6" t="str">
            <v>森</v>
          </cell>
        </row>
        <row r="7">
          <cell r="A7" t="str">
            <v>岩手県</v>
          </cell>
          <cell r="C7" t="str">
            <v>長野県</v>
          </cell>
          <cell r="D7" t="str">
            <v>奈良県</v>
          </cell>
          <cell r="E7" t="str">
            <v>香川県</v>
          </cell>
          <cell r="G7" t="str">
            <v>矢崎</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8"/>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
      <sheetName val="Bブロック"/>
      <sheetName val="Cブロック"/>
      <sheetName val="Dブロック"/>
      <sheetName val="Eブロック"/>
      <sheetName val="5台以下"/>
      <sheetName val="検索用"/>
      <sheetName val="取下げ"/>
      <sheetName val="第1回受付"/>
      <sheetName val="更新"/>
      <sheetName val="A集計"/>
      <sheetName val="B集計"/>
      <sheetName val="C集計"/>
      <sheetName val="D集計"/>
      <sheetName val="E集計"/>
      <sheetName val="全体の集計"/>
      <sheetName val="全体の集計その2"/>
      <sheetName val="都道府県"/>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A2" t="str">
            <v>北海道</v>
          </cell>
          <cell r="B2" t="str">
            <v>埼玉県</v>
          </cell>
          <cell r="C2" t="str">
            <v>神奈川県</v>
          </cell>
          <cell r="D2" t="str">
            <v>三重県</v>
          </cell>
          <cell r="E2" t="str">
            <v>鳥取県</v>
          </cell>
          <cell r="G2" t="str">
            <v>OK</v>
          </cell>
          <cell r="H2" t="str">
            <v>未</v>
          </cell>
        </row>
        <row r="3">
          <cell r="A3" t="str">
            <v>青森県</v>
          </cell>
          <cell r="B3" t="str">
            <v>千葉県</v>
          </cell>
          <cell r="C3" t="str">
            <v>山梨県</v>
          </cell>
          <cell r="D3" t="str">
            <v>福井県</v>
          </cell>
          <cell r="E3" t="str">
            <v>岡山県</v>
          </cell>
          <cell r="G3" t="str">
            <v>小浦方</v>
          </cell>
          <cell r="H3" t="str">
            <v>済</v>
          </cell>
        </row>
        <row r="4">
          <cell r="A4" t="str">
            <v>秋田県</v>
          </cell>
          <cell r="B4" t="str">
            <v>東京都</v>
          </cell>
          <cell r="C4" t="str">
            <v>富山県</v>
          </cell>
          <cell r="D4" t="str">
            <v>岐阜県</v>
          </cell>
          <cell r="E4" t="str">
            <v>島根県</v>
          </cell>
          <cell r="G4" t="str">
            <v>佐藤</v>
          </cell>
        </row>
        <row r="5">
          <cell r="A5" t="str">
            <v>宮城県</v>
          </cell>
          <cell r="C5" t="str">
            <v>石川県</v>
          </cell>
          <cell r="D5" t="str">
            <v>大阪府</v>
          </cell>
          <cell r="E5" t="str">
            <v>広島県</v>
          </cell>
          <cell r="G5" t="str">
            <v>坂上</v>
          </cell>
        </row>
        <row r="6">
          <cell r="A6" t="str">
            <v>福島県</v>
          </cell>
          <cell r="C6" t="str">
            <v>新潟県</v>
          </cell>
          <cell r="D6" t="str">
            <v>京都府</v>
          </cell>
          <cell r="E6" t="str">
            <v>山口県</v>
          </cell>
          <cell r="G6" t="str">
            <v>森</v>
          </cell>
        </row>
        <row r="7">
          <cell r="A7" t="str">
            <v>岩手県</v>
          </cell>
          <cell r="C7" t="str">
            <v>長野県</v>
          </cell>
          <cell r="D7" t="str">
            <v>奈良県</v>
          </cell>
          <cell r="E7" t="str">
            <v>香川県</v>
          </cell>
          <cell r="G7" t="str">
            <v>矢崎</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
      <sheetName val="Bブロック"/>
      <sheetName val="Cブロック"/>
      <sheetName val="Dブロック"/>
      <sheetName val="Eブロック"/>
      <sheetName val="5台以下"/>
      <sheetName val="検索用"/>
      <sheetName val="取下げ"/>
      <sheetName val="第1回受付"/>
      <sheetName val="更新"/>
      <sheetName val="A集計"/>
      <sheetName val="B集計"/>
      <sheetName val="C集計"/>
      <sheetName val="D集計"/>
      <sheetName val="E集計"/>
      <sheetName val="全体の集計"/>
      <sheetName val="全体の集計その2"/>
      <sheetName val="都道府県"/>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A2" t="str">
            <v>北海道</v>
          </cell>
          <cell r="B2" t="str">
            <v>埼玉県</v>
          </cell>
          <cell r="C2" t="str">
            <v>神奈川県</v>
          </cell>
          <cell r="D2" t="str">
            <v>三重県</v>
          </cell>
          <cell r="E2" t="str">
            <v>鳥取県</v>
          </cell>
          <cell r="G2" t="str">
            <v>OK</v>
          </cell>
          <cell r="H2" t="str">
            <v>未</v>
          </cell>
        </row>
        <row r="3">
          <cell r="A3" t="str">
            <v>青森県</v>
          </cell>
          <cell r="B3" t="str">
            <v>千葉県</v>
          </cell>
          <cell r="C3" t="str">
            <v>山梨県</v>
          </cell>
          <cell r="D3" t="str">
            <v>福井県</v>
          </cell>
          <cell r="E3" t="str">
            <v>岡山県</v>
          </cell>
          <cell r="G3" t="str">
            <v>小浦方</v>
          </cell>
          <cell r="H3" t="str">
            <v>済</v>
          </cell>
        </row>
        <row r="4">
          <cell r="A4" t="str">
            <v>秋田県</v>
          </cell>
          <cell r="B4" t="str">
            <v>東京都</v>
          </cell>
          <cell r="C4" t="str">
            <v>富山県</v>
          </cell>
          <cell r="D4" t="str">
            <v>岐阜県</v>
          </cell>
          <cell r="E4" t="str">
            <v>島根県</v>
          </cell>
          <cell r="G4" t="str">
            <v>佐藤</v>
          </cell>
        </row>
        <row r="5">
          <cell r="A5" t="str">
            <v>宮城県</v>
          </cell>
          <cell r="C5" t="str">
            <v>石川県</v>
          </cell>
          <cell r="D5" t="str">
            <v>大阪府</v>
          </cell>
          <cell r="E5" t="str">
            <v>広島県</v>
          </cell>
          <cell r="G5" t="str">
            <v>坂上</v>
          </cell>
        </row>
        <row r="6">
          <cell r="A6" t="str">
            <v>福島県</v>
          </cell>
          <cell r="C6" t="str">
            <v>新潟県</v>
          </cell>
          <cell r="D6" t="str">
            <v>京都府</v>
          </cell>
          <cell r="E6" t="str">
            <v>山口県</v>
          </cell>
          <cell r="G6" t="str">
            <v>森</v>
          </cell>
        </row>
        <row r="7">
          <cell r="A7" t="str">
            <v>岩手県</v>
          </cell>
          <cell r="C7" t="str">
            <v>長野県</v>
          </cell>
          <cell r="D7" t="str">
            <v>奈良県</v>
          </cell>
          <cell r="E7" t="str">
            <v>香川県</v>
          </cell>
          <cell r="G7" t="str">
            <v>矢崎</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第1回"/>
      <sheetName val="Bブロック第1回"/>
      <sheetName val="Cブロック第1回"/>
      <sheetName val="Dブロック第1回"/>
      <sheetName val="Eブロック第1回"/>
      <sheetName val="検索用"/>
      <sheetName val="取下げ"/>
      <sheetName val="更新"/>
      <sheetName val="A集計"/>
      <sheetName val="B集計"/>
      <sheetName val="C集計"/>
      <sheetName val="D集計"/>
      <sheetName val="E集計"/>
      <sheetName val="全体の集計"/>
      <sheetName val="全体の集計その2"/>
      <sheetName val="都道府県"/>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2">
          <cell r="A2" t="str">
            <v>北海道</v>
          </cell>
          <cell r="B2" t="str">
            <v>埼玉県</v>
          </cell>
          <cell r="C2" t="str">
            <v>神奈川県</v>
          </cell>
          <cell r="D2" t="str">
            <v>三重県</v>
          </cell>
          <cell r="E2" t="str">
            <v>鳥取県</v>
          </cell>
        </row>
        <row r="3">
          <cell r="A3" t="str">
            <v>青森県</v>
          </cell>
          <cell r="B3" t="str">
            <v>千葉県</v>
          </cell>
          <cell r="C3" t="str">
            <v>山梨県</v>
          </cell>
          <cell r="D3" t="str">
            <v>福井県</v>
          </cell>
          <cell r="E3" t="str">
            <v>岡山県</v>
          </cell>
        </row>
        <row r="4">
          <cell r="A4" t="str">
            <v>秋田県</v>
          </cell>
          <cell r="B4" t="str">
            <v>東京都</v>
          </cell>
          <cell r="C4" t="str">
            <v>富山県</v>
          </cell>
          <cell r="D4" t="str">
            <v>岐阜県</v>
          </cell>
          <cell r="E4" t="str">
            <v>島根県</v>
          </cell>
        </row>
        <row r="5">
          <cell r="A5" t="str">
            <v>宮城県</v>
          </cell>
          <cell r="C5" t="str">
            <v>石川県</v>
          </cell>
          <cell r="D5" t="str">
            <v>大阪府</v>
          </cell>
          <cell r="E5" t="str">
            <v>広島県</v>
          </cell>
        </row>
        <row r="6">
          <cell r="A6" t="str">
            <v>福島県</v>
          </cell>
          <cell r="C6" t="str">
            <v>新潟県</v>
          </cell>
          <cell r="D6" t="str">
            <v>京都府</v>
          </cell>
          <cell r="E6" t="str">
            <v>山口県</v>
          </cell>
        </row>
        <row r="7">
          <cell r="A7" t="str">
            <v>岩手県</v>
          </cell>
          <cell r="C7" t="str">
            <v>長野県</v>
          </cell>
          <cell r="D7" t="str">
            <v>奈良県</v>
          </cell>
          <cell r="E7" t="str">
            <v>香川県</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反映・チェックシー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66"/>
  <sheetViews>
    <sheetView tabSelected="1" zoomScaleNormal="100" workbookViewId="0">
      <selection activeCell="D4" sqref="D4:E5"/>
    </sheetView>
  </sheetViews>
  <sheetFormatPr defaultColWidth="9" defaultRowHeight="17.25" x14ac:dyDescent="0.15"/>
  <cols>
    <col min="1" max="1" width="7.5" style="176" customWidth="1"/>
    <col min="2" max="3" width="6.625" style="176" customWidth="1"/>
    <col min="4" max="5" width="14.375" style="181" customWidth="1"/>
    <col min="6" max="6" width="2.125" style="182" customWidth="1"/>
    <col min="7" max="10" width="5.625" style="176" customWidth="1"/>
    <col min="11" max="11" width="10.625" style="176" customWidth="1"/>
    <col min="12" max="12" width="7.5" style="174" bestFit="1" customWidth="1"/>
    <col min="13" max="13" width="5.5" style="176" bestFit="1" customWidth="1"/>
    <col min="14" max="14" width="4.875" style="176" customWidth="1"/>
    <col min="15" max="15" width="9.5" style="176" bestFit="1" customWidth="1"/>
    <col min="16" max="17" width="20.625" style="183" customWidth="1"/>
    <col min="18" max="18" width="6.625" style="176" customWidth="1"/>
    <col min="19" max="21" width="10.625" style="176" customWidth="1"/>
    <col min="22" max="23" width="11.625" style="176" customWidth="1"/>
    <col min="24" max="37" width="10.625" style="176" customWidth="1"/>
    <col min="38" max="39" width="10.625" style="185" customWidth="1"/>
    <col min="40" max="50" width="10.625" style="176" customWidth="1"/>
    <col min="51" max="56" width="6.625" style="176" customWidth="1"/>
    <col min="57" max="16384" width="9" style="176"/>
  </cols>
  <sheetData>
    <row r="1" spans="1:56" s="174" customFormat="1" ht="27" customHeight="1" thickBot="1" x14ac:dyDescent="0.2">
      <c r="A1" s="123"/>
      <c r="B1" s="124"/>
      <c r="C1" s="125"/>
      <c r="D1" s="126"/>
      <c r="E1" s="126"/>
      <c r="F1" s="127"/>
      <c r="G1" s="123"/>
      <c r="H1" s="123"/>
      <c r="I1" s="123"/>
      <c r="J1" s="123"/>
      <c r="K1" s="123"/>
      <c r="L1" s="123"/>
      <c r="M1" s="123"/>
      <c r="N1" s="123"/>
      <c r="O1" s="123"/>
      <c r="P1" s="128"/>
      <c r="Q1" s="128"/>
      <c r="R1" s="123"/>
      <c r="S1" s="123"/>
      <c r="T1" s="123"/>
      <c r="U1" s="123"/>
      <c r="V1" s="123"/>
      <c r="W1" s="123"/>
      <c r="X1" s="123"/>
      <c r="Y1" s="123"/>
      <c r="Z1" s="123"/>
      <c r="AA1" s="123"/>
      <c r="AB1" s="123"/>
      <c r="AC1" s="123"/>
      <c r="AD1" s="123"/>
      <c r="AE1" s="123"/>
      <c r="AF1" s="123"/>
      <c r="AG1" s="123"/>
      <c r="AH1" s="123"/>
      <c r="AI1" s="123"/>
      <c r="AJ1" s="123"/>
      <c r="AK1" s="123"/>
      <c r="AL1" s="129"/>
      <c r="AM1" s="123"/>
      <c r="AN1" s="123"/>
      <c r="AO1" s="168" t="s">
        <v>0</v>
      </c>
      <c r="AP1" s="123"/>
      <c r="AQ1" s="123"/>
      <c r="AR1" s="169"/>
      <c r="AS1" s="169"/>
      <c r="AT1" s="169"/>
      <c r="AU1" s="169"/>
      <c r="AV1" s="169"/>
      <c r="AW1" s="169"/>
      <c r="AX1" s="123"/>
      <c r="AY1" s="123"/>
      <c r="BA1" s="175"/>
      <c r="BB1" s="175"/>
    </row>
    <row r="2" spans="1:56" ht="21.75" customHeight="1" x14ac:dyDescent="0.15">
      <c r="A2" s="130"/>
      <c r="B2" s="131" t="s">
        <v>1</v>
      </c>
      <c r="C2" s="123"/>
      <c r="D2" s="132"/>
      <c r="E2" s="132"/>
      <c r="F2" s="132"/>
      <c r="G2" s="132"/>
      <c r="H2" s="132"/>
      <c r="I2" s="132"/>
      <c r="J2" s="132"/>
      <c r="K2" s="132"/>
      <c r="L2" s="132"/>
      <c r="M2" s="132"/>
      <c r="N2" s="132"/>
      <c r="O2" s="132"/>
      <c r="P2" s="133"/>
      <c r="Q2" s="133"/>
      <c r="R2" s="132"/>
      <c r="S2" s="132"/>
      <c r="T2" s="132"/>
      <c r="U2" s="132"/>
      <c r="V2" s="132"/>
      <c r="W2" s="132"/>
      <c r="X2" s="132"/>
      <c r="Y2" s="134"/>
      <c r="Z2" s="134"/>
      <c r="AA2" s="134"/>
      <c r="AB2" s="134"/>
      <c r="AC2" s="134"/>
      <c r="AD2" s="130"/>
      <c r="AE2" s="130"/>
      <c r="AF2" s="130"/>
      <c r="AG2" s="130"/>
      <c r="AH2" s="130"/>
      <c r="AI2" s="130"/>
      <c r="AJ2" s="130"/>
      <c r="AK2" s="130"/>
      <c r="AL2" s="135"/>
      <c r="AM2" s="135"/>
      <c r="AN2" s="130"/>
      <c r="AO2" s="345" t="s">
        <v>2</v>
      </c>
      <c r="AP2" s="346"/>
      <c r="AQ2" s="347"/>
      <c r="AR2" s="25" t="s">
        <v>3</v>
      </c>
      <c r="AS2" s="348" t="s">
        <v>4</v>
      </c>
      <c r="AT2" s="348"/>
      <c r="AU2" s="348"/>
      <c r="AV2" s="348"/>
      <c r="AW2" s="348"/>
      <c r="AX2" s="349"/>
      <c r="AY2" s="15"/>
      <c r="BA2" s="177"/>
      <c r="BB2" s="177"/>
      <c r="BC2" s="177"/>
      <c r="BD2" s="177"/>
    </row>
    <row r="3" spans="1:56" ht="26.25" customHeight="1" thickBot="1" x14ac:dyDescent="0.2">
      <c r="A3" s="130"/>
      <c r="B3" s="136" t="s">
        <v>5</v>
      </c>
      <c r="C3" s="137"/>
      <c r="D3" s="138"/>
      <c r="E3" s="138"/>
      <c r="F3" s="138"/>
      <c r="G3" s="138"/>
      <c r="H3" s="138"/>
      <c r="I3" s="138"/>
      <c r="J3" s="138"/>
      <c r="K3" s="138"/>
      <c r="L3" s="138"/>
      <c r="M3" s="138"/>
      <c r="N3" s="138"/>
      <c r="O3" s="130"/>
      <c r="P3" s="139"/>
      <c r="Q3" s="139"/>
      <c r="R3" s="350"/>
      <c r="S3" s="350"/>
      <c r="T3" s="350"/>
      <c r="U3" s="350"/>
      <c r="V3" s="350"/>
      <c r="W3" s="140"/>
      <c r="X3" s="138"/>
      <c r="Y3" s="141"/>
      <c r="Z3" s="141"/>
      <c r="AA3" s="141"/>
      <c r="AB3" s="141"/>
      <c r="AC3" s="141"/>
      <c r="AD3" s="141"/>
      <c r="AE3" s="132"/>
      <c r="AF3" s="132"/>
      <c r="AG3" s="132"/>
      <c r="AH3" s="132"/>
      <c r="AI3" s="132"/>
      <c r="AJ3" s="132"/>
      <c r="AK3" s="132"/>
      <c r="AL3" s="132"/>
      <c r="AM3" s="135"/>
      <c r="AN3" s="130"/>
      <c r="AO3" s="351" t="str">
        <f>IFERROR(E40&amp;"","")</f>
        <v/>
      </c>
      <c r="AP3" s="352"/>
      <c r="AQ3" s="353"/>
      <c r="AR3" s="164"/>
      <c r="AS3" s="354"/>
      <c r="AT3" s="354"/>
      <c r="AU3" s="354"/>
      <c r="AV3" s="354"/>
      <c r="AW3" s="354"/>
      <c r="AX3" s="355"/>
      <c r="AY3" s="130"/>
      <c r="BA3" s="177"/>
      <c r="BB3" s="177"/>
      <c r="BC3" s="177"/>
      <c r="BD3" s="177"/>
    </row>
    <row r="4" spans="1:56" ht="27" customHeight="1" thickTop="1" x14ac:dyDescent="0.15">
      <c r="A4" s="130"/>
      <c r="B4" s="356" t="s">
        <v>6</v>
      </c>
      <c r="C4" s="357"/>
      <c r="D4" s="360"/>
      <c r="E4" s="361"/>
      <c r="F4" s="165"/>
      <c r="G4" s="138"/>
      <c r="H4" s="138"/>
      <c r="I4" s="138"/>
      <c r="J4" s="138"/>
      <c r="K4" s="138"/>
      <c r="L4" s="138"/>
      <c r="M4" s="138"/>
      <c r="N4" s="138"/>
      <c r="O4" s="130"/>
      <c r="P4" s="139"/>
      <c r="Q4" s="151"/>
      <c r="R4" s="132"/>
      <c r="S4" s="132"/>
      <c r="T4" s="132"/>
      <c r="U4" s="132"/>
      <c r="V4" s="132"/>
      <c r="W4" s="132"/>
      <c r="X4" s="166"/>
      <c r="Y4" s="149"/>
      <c r="Z4" s="149"/>
      <c r="AA4" s="166"/>
      <c r="AB4" s="149"/>
      <c r="AC4" s="149"/>
      <c r="AD4" s="149"/>
      <c r="AE4" s="149"/>
      <c r="AF4" s="149"/>
      <c r="AG4" s="149"/>
      <c r="AH4" s="149"/>
      <c r="AI4" s="149"/>
      <c r="AJ4" s="149"/>
      <c r="AK4" s="149"/>
      <c r="AL4" s="149"/>
      <c r="AM4" s="135"/>
      <c r="AN4" s="130"/>
      <c r="AO4" s="351" t="str">
        <f t="shared" ref="AO4:AO6" si="0">IFERROR(E41&amp;"","")</f>
        <v/>
      </c>
      <c r="AP4" s="352"/>
      <c r="AQ4" s="353"/>
      <c r="AR4" s="164"/>
      <c r="AS4" s="354"/>
      <c r="AT4" s="354"/>
      <c r="AU4" s="354"/>
      <c r="AV4" s="354"/>
      <c r="AW4" s="354"/>
      <c r="AX4" s="355"/>
      <c r="AY4" s="130"/>
      <c r="BA4" s="177"/>
      <c r="BB4" s="177"/>
      <c r="BC4" s="177"/>
      <c r="BD4" s="177"/>
    </row>
    <row r="5" spans="1:56" ht="27" customHeight="1" thickBot="1" x14ac:dyDescent="0.2">
      <c r="A5" s="130"/>
      <c r="B5" s="358"/>
      <c r="C5" s="359"/>
      <c r="D5" s="362"/>
      <c r="E5" s="363"/>
      <c r="F5" s="167"/>
      <c r="G5" s="138"/>
      <c r="H5" s="138"/>
      <c r="I5" s="138"/>
      <c r="J5" s="138"/>
      <c r="K5" s="138"/>
      <c r="L5" s="138"/>
      <c r="M5" s="138"/>
      <c r="N5" s="138"/>
      <c r="O5" s="130"/>
      <c r="P5" s="139"/>
      <c r="Q5" s="151"/>
      <c r="R5" s="350"/>
      <c r="S5" s="350"/>
      <c r="T5" s="350"/>
      <c r="U5" s="350"/>
      <c r="V5" s="350"/>
      <c r="W5" s="140"/>
      <c r="X5" s="149"/>
      <c r="Y5" s="149"/>
      <c r="Z5" s="149"/>
      <c r="AA5" s="149"/>
      <c r="AB5" s="149"/>
      <c r="AC5" s="149"/>
      <c r="AD5" s="149"/>
      <c r="AE5" s="149"/>
      <c r="AF5" s="149"/>
      <c r="AG5" s="149"/>
      <c r="AH5" s="149"/>
      <c r="AI5" s="149"/>
      <c r="AJ5" s="149"/>
      <c r="AK5" s="149"/>
      <c r="AL5" s="149"/>
      <c r="AM5" s="135"/>
      <c r="AN5" s="130"/>
      <c r="AO5" s="351" t="str">
        <f t="shared" si="0"/>
        <v/>
      </c>
      <c r="AP5" s="352"/>
      <c r="AQ5" s="353"/>
      <c r="AR5" s="164"/>
      <c r="AS5" s="354"/>
      <c r="AT5" s="354"/>
      <c r="AU5" s="354"/>
      <c r="AV5" s="354"/>
      <c r="AW5" s="354"/>
      <c r="AX5" s="355"/>
      <c r="AY5" s="130"/>
      <c r="BA5" s="177"/>
      <c r="BB5" s="177"/>
      <c r="BC5" s="177"/>
      <c r="BD5" s="177"/>
    </row>
    <row r="6" spans="1:56" ht="27" customHeight="1" thickBot="1" x14ac:dyDescent="0.2">
      <c r="A6" s="130"/>
      <c r="B6" s="144"/>
      <c r="C6" s="144"/>
      <c r="D6" s="145"/>
      <c r="E6" s="146"/>
      <c r="F6" s="147"/>
      <c r="G6" s="148" t="s">
        <v>7</v>
      </c>
      <c r="H6" s="148"/>
      <c r="I6" s="148"/>
      <c r="J6" s="148"/>
      <c r="K6" s="148"/>
      <c r="L6" s="149"/>
      <c r="M6" s="149"/>
      <c r="N6" s="149"/>
      <c r="O6" s="149"/>
      <c r="P6" s="150"/>
      <c r="Q6" s="151"/>
      <c r="R6" s="152"/>
      <c r="S6" s="152"/>
      <c r="T6" s="149"/>
      <c r="U6" s="149"/>
      <c r="V6" s="149"/>
      <c r="W6" s="149"/>
      <c r="X6" s="149"/>
      <c r="Y6" s="149"/>
      <c r="Z6" s="149"/>
      <c r="AA6" s="149"/>
      <c r="AB6" s="149"/>
      <c r="AC6" s="149"/>
      <c r="AD6" s="149"/>
      <c r="AE6" s="149"/>
      <c r="AF6" s="149"/>
      <c r="AG6" s="149"/>
      <c r="AH6" s="149"/>
      <c r="AI6" s="149"/>
      <c r="AJ6" s="149"/>
      <c r="AK6" s="149"/>
      <c r="AL6" s="149"/>
      <c r="AM6" s="135"/>
      <c r="AN6" s="130"/>
      <c r="AO6" s="403" t="str">
        <f t="shared" si="0"/>
        <v/>
      </c>
      <c r="AP6" s="404"/>
      <c r="AQ6" s="405"/>
      <c r="AR6" s="153"/>
      <c r="AS6" s="407"/>
      <c r="AT6" s="407"/>
      <c r="AU6" s="407"/>
      <c r="AV6" s="407"/>
      <c r="AW6" s="407"/>
      <c r="AX6" s="408"/>
      <c r="AY6" s="130"/>
      <c r="BA6" s="177"/>
      <c r="BB6" s="177"/>
      <c r="BC6" s="177"/>
      <c r="BD6" s="177"/>
    </row>
    <row r="7" spans="1:56" ht="18.75" customHeight="1" thickBot="1" x14ac:dyDescent="0.25">
      <c r="A7" s="130"/>
      <c r="B7" s="154" t="s">
        <v>8</v>
      </c>
      <c r="C7" s="155"/>
      <c r="D7" s="146"/>
      <c r="E7" s="146"/>
      <c r="F7" s="147"/>
      <c r="G7" s="156" t="s">
        <v>9</v>
      </c>
      <c r="H7" s="156"/>
      <c r="I7" s="156"/>
      <c r="J7" s="156"/>
      <c r="K7" s="157"/>
      <c r="L7" s="149"/>
      <c r="M7" s="149"/>
      <c r="N7" s="149"/>
      <c r="O7" s="149"/>
      <c r="P7" s="150"/>
      <c r="Q7" s="150"/>
      <c r="R7" s="158"/>
      <c r="S7" s="158"/>
      <c r="T7" s="158"/>
      <c r="U7" s="158"/>
      <c r="V7" s="158"/>
      <c r="W7" s="158"/>
      <c r="X7" s="159"/>
      <c r="Y7" s="160" t="s">
        <v>10</v>
      </c>
      <c r="Z7" s="158"/>
      <c r="AA7" s="161"/>
      <c r="AB7" s="158"/>
      <c r="AC7" s="158"/>
      <c r="AD7" s="162"/>
      <c r="AE7" s="149"/>
      <c r="AF7" s="149"/>
      <c r="AG7" s="149"/>
      <c r="AH7" s="149"/>
      <c r="AI7" s="149"/>
      <c r="AJ7" s="149"/>
      <c r="AK7" s="149"/>
      <c r="AL7" s="149"/>
      <c r="AM7" s="163"/>
      <c r="AN7" s="163"/>
      <c r="AO7" s="149"/>
      <c r="AP7" s="149"/>
      <c r="AQ7" s="163"/>
      <c r="AR7" s="163"/>
      <c r="AS7" s="163"/>
      <c r="AT7" s="163"/>
      <c r="AU7" s="149"/>
      <c r="AV7" s="149"/>
      <c r="AW7" s="163"/>
      <c r="AX7" s="163"/>
      <c r="AY7" s="163"/>
      <c r="AZ7" s="178"/>
      <c r="BA7" s="178"/>
      <c r="BB7" s="179"/>
      <c r="BC7" s="179"/>
      <c r="BD7" s="179"/>
    </row>
    <row r="8" spans="1:56" ht="17.25" customHeight="1" x14ac:dyDescent="0.15">
      <c r="A8" s="130"/>
      <c r="B8" s="373" t="s">
        <v>11</v>
      </c>
      <c r="C8" s="374"/>
      <c r="D8" s="377"/>
      <c r="E8" s="378"/>
      <c r="F8" s="147"/>
      <c r="G8" s="397" t="s">
        <v>12</v>
      </c>
      <c r="H8" s="366" t="s">
        <v>13</v>
      </c>
      <c r="I8" s="366"/>
      <c r="J8" s="367"/>
      <c r="K8" s="400" t="s">
        <v>14</v>
      </c>
      <c r="L8" s="24" t="s">
        <v>15</v>
      </c>
      <c r="M8" s="24"/>
      <c r="N8" s="24"/>
      <c r="O8" s="24"/>
      <c r="P8" s="24"/>
      <c r="Q8" s="24"/>
      <c r="R8" s="24"/>
      <c r="S8" s="337" t="s">
        <v>16</v>
      </c>
      <c r="T8" s="338" t="s">
        <v>17</v>
      </c>
      <c r="U8" s="415"/>
      <c r="V8" s="338" t="s">
        <v>18</v>
      </c>
      <c r="W8" s="339"/>
      <c r="X8" s="333" t="s">
        <v>19</v>
      </c>
      <c r="Y8" s="416" t="s">
        <v>20</v>
      </c>
      <c r="Z8" s="413"/>
      <c r="AA8" s="413"/>
      <c r="AB8" s="413"/>
      <c r="AC8" s="414"/>
      <c r="AD8" s="412" t="s">
        <v>21</v>
      </c>
      <c r="AE8" s="413"/>
      <c r="AF8" s="413"/>
      <c r="AG8" s="413"/>
      <c r="AH8" s="413"/>
      <c r="AI8" s="414"/>
      <c r="AJ8" s="85" t="s">
        <v>22</v>
      </c>
      <c r="AK8" s="84" t="s">
        <v>23</v>
      </c>
      <c r="AL8" s="86" t="s">
        <v>24</v>
      </c>
      <c r="AM8" s="83"/>
      <c r="AN8" s="84"/>
      <c r="AO8" s="86" t="s">
        <v>25</v>
      </c>
      <c r="AP8" s="83"/>
      <c r="AQ8" s="84"/>
      <c r="AR8" s="412" t="s">
        <v>26</v>
      </c>
      <c r="AS8" s="413"/>
      <c r="AT8" s="414"/>
      <c r="AU8" s="412" t="s">
        <v>27</v>
      </c>
      <c r="AV8" s="413"/>
      <c r="AW8" s="413"/>
      <c r="AX8" s="417"/>
      <c r="AY8" s="130"/>
      <c r="BC8" s="177"/>
      <c r="BD8" s="177"/>
    </row>
    <row r="9" spans="1:56" ht="20.100000000000001" customHeight="1" x14ac:dyDescent="0.15">
      <c r="A9" s="130"/>
      <c r="B9" s="375"/>
      <c r="C9" s="376"/>
      <c r="D9" s="379"/>
      <c r="E9" s="380"/>
      <c r="F9" s="147"/>
      <c r="G9" s="398"/>
      <c r="H9" s="368"/>
      <c r="I9" s="368"/>
      <c r="J9" s="369"/>
      <c r="K9" s="401"/>
      <c r="L9" s="387" t="s">
        <v>28</v>
      </c>
      <c r="M9" s="388"/>
      <c r="N9" s="388"/>
      <c r="O9" s="389"/>
      <c r="P9" s="370" t="s">
        <v>29</v>
      </c>
      <c r="Q9" s="370" t="s">
        <v>30</v>
      </c>
      <c r="R9" s="331" t="s">
        <v>31</v>
      </c>
      <c r="S9" s="315"/>
      <c r="T9" s="314" t="s">
        <v>32</v>
      </c>
      <c r="U9" s="314" t="s">
        <v>33</v>
      </c>
      <c r="V9" s="315" t="s">
        <v>34</v>
      </c>
      <c r="W9" s="315" t="s">
        <v>35</v>
      </c>
      <c r="X9" s="334"/>
      <c r="Y9" s="328" t="s">
        <v>36</v>
      </c>
      <c r="Z9" s="319" t="s">
        <v>37</v>
      </c>
      <c r="AA9" s="317" t="s">
        <v>38</v>
      </c>
      <c r="AB9" s="318"/>
      <c r="AC9" s="318"/>
      <c r="AD9" s="317" t="s">
        <v>39</v>
      </c>
      <c r="AE9" s="318"/>
      <c r="AF9" s="318"/>
      <c r="AG9" s="318"/>
      <c r="AH9" s="318"/>
      <c r="AI9" s="342"/>
      <c r="AJ9" s="322" t="s">
        <v>40</v>
      </c>
      <c r="AK9" s="319" t="s">
        <v>41</v>
      </c>
      <c r="AL9" s="325" t="s">
        <v>42</v>
      </c>
      <c r="AM9" s="328" t="s">
        <v>43</v>
      </c>
      <c r="AN9" s="319" t="s">
        <v>44</v>
      </c>
      <c r="AO9" s="325" t="s">
        <v>45</v>
      </c>
      <c r="AP9" s="328" t="s">
        <v>46</v>
      </c>
      <c r="AQ9" s="319" t="s">
        <v>47</v>
      </c>
      <c r="AR9" s="325" t="s">
        <v>48</v>
      </c>
      <c r="AS9" s="328" t="s">
        <v>49</v>
      </c>
      <c r="AT9" s="319" t="s">
        <v>50</v>
      </c>
      <c r="AU9" s="322" t="str">
        <f>IFERROR(E40&amp;"","")</f>
        <v/>
      </c>
      <c r="AV9" s="322" t="str">
        <f>IFERROR(E41&amp;"","")</f>
        <v/>
      </c>
      <c r="AW9" s="322" t="str">
        <f>IFERROR(E42&amp;"","")</f>
        <v/>
      </c>
      <c r="AX9" s="409" t="str">
        <f>IFERROR(E43&amp;"","")</f>
        <v/>
      </c>
      <c r="AY9" s="130"/>
      <c r="BC9" s="177"/>
      <c r="BD9" s="177"/>
    </row>
    <row r="10" spans="1:56" ht="20.100000000000001" customHeight="1" x14ac:dyDescent="0.15">
      <c r="A10" s="130"/>
      <c r="B10" s="381" t="s">
        <v>51</v>
      </c>
      <c r="C10" s="382"/>
      <c r="D10" s="385"/>
      <c r="E10" s="386"/>
      <c r="F10" s="147"/>
      <c r="G10" s="398"/>
      <c r="H10" s="368"/>
      <c r="I10" s="368"/>
      <c r="J10" s="369"/>
      <c r="K10" s="401"/>
      <c r="L10" s="390"/>
      <c r="M10" s="391"/>
      <c r="N10" s="391"/>
      <c r="O10" s="392"/>
      <c r="P10" s="371"/>
      <c r="Q10" s="371"/>
      <c r="R10" s="331"/>
      <c r="S10" s="315"/>
      <c r="T10" s="315"/>
      <c r="U10" s="315"/>
      <c r="V10" s="315"/>
      <c r="W10" s="315"/>
      <c r="X10" s="334"/>
      <c r="Y10" s="329"/>
      <c r="Z10" s="320"/>
      <c r="AA10" s="336" t="s">
        <v>52</v>
      </c>
      <c r="AB10" s="340" t="s">
        <v>36</v>
      </c>
      <c r="AC10" s="341" t="s">
        <v>37</v>
      </c>
      <c r="AD10" s="326" t="s">
        <v>53</v>
      </c>
      <c r="AE10" s="329" t="s">
        <v>54</v>
      </c>
      <c r="AF10" s="406" t="s">
        <v>55</v>
      </c>
      <c r="AG10" s="87"/>
      <c r="AH10" s="329" t="s">
        <v>56</v>
      </c>
      <c r="AI10" s="320" t="s">
        <v>57</v>
      </c>
      <c r="AJ10" s="323"/>
      <c r="AK10" s="320"/>
      <c r="AL10" s="326"/>
      <c r="AM10" s="329"/>
      <c r="AN10" s="320"/>
      <c r="AO10" s="326"/>
      <c r="AP10" s="329"/>
      <c r="AQ10" s="320"/>
      <c r="AR10" s="326"/>
      <c r="AS10" s="329"/>
      <c r="AT10" s="320"/>
      <c r="AU10" s="323"/>
      <c r="AV10" s="323"/>
      <c r="AW10" s="323"/>
      <c r="AX10" s="410"/>
      <c r="AY10" s="130"/>
      <c r="BC10" s="177"/>
      <c r="BD10" s="177"/>
    </row>
    <row r="11" spans="1:56" ht="20.100000000000001" customHeight="1" x14ac:dyDescent="0.15">
      <c r="A11" s="130"/>
      <c r="B11" s="383"/>
      <c r="C11" s="384"/>
      <c r="D11" s="379"/>
      <c r="E11" s="380"/>
      <c r="F11" s="147"/>
      <c r="G11" s="398"/>
      <c r="H11" s="368"/>
      <c r="I11" s="368"/>
      <c r="J11" s="369"/>
      <c r="K11" s="401"/>
      <c r="L11" s="390"/>
      <c r="M11" s="391"/>
      <c r="N11" s="391"/>
      <c r="O11" s="392"/>
      <c r="P11" s="371"/>
      <c r="Q11" s="371"/>
      <c r="R11" s="331"/>
      <c r="S11" s="315"/>
      <c r="T11" s="315"/>
      <c r="U11" s="315"/>
      <c r="V11" s="315"/>
      <c r="W11" s="315"/>
      <c r="X11" s="334"/>
      <c r="Y11" s="329"/>
      <c r="Z11" s="320"/>
      <c r="AA11" s="326"/>
      <c r="AB11" s="329"/>
      <c r="AC11" s="320"/>
      <c r="AD11" s="326"/>
      <c r="AE11" s="329"/>
      <c r="AF11" s="329"/>
      <c r="AG11" s="340" t="s">
        <v>58</v>
      </c>
      <c r="AH11" s="329"/>
      <c r="AI11" s="320"/>
      <c r="AJ11" s="323"/>
      <c r="AK11" s="320"/>
      <c r="AL11" s="326"/>
      <c r="AM11" s="329"/>
      <c r="AN11" s="320"/>
      <c r="AO11" s="326"/>
      <c r="AP11" s="329"/>
      <c r="AQ11" s="320"/>
      <c r="AR11" s="326"/>
      <c r="AS11" s="329"/>
      <c r="AT11" s="320"/>
      <c r="AU11" s="323"/>
      <c r="AV11" s="323"/>
      <c r="AW11" s="323"/>
      <c r="AX11" s="410"/>
      <c r="AY11" s="130"/>
      <c r="BC11" s="177"/>
      <c r="BD11" s="177"/>
    </row>
    <row r="12" spans="1:56" ht="39.950000000000003" customHeight="1" thickBot="1" x14ac:dyDescent="0.2">
      <c r="A12" s="130"/>
      <c r="B12" s="291" t="s">
        <v>59</v>
      </c>
      <c r="C12" s="292"/>
      <c r="D12" s="364"/>
      <c r="E12" s="365"/>
      <c r="F12" s="147"/>
      <c r="G12" s="398"/>
      <c r="H12" s="368"/>
      <c r="I12" s="368"/>
      <c r="J12" s="369"/>
      <c r="K12" s="401"/>
      <c r="L12" s="393"/>
      <c r="M12" s="394"/>
      <c r="N12" s="394"/>
      <c r="O12" s="395"/>
      <c r="P12" s="371"/>
      <c r="Q12" s="371"/>
      <c r="R12" s="331"/>
      <c r="S12" s="315"/>
      <c r="T12" s="315"/>
      <c r="U12" s="315"/>
      <c r="V12" s="315"/>
      <c r="W12" s="315"/>
      <c r="X12" s="334"/>
      <c r="Y12" s="329"/>
      <c r="Z12" s="320"/>
      <c r="AA12" s="326"/>
      <c r="AB12" s="329"/>
      <c r="AC12" s="320"/>
      <c r="AD12" s="326"/>
      <c r="AE12" s="329"/>
      <c r="AF12" s="329"/>
      <c r="AG12" s="343"/>
      <c r="AH12" s="329"/>
      <c r="AI12" s="320"/>
      <c r="AJ12" s="323"/>
      <c r="AK12" s="320"/>
      <c r="AL12" s="326"/>
      <c r="AM12" s="329"/>
      <c r="AN12" s="320"/>
      <c r="AO12" s="326"/>
      <c r="AP12" s="329"/>
      <c r="AQ12" s="320"/>
      <c r="AR12" s="326"/>
      <c r="AS12" s="329"/>
      <c r="AT12" s="320"/>
      <c r="AU12" s="323"/>
      <c r="AV12" s="323"/>
      <c r="AW12" s="323"/>
      <c r="AX12" s="410"/>
      <c r="AY12" s="130"/>
      <c r="BC12" s="177"/>
      <c r="BD12" s="177"/>
    </row>
    <row r="13" spans="1:56" ht="39.950000000000003" customHeight="1" thickBot="1" x14ac:dyDescent="0.25">
      <c r="A13" s="130"/>
      <c r="B13" s="13" t="s">
        <v>60</v>
      </c>
      <c r="C13" s="173"/>
      <c r="D13" s="173"/>
      <c r="E13" s="173"/>
      <c r="F13" s="147"/>
      <c r="G13" s="399"/>
      <c r="H13" s="32" t="s">
        <v>61</v>
      </c>
      <c r="I13" s="29" t="s">
        <v>62</v>
      </c>
      <c r="J13" s="31" t="s">
        <v>63</v>
      </c>
      <c r="K13" s="402"/>
      <c r="L13" s="28" t="s">
        <v>64</v>
      </c>
      <c r="M13" s="29" t="s">
        <v>65</v>
      </c>
      <c r="N13" s="29" t="s">
        <v>66</v>
      </c>
      <c r="O13" s="30" t="s">
        <v>67</v>
      </c>
      <c r="P13" s="372"/>
      <c r="Q13" s="372"/>
      <c r="R13" s="332"/>
      <c r="S13" s="316"/>
      <c r="T13" s="316"/>
      <c r="U13" s="316"/>
      <c r="V13" s="316"/>
      <c r="W13" s="316"/>
      <c r="X13" s="335"/>
      <c r="Y13" s="330"/>
      <c r="Z13" s="321"/>
      <c r="AA13" s="327"/>
      <c r="AB13" s="330"/>
      <c r="AC13" s="321"/>
      <c r="AD13" s="327"/>
      <c r="AE13" s="330"/>
      <c r="AF13" s="330"/>
      <c r="AG13" s="344"/>
      <c r="AH13" s="330"/>
      <c r="AI13" s="321"/>
      <c r="AJ13" s="324"/>
      <c r="AK13" s="321"/>
      <c r="AL13" s="327"/>
      <c r="AM13" s="330"/>
      <c r="AN13" s="321"/>
      <c r="AO13" s="327"/>
      <c r="AP13" s="330"/>
      <c r="AQ13" s="321"/>
      <c r="AR13" s="327"/>
      <c r="AS13" s="330"/>
      <c r="AT13" s="321"/>
      <c r="AU13" s="324"/>
      <c r="AV13" s="324"/>
      <c r="AW13" s="324"/>
      <c r="AX13" s="411"/>
      <c r="AY13" s="130"/>
      <c r="BC13" s="177"/>
      <c r="BD13" s="177"/>
    </row>
    <row r="14" spans="1:56" ht="39.950000000000003" customHeight="1" x14ac:dyDescent="0.15">
      <c r="A14" s="130"/>
      <c r="B14" s="295" t="s">
        <v>68</v>
      </c>
      <c r="C14" s="296"/>
      <c r="D14" s="297" t="s">
        <v>69</v>
      </c>
      <c r="E14" s="298"/>
      <c r="F14" s="147"/>
      <c r="G14" s="45">
        <v>1</v>
      </c>
      <c r="H14" s="79"/>
      <c r="I14" s="79"/>
      <c r="J14" s="79"/>
      <c r="K14" s="46"/>
      <c r="L14" s="47"/>
      <c r="M14" s="116"/>
      <c r="N14" s="48"/>
      <c r="O14" s="64"/>
      <c r="P14" s="69"/>
      <c r="Q14" s="72"/>
      <c r="R14" s="75"/>
      <c r="S14" s="26"/>
      <c r="T14" s="105"/>
      <c r="U14" s="189"/>
      <c r="V14" s="26"/>
      <c r="W14" s="27"/>
      <c r="X14" s="88" t="str">
        <f t="shared" ref="X14:X63" si="1">IF(AND($D$12&gt;=G14,OR(S14=0,V14=0)),0,IF(AND($D$12&gt;=G14,S14&lt;&gt;"",V14&lt;&gt;""),S14/V14,""))</f>
        <v/>
      </c>
      <c r="Y14" s="209"/>
      <c r="Z14" s="210"/>
      <c r="AA14" s="211"/>
      <c r="AB14" s="212"/>
      <c r="AC14" s="213"/>
      <c r="AD14" s="214"/>
      <c r="AE14" s="212"/>
      <c r="AF14" s="212"/>
      <c r="AG14" s="215"/>
      <c r="AH14" s="212"/>
      <c r="AI14" s="215"/>
      <c r="AJ14" s="216"/>
      <c r="AK14" s="217"/>
      <c r="AL14" s="214"/>
      <c r="AM14" s="218"/>
      <c r="AN14" s="210"/>
      <c r="AO14" s="219"/>
      <c r="AP14" s="212"/>
      <c r="AQ14" s="220"/>
      <c r="AR14" s="221"/>
      <c r="AS14" s="260"/>
      <c r="AT14" s="261"/>
      <c r="AU14" s="222"/>
      <c r="AV14" s="223"/>
      <c r="AW14" s="223"/>
      <c r="AX14" s="224"/>
      <c r="AY14" s="130"/>
      <c r="AZ14" s="180">
        <v>80</v>
      </c>
      <c r="BC14" s="177"/>
      <c r="BD14" s="177"/>
    </row>
    <row r="15" spans="1:56" ht="39.950000000000003" customHeight="1" x14ac:dyDescent="0.15">
      <c r="A15" s="130"/>
      <c r="B15" s="299" t="s">
        <v>70</v>
      </c>
      <c r="C15" s="300"/>
      <c r="D15" s="289"/>
      <c r="E15" s="290"/>
      <c r="F15" s="147"/>
      <c r="G15" s="33">
        <v>2</v>
      </c>
      <c r="H15" s="79"/>
      <c r="I15" s="79"/>
      <c r="J15" s="79"/>
      <c r="K15" s="34"/>
      <c r="L15" s="35"/>
      <c r="M15" s="117"/>
      <c r="N15" s="36"/>
      <c r="O15" s="65"/>
      <c r="P15" s="70"/>
      <c r="Q15" s="73"/>
      <c r="R15" s="75"/>
      <c r="S15" s="37"/>
      <c r="T15" s="37"/>
      <c r="U15" s="190"/>
      <c r="V15" s="37"/>
      <c r="W15" s="38"/>
      <c r="X15" s="88" t="str">
        <f t="shared" si="1"/>
        <v/>
      </c>
      <c r="Y15" s="225"/>
      <c r="Z15" s="226"/>
      <c r="AA15" s="227"/>
      <c r="AB15" s="228"/>
      <c r="AC15" s="229"/>
      <c r="AD15" s="230"/>
      <c r="AE15" s="228"/>
      <c r="AF15" s="228"/>
      <c r="AG15" s="231"/>
      <c r="AH15" s="228"/>
      <c r="AI15" s="231"/>
      <c r="AJ15" s="232"/>
      <c r="AK15" s="233"/>
      <c r="AL15" s="230"/>
      <c r="AM15" s="234"/>
      <c r="AN15" s="226"/>
      <c r="AO15" s="235"/>
      <c r="AP15" s="228"/>
      <c r="AQ15" s="236"/>
      <c r="AR15" s="237"/>
      <c r="AS15" s="242"/>
      <c r="AT15" s="262"/>
      <c r="AU15" s="238"/>
      <c r="AV15" s="239"/>
      <c r="AW15" s="239"/>
      <c r="AX15" s="240"/>
      <c r="AY15" s="130"/>
      <c r="AZ15" s="180">
        <v>82</v>
      </c>
      <c r="BC15" s="177"/>
      <c r="BD15" s="177"/>
    </row>
    <row r="16" spans="1:56" ht="39.950000000000003" customHeight="1" x14ac:dyDescent="0.15">
      <c r="A16" s="130"/>
      <c r="B16" s="299" t="s">
        <v>71</v>
      </c>
      <c r="C16" s="300"/>
      <c r="D16" s="289"/>
      <c r="E16" s="290"/>
      <c r="F16" s="147"/>
      <c r="G16" s="33">
        <v>3</v>
      </c>
      <c r="H16" s="79"/>
      <c r="I16" s="79"/>
      <c r="J16" s="79"/>
      <c r="K16" s="34"/>
      <c r="L16" s="35"/>
      <c r="M16" s="117"/>
      <c r="N16" s="36"/>
      <c r="O16" s="64"/>
      <c r="P16" s="70"/>
      <c r="Q16" s="73"/>
      <c r="R16" s="75"/>
      <c r="S16" s="37"/>
      <c r="T16" s="37"/>
      <c r="U16" s="190"/>
      <c r="V16" s="37"/>
      <c r="W16" s="38"/>
      <c r="X16" s="88" t="str">
        <f t="shared" si="1"/>
        <v/>
      </c>
      <c r="Y16" s="225"/>
      <c r="Z16" s="226"/>
      <c r="AA16" s="227"/>
      <c r="AB16" s="228"/>
      <c r="AC16" s="229"/>
      <c r="AD16" s="230"/>
      <c r="AE16" s="228"/>
      <c r="AF16" s="228"/>
      <c r="AG16" s="231"/>
      <c r="AH16" s="228"/>
      <c r="AI16" s="231"/>
      <c r="AJ16" s="232"/>
      <c r="AK16" s="233"/>
      <c r="AL16" s="230"/>
      <c r="AM16" s="234"/>
      <c r="AN16" s="226"/>
      <c r="AO16" s="235"/>
      <c r="AP16" s="228"/>
      <c r="AQ16" s="236"/>
      <c r="AR16" s="237"/>
      <c r="AS16" s="242"/>
      <c r="AT16" s="262"/>
      <c r="AU16" s="238"/>
      <c r="AV16" s="239"/>
      <c r="AW16" s="239"/>
      <c r="AX16" s="240"/>
      <c r="AY16" s="130"/>
      <c r="AZ16" s="180">
        <v>84</v>
      </c>
      <c r="BC16" s="177"/>
      <c r="BD16" s="177"/>
    </row>
    <row r="17" spans="1:56" ht="39.950000000000003" customHeight="1" thickBot="1" x14ac:dyDescent="0.2">
      <c r="A17" s="130"/>
      <c r="B17" s="291" t="s">
        <v>72</v>
      </c>
      <c r="C17" s="292"/>
      <c r="D17" s="293"/>
      <c r="E17" s="294"/>
      <c r="F17" s="147"/>
      <c r="G17" s="33">
        <v>4</v>
      </c>
      <c r="H17" s="79"/>
      <c r="I17" s="79"/>
      <c r="J17" s="79"/>
      <c r="K17" s="34"/>
      <c r="L17" s="35"/>
      <c r="M17" s="117"/>
      <c r="N17" s="36"/>
      <c r="O17" s="65"/>
      <c r="P17" s="70"/>
      <c r="Q17" s="73"/>
      <c r="R17" s="75"/>
      <c r="S17" s="37"/>
      <c r="T17" s="37"/>
      <c r="U17" s="190"/>
      <c r="V17" s="37"/>
      <c r="W17" s="38"/>
      <c r="X17" s="88" t="str">
        <f t="shared" si="1"/>
        <v/>
      </c>
      <c r="Y17" s="225"/>
      <c r="Z17" s="226"/>
      <c r="AA17" s="227"/>
      <c r="AB17" s="228"/>
      <c r="AC17" s="229"/>
      <c r="AD17" s="230"/>
      <c r="AE17" s="228"/>
      <c r="AF17" s="228"/>
      <c r="AG17" s="231"/>
      <c r="AH17" s="228"/>
      <c r="AI17" s="231"/>
      <c r="AJ17" s="232"/>
      <c r="AK17" s="233"/>
      <c r="AL17" s="230"/>
      <c r="AM17" s="234"/>
      <c r="AN17" s="226"/>
      <c r="AO17" s="235"/>
      <c r="AP17" s="228"/>
      <c r="AQ17" s="236"/>
      <c r="AR17" s="237"/>
      <c r="AS17" s="242"/>
      <c r="AT17" s="262"/>
      <c r="AU17" s="238"/>
      <c r="AV17" s="239"/>
      <c r="AW17" s="239"/>
      <c r="AX17" s="240"/>
      <c r="AY17" s="130"/>
      <c r="AZ17" s="180">
        <v>86</v>
      </c>
      <c r="BC17" s="177"/>
      <c r="BD17" s="177"/>
    </row>
    <row r="18" spans="1:56" ht="39.950000000000003" customHeight="1" thickBot="1" x14ac:dyDescent="0.2">
      <c r="A18" s="130"/>
      <c r="B18" s="301" t="s">
        <v>73</v>
      </c>
      <c r="C18" s="301"/>
      <c r="D18" s="301"/>
      <c r="E18" s="301"/>
      <c r="F18" s="147"/>
      <c r="G18" s="33">
        <v>5</v>
      </c>
      <c r="H18" s="79"/>
      <c r="I18" s="79"/>
      <c r="J18" s="79"/>
      <c r="K18" s="34"/>
      <c r="L18" s="35"/>
      <c r="M18" s="117"/>
      <c r="N18" s="36"/>
      <c r="O18" s="64"/>
      <c r="P18" s="70"/>
      <c r="Q18" s="73"/>
      <c r="R18" s="75"/>
      <c r="S18" s="37"/>
      <c r="T18" s="37"/>
      <c r="U18" s="190"/>
      <c r="V18" s="37"/>
      <c r="W18" s="38"/>
      <c r="X18" s="89" t="str">
        <f t="shared" si="1"/>
        <v/>
      </c>
      <c r="Y18" s="225"/>
      <c r="Z18" s="226"/>
      <c r="AA18" s="227"/>
      <c r="AB18" s="228"/>
      <c r="AC18" s="229"/>
      <c r="AD18" s="230"/>
      <c r="AE18" s="228"/>
      <c r="AF18" s="228"/>
      <c r="AG18" s="231"/>
      <c r="AH18" s="228"/>
      <c r="AI18" s="231"/>
      <c r="AJ18" s="232"/>
      <c r="AK18" s="233"/>
      <c r="AL18" s="230"/>
      <c r="AM18" s="234"/>
      <c r="AN18" s="226"/>
      <c r="AO18" s="235"/>
      <c r="AP18" s="228"/>
      <c r="AQ18" s="236"/>
      <c r="AR18" s="237"/>
      <c r="AS18" s="242"/>
      <c r="AT18" s="262"/>
      <c r="AU18" s="238"/>
      <c r="AV18" s="239"/>
      <c r="AW18" s="239"/>
      <c r="AX18" s="240"/>
      <c r="AY18" s="130"/>
      <c r="AZ18" s="180">
        <v>88</v>
      </c>
      <c r="BC18" s="177"/>
      <c r="BD18" s="177"/>
    </row>
    <row r="19" spans="1:56" ht="39.950000000000003" customHeight="1" thickBot="1" x14ac:dyDescent="0.2">
      <c r="A19" s="130"/>
      <c r="B19" s="302" t="s">
        <v>68</v>
      </c>
      <c r="C19" s="303"/>
      <c r="D19" s="304" t="s">
        <v>74</v>
      </c>
      <c r="E19" s="305"/>
      <c r="F19" s="147"/>
      <c r="G19" s="33">
        <v>6</v>
      </c>
      <c r="H19" s="79"/>
      <c r="I19" s="79"/>
      <c r="J19" s="79"/>
      <c r="K19" s="34"/>
      <c r="L19" s="35"/>
      <c r="M19" s="117"/>
      <c r="N19" s="36"/>
      <c r="O19" s="65"/>
      <c r="P19" s="70"/>
      <c r="Q19" s="73"/>
      <c r="R19" s="75"/>
      <c r="S19" s="37"/>
      <c r="T19" s="37"/>
      <c r="U19" s="190"/>
      <c r="V19" s="37"/>
      <c r="W19" s="38"/>
      <c r="X19" s="89" t="str">
        <f t="shared" si="1"/>
        <v/>
      </c>
      <c r="Y19" s="225"/>
      <c r="Z19" s="226"/>
      <c r="AA19" s="227"/>
      <c r="AB19" s="228"/>
      <c r="AC19" s="229"/>
      <c r="AD19" s="230"/>
      <c r="AE19" s="231"/>
      <c r="AF19" s="231"/>
      <c r="AG19" s="231"/>
      <c r="AH19" s="231"/>
      <c r="AI19" s="231"/>
      <c r="AJ19" s="232"/>
      <c r="AK19" s="233"/>
      <c r="AL19" s="230"/>
      <c r="AM19" s="234"/>
      <c r="AN19" s="226"/>
      <c r="AO19" s="235"/>
      <c r="AP19" s="228"/>
      <c r="AQ19" s="236"/>
      <c r="AR19" s="237"/>
      <c r="AS19" s="242"/>
      <c r="AT19" s="262"/>
      <c r="AU19" s="238"/>
      <c r="AV19" s="239"/>
      <c r="AW19" s="239"/>
      <c r="AX19" s="240"/>
      <c r="AY19" s="130"/>
      <c r="AZ19" s="180">
        <v>90</v>
      </c>
      <c r="BC19" s="177"/>
      <c r="BD19" s="177"/>
    </row>
    <row r="20" spans="1:56" ht="39.950000000000003" customHeight="1" x14ac:dyDescent="0.15">
      <c r="A20" s="130"/>
      <c r="B20" s="283" t="s">
        <v>75</v>
      </c>
      <c r="C20" s="284"/>
      <c r="D20" s="312"/>
      <c r="E20" s="313"/>
      <c r="F20" s="147"/>
      <c r="G20" s="33">
        <v>7</v>
      </c>
      <c r="H20" s="79"/>
      <c r="I20" s="79"/>
      <c r="J20" s="79"/>
      <c r="K20" s="34"/>
      <c r="L20" s="35"/>
      <c r="M20" s="117"/>
      <c r="N20" s="36"/>
      <c r="O20" s="64"/>
      <c r="P20" s="70"/>
      <c r="Q20" s="73"/>
      <c r="R20" s="75"/>
      <c r="S20" s="37"/>
      <c r="T20" s="37"/>
      <c r="U20" s="190"/>
      <c r="V20" s="37"/>
      <c r="W20" s="38"/>
      <c r="X20" s="89" t="str">
        <f t="shared" si="1"/>
        <v/>
      </c>
      <c r="Y20" s="225"/>
      <c r="Z20" s="226"/>
      <c r="AA20" s="227"/>
      <c r="AB20" s="228"/>
      <c r="AC20" s="229"/>
      <c r="AD20" s="230"/>
      <c r="AE20" s="228"/>
      <c r="AF20" s="228"/>
      <c r="AG20" s="231"/>
      <c r="AH20" s="228"/>
      <c r="AI20" s="231"/>
      <c r="AJ20" s="232"/>
      <c r="AK20" s="233"/>
      <c r="AL20" s="230"/>
      <c r="AM20" s="234"/>
      <c r="AN20" s="226"/>
      <c r="AO20" s="235"/>
      <c r="AP20" s="228"/>
      <c r="AQ20" s="236"/>
      <c r="AR20" s="237"/>
      <c r="AS20" s="242"/>
      <c r="AT20" s="262"/>
      <c r="AU20" s="238"/>
      <c r="AV20" s="239"/>
      <c r="AW20" s="239"/>
      <c r="AX20" s="240"/>
      <c r="AY20" s="130"/>
      <c r="AZ20" s="180">
        <v>92</v>
      </c>
      <c r="BC20" s="177"/>
      <c r="BD20" s="177"/>
    </row>
    <row r="21" spans="1:56" ht="39.950000000000003" customHeight="1" x14ac:dyDescent="0.15">
      <c r="A21" s="130"/>
      <c r="B21" s="285"/>
      <c r="C21" s="286"/>
      <c r="D21" s="273"/>
      <c r="E21" s="274"/>
      <c r="F21" s="147"/>
      <c r="G21" s="33">
        <v>8</v>
      </c>
      <c r="H21" s="79"/>
      <c r="I21" s="79"/>
      <c r="J21" s="79"/>
      <c r="K21" s="34"/>
      <c r="L21" s="35"/>
      <c r="M21" s="117"/>
      <c r="N21" s="36"/>
      <c r="O21" s="65"/>
      <c r="P21" s="70"/>
      <c r="Q21" s="73"/>
      <c r="R21" s="75"/>
      <c r="S21" s="37"/>
      <c r="T21" s="37"/>
      <c r="U21" s="190"/>
      <c r="V21" s="37"/>
      <c r="W21" s="38"/>
      <c r="X21" s="89" t="str">
        <f t="shared" si="1"/>
        <v/>
      </c>
      <c r="Y21" s="225"/>
      <c r="Z21" s="226"/>
      <c r="AA21" s="227"/>
      <c r="AB21" s="228"/>
      <c r="AC21" s="229"/>
      <c r="AD21" s="230"/>
      <c r="AE21" s="228"/>
      <c r="AF21" s="228"/>
      <c r="AG21" s="231"/>
      <c r="AH21" s="228"/>
      <c r="AI21" s="231"/>
      <c r="AJ21" s="232"/>
      <c r="AK21" s="233"/>
      <c r="AL21" s="230"/>
      <c r="AM21" s="234"/>
      <c r="AN21" s="226"/>
      <c r="AO21" s="235"/>
      <c r="AP21" s="228"/>
      <c r="AQ21" s="236"/>
      <c r="AR21" s="237"/>
      <c r="AS21" s="242"/>
      <c r="AT21" s="262"/>
      <c r="AU21" s="238"/>
      <c r="AV21" s="239"/>
      <c r="AW21" s="239"/>
      <c r="AX21" s="240"/>
      <c r="AY21" s="130"/>
      <c r="AZ21" s="180">
        <v>94</v>
      </c>
      <c r="BC21" s="177"/>
      <c r="BD21" s="177"/>
    </row>
    <row r="22" spans="1:56" ht="39.950000000000003" customHeight="1" x14ac:dyDescent="0.15">
      <c r="A22" s="130"/>
      <c r="B22" s="285"/>
      <c r="C22" s="286"/>
      <c r="D22" s="273"/>
      <c r="E22" s="274"/>
      <c r="F22" s="147"/>
      <c r="G22" s="33">
        <v>9</v>
      </c>
      <c r="H22" s="79"/>
      <c r="I22" s="79"/>
      <c r="J22" s="79"/>
      <c r="K22" s="34"/>
      <c r="L22" s="35"/>
      <c r="M22" s="117"/>
      <c r="N22" s="36"/>
      <c r="O22" s="64"/>
      <c r="P22" s="70"/>
      <c r="Q22" s="73"/>
      <c r="R22" s="75"/>
      <c r="S22" s="37"/>
      <c r="T22" s="37"/>
      <c r="U22" s="190"/>
      <c r="V22" s="37"/>
      <c r="W22" s="38"/>
      <c r="X22" s="89" t="str">
        <f t="shared" si="1"/>
        <v/>
      </c>
      <c r="Y22" s="225"/>
      <c r="Z22" s="226"/>
      <c r="AA22" s="227"/>
      <c r="AB22" s="228"/>
      <c r="AC22" s="229"/>
      <c r="AD22" s="230"/>
      <c r="AE22" s="228"/>
      <c r="AF22" s="228"/>
      <c r="AG22" s="231"/>
      <c r="AH22" s="228"/>
      <c r="AI22" s="231"/>
      <c r="AJ22" s="232"/>
      <c r="AK22" s="233"/>
      <c r="AL22" s="230"/>
      <c r="AM22" s="234"/>
      <c r="AN22" s="226"/>
      <c r="AO22" s="235"/>
      <c r="AP22" s="228"/>
      <c r="AQ22" s="236"/>
      <c r="AR22" s="237"/>
      <c r="AS22" s="242"/>
      <c r="AT22" s="262"/>
      <c r="AU22" s="238"/>
      <c r="AV22" s="239"/>
      <c r="AW22" s="239"/>
      <c r="AX22" s="240"/>
      <c r="AY22" s="130"/>
      <c r="AZ22" s="180">
        <v>96</v>
      </c>
      <c r="BC22" s="177"/>
      <c r="BD22" s="177"/>
    </row>
    <row r="23" spans="1:56" ht="39.950000000000003" customHeight="1" x14ac:dyDescent="0.15">
      <c r="A23" s="130"/>
      <c r="B23" s="285"/>
      <c r="C23" s="286"/>
      <c r="D23" s="273"/>
      <c r="E23" s="274"/>
      <c r="F23" s="147"/>
      <c r="G23" s="33">
        <v>10</v>
      </c>
      <c r="H23" s="79"/>
      <c r="I23" s="79"/>
      <c r="J23" s="79"/>
      <c r="K23" s="34"/>
      <c r="L23" s="35"/>
      <c r="M23" s="117"/>
      <c r="N23" s="36"/>
      <c r="O23" s="65"/>
      <c r="P23" s="70"/>
      <c r="Q23" s="73"/>
      <c r="R23" s="75"/>
      <c r="S23" s="37"/>
      <c r="T23" s="37"/>
      <c r="U23" s="190"/>
      <c r="V23" s="37"/>
      <c r="W23" s="38"/>
      <c r="X23" s="89" t="str">
        <f t="shared" si="1"/>
        <v/>
      </c>
      <c r="Y23" s="225"/>
      <c r="Z23" s="226"/>
      <c r="AA23" s="227"/>
      <c r="AB23" s="228"/>
      <c r="AC23" s="226"/>
      <c r="AD23" s="241"/>
      <c r="AE23" s="228"/>
      <c r="AF23" s="228"/>
      <c r="AG23" s="231"/>
      <c r="AH23" s="228"/>
      <c r="AI23" s="231"/>
      <c r="AJ23" s="232"/>
      <c r="AK23" s="233"/>
      <c r="AL23" s="230"/>
      <c r="AM23" s="234"/>
      <c r="AN23" s="226"/>
      <c r="AO23" s="235"/>
      <c r="AP23" s="228"/>
      <c r="AQ23" s="236"/>
      <c r="AR23" s="237"/>
      <c r="AS23" s="242"/>
      <c r="AT23" s="262"/>
      <c r="AU23" s="238"/>
      <c r="AV23" s="239"/>
      <c r="AW23" s="239"/>
      <c r="AX23" s="240"/>
      <c r="AY23" s="130"/>
      <c r="AZ23" s="180">
        <v>98</v>
      </c>
      <c r="BC23" s="177"/>
      <c r="BD23" s="177"/>
    </row>
    <row r="24" spans="1:56" ht="39.950000000000003" customHeight="1" x14ac:dyDescent="0.15">
      <c r="A24" s="130"/>
      <c r="B24" s="285"/>
      <c r="C24" s="286"/>
      <c r="D24" s="310"/>
      <c r="E24" s="311"/>
      <c r="F24" s="147"/>
      <c r="G24" s="33">
        <v>11</v>
      </c>
      <c r="H24" s="79"/>
      <c r="I24" s="79"/>
      <c r="J24" s="79"/>
      <c r="K24" s="34"/>
      <c r="L24" s="35"/>
      <c r="M24" s="117"/>
      <c r="N24" s="36"/>
      <c r="O24" s="64"/>
      <c r="P24" s="70"/>
      <c r="Q24" s="73"/>
      <c r="R24" s="75"/>
      <c r="S24" s="37"/>
      <c r="T24" s="37"/>
      <c r="U24" s="190"/>
      <c r="V24" s="37"/>
      <c r="W24" s="38"/>
      <c r="X24" s="89" t="str">
        <f t="shared" si="1"/>
        <v/>
      </c>
      <c r="Y24" s="225"/>
      <c r="Z24" s="226"/>
      <c r="AA24" s="227"/>
      <c r="AB24" s="228"/>
      <c r="AC24" s="229"/>
      <c r="AD24" s="230"/>
      <c r="AE24" s="231"/>
      <c r="AF24" s="231"/>
      <c r="AG24" s="231"/>
      <c r="AH24" s="231"/>
      <c r="AI24" s="231"/>
      <c r="AJ24" s="232"/>
      <c r="AK24" s="233"/>
      <c r="AL24" s="230"/>
      <c r="AM24" s="234"/>
      <c r="AN24" s="226"/>
      <c r="AO24" s="235"/>
      <c r="AP24" s="228"/>
      <c r="AQ24" s="236"/>
      <c r="AR24" s="237"/>
      <c r="AS24" s="242"/>
      <c r="AT24" s="262"/>
      <c r="AU24" s="238"/>
      <c r="AV24" s="239"/>
      <c r="AW24" s="239"/>
      <c r="AX24" s="240"/>
      <c r="AY24" s="130"/>
      <c r="AZ24" s="180">
        <v>100</v>
      </c>
      <c r="BC24" s="177"/>
      <c r="BD24" s="177"/>
    </row>
    <row r="25" spans="1:56" ht="39.950000000000003" customHeight="1" thickBot="1" x14ac:dyDescent="0.2">
      <c r="A25" s="130"/>
      <c r="B25" s="287"/>
      <c r="C25" s="288"/>
      <c r="D25" s="308"/>
      <c r="E25" s="309"/>
      <c r="F25" s="147"/>
      <c r="G25" s="33">
        <v>12</v>
      </c>
      <c r="H25" s="79"/>
      <c r="I25" s="79"/>
      <c r="J25" s="79"/>
      <c r="K25" s="34"/>
      <c r="L25" s="35"/>
      <c r="M25" s="117"/>
      <c r="N25" s="36"/>
      <c r="O25" s="65"/>
      <c r="P25" s="70"/>
      <c r="Q25" s="73"/>
      <c r="R25" s="75"/>
      <c r="S25" s="37"/>
      <c r="T25" s="37"/>
      <c r="U25" s="190"/>
      <c r="V25" s="37"/>
      <c r="W25" s="38"/>
      <c r="X25" s="89" t="str">
        <f t="shared" si="1"/>
        <v/>
      </c>
      <c r="Y25" s="225"/>
      <c r="Z25" s="226"/>
      <c r="AA25" s="227"/>
      <c r="AB25" s="228"/>
      <c r="AC25" s="229"/>
      <c r="AD25" s="230"/>
      <c r="AE25" s="228"/>
      <c r="AF25" s="228"/>
      <c r="AG25" s="228"/>
      <c r="AH25" s="228"/>
      <c r="AI25" s="231"/>
      <c r="AJ25" s="232"/>
      <c r="AK25" s="233"/>
      <c r="AL25" s="230"/>
      <c r="AM25" s="234"/>
      <c r="AN25" s="226"/>
      <c r="AO25" s="235"/>
      <c r="AP25" s="228"/>
      <c r="AQ25" s="236"/>
      <c r="AR25" s="237"/>
      <c r="AS25" s="242"/>
      <c r="AT25" s="262"/>
      <c r="AU25" s="238"/>
      <c r="AV25" s="238"/>
      <c r="AW25" s="238"/>
      <c r="AX25" s="240"/>
      <c r="AY25" s="130"/>
      <c r="AZ25" s="180">
        <v>102</v>
      </c>
      <c r="BC25" s="177"/>
      <c r="BD25" s="177"/>
    </row>
    <row r="26" spans="1:56" ht="39.950000000000003" customHeight="1" x14ac:dyDescent="0.15">
      <c r="A26" s="130"/>
      <c r="B26" s="283" t="s">
        <v>76</v>
      </c>
      <c r="C26" s="284"/>
      <c r="D26" s="310"/>
      <c r="E26" s="311"/>
      <c r="F26" s="147"/>
      <c r="G26" s="33">
        <v>13</v>
      </c>
      <c r="H26" s="79"/>
      <c r="I26" s="79"/>
      <c r="J26" s="79"/>
      <c r="K26" s="34"/>
      <c r="L26" s="35"/>
      <c r="M26" s="117"/>
      <c r="N26" s="36"/>
      <c r="O26" s="64"/>
      <c r="P26" s="70"/>
      <c r="Q26" s="73"/>
      <c r="R26" s="75"/>
      <c r="S26" s="37"/>
      <c r="T26" s="37"/>
      <c r="U26" s="190"/>
      <c r="V26" s="37"/>
      <c r="W26" s="38"/>
      <c r="X26" s="89" t="str">
        <f t="shared" si="1"/>
        <v/>
      </c>
      <c r="Y26" s="225"/>
      <c r="Z26" s="226"/>
      <c r="AA26" s="227"/>
      <c r="AB26" s="228"/>
      <c r="AC26" s="229"/>
      <c r="AD26" s="230"/>
      <c r="AE26" s="228"/>
      <c r="AF26" s="228"/>
      <c r="AG26" s="231"/>
      <c r="AH26" s="228"/>
      <c r="AI26" s="231"/>
      <c r="AJ26" s="232"/>
      <c r="AK26" s="233"/>
      <c r="AL26" s="230"/>
      <c r="AM26" s="234"/>
      <c r="AN26" s="226"/>
      <c r="AO26" s="235"/>
      <c r="AP26" s="228"/>
      <c r="AQ26" s="236"/>
      <c r="AR26" s="237"/>
      <c r="AS26" s="242"/>
      <c r="AT26" s="262"/>
      <c r="AU26" s="238"/>
      <c r="AV26" s="239"/>
      <c r="AW26" s="239"/>
      <c r="AX26" s="240"/>
      <c r="AY26" s="130"/>
      <c r="AZ26" s="180">
        <v>104</v>
      </c>
      <c r="BC26" s="177"/>
      <c r="BD26" s="177"/>
    </row>
    <row r="27" spans="1:56" ht="39.950000000000003" customHeight="1" x14ac:dyDescent="0.15">
      <c r="A27" s="130"/>
      <c r="B27" s="285"/>
      <c r="C27" s="286"/>
      <c r="D27" s="273"/>
      <c r="E27" s="274"/>
      <c r="F27" s="147"/>
      <c r="G27" s="33">
        <v>14</v>
      </c>
      <c r="H27" s="79"/>
      <c r="I27" s="79"/>
      <c r="J27" s="79"/>
      <c r="K27" s="34"/>
      <c r="L27" s="35"/>
      <c r="M27" s="117"/>
      <c r="N27" s="36"/>
      <c r="O27" s="65"/>
      <c r="P27" s="70"/>
      <c r="Q27" s="73"/>
      <c r="R27" s="75"/>
      <c r="S27" s="37"/>
      <c r="T27" s="37"/>
      <c r="U27" s="190"/>
      <c r="V27" s="37"/>
      <c r="W27" s="38"/>
      <c r="X27" s="89" t="str">
        <f t="shared" si="1"/>
        <v/>
      </c>
      <c r="Y27" s="225"/>
      <c r="Z27" s="226"/>
      <c r="AA27" s="227"/>
      <c r="AB27" s="228"/>
      <c r="AC27" s="229"/>
      <c r="AD27" s="230"/>
      <c r="AE27" s="228"/>
      <c r="AF27" s="228"/>
      <c r="AG27" s="231"/>
      <c r="AH27" s="228"/>
      <c r="AI27" s="231"/>
      <c r="AJ27" s="232"/>
      <c r="AK27" s="233"/>
      <c r="AL27" s="230"/>
      <c r="AM27" s="234"/>
      <c r="AN27" s="226"/>
      <c r="AO27" s="235"/>
      <c r="AP27" s="228"/>
      <c r="AQ27" s="236"/>
      <c r="AR27" s="237"/>
      <c r="AS27" s="242"/>
      <c r="AT27" s="262"/>
      <c r="AU27" s="238"/>
      <c r="AV27" s="239"/>
      <c r="AW27" s="239"/>
      <c r="AX27" s="240"/>
      <c r="AY27" s="130"/>
      <c r="AZ27" s="180">
        <v>106</v>
      </c>
      <c r="BC27" s="177"/>
      <c r="BD27" s="177"/>
    </row>
    <row r="28" spans="1:56" ht="39.950000000000003" customHeight="1" x14ac:dyDescent="0.15">
      <c r="A28" s="130"/>
      <c r="B28" s="285"/>
      <c r="C28" s="286"/>
      <c r="D28" s="273"/>
      <c r="E28" s="274"/>
      <c r="F28" s="147"/>
      <c r="G28" s="33">
        <v>15</v>
      </c>
      <c r="H28" s="79"/>
      <c r="I28" s="79"/>
      <c r="J28" s="79"/>
      <c r="K28" s="34"/>
      <c r="L28" s="35"/>
      <c r="M28" s="117"/>
      <c r="N28" s="36"/>
      <c r="O28" s="64"/>
      <c r="P28" s="70"/>
      <c r="Q28" s="73"/>
      <c r="R28" s="75"/>
      <c r="S28" s="37"/>
      <c r="T28" s="37"/>
      <c r="U28" s="190"/>
      <c r="V28" s="37"/>
      <c r="W28" s="38"/>
      <c r="X28" s="89" t="str">
        <f t="shared" si="1"/>
        <v/>
      </c>
      <c r="Y28" s="225"/>
      <c r="Z28" s="226"/>
      <c r="AA28" s="227"/>
      <c r="AB28" s="228"/>
      <c r="AC28" s="229"/>
      <c r="AD28" s="230"/>
      <c r="AE28" s="228"/>
      <c r="AF28" s="228"/>
      <c r="AG28" s="231"/>
      <c r="AH28" s="228"/>
      <c r="AI28" s="231"/>
      <c r="AJ28" s="232"/>
      <c r="AK28" s="233"/>
      <c r="AL28" s="230"/>
      <c r="AM28" s="234"/>
      <c r="AN28" s="226"/>
      <c r="AO28" s="235"/>
      <c r="AP28" s="228"/>
      <c r="AQ28" s="236"/>
      <c r="AR28" s="237"/>
      <c r="AS28" s="242"/>
      <c r="AT28" s="262"/>
      <c r="AU28" s="238"/>
      <c r="AV28" s="239"/>
      <c r="AW28" s="239"/>
      <c r="AX28" s="240"/>
      <c r="AY28" s="130"/>
      <c r="AZ28" s="180">
        <v>108</v>
      </c>
      <c r="BC28" s="177"/>
      <c r="BD28" s="177"/>
    </row>
    <row r="29" spans="1:56" ht="39.950000000000003" customHeight="1" x14ac:dyDescent="0.15">
      <c r="A29" s="142"/>
      <c r="B29" s="285"/>
      <c r="C29" s="286"/>
      <c r="D29" s="273"/>
      <c r="E29" s="274"/>
      <c r="F29" s="147"/>
      <c r="G29" s="33">
        <v>16</v>
      </c>
      <c r="H29" s="79"/>
      <c r="I29" s="79"/>
      <c r="J29" s="79"/>
      <c r="K29" s="34"/>
      <c r="L29" s="35"/>
      <c r="M29" s="117"/>
      <c r="N29" s="36"/>
      <c r="O29" s="65"/>
      <c r="P29" s="70"/>
      <c r="Q29" s="73"/>
      <c r="R29" s="75"/>
      <c r="S29" s="37"/>
      <c r="T29" s="37"/>
      <c r="U29" s="190"/>
      <c r="V29" s="37"/>
      <c r="W29" s="38"/>
      <c r="X29" s="89" t="str">
        <f t="shared" si="1"/>
        <v/>
      </c>
      <c r="Y29" s="225"/>
      <c r="Z29" s="226"/>
      <c r="AA29" s="227"/>
      <c r="AB29" s="228"/>
      <c r="AC29" s="229"/>
      <c r="AD29" s="230"/>
      <c r="AE29" s="231"/>
      <c r="AF29" s="231"/>
      <c r="AG29" s="231"/>
      <c r="AH29" s="231"/>
      <c r="AI29" s="231"/>
      <c r="AJ29" s="232"/>
      <c r="AK29" s="233"/>
      <c r="AL29" s="230"/>
      <c r="AM29" s="234"/>
      <c r="AN29" s="226"/>
      <c r="AO29" s="235"/>
      <c r="AP29" s="228"/>
      <c r="AQ29" s="236"/>
      <c r="AR29" s="237"/>
      <c r="AS29" s="242"/>
      <c r="AT29" s="262"/>
      <c r="AU29" s="238"/>
      <c r="AV29" s="239"/>
      <c r="AW29" s="239"/>
      <c r="AX29" s="240"/>
      <c r="AY29" s="130"/>
      <c r="AZ29" s="180">
        <v>110</v>
      </c>
      <c r="BC29" s="177"/>
      <c r="BD29" s="177"/>
    </row>
    <row r="30" spans="1:56" ht="39.950000000000003" customHeight="1" x14ac:dyDescent="0.15">
      <c r="A30" s="143"/>
      <c r="B30" s="285"/>
      <c r="C30" s="286"/>
      <c r="D30" s="273"/>
      <c r="E30" s="274"/>
      <c r="F30" s="145"/>
      <c r="G30" s="33">
        <v>17</v>
      </c>
      <c r="H30" s="79"/>
      <c r="I30" s="79"/>
      <c r="J30" s="79"/>
      <c r="K30" s="34"/>
      <c r="L30" s="35"/>
      <c r="M30" s="117"/>
      <c r="N30" s="36"/>
      <c r="O30" s="64"/>
      <c r="P30" s="70"/>
      <c r="Q30" s="73"/>
      <c r="R30" s="75"/>
      <c r="S30" s="37"/>
      <c r="T30" s="37"/>
      <c r="U30" s="190"/>
      <c r="V30" s="37"/>
      <c r="W30" s="38"/>
      <c r="X30" s="89" t="str">
        <f t="shared" si="1"/>
        <v/>
      </c>
      <c r="Y30" s="225"/>
      <c r="Z30" s="226"/>
      <c r="AA30" s="227"/>
      <c r="AB30" s="228"/>
      <c r="AC30" s="226"/>
      <c r="AD30" s="241"/>
      <c r="AE30" s="228"/>
      <c r="AF30" s="228"/>
      <c r="AG30" s="231"/>
      <c r="AH30" s="228"/>
      <c r="AI30" s="231"/>
      <c r="AJ30" s="232"/>
      <c r="AK30" s="233"/>
      <c r="AL30" s="230"/>
      <c r="AM30" s="234"/>
      <c r="AN30" s="226"/>
      <c r="AO30" s="235"/>
      <c r="AP30" s="228"/>
      <c r="AQ30" s="236"/>
      <c r="AR30" s="237"/>
      <c r="AS30" s="242"/>
      <c r="AT30" s="262"/>
      <c r="AU30" s="238"/>
      <c r="AV30" s="239"/>
      <c r="AW30" s="239"/>
      <c r="AX30" s="240"/>
      <c r="AY30" s="130"/>
      <c r="AZ30" s="180">
        <v>112</v>
      </c>
      <c r="BC30" s="177"/>
      <c r="BD30" s="177"/>
    </row>
    <row r="31" spans="1:56" ht="39.950000000000003" customHeight="1" thickBot="1" x14ac:dyDescent="0.2">
      <c r="A31" s="143"/>
      <c r="B31" s="287"/>
      <c r="C31" s="288"/>
      <c r="D31" s="306"/>
      <c r="E31" s="307"/>
      <c r="F31" s="147"/>
      <c r="G31" s="33">
        <v>18</v>
      </c>
      <c r="H31" s="79"/>
      <c r="I31" s="79"/>
      <c r="J31" s="79"/>
      <c r="K31" s="34"/>
      <c r="L31" s="35"/>
      <c r="M31" s="117"/>
      <c r="N31" s="36"/>
      <c r="O31" s="65"/>
      <c r="P31" s="70"/>
      <c r="Q31" s="73"/>
      <c r="R31" s="75"/>
      <c r="S31" s="37"/>
      <c r="T31" s="37"/>
      <c r="U31" s="190"/>
      <c r="V31" s="37"/>
      <c r="W31" s="38"/>
      <c r="X31" s="89" t="str">
        <f t="shared" si="1"/>
        <v/>
      </c>
      <c r="Y31" s="225"/>
      <c r="Z31" s="226"/>
      <c r="AA31" s="227"/>
      <c r="AB31" s="228"/>
      <c r="AC31" s="229"/>
      <c r="AD31" s="230"/>
      <c r="AE31" s="228"/>
      <c r="AF31" s="228"/>
      <c r="AG31" s="231"/>
      <c r="AH31" s="228"/>
      <c r="AI31" s="231"/>
      <c r="AJ31" s="232"/>
      <c r="AK31" s="233"/>
      <c r="AL31" s="230"/>
      <c r="AM31" s="234"/>
      <c r="AN31" s="226"/>
      <c r="AO31" s="235"/>
      <c r="AP31" s="228"/>
      <c r="AQ31" s="236"/>
      <c r="AR31" s="237"/>
      <c r="AS31" s="242"/>
      <c r="AT31" s="262"/>
      <c r="AU31" s="238"/>
      <c r="AV31" s="239"/>
      <c r="AW31" s="239"/>
      <c r="AX31" s="240"/>
      <c r="AY31" s="130"/>
      <c r="AZ31" s="180">
        <v>114</v>
      </c>
      <c r="BC31" s="177"/>
      <c r="BD31" s="177"/>
    </row>
    <row r="32" spans="1:56" ht="39.950000000000003" customHeight="1" x14ac:dyDescent="0.15">
      <c r="A32" s="143"/>
      <c r="B32" s="283" t="s">
        <v>77</v>
      </c>
      <c r="C32" s="284"/>
      <c r="D32" s="271"/>
      <c r="E32" s="272"/>
      <c r="F32" s="147"/>
      <c r="G32" s="33">
        <v>19</v>
      </c>
      <c r="H32" s="79"/>
      <c r="I32" s="79"/>
      <c r="J32" s="79"/>
      <c r="K32" s="34"/>
      <c r="L32" s="35"/>
      <c r="M32" s="117"/>
      <c r="N32" s="36"/>
      <c r="O32" s="64"/>
      <c r="P32" s="70"/>
      <c r="Q32" s="73"/>
      <c r="R32" s="75"/>
      <c r="S32" s="37"/>
      <c r="T32" s="37"/>
      <c r="U32" s="190"/>
      <c r="V32" s="37"/>
      <c r="W32" s="38"/>
      <c r="X32" s="89" t="str">
        <f t="shared" si="1"/>
        <v/>
      </c>
      <c r="Y32" s="225"/>
      <c r="Z32" s="226"/>
      <c r="AA32" s="227"/>
      <c r="AB32" s="228"/>
      <c r="AC32" s="229"/>
      <c r="AD32" s="230"/>
      <c r="AE32" s="228"/>
      <c r="AF32" s="228"/>
      <c r="AG32" s="231"/>
      <c r="AH32" s="228"/>
      <c r="AI32" s="231"/>
      <c r="AJ32" s="232"/>
      <c r="AK32" s="233"/>
      <c r="AL32" s="230"/>
      <c r="AM32" s="234"/>
      <c r="AN32" s="226"/>
      <c r="AO32" s="235"/>
      <c r="AP32" s="228"/>
      <c r="AQ32" s="236"/>
      <c r="AR32" s="237"/>
      <c r="AS32" s="242"/>
      <c r="AT32" s="262"/>
      <c r="AU32" s="238"/>
      <c r="AV32" s="239"/>
      <c r="AW32" s="239"/>
      <c r="AX32" s="240"/>
      <c r="AY32" s="130"/>
      <c r="AZ32" s="180">
        <v>116</v>
      </c>
      <c r="BC32" s="177"/>
      <c r="BD32" s="177"/>
    </row>
    <row r="33" spans="1:56" ht="39.950000000000003" customHeight="1" x14ac:dyDescent="0.15">
      <c r="A33" s="143"/>
      <c r="B33" s="285"/>
      <c r="C33" s="286"/>
      <c r="D33" s="273"/>
      <c r="E33" s="274"/>
      <c r="F33" s="147"/>
      <c r="G33" s="33">
        <v>20</v>
      </c>
      <c r="H33" s="79"/>
      <c r="I33" s="79"/>
      <c r="J33" s="79"/>
      <c r="K33" s="34"/>
      <c r="L33" s="35"/>
      <c r="M33" s="117"/>
      <c r="N33" s="36"/>
      <c r="O33" s="65"/>
      <c r="P33" s="70"/>
      <c r="Q33" s="73"/>
      <c r="R33" s="75"/>
      <c r="S33" s="37"/>
      <c r="T33" s="37"/>
      <c r="U33" s="190"/>
      <c r="V33" s="37"/>
      <c r="W33" s="38"/>
      <c r="X33" s="89" t="str">
        <f t="shared" si="1"/>
        <v/>
      </c>
      <c r="Y33" s="225"/>
      <c r="Z33" s="226"/>
      <c r="AA33" s="227"/>
      <c r="AB33" s="228"/>
      <c r="AC33" s="226"/>
      <c r="AD33" s="241"/>
      <c r="AE33" s="228"/>
      <c r="AF33" s="228"/>
      <c r="AG33" s="228"/>
      <c r="AH33" s="228"/>
      <c r="AI33" s="231"/>
      <c r="AJ33" s="232"/>
      <c r="AK33" s="233"/>
      <c r="AL33" s="230"/>
      <c r="AM33" s="234"/>
      <c r="AN33" s="226"/>
      <c r="AO33" s="235"/>
      <c r="AP33" s="228"/>
      <c r="AQ33" s="236"/>
      <c r="AR33" s="237"/>
      <c r="AS33" s="242"/>
      <c r="AT33" s="262"/>
      <c r="AU33" s="238"/>
      <c r="AV33" s="238"/>
      <c r="AW33" s="238"/>
      <c r="AX33" s="240"/>
      <c r="AY33" s="130"/>
      <c r="AZ33" s="180">
        <v>118</v>
      </c>
      <c r="BC33" s="177"/>
      <c r="BD33" s="177"/>
    </row>
    <row r="34" spans="1:56" ht="39.950000000000003" customHeight="1" x14ac:dyDescent="0.15">
      <c r="A34" s="143"/>
      <c r="B34" s="285"/>
      <c r="C34" s="286"/>
      <c r="D34" s="273"/>
      <c r="E34" s="274"/>
      <c r="F34" s="147"/>
      <c r="G34" s="33">
        <v>21</v>
      </c>
      <c r="H34" s="79"/>
      <c r="I34" s="79"/>
      <c r="J34" s="79"/>
      <c r="K34" s="34"/>
      <c r="L34" s="35"/>
      <c r="M34" s="117"/>
      <c r="N34" s="36"/>
      <c r="O34" s="64"/>
      <c r="P34" s="70"/>
      <c r="Q34" s="73"/>
      <c r="R34" s="75"/>
      <c r="S34" s="37"/>
      <c r="T34" s="37"/>
      <c r="U34" s="190"/>
      <c r="V34" s="37"/>
      <c r="W34" s="38"/>
      <c r="X34" s="89" t="str">
        <f t="shared" si="1"/>
        <v/>
      </c>
      <c r="Y34" s="225"/>
      <c r="Z34" s="226"/>
      <c r="AA34" s="227"/>
      <c r="AB34" s="228"/>
      <c r="AC34" s="229"/>
      <c r="AD34" s="230"/>
      <c r="AE34" s="231"/>
      <c r="AF34" s="231"/>
      <c r="AG34" s="231"/>
      <c r="AH34" s="231"/>
      <c r="AI34" s="231"/>
      <c r="AJ34" s="232"/>
      <c r="AK34" s="233"/>
      <c r="AL34" s="230"/>
      <c r="AM34" s="234"/>
      <c r="AN34" s="226"/>
      <c r="AO34" s="235"/>
      <c r="AP34" s="228"/>
      <c r="AQ34" s="236"/>
      <c r="AR34" s="237"/>
      <c r="AS34" s="242"/>
      <c r="AT34" s="262"/>
      <c r="AU34" s="238"/>
      <c r="AV34" s="239"/>
      <c r="AW34" s="239"/>
      <c r="AX34" s="240"/>
      <c r="AY34" s="130"/>
      <c r="AZ34" s="180">
        <v>120</v>
      </c>
      <c r="BC34" s="177"/>
      <c r="BD34" s="177"/>
    </row>
    <row r="35" spans="1:56" ht="39.950000000000003" customHeight="1" x14ac:dyDescent="0.15">
      <c r="A35" s="143"/>
      <c r="B35" s="285"/>
      <c r="C35" s="286"/>
      <c r="D35" s="273"/>
      <c r="E35" s="274"/>
      <c r="F35" s="147"/>
      <c r="G35" s="33">
        <v>22</v>
      </c>
      <c r="H35" s="79"/>
      <c r="I35" s="79"/>
      <c r="J35" s="79"/>
      <c r="K35" s="34"/>
      <c r="L35" s="35"/>
      <c r="M35" s="117"/>
      <c r="N35" s="36"/>
      <c r="O35" s="65"/>
      <c r="P35" s="70"/>
      <c r="Q35" s="73"/>
      <c r="R35" s="75"/>
      <c r="S35" s="37"/>
      <c r="T35" s="37"/>
      <c r="U35" s="190"/>
      <c r="V35" s="37"/>
      <c r="W35" s="38"/>
      <c r="X35" s="89" t="str">
        <f t="shared" si="1"/>
        <v/>
      </c>
      <c r="Y35" s="225"/>
      <c r="Z35" s="226"/>
      <c r="AA35" s="227"/>
      <c r="AB35" s="228"/>
      <c r="AC35" s="229"/>
      <c r="AD35" s="230"/>
      <c r="AE35" s="228"/>
      <c r="AF35" s="228"/>
      <c r="AG35" s="231"/>
      <c r="AH35" s="228"/>
      <c r="AI35" s="231"/>
      <c r="AJ35" s="232"/>
      <c r="AK35" s="233"/>
      <c r="AL35" s="230"/>
      <c r="AM35" s="234"/>
      <c r="AN35" s="226"/>
      <c r="AO35" s="235"/>
      <c r="AP35" s="228"/>
      <c r="AQ35" s="236"/>
      <c r="AR35" s="237"/>
      <c r="AS35" s="242"/>
      <c r="AT35" s="262"/>
      <c r="AU35" s="238"/>
      <c r="AV35" s="239"/>
      <c r="AW35" s="239"/>
      <c r="AX35" s="240"/>
      <c r="AY35" s="130"/>
      <c r="AZ35" s="180">
        <v>122</v>
      </c>
      <c r="BC35" s="177"/>
      <c r="BD35" s="177"/>
    </row>
    <row r="36" spans="1:56" ht="39.950000000000003" customHeight="1" x14ac:dyDescent="0.15">
      <c r="A36" s="143"/>
      <c r="B36" s="285"/>
      <c r="C36" s="286"/>
      <c r="D36" s="273"/>
      <c r="E36" s="274"/>
      <c r="F36" s="147"/>
      <c r="G36" s="33">
        <v>23</v>
      </c>
      <c r="H36" s="79"/>
      <c r="I36" s="79"/>
      <c r="J36" s="79"/>
      <c r="K36" s="34"/>
      <c r="L36" s="35"/>
      <c r="M36" s="117"/>
      <c r="N36" s="36"/>
      <c r="O36" s="64"/>
      <c r="P36" s="70"/>
      <c r="Q36" s="73"/>
      <c r="R36" s="75"/>
      <c r="S36" s="37"/>
      <c r="T36" s="37"/>
      <c r="U36" s="190"/>
      <c r="V36" s="37"/>
      <c r="W36" s="38"/>
      <c r="X36" s="89" t="str">
        <f t="shared" si="1"/>
        <v/>
      </c>
      <c r="Y36" s="225"/>
      <c r="Z36" s="226"/>
      <c r="AA36" s="227"/>
      <c r="AB36" s="228"/>
      <c r="AC36" s="229"/>
      <c r="AD36" s="230"/>
      <c r="AE36" s="228"/>
      <c r="AF36" s="228"/>
      <c r="AG36" s="231"/>
      <c r="AH36" s="228"/>
      <c r="AI36" s="231"/>
      <c r="AJ36" s="232"/>
      <c r="AK36" s="233"/>
      <c r="AL36" s="230"/>
      <c r="AM36" s="234"/>
      <c r="AN36" s="226"/>
      <c r="AO36" s="235"/>
      <c r="AP36" s="228"/>
      <c r="AQ36" s="236"/>
      <c r="AR36" s="237"/>
      <c r="AS36" s="242"/>
      <c r="AT36" s="262"/>
      <c r="AU36" s="238"/>
      <c r="AV36" s="239"/>
      <c r="AW36" s="239"/>
      <c r="AX36" s="240"/>
      <c r="AY36" s="130"/>
      <c r="AZ36" s="180">
        <v>124</v>
      </c>
      <c r="BC36" s="177"/>
      <c r="BD36" s="177"/>
    </row>
    <row r="37" spans="1:56" ht="39.950000000000003" customHeight="1" thickBot="1" x14ac:dyDescent="0.2">
      <c r="A37" s="143"/>
      <c r="B37" s="287"/>
      <c r="C37" s="288"/>
      <c r="D37" s="275"/>
      <c r="E37" s="276"/>
      <c r="F37" s="147"/>
      <c r="G37" s="33">
        <v>24</v>
      </c>
      <c r="H37" s="79"/>
      <c r="I37" s="79"/>
      <c r="J37" s="79"/>
      <c r="K37" s="34"/>
      <c r="L37" s="35"/>
      <c r="M37" s="117"/>
      <c r="N37" s="36"/>
      <c r="O37" s="65"/>
      <c r="P37" s="70"/>
      <c r="Q37" s="73"/>
      <c r="R37" s="75"/>
      <c r="S37" s="37"/>
      <c r="T37" s="37"/>
      <c r="U37" s="190"/>
      <c r="V37" s="37"/>
      <c r="W37" s="38"/>
      <c r="X37" s="89" t="str">
        <f t="shared" si="1"/>
        <v/>
      </c>
      <c r="Y37" s="225"/>
      <c r="Z37" s="226"/>
      <c r="AA37" s="227"/>
      <c r="AB37" s="228"/>
      <c r="AC37" s="229"/>
      <c r="AD37" s="230"/>
      <c r="AE37" s="228"/>
      <c r="AF37" s="228"/>
      <c r="AG37" s="231"/>
      <c r="AH37" s="228"/>
      <c r="AI37" s="231"/>
      <c r="AJ37" s="232"/>
      <c r="AK37" s="233"/>
      <c r="AL37" s="230"/>
      <c r="AM37" s="234"/>
      <c r="AN37" s="226"/>
      <c r="AO37" s="235"/>
      <c r="AP37" s="228"/>
      <c r="AQ37" s="236"/>
      <c r="AR37" s="237"/>
      <c r="AS37" s="242"/>
      <c r="AT37" s="262"/>
      <c r="AU37" s="238"/>
      <c r="AV37" s="239"/>
      <c r="AW37" s="239"/>
      <c r="AX37" s="240"/>
      <c r="AY37" s="130"/>
      <c r="AZ37" s="180">
        <v>126</v>
      </c>
      <c r="BC37" s="177"/>
      <c r="BD37" s="177"/>
    </row>
    <row r="38" spans="1:56" ht="39.950000000000003" customHeight="1" x14ac:dyDescent="0.15">
      <c r="A38" s="143"/>
      <c r="B38" s="277" t="s">
        <v>78</v>
      </c>
      <c r="C38" s="278"/>
      <c r="D38" s="279" t="s">
        <v>2</v>
      </c>
      <c r="E38" s="280"/>
      <c r="F38" s="147"/>
      <c r="G38" s="33">
        <v>25</v>
      </c>
      <c r="H38" s="79"/>
      <c r="I38" s="79"/>
      <c r="J38" s="79"/>
      <c r="K38" s="34"/>
      <c r="L38" s="35"/>
      <c r="M38" s="117"/>
      <c r="N38" s="36"/>
      <c r="O38" s="64"/>
      <c r="P38" s="70"/>
      <c r="Q38" s="73"/>
      <c r="R38" s="75"/>
      <c r="S38" s="37"/>
      <c r="T38" s="37"/>
      <c r="U38" s="190"/>
      <c r="V38" s="37"/>
      <c r="W38" s="38"/>
      <c r="X38" s="89" t="str">
        <f t="shared" si="1"/>
        <v/>
      </c>
      <c r="Y38" s="225"/>
      <c r="Z38" s="226"/>
      <c r="AA38" s="227"/>
      <c r="AB38" s="228"/>
      <c r="AC38" s="229"/>
      <c r="AD38" s="230"/>
      <c r="AE38" s="228"/>
      <c r="AF38" s="228"/>
      <c r="AG38" s="231"/>
      <c r="AH38" s="228"/>
      <c r="AI38" s="231"/>
      <c r="AJ38" s="232"/>
      <c r="AK38" s="233"/>
      <c r="AL38" s="230"/>
      <c r="AM38" s="234"/>
      <c r="AN38" s="226"/>
      <c r="AO38" s="235"/>
      <c r="AP38" s="228"/>
      <c r="AQ38" s="236"/>
      <c r="AR38" s="237"/>
      <c r="AS38" s="242"/>
      <c r="AT38" s="262"/>
      <c r="AU38" s="238"/>
      <c r="AV38" s="239"/>
      <c r="AW38" s="239"/>
      <c r="AX38" s="240"/>
      <c r="AY38" s="130"/>
      <c r="AZ38" s="180">
        <v>128</v>
      </c>
      <c r="BC38" s="177"/>
      <c r="BD38" s="177"/>
    </row>
    <row r="39" spans="1:56" ht="39.950000000000003" customHeight="1" thickBot="1" x14ac:dyDescent="0.2">
      <c r="A39" s="143"/>
      <c r="B39" s="20" t="s">
        <v>70</v>
      </c>
      <c r="C39" s="21" t="s">
        <v>71</v>
      </c>
      <c r="D39" s="281"/>
      <c r="E39" s="282"/>
      <c r="F39" s="147"/>
      <c r="G39" s="33">
        <v>26</v>
      </c>
      <c r="H39" s="79"/>
      <c r="I39" s="79"/>
      <c r="J39" s="79"/>
      <c r="K39" s="34"/>
      <c r="L39" s="35"/>
      <c r="M39" s="117"/>
      <c r="N39" s="36"/>
      <c r="O39" s="65"/>
      <c r="P39" s="70"/>
      <c r="Q39" s="73"/>
      <c r="R39" s="75"/>
      <c r="S39" s="37"/>
      <c r="T39" s="37"/>
      <c r="U39" s="190"/>
      <c r="V39" s="37"/>
      <c r="W39" s="38"/>
      <c r="X39" s="89" t="str">
        <f t="shared" si="1"/>
        <v/>
      </c>
      <c r="Y39" s="225"/>
      <c r="Z39" s="226"/>
      <c r="AA39" s="227"/>
      <c r="AB39" s="228"/>
      <c r="AC39" s="226"/>
      <c r="AD39" s="243"/>
      <c r="AE39" s="231"/>
      <c r="AF39" s="231"/>
      <c r="AG39" s="228"/>
      <c r="AH39" s="231"/>
      <c r="AI39" s="231"/>
      <c r="AJ39" s="232"/>
      <c r="AK39" s="233"/>
      <c r="AL39" s="230"/>
      <c r="AM39" s="234"/>
      <c r="AN39" s="226"/>
      <c r="AO39" s="235"/>
      <c r="AP39" s="228"/>
      <c r="AQ39" s="236"/>
      <c r="AR39" s="237"/>
      <c r="AS39" s="242"/>
      <c r="AT39" s="262"/>
      <c r="AU39" s="238"/>
      <c r="AV39" s="238"/>
      <c r="AW39" s="238"/>
      <c r="AX39" s="240"/>
      <c r="AY39" s="130"/>
      <c r="AZ39" s="180">
        <v>130</v>
      </c>
      <c r="BC39" s="177"/>
      <c r="BD39" s="177"/>
    </row>
    <row r="40" spans="1:56" ht="39.950000000000003" customHeight="1" x14ac:dyDescent="0.15">
      <c r="A40" s="143"/>
      <c r="B40" s="16"/>
      <c r="C40" s="17"/>
      <c r="D40" s="22" t="s">
        <v>79</v>
      </c>
      <c r="E40" s="194"/>
      <c r="F40" s="147"/>
      <c r="G40" s="33">
        <v>27</v>
      </c>
      <c r="H40" s="79"/>
      <c r="I40" s="79"/>
      <c r="J40" s="79"/>
      <c r="K40" s="34"/>
      <c r="L40" s="35"/>
      <c r="M40" s="117"/>
      <c r="N40" s="36"/>
      <c r="O40" s="65"/>
      <c r="P40" s="70"/>
      <c r="Q40" s="73"/>
      <c r="R40" s="75"/>
      <c r="S40" s="37"/>
      <c r="T40" s="37"/>
      <c r="U40" s="190"/>
      <c r="V40" s="37"/>
      <c r="W40" s="38"/>
      <c r="X40" s="89" t="str">
        <f t="shared" si="1"/>
        <v/>
      </c>
      <c r="Y40" s="225"/>
      <c r="Z40" s="226"/>
      <c r="AA40" s="227"/>
      <c r="AB40" s="228"/>
      <c r="AC40" s="229"/>
      <c r="AD40" s="230"/>
      <c r="AE40" s="228"/>
      <c r="AF40" s="228"/>
      <c r="AG40" s="231"/>
      <c r="AH40" s="228"/>
      <c r="AI40" s="231"/>
      <c r="AJ40" s="232"/>
      <c r="AK40" s="233"/>
      <c r="AL40" s="230"/>
      <c r="AM40" s="234"/>
      <c r="AN40" s="226"/>
      <c r="AO40" s="235"/>
      <c r="AP40" s="228"/>
      <c r="AQ40" s="236"/>
      <c r="AR40" s="237"/>
      <c r="AS40" s="242"/>
      <c r="AT40" s="262"/>
      <c r="AU40" s="238"/>
      <c r="AV40" s="239"/>
      <c r="AW40" s="239"/>
      <c r="AX40" s="240"/>
      <c r="AY40" s="130"/>
      <c r="AZ40" s="180">
        <v>132</v>
      </c>
      <c r="BC40" s="177"/>
      <c r="BD40" s="177"/>
    </row>
    <row r="41" spans="1:56" ht="39.950000000000003" customHeight="1" x14ac:dyDescent="0.15">
      <c r="A41" s="143"/>
      <c r="B41" s="16"/>
      <c r="C41" s="17"/>
      <c r="D41" s="22" t="s">
        <v>80</v>
      </c>
      <c r="E41" s="195"/>
      <c r="F41" s="147"/>
      <c r="G41" s="33">
        <v>28</v>
      </c>
      <c r="H41" s="80"/>
      <c r="I41" s="79"/>
      <c r="J41" s="79"/>
      <c r="K41" s="34"/>
      <c r="L41" s="35"/>
      <c r="M41" s="117"/>
      <c r="N41" s="36"/>
      <c r="O41" s="65"/>
      <c r="P41" s="70"/>
      <c r="Q41" s="73"/>
      <c r="R41" s="76"/>
      <c r="S41" s="37"/>
      <c r="T41" s="37"/>
      <c r="U41" s="190"/>
      <c r="V41" s="37"/>
      <c r="W41" s="38"/>
      <c r="X41" s="89" t="str">
        <f t="shared" si="1"/>
        <v/>
      </c>
      <c r="Y41" s="225"/>
      <c r="Z41" s="226"/>
      <c r="AA41" s="227"/>
      <c r="AB41" s="228"/>
      <c r="AC41" s="229"/>
      <c r="AD41" s="230"/>
      <c r="AE41" s="228"/>
      <c r="AF41" s="228"/>
      <c r="AG41" s="231"/>
      <c r="AH41" s="228"/>
      <c r="AI41" s="231"/>
      <c r="AJ41" s="232"/>
      <c r="AK41" s="233"/>
      <c r="AL41" s="230"/>
      <c r="AM41" s="234"/>
      <c r="AN41" s="226"/>
      <c r="AO41" s="235"/>
      <c r="AP41" s="228"/>
      <c r="AQ41" s="236"/>
      <c r="AR41" s="237"/>
      <c r="AS41" s="242"/>
      <c r="AT41" s="262"/>
      <c r="AU41" s="238"/>
      <c r="AV41" s="239"/>
      <c r="AW41" s="239"/>
      <c r="AX41" s="240"/>
      <c r="AY41" s="130"/>
      <c r="AZ41" s="180">
        <v>134</v>
      </c>
      <c r="BC41" s="177"/>
      <c r="BD41" s="177"/>
    </row>
    <row r="42" spans="1:56" ht="39.950000000000003" customHeight="1" x14ac:dyDescent="0.15">
      <c r="A42" s="143"/>
      <c r="B42" s="16"/>
      <c r="C42" s="17"/>
      <c r="D42" s="22" t="s">
        <v>81</v>
      </c>
      <c r="E42" s="195"/>
      <c r="F42" s="130"/>
      <c r="G42" s="33">
        <v>29</v>
      </c>
      <c r="H42" s="80"/>
      <c r="I42" s="79"/>
      <c r="J42" s="79"/>
      <c r="K42" s="34"/>
      <c r="L42" s="35"/>
      <c r="M42" s="117"/>
      <c r="N42" s="36"/>
      <c r="O42" s="65"/>
      <c r="P42" s="70"/>
      <c r="Q42" s="73"/>
      <c r="R42" s="76"/>
      <c r="S42" s="37"/>
      <c r="T42" s="37"/>
      <c r="U42" s="190"/>
      <c r="V42" s="37"/>
      <c r="W42" s="38"/>
      <c r="X42" s="89" t="str">
        <f t="shared" si="1"/>
        <v/>
      </c>
      <c r="Y42" s="225"/>
      <c r="Z42" s="226"/>
      <c r="AA42" s="227"/>
      <c r="AB42" s="228"/>
      <c r="AC42" s="229"/>
      <c r="AD42" s="230"/>
      <c r="AE42" s="228"/>
      <c r="AF42" s="228"/>
      <c r="AG42" s="231"/>
      <c r="AH42" s="228"/>
      <c r="AI42" s="231"/>
      <c r="AJ42" s="232"/>
      <c r="AK42" s="233"/>
      <c r="AL42" s="230"/>
      <c r="AM42" s="234"/>
      <c r="AN42" s="226"/>
      <c r="AO42" s="235"/>
      <c r="AP42" s="228"/>
      <c r="AQ42" s="236"/>
      <c r="AR42" s="237"/>
      <c r="AS42" s="242"/>
      <c r="AT42" s="262"/>
      <c r="AU42" s="238"/>
      <c r="AV42" s="239"/>
      <c r="AW42" s="239"/>
      <c r="AX42" s="240"/>
      <c r="AY42" s="130"/>
      <c r="AZ42" s="180">
        <v>136</v>
      </c>
    </row>
    <row r="43" spans="1:56" ht="39.950000000000003" customHeight="1" thickBot="1" x14ac:dyDescent="0.2">
      <c r="A43" s="143"/>
      <c r="B43" s="18"/>
      <c r="C43" s="19"/>
      <c r="D43" s="23" t="s">
        <v>82</v>
      </c>
      <c r="E43" s="196"/>
      <c r="F43" s="151"/>
      <c r="G43" s="33">
        <v>30</v>
      </c>
      <c r="H43" s="80"/>
      <c r="I43" s="79"/>
      <c r="J43" s="79"/>
      <c r="K43" s="34"/>
      <c r="L43" s="35"/>
      <c r="M43" s="117"/>
      <c r="N43" s="36"/>
      <c r="O43" s="65"/>
      <c r="P43" s="70"/>
      <c r="Q43" s="73"/>
      <c r="R43" s="76"/>
      <c r="S43" s="37"/>
      <c r="T43" s="37"/>
      <c r="U43" s="190"/>
      <c r="V43" s="37"/>
      <c r="W43" s="38"/>
      <c r="X43" s="89" t="str">
        <f t="shared" si="1"/>
        <v/>
      </c>
      <c r="Y43" s="225"/>
      <c r="Z43" s="226"/>
      <c r="AA43" s="227"/>
      <c r="AB43" s="228"/>
      <c r="AC43" s="229"/>
      <c r="AD43" s="230"/>
      <c r="AE43" s="228"/>
      <c r="AF43" s="228"/>
      <c r="AG43" s="231"/>
      <c r="AH43" s="228"/>
      <c r="AI43" s="231"/>
      <c r="AJ43" s="232"/>
      <c r="AK43" s="233"/>
      <c r="AL43" s="230"/>
      <c r="AM43" s="234"/>
      <c r="AN43" s="226"/>
      <c r="AO43" s="235"/>
      <c r="AP43" s="228"/>
      <c r="AQ43" s="236"/>
      <c r="AR43" s="237"/>
      <c r="AS43" s="242"/>
      <c r="AT43" s="262"/>
      <c r="AU43" s="238"/>
      <c r="AV43" s="239"/>
      <c r="AW43" s="239"/>
      <c r="AX43" s="240"/>
      <c r="AY43" s="130"/>
      <c r="AZ43" s="180">
        <v>138</v>
      </c>
    </row>
    <row r="44" spans="1:56" ht="39.75" customHeight="1" thickBot="1" x14ac:dyDescent="0.2">
      <c r="A44" s="143"/>
      <c r="B44" s="147"/>
      <c r="C44" s="130"/>
      <c r="D44" s="130"/>
      <c r="E44" s="130"/>
      <c r="F44" s="151"/>
      <c r="G44" s="33">
        <v>31</v>
      </c>
      <c r="H44" s="80"/>
      <c r="I44" s="79"/>
      <c r="J44" s="79"/>
      <c r="K44" s="34"/>
      <c r="L44" s="35"/>
      <c r="M44" s="117"/>
      <c r="N44" s="36"/>
      <c r="O44" s="65"/>
      <c r="P44" s="70"/>
      <c r="Q44" s="73"/>
      <c r="R44" s="76"/>
      <c r="S44" s="37"/>
      <c r="T44" s="37"/>
      <c r="U44" s="190"/>
      <c r="V44" s="37"/>
      <c r="W44" s="38"/>
      <c r="X44" s="89" t="str">
        <f t="shared" si="1"/>
        <v/>
      </c>
      <c r="Y44" s="225"/>
      <c r="Z44" s="226"/>
      <c r="AA44" s="227"/>
      <c r="AB44" s="228"/>
      <c r="AC44" s="229"/>
      <c r="AD44" s="230"/>
      <c r="AE44" s="231"/>
      <c r="AF44" s="231"/>
      <c r="AG44" s="231"/>
      <c r="AH44" s="231"/>
      <c r="AI44" s="231"/>
      <c r="AJ44" s="232"/>
      <c r="AK44" s="233"/>
      <c r="AL44" s="230"/>
      <c r="AM44" s="234"/>
      <c r="AN44" s="226"/>
      <c r="AO44" s="235"/>
      <c r="AP44" s="228"/>
      <c r="AQ44" s="236"/>
      <c r="AR44" s="237"/>
      <c r="AS44" s="242"/>
      <c r="AT44" s="262"/>
      <c r="AU44" s="238"/>
      <c r="AV44" s="239"/>
      <c r="AW44" s="239"/>
      <c r="AX44" s="240"/>
      <c r="AY44" s="130"/>
      <c r="AZ44" s="180">
        <v>140</v>
      </c>
    </row>
    <row r="45" spans="1:56" ht="39.75" customHeight="1" thickBot="1" x14ac:dyDescent="0.2">
      <c r="A45" s="143"/>
      <c r="B45" s="186"/>
      <c r="C45" s="269" t="s">
        <v>83</v>
      </c>
      <c r="D45" s="270"/>
      <c r="E45" s="270"/>
      <c r="F45" s="147"/>
      <c r="G45" s="33">
        <v>32</v>
      </c>
      <c r="H45" s="80"/>
      <c r="I45" s="79"/>
      <c r="J45" s="79"/>
      <c r="K45" s="34"/>
      <c r="L45" s="35"/>
      <c r="M45" s="117"/>
      <c r="N45" s="36"/>
      <c r="O45" s="65"/>
      <c r="P45" s="70"/>
      <c r="Q45" s="73"/>
      <c r="R45" s="77"/>
      <c r="S45" s="37"/>
      <c r="T45" s="37"/>
      <c r="U45" s="190"/>
      <c r="V45" s="37"/>
      <c r="W45" s="38"/>
      <c r="X45" s="89" t="str">
        <f t="shared" si="1"/>
        <v/>
      </c>
      <c r="Y45" s="225"/>
      <c r="Z45" s="226"/>
      <c r="AA45" s="227"/>
      <c r="AB45" s="228"/>
      <c r="AC45" s="229"/>
      <c r="AD45" s="230"/>
      <c r="AE45" s="228"/>
      <c r="AF45" s="228"/>
      <c r="AG45" s="228"/>
      <c r="AH45" s="228"/>
      <c r="AI45" s="231"/>
      <c r="AJ45" s="232"/>
      <c r="AK45" s="233"/>
      <c r="AL45" s="230"/>
      <c r="AM45" s="234"/>
      <c r="AN45" s="226"/>
      <c r="AO45" s="235"/>
      <c r="AP45" s="228"/>
      <c r="AQ45" s="236"/>
      <c r="AR45" s="237"/>
      <c r="AS45" s="242"/>
      <c r="AT45" s="262"/>
      <c r="AU45" s="238"/>
      <c r="AV45" s="238"/>
      <c r="AW45" s="238"/>
      <c r="AX45" s="240"/>
      <c r="AY45" s="130"/>
      <c r="AZ45" s="180">
        <v>142</v>
      </c>
    </row>
    <row r="46" spans="1:56" ht="39.75" customHeight="1" x14ac:dyDescent="0.15">
      <c r="A46" s="130"/>
      <c r="B46" s="172"/>
      <c r="C46" s="396" t="s">
        <v>84</v>
      </c>
      <c r="D46" s="270"/>
      <c r="E46" s="270"/>
      <c r="F46" s="127"/>
      <c r="G46" s="33">
        <v>33</v>
      </c>
      <c r="H46" s="80"/>
      <c r="I46" s="79"/>
      <c r="J46" s="79"/>
      <c r="K46" s="34"/>
      <c r="L46" s="35"/>
      <c r="M46" s="117"/>
      <c r="N46" s="36"/>
      <c r="O46" s="65"/>
      <c r="P46" s="70"/>
      <c r="Q46" s="73"/>
      <c r="R46" s="76"/>
      <c r="S46" s="37"/>
      <c r="T46" s="37"/>
      <c r="U46" s="190"/>
      <c r="V46" s="37"/>
      <c r="W46" s="38"/>
      <c r="X46" s="89" t="str">
        <f t="shared" si="1"/>
        <v/>
      </c>
      <c r="Y46" s="225"/>
      <c r="Z46" s="226"/>
      <c r="AA46" s="227"/>
      <c r="AB46" s="228"/>
      <c r="AC46" s="229"/>
      <c r="AD46" s="230"/>
      <c r="AE46" s="228"/>
      <c r="AF46" s="228"/>
      <c r="AG46" s="231"/>
      <c r="AH46" s="228"/>
      <c r="AI46" s="231"/>
      <c r="AJ46" s="232"/>
      <c r="AK46" s="233"/>
      <c r="AL46" s="230"/>
      <c r="AM46" s="234"/>
      <c r="AN46" s="226"/>
      <c r="AO46" s="235"/>
      <c r="AP46" s="228"/>
      <c r="AQ46" s="236"/>
      <c r="AR46" s="237"/>
      <c r="AS46" s="242"/>
      <c r="AT46" s="262"/>
      <c r="AU46" s="238"/>
      <c r="AV46" s="239"/>
      <c r="AW46" s="239"/>
      <c r="AX46" s="240"/>
      <c r="AY46" s="130"/>
      <c r="AZ46" s="180">
        <v>144</v>
      </c>
    </row>
    <row r="47" spans="1:56" ht="39.75" customHeight="1" x14ac:dyDescent="0.15">
      <c r="A47" s="130"/>
      <c r="B47" s="130"/>
      <c r="C47" s="130"/>
      <c r="D47" s="126"/>
      <c r="E47" s="126"/>
      <c r="F47" s="130"/>
      <c r="G47" s="33">
        <v>34</v>
      </c>
      <c r="H47" s="80"/>
      <c r="I47" s="79"/>
      <c r="J47" s="79"/>
      <c r="K47" s="34"/>
      <c r="L47" s="35"/>
      <c r="M47" s="117"/>
      <c r="N47" s="36"/>
      <c r="O47" s="65"/>
      <c r="P47" s="70"/>
      <c r="Q47" s="73"/>
      <c r="R47" s="76"/>
      <c r="S47" s="37"/>
      <c r="T47" s="37"/>
      <c r="U47" s="190"/>
      <c r="V47" s="37"/>
      <c r="W47" s="38"/>
      <c r="X47" s="89" t="str">
        <f t="shared" si="1"/>
        <v/>
      </c>
      <c r="Y47" s="225"/>
      <c r="Z47" s="226"/>
      <c r="AA47" s="227"/>
      <c r="AB47" s="228"/>
      <c r="AC47" s="229"/>
      <c r="AD47" s="230"/>
      <c r="AE47" s="228"/>
      <c r="AF47" s="228"/>
      <c r="AG47" s="231"/>
      <c r="AH47" s="228"/>
      <c r="AI47" s="231"/>
      <c r="AJ47" s="232"/>
      <c r="AK47" s="233"/>
      <c r="AL47" s="230"/>
      <c r="AM47" s="234"/>
      <c r="AN47" s="226"/>
      <c r="AO47" s="235"/>
      <c r="AP47" s="228"/>
      <c r="AQ47" s="236"/>
      <c r="AR47" s="237"/>
      <c r="AS47" s="242"/>
      <c r="AT47" s="262"/>
      <c r="AU47" s="238"/>
      <c r="AV47" s="239"/>
      <c r="AW47" s="239"/>
      <c r="AX47" s="240"/>
      <c r="AY47" s="130"/>
      <c r="AZ47" s="180">
        <v>146</v>
      </c>
    </row>
    <row r="48" spans="1:56" ht="39.75" customHeight="1" x14ac:dyDescent="0.15">
      <c r="A48" s="130"/>
      <c r="B48" s="130"/>
      <c r="C48" s="130"/>
      <c r="D48" s="126"/>
      <c r="E48" s="126"/>
      <c r="F48" s="130"/>
      <c r="G48" s="33">
        <v>35</v>
      </c>
      <c r="H48" s="80"/>
      <c r="I48" s="79"/>
      <c r="J48" s="79"/>
      <c r="K48" s="34"/>
      <c r="L48" s="35"/>
      <c r="M48" s="117"/>
      <c r="N48" s="36"/>
      <c r="O48" s="65"/>
      <c r="P48" s="70"/>
      <c r="Q48" s="73"/>
      <c r="R48" s="76"/>
      <c r="S48" s="37"/>
      <c r="T48" s="37"/>
      <c r="U48" s="190"/>
      <c r="V48" s="37"/>
      <c r="W48" s="38"/>
      <c r="X48" s="89" t="str">
        <f t="shared" si="1"/>
        <v/>
      </c>
      <c r="Y48" s="225"/>
      <c r="Z48" s="226"/>
      <c r="AA48" s="227"/>
      <c r="AB48" s="228"/>
      <c r="AC48" s="229"/>
      <c r="AD48" s="230"/>
      <c r="AE48" s="228"/>
      <c r="AF48" s="228"/>
      <c r="AG48" s="231"/>
      <c r="AH48" s="228"/>
      <c r="AI48" s="231"/>
      <c r="AJ48" s="232"/>
      <c r="AK48" s="233"/>
      <c r="AL48" s="230"/>
      <c r="AM48" s="234"/>
      <c r="AN48" s="226"/>
      <c r="AO48" s="235"/>
      <c r="AP48" s="228"/>
      <c r="AQ48" s="236"/>
      <c r="AR48" s="237"/>
      <c r="AS48" s="242"/>
      <c r="AT48" s="262"/>
      <c r="AU48" s="238"/>
      <c r="AV48" s="239"/>
      <c r="AW48" s="239"/>
      <c r="AX48" s="240"/>
      <c r="AY48" s="130"/>
      <c r="AZ48" s="180">
        <v>148</v>
      </c>
    </row>
    <row r="49" spans="1:52" ht="39.75" customHeight="1" x14ac:dyDescent="0.15">
      <c r="A49" s="130"/>
      <c r="B49" s="130"/>
      <c r="C49" s="130"/>
      <c r="D49" s="126"/>
      <c r="E49" s="126"/>
      <c r="F49" s="127"/>
      <c r="G49" s="33">
        <v>36</v>
      </c>
      <c r="H49" s="80"/>
      <c r="I49" s="79"/>
      <c r="J49" s="79"/>
      <c r="K49" s="34"/>
      <c r="L49" s="35"/>
      <c r="M49" s="117"/>
      <c r="N49" s="36"/>
      <c r="O49" s="65"/>
      <c r="P49" s="70"/>
      <c r="Q49" s="73"/>
      <c r="R49" s="76"/>
      <c r="S49" s="37"/>
      <c r="T49" s="37"/>
      <c r="U49" s="190"/>
      <c r="V49" s="37"/>
      <c r="W49" s="38"/>
      <c r="X49" s="89" t="str">
        <f t="shared" si="1"/>
        <v/>
      </c>
      <c r="Y49" s="225"/>
      <c r="Z49" s="226"/>
      <c r="AA49" s="227"/>
      <c r="AB49" s="228"/>
      <c r="AC49" s="229"/>
      <c r="AD49" s="230"/>
      <c r="AE49" s="231"/>
      <c r="AF49" s="231"/>
      <c r="AG49" s="231"/>
      <c r="AH49" s="231"/>
      <c r="AI49" s="231"/>
      <c r="AJ49" s="232"/>
      <c r="AK49" s="233"/>
      <c r="AL49" s="230"/>
      <c r="AM49" s="234"/>
      <c r="AN49" s="226"/>
      <c r="AO49" s="235"/>
      <c r="AP49" s="228"/>
      <c r="AQ49" s="236"/>
      <c r="AR49" s="237"/>
      <c r="AS49" s="242"/>
      <c r="AT49" s="262"/>
      <c r="AU49" s="238"/>
      <c r="AV49" s="239"/>
      <c r="AW49" s="239"/>
      <c r="AX49" s="240"/>
      <c r="AY49" s="130"/>
      <c r="AZ49" s="180">
        <v>150</v>
      </c>
    </row>
    <row r="50" spans="1:52" ht="39.75" customHeight="1" x14ac:dyDescent="0.15">
      <c r="A50" s="130"/>
      <c r="B50" s="127"/>
      <c r="C50" s="130"/>
      <c r="D50" s="130"/>
      <c r="E50" s="130"/>
      <c r="F50" s="127"/>
      <c r="G50" s="33">
        <v>37</v>
      </c>
      <c r="H50" s="80"/>
      <c r="I50" s="79"/>
      <c r="J50" s="79"/>
      <c r="K50" s="34"/>
      <c r="L50" s="35"/>
      <c r="M50" s="117"/>
      <c r="N50" s="36"/>
      <c r="O50" s="65"/>
      <c r="P50" s="70"/>
      <c r="Q50" s="73"/>
      <c r="R50" s="76"/>
      <c r="S50" s="37"/>
      <c r="T50" s="37"/>
      <c r="U50" s="190"/>
      <c r="V50" s="37"/>
      <c r="W50" s="38"/>
      <c r="X50" s="89" t="str">
        <f t="shared" si="1"/>
        <v/>
      </c>
      <c r="Y50" s="225"/>
      <c r="Z50" s="226"/>
      <c r="AA50" s="227"/>
      <c r="AB50" s="228"/>
      <c r="AC50" s="226"/>
      <c r="AD50" s="241"/>
      <c r="AE50" s="228"/>
      <c r="AF50" s="228"/>
      <c r="AG50" s="231"/>
      <c r="AH50" s="228"/>
      <c r="AI50" s="231"/>
      <c r="AJ50" s="232"/>
      <c r="AK50" s="233"/>
      <c r="AL50" s="230"/>
      <c r="AM50" s="234"/>
      <c r="AN50" s="226"/>
      <c r="AO50" s="235"/>
      <c r="AP50" s="228"/>
      <c r="AQ50" s="236"/>
      <c r="AR50" s="237"/>
      <c r="AS50" s="242"/>
      <c r="AT50" s="262"/>
      <c r="AU50" s="238"/>
      <c r="AV50" s="239"/>
      <c r="AW50" s="239"/>
      <c r="AX50" s="240"/>
      <c r="AY50" s="130"/>
      <c r="AZ50" s="180">
        <v>152</v>
      </c>
    </row>
    <row r="51" spans="1:52" ht="39.75" customHeight="1" x14ac:dyDescent="0.15">
      <c r="A51" s="130"/>
      <c r="B51" s="127"/>
      <c r="C51" s="130"/>
      <c r="D51" s="130"/>
      <c r="E51" s="130"/>
      <c r="F51" s="127"/>
      <c r="G51" s="33">
        <v>38</v>
      </c>
      <c r="H51" s="80"/>
      <c r="I51" s="79"/>
      <c r="J51" s="79"/>
      <c r="K51" s="34"/>
      <c r="L51" s="35"/>
      <c r="M51" s="117"/>
      <c r="N51" s="36"/>
      <c r="O51" s="65"/>
      <c r="P51" s="70"/>
      <c r="Q51" s="73"/>
      <c r="R51" s="76"/>
      <c r="S51" s="37"/>
      <c r="T51" s="37"/>
      <c r="U51" s="190"/>
      <c r="V51" s="37"/>
      <c r="W51" s="38"/>
      <c r="X51" s="89" t="str">
        <f t="shared" si="1"/>
        <v/>
      </c>
      <c r="Y51" s="225"/>
      <c r="Z51" s="226"/>
      <c r="AA51" s="227"/>
      <c r="AB51" s="228"/>
      <c r="AC51" s="229"/>
      <c r="AD51" s="230"/>
      <c r="AE51" s="228"/>
      <c r="AF51" s="228"/>
      <c r="AG51" s="231"/>
      <c r="AH51" s="228"/>
      <c r="AI51" s="231"/>
      <c r="AJ51" s="232"/>
      <c r="AK51" s="233"/>
      <c r="AL51" s="230"/>
      <c r="AM51" s="234"/>
      <c r="AN51" s="226"/>
      <c r="AO51" s="235"/>
      <c r="AP51" s="228"/>
      <c r="AQ51" s="236"/>
      <c r="AR51" s="237"/>
      <c r="AS51" s="242"/>
      <c r="AT51" s="262"/>
      <c r="AU51" s="238"/>
      <c r="AV51" s="239"/>
      <c r="AW51" s="239"/>
      <c r="AX51" s="240"/>
      <c r="AY51" s="130"/>
      <c r="AZ51" s="180">
        <v>154</v>
      </c>
    </row>
    <row r="52" spans="1:52" ht="39.75" customHeight="1" x14ac:dyDescent="0.15">
      <c r="A52" s="130"/>
      <c r="B52" s="130"/>
      <c r="C52" s="130"/>
      <c r="D52" s="126"/>
      <c r="E52" s="126"/>
      <c r="F52" s="127"/>
      <c r="G52" s="33">
        <v>39</v>
      </c>
      <c r="H52" s="80"/>
      <c r="I52" s="79"/>
      <c r="J52" s="79"/>
      <c r="K52" s="34"/>
      <c r="L52" s="35"/>
      <c r="M52" s="117"/>
      <c r="N52" s="36"/>
      <c r="O52" s="65"/>
      <c r="P52" s="70"/>
      <c r="Q52" s="73"/>
      <c r="R52" s="76"/>
      <c r="S52" s="37"/>
      <c r="T52" s="37"/>
      <c r="U52" s="190"/>
      <c r="V52" s="37"/>
      <c r="W52" s="38"/>
      <c r="X52" s="89" t="str">
        <f t="shared" si="1"/>
        <v/>
      </c>
      <c r="Y52" s="225"/>
      <c r="Z52" s="226"/>
      <c r="AA52" s="227"/>
      <c r="AB52" s="228"/>
      <c r="AC52" s="229"/>
      <c r="AD52" s="230"/>
      <c r="AE52" s="228"/>
      <c r="AF52" s="228"/>
      <c r="AG52" s="231"/>
      <c r="AH52" s="228"/>
      <c r="AI52" s="231"/>
      <c r="AJ52" s="232"/>
      <c r="AK52" s="233"/>
      <c r="AL52" s="230"/>
      <c r="AM52" s="234"/>
      <c r="AN52" s="226"/>
      <c r="AO52" s="235"/>
      <c r="AP52" s="228"/>
      <c r="AQ52" s="236"/>
      <c r="AR52" s="237"/>
      <c r="AS52" s="242"/>
      <c r="AT52" s="262"/>
      <c r="AU52" s="238"/>
      <c r="AV52" s="239"/>
      <c r="AW52" s="239"/>
      <c r="AX52" s="240"/>
      <c r="AY52" s="130"/>
      <c r="AZ52" s="180">
        <v>156</v>
      </c>
    </row>
    <row r="53" spans="1:52" ht="39.75" customHeight="1" x14ac:dyDescent="0.15">
      <c r="A53" s="130"/>
      <c r="B53" s="130"/>
      <c r="C53" s="130"/>
      <c r="D53" s="126"/>
      <c r="E53" s="126"/>
      <c r="F53" s="127"/>
      <c r="G53" s="33">
        <v>40</v>
      </c>
      <c r="H53" s="80"/>
      <c r="I53" s="79"/>
      <c r="J53" s="79"/>
      <c r="K53" s="34"/>
      <c r="L53" s="35"/>
      <c r="M53" s="117"/>
      <c r="N53" s="36"/>
      <c r="O53" s="65"/>
      <c r="P53" s="70"/>
      <c r="Q53" s="73"/>
      <c r="R53" s="77"/>
      <c r="S53" s="37"/>
      <c r="T53" s="37"/>
      <c r="U53" s="190"/>
      <c r="V53" s="37"/>
      <c r="W53" s="38"/>
      <c r="X53" s="89" t="str">
        <f t="shared" si="1"/>
        <v/>
      </c>
      <c r="Y53" s="225"/>
      <c r="Z53" s="226"/>
      <c r="AA53" s="227"/>
      <c r="AB53" s="228"/>
      <c r="AC53" s="226"/>
      <c r="AD53" s="241"/>
      <c r="AE53" s="228"/>
      <c r="AF53" s="228"/>
      <c r="AG53" s="228"/>
      <c r="AH53" s="228"/>
      <c r="AI53" s="231"/>
      <c r="AJ53" s="232"/>
      <c r="AK53" s="233"/>
      <c r="AL53" s="230"/>
      <c r="AM53" s="234"/>
      <c r="AN53" s="226"/>
      <c r="AO53" s="235"/>
      <c r="AP53" s="228"/>
      <c r="AQ53" s="236"/>
      <c r="AR53" s="237"/>
      <c r="AS53" s="242"/>
      <c r="AT53" s="262"/>
      <c r="AU53" s="238"/>
      <c r="AV53" s="238"/>
      <c r="AW53" s="238"/>
      <c r="AX53" s="240"/>
      <c r="AY53" s="130"/>
      <c r="AZ53" s="180">
        <v>158</v>
      </c>
    </row>
    <row r="54" spans="1:52" ht="39.75" customHeight="1" x14ac:dyDescent="0.15">
      <c r="A54" s="130"/>
      <c r="B54" s="130"/>
      <c r="C54" s="130"/>
      <c r="D54" s="126"/>
      <c r="E54" s="126"/>
      <c r="F54" s="127"/>
      <c r="G54" s="33">
        <v>41</v>
      </c>
      <c r="H54" s="80"/>
      <c r="I54" s="79"/>
      <c r="J54" s="79"/>
      <c r="K54" s="34"/>
      <c r="L54" s="35"/>
      <c r="M54" s="117"/>
      <c r="N54" s="36"/>
      <c r="O54" s="65"/>
      <c r="P54" s="70"/>
      <c r="Q54" s="73"/>
      <c r="R54" s="76"/>
      <c r="S54" s="37"/>
      <c r="T54" s="37"/>
      <c r="U54" s="190"/>
      <c r="V54" s="37"/>
      <c r="W54" s="38"/>
      <c r="X54" s="89" t="str">
        <f t="shared" si="1"/>
        <v/>
      </c>
      <c r="Y54" s="225"/>
      <c r="Z54" s="226"/>
      <c r="AA54" s="227"/>
      <c r="AB54" s="228"/>
      <c r="AC54" s="229"/>
      <c r="AD54" s="230"/>
      <c r="AE54" s="231"/>
      <c r="AF54" s="231"/>
      <c r="AG54" s="231"/>
      <c r="AH54" s="231"/>
      <c r="AI54" s="231"/>
      <c r="AJ54" s="232"/>
      <c r="AK54" s="233"/>
      <c r="AL54" s="230"/>
      <c r="AM54" s="234"/>
      <c r="AN54" s="226"/>
      <c r="AO54" s="235"/>
      <c r="AP54" s="228"/>
      <c r="AQ54" s="236"/>
      <c r="AR54" s="237"/>
      <c r="AS54" s="242"/>
      <c r="AT54" s="262"/>
      <c r="AU54" s="238"/>
      <c r="AV54" s="239"/>
      <c r="AW54" s="239"/>
      <c r="AX54" s="240"/>
      <c r="AY54" s="130"/>
      <c r="AZ54" s="180">
        <v>160</v>
      </c>
    </row>
    <row r="55" spans="1:52" ht="39.75" customHeight="1" x14ac:dyDescent="0.15">
      <c r="A55" s="130"/>
      <c r="B55" s="130"/>
      <c r="C55" s="130"/>
      <c r="D55" s="126"/>
      <c r="E55" s="126"/>
      <c r="F55" s="127"/>
      <c r="G55" s="33">
        <v>42</v>
      </c>
      <c r="H55" s="80"/>
      <c r="I55" s="79"/>
      <c r="J55" s="79"/>
      <c r="K55" s="34"/>
      <c r="L55" s="35"/>
      <c r="M55" s="117"/>
      <c r="N55" s="36"/>
      <c r="O55" s="65"/>
      <c r="P55" s="70"/>
      <c r="Q55" s="73"/>
      <c r="R55" s="76"/>
      <c r="S55" s="37"/>
      <c r="T55" s="37"/>
      <c r="U55" s="190"/>
      <c r="V55" s="37"/>
      <c r="W55" s="38"/>
      <c r="X55" s="89" t="str">
        <f t="shared" si="1"/>
        <v/>
      </c>
      <c r="Y55" s="225"/>
      <c r="Z55" s="226"/>
      <c r="AA55" s="227"/>
      <c r="AB55" s="228"/>
      <c r="AC55" s="229"/>
      <c r="AD55" s="230"/>
      <c r="AE55" s="228"/>
      <c r="AF55" s="228"/>
      <c r="AG55" s="231"/>
      <c r="AH55" s="228"/>
      <c r="AI55" s="231"/>
      <c r="AJ55" s="232"/>
      <c r="AK55" s="233"/>
      <c r="AL55" s="230"/>
      <c r="AM55" s="234"/>
      <c r="AN55" s="226"/>
      <c r="AO55" s="235"/>
      <c r="AP55" s="228"/>
      <c r="AQ55" s="236"/>
      <c r="AR55" s="237"/>
      <c r="AS55" s="242"/>
      <c r="AT55" s="262"/>
      <c r="AU55" s="238"/>
      <c r="AV55" s="239"/>
      <c r="AW55" s="239"/>
      <c r="AX55" s="240"/>
      <c r="AY55" s="130"/>
      <c r="AZ55" s="180">
        <v>162</v>
      </c>
    </row>
    <row r="56" spans="1:52" ht="39.75" customHeight="1" x14ac:dyDescent="0.15">
      <c r="A56" s="130"/>
      <c r="B56" s="130"/>
      <c r="C56" s="130"/>
      <c r="D56" s="126"/>
      <c r="E56" s="126"/>
      <c r="F56" s="127"/>
      <c r="G56" s="33">
        <v>43</v>
      </c>
      <c r="H56" s="80"/>
      <c r="I56" s="79"/>
      <c r="J56" s="79"/>
      <c r="K56" s="34"/>
      <c r="L56" s="35"/>
      <c r="M56" s="117"/>
      <c r="N56" s="36"/>
      <c r="O56" s="65"/>
      <c r="P56" s="70"/>
      <c r="Q56" s="73"/>
      <c r="R56" s="76"/>
      <c r="S56" s="37"/>
      <c r="T56" s="37"/>
      <c r="U56" s="190"/>
      <c r="V56" s="37"/>
      <c r="W56" s="38"/>
      <c r="X56" s="89" t="str">
        <f t="shared" si="1"/>
        <v/>
      </c>
      <c r="Y56" s="225"/>
      <c r="Z56" s="226"/>
      <c r="AA56" s="227"/>
      <c r="AB56" s="228"/>
      <c r="AC56" s="229"/>
      <c r="AD56" s="230"/>
      <c r="AE56" s="228"/>
      <c r="AF56" s="228"/>
      <c r="AG56" s="231"/>
      <c r="AH56" s="228"/>
      <c r="AI56" s="231"/>
      <c r="AJ56" s="232"/>
      <c r="AK56" s="233"/>
      <c r="AL56" s="230"/>
      <c r="AM56" s="234"/>
      <c r="AN56" s="226"/>
      <c r="AO56" s="235"/>
      <c r="AP56" s="228"/>
      <c r="AQ56" s="236"/>
      <c r="AR56" s="237"/>
      <c r="AS56" s="242"/>
      <c r="AT56" s="262"/>
      <c r="AU56" s="238"/>
      <c r="AV56" s="239"/>
      <c r="AW56" s="239"/>
      <c r="AX56" s="240"/>
      <c r="AY56" s="130"/>
      <c r="AZ56" s="180">
        <v>164</v>
      </c>
    </row>
    <row r="57" spans="1:52" ht="39.75" customHeight="1" x14ac:dyDescent="0.15">
      <c r="A57" s="130"/>
      <c r="B57" s="130"/>
      <c r="C57" s="130"/>
      <c r="D57" s="126"/>
      <c r="E57" s="126"/>
      <c r="F57" s="127"/>
      <c r="G57" s="33">
        <v>44</v>
      </c>
      <c r="H57" s="80"/>
      <c r="I57" s="79"/>
      <c r="J57" s="79"/>
      <c r="K57" s="34"/>
      <c r="L57" s="35"/>
      <c r="M57" s="117"/>
      <c r="N57" s="36"/>
      <c r="O57" s="65"/>
      <c r="P57" s="70"/>
      <c r="Q57" s="73"/>
      <c r="R57" s="76"/>
      <c r="S57" s="37"/>
      <c r="T57" s="37"/>
      <c r="U57" s="190"/>
      <c r="V57" s="37"/>
      <c r="W57" s="38"/>
      <c r="X57" s="89" t="str">
        <f t="shared" si="1"/>
        <v/>
      </c>
      <c r="Y57" s="225"/>
      <c r="Z57" s="226"/>
      <c r="AA57" s="227"/>
      <c r="AB57" s="228"/>
      <c r="AC57" s="229"/>
      <c r="AD57" s="230"/>
      <c r="AE57" s="228"/>
      <c r="AF57" s="228"/>
      <c r="AG57" s="231"/>
      <c r="AH57" s="228"/>
      <c r="AI57" s="231"/>
      <c r="AJ57" s="232"/>
      <c r="AK57" s="233"/>
      <c r="AL57" s="230"/>
      <c r="AM57" s="234"/>
      <c r="AN57" s="226"/>
      <c r="AO57" s="235"/>
      <c r="AP57" s="228"/>
      <c r="AQ57" s="236"/>
      <c r="AR57" s="237"/>
      <c r="AS57" s="242"/>
      <c r="AT57" s="262"/>
      <c r="AU57" s="238"/>
      <c r="AV57" s="239"/>
      <c r="AW57" s="239"/>
      <c r="AX57" s="240"/>
      <c r="AY57" s="130"/>
      <c r="AZ57" s="180">
        <v>166</v>
      </c>
    </row>
    <row r="58" spans="1:52" ht="39.75" customHeight="1" x14ac:dyDescent="0.15">
      <c r="A58" s="130"/>
      <c r="B58" s="130"/>
      <c r="C58" s="130"/>
      <c r="D58" s="126"/>
      <c r="E58" s="126"/>
      <c r="F58" s="127"/>
      <c r="G58" s="33">
        <v>45</v>
      </c>
      <c r="H58" s="80"/>
      <c r="I58" s="79"/>
      <c r="J58" s="79"/>
      <c r="K58" s="34"/>
      <c r="L58" s="35"/>
      <c r="M58" s="117"/>
      <c r="N58" s="36"/>
      <c r="O58" s="65"/>
      <c r="P58" s="70"/>
      <c r="Q58" s="73"/>
      <c r="R58" s="76"/>
      <c r="S58" s="37"/>
      <c r="T58" s="37"/>
      <c r="U58" s="190"/>
      <c r="V58" s="37"/>
      <c r="W58" s="38"/>
      <c r="X58" s="89" t="str">
        <f t="shared" si="1"/>
        <v/>
      </c>
      <c r="Y58" s="225"/>
      <c r="Z58" s="226"/>
      <c r="AA58" s="227"/>
      <c r="AB58" s="228"/>
      <c r="AC58" s="229"/>
      <c r="AD58" s="230"/>
      <c r="AE58" s="228"/>
      <c r="AF58" s="228"/>
      <c r="AG58" s="231"/>
      <c r="AH58" s="228"/>
      <c r="AI58" s="231"/>
      <c r="AJ58" s="232"/>
      <c r="AK58" s="233"/>
      <c r="AL58" s="230"/>
      <c r="AM58" s="234"/>
      <c r="AN58" s="226"/>
      <c r="AO58" s="235"/>
      <c r="AP58" s="228"/>
      <c r="AQ58" s="236"/>
      <c r="AR58" s="237"/>
      <c r="AS58" s="242"/>
      <c r="AT58" s="262"/>
      <c r="AU58" s="238"/>
      <c r="AV58" s="239"/>
      <c r="AW58" s="239"/>
      <c r="AX58" s="240"/>
      <c r="AY58" s="130"/>
      <c r="AZ58" s="180">
        <v>168</v>
      </c>
    </row>
    <row r="59" spans="1:52" ht="39.75" customHeight="1" x14ac:dyDescent="0.15">
      <c r="A59" s="130"/>
      <c r="B59" s="130"/>
      <c r="C59" s="130"/>
      <c r="D59" s="126"/>
      <c r="E59" s="126"/>
      <c r="F59" s="127"/>
      <c r="G59" s="33">
        <v>46</v>
      </c>
      <c r="H59" s="80"/>
      <c r="I59" s="79"/>
      <c r="J59" s="79"/>
      <c r="K59" s="34"/>
      <c r="L59" s="35"/>
      <c r="M59" s="117"/>
      <c r="N59" s="36"/>
      <c r="O59" s="65"/>
      <c r="P59" s="70"/>
      <c r="Q59" s="73"/>
      <c r="R59" s="77"/>
      <c r="S59" s="37"/>
      <c r="T59" s="37"/>
      <c r="U59" s="190"/>
      <c r="V59" s="37"/>
      <c r="W59" s="38"/>
      <c r="X59" s="89" t="str">
        <f t="shared" si="1"/>
        <v/>
      </c>
      <c r="Y59" s="225"/>
      <c r="Z59" s="226"/>
      <c r="AA59" s="227"/>
      <c r="AB59" s="228"/>
      <c r="AC59" s="226"/>
      <c r="AD59" s="243"/>
      <c r="AE59" s="231"/>
      <c r="AF59" s="231"/>
      <c r="AG59" s="228"/>
      <c r="AH59" s="231"/>
      <c r="AI59" s="231"/>
      <c r="AJ59" s="232"/>
      <c r="AK59" s="233"/>
      <c r="AL59" s="230"/>
      <c r="AM59" s="234"/>
      <c r="AN59" s="226"/>
      <c r="AO59" s="235"/>
      <c r="AP59" s="228"/>
      <c r="AQ59" s="236"/>
      <c r="AR59" s="237"/>
      <c r="AS59" s="242"/>
      <c r="AT59" s="262"/>
      <c r="AU59" s="238"/>
      <c r="AV59" s="238"/>
      <c r="AW59" s="238"/>
      <c r="AX59" s="240"/>
      <c r="AY59" s="130"/>
      <c r="AZ59" s="180">
        <v>170</v>
      </c>
    </row>
    <row r="60" spans="1:52" ht="39.75" customHeight="1" x14ac:dyDescent="0.15">
      <c r="A60" s="130"/>
      <c r="B60" s="130"/>
      <c r="C60" s="130"/>
      <c r="D60" s="126"/>
      <c r="E60" s="126"/>
      <c r="F60" s="127"/>
      <c r="G60" s="33">
        <v>47</v>
      </c>
      <c r="H60" s="80"/>
      <c r="I60" s="79"/>
      <c r="J60" s="79"/>
      <c r="K60" s="34"/>
      <c r="L60" s="35"/>
      <c r="M60" s="117"/>
      <c r="N60" s="36"/>
      <c r="O60" s="65"/>
      <c r="P60" s="70"/>
      <c r="Q60" s="73"/>
      <c r="R60" s="76"/>
      <c r="S60" s="37"/>
      <c r="T60" s="37"/>
      <c r="U60" s="190"/>
      <c r="V60" s="37"/>
      <c r="W60" s="38"/>
      <c r="X60" s="89" t="str">
        <f t="shared" si="1"/>
        <v/>
      </c>
      <c r="Y60" s="225"/>
      <c r="Z60" s="226"/>
      <c r="AA60" s="227"/>
      <c r="AB60" s="228"/>
      <c r="AC60" s="229"/>
      <c r="AD60" s="230"/>
      <c r="AE60" s="228"/>
      <c r="AF60" s="228"/>
      <c r="AG60" s="231"/>
      <c r="AH60" s="228"/>
      <c r="AI60" s="231"/>
      <c r="AJ60" s="232"/>
      <c r="AK60" s="233"/>
      <c r="AL60" s="230"/>
      <c r="AM60" s="234"/>
      <c r="AN60" s="226"/>
      <c r="AO60" s="235"/>
      <c r="AP60" s="228"/>
      <c r="AQ60" s="236"/>
      <c r="AR60" s="237"/>
      <c r="AS60" s="242"/>
      <c r="AT60" s="262"/>
      <c r="AU60" s="238"/>
      <c r="AV60" s="239"/>
      <c r="AW60" s="239"/>
      <c r="AX60" s="240"/>
      <c r="AY60" s="130"/>
      <c r="AZ60" s="180">
        <v>172</v>
      </c>
    </row>
    <row r="61" spans="1:52" ht="39.75" customHeight="1" x14ac:dyDescent="0.15">
      <c r="A61" s="130"/>
      <c r="B61" s="130"/>
      <c r="C61" s="130"/>
      <c r="D61" s="126"/>
      <c r="E61" s="126"/>
      <c r="F61" s="127"/>
      <c r="G61" s="33">
        <v>48</v>
      </c>
      <c r="H61" s="80"/>
      <c r="I61" s="79"/>
      <c r="J61" s="79"/>
      <c r="K61" s="34"/>
      <c r="L61" s="35"/>
      <c r="M61" s="117"/>
      <c r="N61" s="36"/>
      <c r="O61" s="65"/>
      <c r="P61" s="70"/>
      <c r="Q61" s="73"/>
      <c r="R61" s="76"/>
      <c r="S61" s="37"/>
      <c r="T61" s="37"/>
      <c r="U61" s="190"/>
      <c r="V61" s="37"/>
      <c r="W61" s="38"/>
      <c r="X61" s="89" t="str">
        <f t="shared" si="1"/>
        <v/>
      </c>
      <c r="Y61" s="225"/>
      <c r="Z61" s="226"/>
      <c r="AA61" s="227"/>
      <c r="AB61" s="228"/>
      <c r="AC61" s="229"/>
      <c r="AD61" s="230"/>
      <c r="AE61" s="228"/>
      <c r="AF61" s="228"/>
      <c r="AG61" s="231"/>
      <c r="AH61" s="228"/>
      <c r="AI61" s="231"/>
      <c r="AJ61" s="232"/>
      <c r="AK61" s="233"/>
      <c r="AL61" s="230"/>
      <c r="AM61" s="234"/>
      <c r="AN61" s="226"/>
      <c r="AO61" s="235"/>
      <c r="AP61" s="228"/>
      <c r="AQ61" s="236"/>
      <c r="AR61" s="237"/>
      <c r="AS61" s="242"/>
      <c r="AT61" s="262"/>
      <c r="AU61" s="238"/>
      <c r="AV61" s="239"/>
      <c r="AW61" s="239"/>
      <c r="AX61" s="240"/>
      <c r="AY61" s="130"/>
      <c r="AZ61" s="180">
        <v>174</v>
      </c>
    </row>
    <row r="62" spans="1:52" ht="39.75" customHeight="1" x14ac:dyDescent="0.15">
      <c r="A62" s="130"/>
      <c r="B62" s="130"/>
      <c r="C62" s="130"/>
      <c r="D62" s="126"/>
      <c r="E62" s="126"/>
      <c r="F62" s="127"/>
      <c r="G62" s="33">
        <v>49</v>
      </c>
      <c r="H62" s="80"/>
      <c r="I62" s="79"/>
      <c r="J62" s="79"/>
      <c r="K62" s="34"/>
      <c r="L62" s="35"/>
      <c r="M62" s="117"/>
      <c r="N62" s="36"/>
      <c r="O62" s="65"/>
      <c r="P62" s="70"/>
      <c r="Q62" s="73"/>
      <c r="R62" s="76"/>
      <c r="S62" s="37"/>
      <c r="T62" s="37"/>
      <c r="U62" s="190"/>
      <c r="V62" s="37"/>
      <c r="W62" s="38"/>
      <c r="X62" s="89" t="str">
        <f t="shared" si="1"/>
        <v/>
      </c>
      <c r="Y62" s="225"/>
      <c r="Z62" s="226"/>
      <c r="AA62" s="227"/>
      <c r="AB62" s="228"/>
      <c r="AC62" s="229"/>
      <c r="AD62" s="230"/>
      <c r="AE62" s="228"/>
      <c r="AF62" s="228"/>
      <c r="AG62" s="231"/>
      <c r="AH62" s="228"/>
      <c r="AI62" s="231"/>
      <c r="AJ62" s="232"/>
      <c r="AK62" s="233"/>
      <c r="AL62" s="230"/>
      <c r="AM62" s="234"/>
      <c r="AN62" s="226"/>
      <c r="AO62" s="235"/>
      <c r="AP62" s="228"/>
      <c r="AQ62" s="236"/>
      <c r="AR62" s="237"/>
      <c r="AS62" s="242"/>
      <c r="AT62" s="262"/>
      <c r="AU62" s="238"/>
      <c r="AV62" s="239"/>
      <c r="AW62" s="239"/>
      <c r="AX62" s="240"/>
      <c r="AY62" s="130"/>
      <c r="AZ62" s="180">
        <v>176</v>
      </c>
    </row>
    <row r="63" spans="1:52" ht="39.75" customHeight="1" thickBot="1" x14ac:dyDescent="0.2">
      <c r="A63" s="130"/>
      <c r="B63" s="130"/>
      <c r="C63" s="130"/>
      <c r="D63" s="126"/>
      <c r="E63" s="126"/>
      <c r="F63" s="127"/>
      <c r="G63" s="39">
        <v>50</v>
      </c>
      <c r="H63" s="81"/>
      <c r="I63" s="82"/>
      <c r="J63" s="122"/>
      <c r="K63" s="40"/>
      <c r="L63" s="41"/>
      <c r="M63" s="118"/>
      <c r="N63" s="42"/>
      <c r="O63" s="66"/>
      <c r="P63" s="71"/>
      <c r="Q63" s="74"/>
      <c r="R63" s="78"/>
      <c r="S63" s="43"/>
      <c r="T63" s="43"/>
      <c r="U63" s="191"/>
      <c r="V63" s="43"/>
      <c r="W63" s="44"/>
      <c r="X63" s="90" t="str">
        <f t="shared" si="1"/>
        <v/>
      </c>
      <c r="Y63" s="244"/>
      <c r="Z63" s="245"/>
      <c r="AA63" s="246"/>
      <c r="AB63" s="247"/>
      <c r="AC63" s="248"/>
      <c r="AD63" s="249"/>
      <c r="AE63" s="247"/>
      <c r="AF63" s="247"/>
      <c r="AG63" s="250"/>
      <c r="AH63" s="247"/>
      <c r="AI63" s="250"/>
      <c r="AJ63" s="251"/>
      <c r="AK63" s="252"/>
      <c r="AL63" s="249"/>
      <c r="AM63" s="253"/>
      <c r="AN63" s="245"/>
      <c r="AO63" s="254"/>
      <c r="AP63" s="247"/>
      <c r="AQ63" s="255"/>
      <c r="AR63" s="256"/>
      <c r="AS63" s="263"/>
      <c r="AT63" s="264"/>
      <c r="AU63" s="257"/>
      <c r="AV63" s="258"/>
      <c r="AW63" s="258"/>
      <c r="AX63" s="259"/>
      <c r="AY63" s="130"/>
      <c r="AZ63" s="180">
        <v>178</v>
      </c>
    </row>
    <row r="64" spans="1:52" x14ac:dyDescent="0.15">
      <c r="A64" s="130"/>
      <c r="B64" s="130"/>
      <c r="C64" s="130"/>
      <c r="D64" s="126"/>
      <c r="E64" s="126"/>
      <c r="F64" s="127"/>
      <c r="G64" s="170" t="s">
        <v>85</v>
      </c>
      <c r="H64" s="170"/>
      <c r="I64" s="170"/>
      <c r="J64" s="170"/>
      <c r="K64" s="130"/>
      <c r="L64" s="128"/>
      <c r="M64" s="151"/>
      <c r="N64" s="151"/>
      <c r="O64" s="171"/>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5"/>
      <c r="AM64" s="135"/>
      <c r="AN64" s="130"/>
      <c r="AO64" s="130"/>
      <c r="AP64" s="130"/>
      <c r="AQ64" s="130"/>
      <c r="AR64" s="130"/>
      <c r="AS64" s="130"/>
      <c r="AT64" s="130"/>
      <c r="AU64" s="130"/>
      <c r="AV64" s="130"/>
      <c r="AW64" s="130"/>
      <c r="AX64" s="130"/>
      <c r="AY64" s="130"/>
    </row>
    <row r="65" spans="1:51" x14ac:dyDescent="0.15">
      <c r="A65" s="130"/>
      <c r="B65" s="130"/>
      <c r="C65" s="130"/>
      <c r="D65" s="126"/>
      <c r="E65" s="126"/>
      <c r="F65" s="127"/>
      <c r="G65" s="170"/>
      <c r="H65" s="170"/>
      <c r="I65" s="170"/>
      <c r="J65" s="170"/>
      <c r="K65" s="151"/>
      <c r="L65" s="123"/>
      <c r="M65" s="130"/>
      <c r="N65" s="130"/>
      <c r="O65" s="130"/>
      <c r="P65" s="130"/>
      <c r="Q65" s="130"/>
      <c r="R65" s="130"/>
      <c r="S65" s="130"/>
      <c r="T65" s="130"/>
      <c r="U65" s="130"/>
      <c r="V65" s="130"/>
      <c r="W65" s="130"/>
      <c r="X65" s="130"/>
      <c r="Y65" s="130"/>
      <c r="Z65" s="130"/>
      <c r="AA65" s="130"/>
      <c r="AB65" s="135"/>
      <c r="AC65" s="130"/>
      <c r="AD65" s="130"/>
      <c r="AE65" s="135"/>
      <c r="AF65" s="130"/>
      <c r="AG65" s="130"/>
      <c r="AH65" s="130"/>
      <c r="AI65" s="130"/>
      <c r="AJ65" s="130"/>
      <c r="AK65" s="130"/>
      <c r="AL65" s="130"/>
      <c r="AM65" s="130"/>
      <c r="AN65" s="130"/>
      <c r="AO65" s="130"/>
      <c r="AP65" s="130"/>
      <c r="AQ65" s="130"/>
      <c r="AR65" s="130"/>
      <c r="AS65" s="130"/>
      <c r="AT65" s="130"/>
      <c r="AU65" s="130"/>
      <c r="AV65" s="130"/>
      <c r="AW65" s="130"/>
      <c r="AX65" s="130"/>
      <c r="AY65" s="130"/>
    </row>
    <row r="66" spans="1:51" x14ac:dyDescent="0.15">
      <c r="G66" s="183"/>
      <c r="H66" s="183"/>
      <c r="I66" s="183"/>
      <c r="J66" s="183"/>
      <c r="K66" s="183"/>
      <c r="P66" s="176"/>
      <c r="Q66" s="176"/>
      <c r="Y66" s="184" t="s">
        <v>86</v>
      </c>
      <c r="Z66" s="184" t="s">
        <v>87</v>
      </c>
      <c r="AA66" s="184" t="s">
        <v>88</v>
      </c>
      <c r="AB66" s="184" t="s">
        <v>89</v>
      </c>
      <c r="AC66" s="184" t="s">
        <v>90</v>
      </c>
      <c r="AD66" s="184" t="s">
        <v>91</v>
      </c>
      <c r="AE66" s="184" t="s">
        <v>92</v>
      </c>
      <c r="AF66" s="184" t="s">
        <v>93</v>
      </c>
      <c r="AG66" s="184" t="s">
        <v>94</v>
      </c>
      <c r="AH66" s="184" t="s">
        <v>95</v>
      </c>
      <c r="AI66" s="184" t="s">
        <v>96</v>
      </c>
      <c r="AJ66" s="184" t="s">
        <v>97</v>
      </c>
      <c r="AK66" s="184" t="s">
        <v>98</v>
      </c>
      <c r="AL66" s="184" t="s">
        <v>99</v>
      </c>
      <c r="AM66" s="184" t="s">
        <v>100</v>
      </c>
      <c r="AN66" s="184" t="s">
        <v>101</v>
      </c>
      <c r="AO66" s="184" t="s">
        <v>102</v>
      </c>
      <c r="AP66" s="184" t="s">
        <v>103</v>
      </c>
      <c r="AQ66" s="184" t="s">
        <v>104</v>
      </c>
      <c r="AR66" s="184" t="s">
        <v>105</v>
      </c>
      <c r="AS66" s="184" t="s">
        <v>106</v>
      </c>
      <c r="AT66" s="184" t="s">
        <v>107</v>
      </c>
      <c r="AU66" s="184" t="s">
        <v>108</v>
      </c>
      <c r="AV66" s="184" t="s">
        <v>109</v>
      </c>
      <c r="AW66" s="184" t="s">
        <v>110</v>
      </c>
      <c r="AX66" s="184" t="s">
        <v>111</v>
      </c>
    </row>
  </sheetData>
  <sheetProtection algorithmName="SHA-512" hashValue="0uPHZa+BmFsCGOUeOgz51qa7y/Jyx8UoSRCU6cWuhOm+g9iBMBBg/WoZrmH1lirNQHc8DNbujgvNKAyIYXaukQ==" saltValue="4dnKtH0jRRnXFbOP+9Rxow==" spinCount="100000" sheet="1" objects="1" scenarios="1" selectLockedCells="1"/>
  <dataConsolidate/>
  <mergeCells count="103">
    <mergeCell ref="C46:E46"/>
    <mergeCell ref="AS9:AS13"/>
    <mergeCell ref="G8:G13"/>
    <mergeCell ref="K8:K13"/>
    <mergeCell ref="AO6:AQ6"/>
    <mergeCell ref="AF10:AF13"/>
    <mergeCell ref="AH10:AH13"/>
    <mergeCell ref="AS6:AX6"/>
    <mergeCell ref="AK9:AK13"/>
    <mergeCell ref="AL9:AL13"/>
    <mergeCell ref="AM9:AM13"/>
    <mergeCell ref="AT9:AT13"/>
    <mergeCell ref="AU9:AU13"/>
    <mergeCell ref="AV9:AV13"/>
    <mergeCell ref="AW9:AW13"/>
    <mergeCell ref="AX9:AX13"/>
    <mergeCell ref="AR9:AR13"/>
    <mergeCell ref="W9:W13"/>
    <mergeCell ref="AD8:AI8"/>
    <mergeCell ref="T8:U8"/>
    <mergeCell ref="Y8:AC8"/>
    <mergeCell ref="AR8:AT8"/>
    <mergeCell ref="AU8:AX8"/>
    <mergeCell ref="B16:C16"/>
    <mergeCell ref="B4:C5"/>
    <mergeCell ref="D4:E5"/>
    <mergeCell ref="B12:C12"/>
    <mergeCell ref="D12:E12"/>
    <mergeCell ref="H8:J12"/>
    <mergeCell ref="P9:P13"/>
    <mergeCell ref="Q9:Q13"/>
    <mergeCell ref="B8:C9"/>
    <mergeCell ref="D8:E9"/>
    <mergeCell ref="B10:C11"/>
    <mergeCell ref="D10:E11"/>
    <mergeCell ref="L9:O12"/>
    <mergeCell ref="AO2:AQ2"/>
    <mergeCell ref="AS2:AX2"/>
    <mergeCell ref="R3:V3"/>
    <mergeCell ref="AO3:AQ3"/>
    <mergeCell ref="AS3:AX3"/>
    <mergeCell ref="AO4:AQ4"/>
    <mergeCell ref="AS4:AX4"/>
    <mergeCell ref="R5:V5"/>
    <mergeCell ref="AO5:AQ5"/>
    <mergeCell ref="AS5:AX5"/>
    <mergeCell ref="AQ9:AQ13"/>
    <mergeCell ref="AB10:AB13"/>
    <mergeCell ref="AC10:AC13"/>
    <mergeCell ref="AI10:AI13"/>
    <mergeCell ref="AD9:AI9"/>
    <mergeCell ref="AG11:AG13"/>
    <mergeCell ref="AD10:AD13"/>
    <mergeCell ref="AE10:AE13"/>
    <mergeCell ref="U9:U13"/>
    <mergeCell ref="T9:T13"/>
    <mergeCell ref="AA9:AC9"/>
    <mergeCell ref="AN9:AN13"/>
    <mergeCell ref="AJ9:AJ13"/>
    <mergeCell ref="AO9:AO13"/>
    <mergeCell ref="AP9:AP13"/>
    <mergeCell ref="R9:R13"/>
    <mergeCell ref="X8:X13"/>
    <mergeCell ref="Y9:Y13"/>
    <mergeCell ref="Z9:Z13"/>
    <mergeCell ref="AA10:AA13"/>
    <mergeCell ref="S8:S13"/>
    <mergeCell ref="V8:W8"/>
    <mergeCell ref="V9:V13"/>
    <mergeCell ref="D28:E28"/>
    <mergeCell ref="D30:E30"/>
    <mergeCell ref="B20:C25"/>
    <mergeCell ref="B26:C31"/>
    <mergeCell ref="D16:E16"/>
    <mergeCell ref="B17:C17"/>
    <mergeCell ref="D17:E17"/>
    <mergeCell ref="B14:C14"/>
    <mergeCell ref="D14:E14"/>
    <mergeCell ref="B15:C15"/>
    <mergeCell ref="D15:E15"/>
    <mergeCell ref="B18:E18"/>
    <mergeCell ref="B19:C19"/>
    <mergeCell ref="D19:E19"/>
    <mergeCell ref="D31:E31"/>
    <mergeCell ref="D25:E25"/>
    <mergeCell ref="D26:E26"/>
    <mergeCell ref="D27:E27"/>
    <mergeCell ref="D20:E20"/>
    <mergeCell ref="D21:E21"/>
    <mergeCell ref="D22:E22"/>
    <mergeCell ref="D24:E24"/>
    <mergeCell ref="D23:E23"/>
    <mergeCell ref="D29:E29"/>
    <mergeCell ref="C45:E45"/>
    <mergeCell ref="D32:E32"/>
    <mergeCell ref="D33:E33"/>
    <mergeCell ref="D34:E34"/>
    <mergeCell ref="D36:E36"/>
    <mergeCell ref="D37:E37"/>
    <mergeCell ref="D35:E35"/>
    <mergeCell ref="B38:C38"/>
    <mergeCell ref="D38:E39"/>
    <mergeCell ref="B32:C37"/>
  </mergeCells>
  <phoneticPr fontId="3"/>
  <conditionalFormatting sqref="AO3:AX3">
    <cfRule type="expression" dxfId="254" priority="332">
      <formula>OR($B$40&lt;&gt;"",$C$40&lt;&gt;"",$E$40&lt;&gt;"")</formula>
    </cfRule>
  </conditionalFormatting>
  <conditionalFormatting sqref="AO5:AX5">
    <cfRule type="expression" dxfId="253" priority="325">
      <formula>OR($B$42&lt;&gt;"",$C$42&lt;&gt;"",$E$42&lt;&gt;"")</formula>
    </cfRule>
  </conditionalFormatting>
  <conditionalFormatting sqref="AO4:AX4">
    <cfRule type="expression" dxfId="252" priority="324">
      <formula>OR($B$41&lt;&gt;"",$C$41&lt;&gt;"",$E$41&lt;&gt;"")</formula>
    </cfRule>
  </conditionalFormatting>
  <conditionalFormatting sqref="AO6:AX6">
    <cfRule type="expression" dxfId="251" priority="323">
      <formula>OR($B$43&lt;&gt;"",$C$43&lt;&gt;"",$E$43&lt;&gt;"")</formula>
    </cfRule>
  </conditionalFormatting>
  <conditionalFormatting sqref="V41:X63 H41:T63 W14:X40">
    <cfRule type="expression" dxfId="250" priority="98">
      <formula>$D$12&lt;=$G13</formula>
    </cfRule>
  </conditionalFormatting>
  <conditionalFormatting sqref="D17:E17">
    <cfRule type="expression" dxfId="249" priority="262">
      <formula>AND($B$45="✔",$D$17&lt;&gt;17,$D$17&lt;&gt;"")</formula>
    </cfRule>
  </conditionalFormatting>
  <conditionalFormatting sqref="D31:E31">
    <cfRule type="duplicateValues" dxfId="248" priority="412"/>
  </conditionalFormatting>
  <conditionalFormatting sqref="D32:E37">
    <cfRule type="duplicateValues" dxfId="247" priority="420"/>
  </conditionalFormatting>
  <conditionalFormatting sqref="K41:K63">
    <cfRule type="expression" dxfId="246" priority="231">
      <formula>AND($B$45="✔",OR(K41&lt;10,K41=""))</formula>
    </cfRule>
  </conditionalFormatting>
  <conditionalFormatting sqref="O41:O63">
    <cfRule type="expression" dxfId="245" priority="225">
      <formula>AND($B$45="✔",OR(O41="",O41&lt;1,O41&gt;9999))</formula>
    </cfRule>
  </conditionalFormatting>
  <conditionalFormatting sqref="M41:M63">
    <cfRule type="expression" dxfId="244" priority="220">
      <formula>AND($B$45="✔",LEN(M41)&gt;3)</formula>
    </cfRule>
    <cfRule type="expression" dxfId="243" priority="223">
      <formula>AND($B$45="✔",M41="")</formula>
    </cfRule>
  </conditionalFormatting>
  <conditionalFormatting sqref="P41:P63">
    <cfRule type="expression" dxfId="242" priority="219">
      <formula>AND($B$45="✔",$D$12&gt;=G41,P41="")</formula>
    </cfRule>
  </conditionalFormatting>
  <conditionalFormatting sqref="Q41:Q63">
    <cfRule type="expression" dxfId="241" priority="217">
      <formula>AND($B$45="✔",COUNTIF($Q$14:$Q$63,"")=50)</formula>
    </cfRule>
    <cfRule type="expression" dxfId="240" priority="218">
      <formula>AND($B$45="✔",COUNTIF($Q$14:$Q$63,"*")&lt;$D$12)</formula>
    </cfRule>
  </conditionalFormatting>
  <conditionalFormatting sqref="R41:R63">
    <cfRule type="expression" dxfId="239" priority="215">
      <formula>AND($B$45="✔",R41&lt;&gt;"ガソリン",R41&lt;&gt;"軽油",R41&lt;&gt;"LPG",R41&lt;&gt;"CNG")</formula>
    </cfRule>
  </conditionalFormatting>
  <conditionalFormatting sqref="S41:S63">
    <cfRule type="expression" dxfId="238" priority="206">
      <formula>AND($B$45="✔",OR(AND($D$4="連携前",S41&lt;=0),AND($D$4="連携後",S41&lt;0)))</formula>
    </cfRule>
    <cfRule type="expression" dxfId="237" priority="210">
      <formula>AND($B$45="✔",S41&gt;K41*2880)</formula>
    </cfRule>
    <cfRule type="expression" dxfId="236" priority="211">
      <formula>AND($B$45="✔",S41="")</formula>
    </cfRule>
  </conditionalFormatting>
  <conditionalFormatting sqref="T41:T63">
    <cfRule type="expression" dxfId="235" priority="203">
      <formula>AND($B$45="✔",$D$4="連携前",T41&lt;=0)</formula>
    </cfRule>
    <cfRule type="expression" dxfId="234" priority="207">
      <formula>AND($B$45="✔",T41="")</formula>
    </cfRule>
    <cfRule type="expression" dxfId="233" priority="208">
      <formula>AND($B$45="✔",S41&gt;1,T41&lt;=0)</formula>
    </cfRule>
    <cfRule type="expression" dxfId="232" priority="209">
      <formula>AND($B$45="✔",$T41&gt;$K41*100)</formula>
    </cfRule>
  </conditionalFormatting>
  <conditionalFormatting sqref="V41:V63">
    <cfRule type="expression" dxfId="231" priority="200">
      <formula>AND($B$45="✔",$D$4="連携前",V41&lt;=0)</formula>
    </cfRule>
    <cfRule type="expression" dxfId="230" priority="201">
      <formula>AND($B$45="✔",V41="")</formula>
    </cfRule>
    <cfRule type="expression" dxfId="229" priority="202">
      <formula>AND($B$45="✔",$D$4="連携前",V41&lt;0)</formula>
    </cfRule>
  </conditionalFormatting>
  <conditionalFormatting sqref="W14:W63">
    <cfRule type="expression" dxfId="228" priority="198">
      <formula>AND($B$45="✔",$D$16=5,W14="")</formula>
    </cfRule>
    <cfRule type="expression" dxfId="227" priority="199">
      <formula>AND($B$45="✔",W14&gt;$V14)</formula>
    </cfRule>
  </conditionalFormatting>
  <conditionalFormatting sqref="Y8:AC8">
    <cfRule type="expression" dxfId="226" priority="195">
      <formula>OR(COUNTIF($D$20:$E$37,"走行時間")&gt;=1,COUNTIF($D$20:$E$37,"走行距離（高速道路）")&gt;=1,COUNTIF($D$20:$E$37,"平均速度")&gt;=1)</formula>
    </cfRule>
  </conditionalFormatting>
  <conditionalFormatting sqref="Y9:Y13">
    <cfRule type="expression" dxfId="225" priority="194">
      <formula>COUNTIF($D$20:$E$37,"走行時間")&gt;=1</formula>
    </cfRule>
  </conditionalFormatting>
  <conditionalFormatting sqref="Z9:Z13">
    <cfRule type="expression" dxfId="224" priority="189">
      <formula>COUNTIF($D$20:$E$37,"平均速度")&gt;=1</formula>
    </cfRule>
  </conditionalFormatting>
  <conditionalFormatting sqref="AA9:AC9">
    <cfRule type="expression" dxfId="223" priority="188">
      <formula>OR(COUNTIF($D$20:$E$37,"走行時間")&gt;=1,COUNTIF($D$20:$E$37,"走行距離（高速道路）")&gt;=1,COUNTIF($D$20:$E$37,"平均速度")&gt;=1,COUNTIF($D$20:$E$37,"走行距離（高速道路）")&gt;=1)</formula>
    </cfRule>
  </conditionalFormatting>
  <conditionalFormatting sqref="AA10:AA13">
    <cfRule type="expression" dxfId="222" priority="187">
      <formula>COUNTIF($D$20:$E$37,"走行距離（高速道路）")&gt;=1</formula>
    </cfRule>
  </conditionalFormatting>
  <conditionalFormatting sqref="AB10:AB13">
    <cfRule type="expression" dxfId="221" priority="186">
      <formula>COUNTIF($D$20:$E$37,"走行時間")&gt;=1</formula>
    </cfRule>
  </conditionalFormatting>
  <conditionalFormatting sqref="AC10:AC13">
    <cfRule type="expression" dxfId="220" priority="185">
      <formula>COUNTIF($D$20:$E$37,"平均速度")&gt;=1</formula>
    </cfRule>
  </conditionalFormatting>
  <conditionalFormatting sqref="AD8:AI9">
    <cfRule type="expression" dxfId="219" priority="167">
      <formula>OR(COUNTIF($D$20:$E$37,"荷積み・荷卸し")&gt;=1,COUNTIF($D$20:$E$37,"荷待ち時間")&gt;=1,COUNTIF($D$20:$E$37,"荷待ち時間（うちアイドリング時間）")&gt;=1,COUNTIF($D$20:$E$37,"早着による待機時間")&gt;=1,COUNTIF($D$20:$E$37,"休憩")&gt;=1)</formula>
    </cfRule>
  </conditionalFormatting>
  <conditionalFormatting sqref="AD10:AE13">
    <cfRule type="expression" dxfId="218" priority="166">
      <formula>COUNTIF($D$20:$E$37,"荷積み・荷卸し")&gt;=1</formula>
    </cfRule>
  </conditionalFormatting>
  <conditionalFormatting sqref="AG11:AG13">
    <cfRule type="expression" dxfId="217" priority="157">
      <formula>AND($D$12&gt;=$G14,COUNTIF($D$20:$E$37,"荷待ち時間（うちアイドリング時間）")&gt;=1)</formula>
    </cfRule>
  </conditionalFormatting>
  <conditionalFormatting sqref="AH10:AH13">
    <cfRule type="expression" dxfId="216" priority="154">
      <formula>AND($D$12&gt;=$G14,COUNTIF($D$20:$E$37,"早着による待機時間")&gt;=1)</formula>
    </cfRule>
  </conditionalFormatting>
  <conditionalFormatting sqref="AI10:AI13">
    <cfRule type="expression" dxfId="215" priority="151">
      <formula>AND($D$12&gt;=$G14,COUNTIF($D$20:$E$37,"休憩")&gt;=1)</formula>
    </cfRule>
  </conditionalFormatting>
  <conditionalFormatting sqref="AJ8:AJ13">
    <cfRule type="expression" dxfId="214" priority="148">
      <formula>AND($D$12&gt;=$G14,COUNTIF($D$20:$E$37,"発着時刻")&gt;=1)</formula>
    </cfRule>
  </conditionalFormatting>
  <conditionalFormatting sqref="AK8:AK13">
    <cfRule type="expression" dxfId="213" priority="145">
      <formula>AND($D$12&gt;=$G14,COUNTIF($D$20:$E$37,"積載情報")&gt;=1)</formula>
    </cfRule>
  </conditionalFormatting>
  <conditionalFormatting sqref="U41:U63">
    <cfRule type="expression" dxfId="212" priority="139">
      <formula>$D$12&lt;$G41</formula>
    </cfRule>
  </conditionalFormatting>
  <conditionalFormatting sqref="U41:U63">
    <cfRule type="expression" dxfId="211" priority="459">
      <formula>AND($D$12&gt;=$G41,COUNTIF($D$20:$E$37,"積載情報")&gt;=1)</formula>
    </cfRule>
  </conditionalFormatting>
  <conditionalFormatting sqref="U41:U63">
    <cfRule type="expression" dxfId="210" priority="142">
      <formula>AND($B$45="✔",COUNTIF(INDIRECT("反映・確認シート!BL"&amp;AZ41),"*NG*")&gt;0)</formula>
    </cfRule>
  </conditionalFormatting>
  <conditionalFormatting sqref="AL8:AN13">
    <cfRule type="expression" dxfId="209" priority="137">
      <formula>AND($D$12&gt;=$G14,COUNTIF($D$20:$E$37,"空車情報")&gt;=1)</formula>
    </cfRule>
  </conditionalFormatting>
  <conditionalFormatting sqref="AO8:AQ13">
    <cfRule type="expression" dxfId="208" priority="132">
      <formula>AND($D$12&gt;=$G14,COUNTIF($D$20:$E$37,"交通情報")&gt;=1)</formula>
    </cfRule>
  </conditionalFormatting>
  <conditionalFormatting sqref="AR9:AT13 AR8">
    <cfRule type="expression" dxfId="207" priority="127">
      <formula>AND($D$12&gt;=$G14,COUNTIF($D$20:$E$37,"温度情報")&gt;=1)</formula>
    </cfRule>
  </conditionalFormatting>
  <conditionalFormatting sqref="AU8:AX8">
    <cfRule type="expression" dxfId="206" priority="118">
      <formula>OR($B$40&lt;&gt;"",$C$40&lt;&gt;"",$E$40&lt;&gt;"",$B$41&lt;&gt;"",$C$41&lt;&gt;"",$E$41&lt;&gt;"",$B$42&lt;&gt;"",$C$42&lt;&gt;"",$E$42&lt;&gt;"",$B$43&lt;&gt;"",$C$43&lt;&gt;"",$E$43&lt;&gt;"")</formula>
    </cfRule>
  </conditionalFormatting>
  <conditionalFormatting sqref="AU9:AU13">
    <cfRule type="expression" dxfId="205" priority="117">
      <formula>OR($B$40&lt;&gt;"",$C$40&lt;&gt;"",$E$40&lt;&gt;"")</formula>
    </cfRule>
  </conditionalFormatting>
  <conditionalFormatting sqref="AV9:AV13">
    <cfRule type="expression" dxfId="204" priority="115">
      <formula>OR($B$41&lt;&gt;"",$C$41&lt;&gt;"",$E$41&lt;&gt;"")</formula>
    </cfRule>
  </conditionalFormatting>
  <conditionalFormatting sqref="AW9:AW13">
    <cfRule type="expression" dxfId="203" priority="113">
      <formula>OR($B$42&lt;&gt;"",$C$42&lt;&gt;"",$E$42&lt;&gt;"")</formula>
    </cfRule>
  </conditionalFormatting>
  <conditionalFormatting sqref="AX9:AX13">
    <cfRule type="expression" dxfId="202" priority="111">
      <formula>OR($B$43&lt;&gt;"",$C$43&lt;&gt;"",$E$43&lt;&gt;"")</formula>
    </cfRule>
  </conditionalFormatting>
  <conditionalFormatting sqref="B40:B43">
    <cfRule type="expression" dxfId="201" priority="109">
      <formula>AND($B$45="✔",B40&lt;&gt;"",B40&lt;&gt;$D$15)</formula>
    </cfRule>
  </conditionalFormatting>
  <conditionalFormatting sqref="H41:J63">
    <cfRule type="expression" dxfId="200" priority="102">
      <formula>AND($B$45="✔",COUNTIF(INDIRECT("反映・確認シート!J"&amp;$AZ41&amp;":J"&amp;$AZ41),"*NG*")&gt;=1)</formula>
    </cfRule>
  </conditionalFormatting>
  <conditionalFormatting sqref="AD14:AD63">
    <cfRule type="expression" dxfId="199" priority="74">
      <formula>AND($B$45="✔",COUNTIF(INDIRECT("反映・確認シート!EV"&amp;AZ14&amp;":FH"&amp;AZ14),"NG")&gt;0)</formula>
    </cfRule>
  </conditionalFormatting>
  <conditionalFormatting sqref="AE14:AE63">
    <cfRule type="expression" dxfId="198" priority="73">
      <formula>AND($B$45="✔",COUNTIF(INDIRECT("反映・確認シート!EV"&amp;AZ14&amp;":FH"&amp;AZ14),"NG")&gt;0)</formula>
    </cfRule>
  </conditionalFormatting>
  <conditionalFormatting sqref="AK14:AK63">
    <cfRule type="expression" dxfId="197" priority="71">
      <formula>AND($B$45="✔",COUNTIF(INDIRECT("反映・確認シート!IL"&amp;AZ14&amp;":IR"&amp;AZ14),"NG")&gt;0)</formula>
    </cfRule>
    <cfRule type="expression" dxfId="196" priority="72">
      <formula>AND($D$12&gt;=$G14,COUNTIF($D$20:$E$37,"積載情報")&gt;=1)</formula>
    </cfRule>
  </conditionalFormatting>
  <conditionalFormatting sqref="Y14:Y63">
    <cfRule type="expression" dxfId="195" priority="76">
      <formula>AND($D$12&gt;=$G14,COUNTIF($D$20:$E$37,"走行時間")&gt;=1)</formula>
    </cfRule>
  </conditionalFormatting>
  <conditionalFormatting sqref="Z14:Z63">
    <cfRule type="expression" dxfId="194" priority="78">
      <formula>AND($B$45="✔",COUNTIF(INDIRECT("反映・確認シート!CX"&amp;AZ14&amp;":DF"&amp;AZ14),"BC")&gt;0)</formula>
    </cfRule>
    <cfRule type="expression" dxfId="193" priority="79">
      <formula>AND($D$12&gt;=$G14,COUNTIF($D$20:$E$37,"平均速度")&gt;=1)</formula>
    </cfRule>
  </conditionalFormatting>
  <conditionalFormatting sqref="AA14:AA63">
    <cfRule type="expression" dxfId="192" priority="81">
      <formula>AND($D$12&gt;=$G14,COUNTIF($D$20:$E$37,"走行距離（高速道路）")&gt;=1)</formula>
    </cfRule>
  </conditionalFormatting>
  <conditionalFormatting sqref="AB14:AB63">
    <cfRule type="expression" dxfId="191" priority="82">
      <formula>AND($B$45="✔",COUNTIF(INDIRECT("反映・確認シート!EB"&amp;AZ14&amp;":ED"&amp;AZ14),"NG")&gt;0)</formula>
    </cfRule>
    <cfRule type="expression" dxfId="190" priority="83">
      <formula>AND($D$12&gt;=$G14,COUNTIF($D$20:$E$37,"走行時間")&gt;=1)</formula>
    </cfRule>
  </conditionalFormatting>
  <conditionalFormatting sqref="AC14:AC63">
    <cfRule type="expression" dxfId="189" priority="84">
      <formula>AND($B$45="✔",COUNTIF(INDIRECT("反映・確認シート!ED"&amp;AZ14&amp;":EF"&amp;AZ14),"NG")&gt;0)</formula>
    </cfRule>
    <cfRule type="expression" dxfId="188" priority="85">
      <formula>AND($D$12&gt;=$G14,COUNTIF($D$20:$E$37,"平均速度")&gt;=1)</formula>
    </cfRule>
  </conditionalFormatting>
  <conditionalFormatting sqref="AD14:AE63">
    <cfRule type="expression" dxfId="187" priority="86">
      <formula>AND($B$45="✔",COUNTIF(INDIRECT("反映・確認シート!EV"&amp;$AZ14&amp;":EH"&amp;$AZ14),"NG")&gt;0)</formula>
    </cfRule>
    <cfRule type="expression" dxfId="186" priority="87">
      <formula>AND($D$12&gt;=$G14,COUNTIF($D$20:$E$37,"荷積み・荷卸し")&gt;=1)</formula>
    </cfRule>
  </conditionalFormatting>
  <conditionalFormatting sqref="AF14:AF63">
    <cfRule type="expression" dxfId="185" priority="88">
      <formula>AND($B$45="✔",COUNTIF(INDIRECT("反映・確認シート!FP"&amp;AZ14&amp;":FT"&amp;AZ14),"不要")&lt;3,COUNTIF(INDIRECT("反映・確認シート!FP"&amp;AZ14&amp;":FX"&amp;AZ14),"NG")&gt;0)</formula>
    </cfRule>
    <cfRule type="expression" dxfId="184" priority="89">
      <formula>AND($D$12&gt;=$G14,COUNTIF($D$20:$E$37,"荷待ち時間")&gt;=1)</formula>
    </cfRule>
  </conditionalFormatting>
  <conditionalFormatting sqref="AG14:AG63">
    <cfRule type="expression" dxfId="183" priority="90">
      <formula>AND($B$45="✔",COUNTIF(INDIRECT("反映・確認シート!GF"&amp;AZ14&amp;":GP"&amp;AZ14),"NG")&gt;0)</formula>
    </cfRule>
    <cfRule type="expression" dxfId="182" priority="91">
      <formula>AND($D$12&gt;=$G14,COUNTIF($D$20:$E$37,"荷待ち時間（うちアイドリング時間）")&gt;=1)</formula>
    </cfRule>
  </conditionalFormatting>
  <conditionalFormatting sqref="AH14:AH63">
    <cfRule type="expression" dxfId="181" priority="92">
      <formula>AND($B$45="✔",COUNTIF(INDIRECT("反映・確認シート!GV"&amp;AZ14&amp;":GZ"&amp;AZ14),"不要")&lt;3,COUNTIF(INDIRECT("反映・確認シート!HB"&amp;AZ14&amp;":HD"&amp;AZ14),"NG")&gt;0)</formula>
    </cfRule>
    <cfRule type="expression" dxfId="180" priority="93">
      <formula>AND($D$12&gt;=$G14,COUNTIF($D$20:$E$37,"早着による待機時間")&gt;=1)</formula>
    </cfRule>
  </conditionalFormatting>
  <conditionalFormatting sqref="AI14:AI63">
    <cfRule type="expression" dxfId="179" priority="94">
      <formula>AND($B$45="✔",COUNTIF(INDIRECT("反映・確認シート!HL"&amp;AZ14&amp;":HP"&amp;AZ14),"不要")&lt;3,COUNTIF(INDIRECT("反映・確認シート!HR"&amp;AZ14&amp;":HT"&amp;AZ14),"NG")&gt;0)</formula>
    </cfRule>
    <cfRule type="expression" dxfId="178" priority="95">
      <formula>AND($D$12&gt;=$G14,COUNTIF($D$20:$E$37,"休憩")&gt;=1)</formula>
    </cfRule>
  </conditionalFormatting>
  <conditionalFormatting sqref="AJ14:AJ63">
    <cfRule type="expression" dxfId="177" priority="97">
      <formula>AND($D$12&gt;=$G14,COUNTIF($D$20:$E$37,"発着時刻")&gt;=1)</formula>
    </cfRule>
  </conditionalFormatting>
  <conditionalFormatting sqref="AL14:AN63">
    <cfRule type="expression" dxfId="176" priority="70">
      <formula>AND($D$12&gt;=$G14,COUNTIF($D$20:$E$37,"空車情報")&gt;=1)</formula>
    </cfRule>
  </conditionalFormatting>
  <conditionalFormatting sqref="AL14:AL63">
    <cfRule type="expression" dxfId="175" priority="69">
      <formula>AND($B$45="✔",COUNTIF(INDIRECT("反映・確認シート!JB"&amp;AZ14&amp;":JJ"&amp;AZ14),"NG")&gt;0)</formula>
    </cfRule>
  </conditionalFormatting>
  <conditionalFormatting sqref="AO14:AQ63">
    <cfRule type="expression" dxfId="174" priority="66">
      <formula>AND($D$12&gt;=$G14,COUNTIF($D$20:$E$37,"交通情報")&gt;=1)</formula>
    </cfRule>
  </conditionalFormatting>
  <conditionalFormatting sqref="AR14:AT63">
    <cfRule type="expression" dxfId="173" priority="62">
      <formula>AND($D$12&gt;=$G14,COUNTIF($D$20:$E$37,"温度情報")&gt;=1)</formula>
    </cfRule>
  </conditionalFormatting>
  <conditionalFormatting sqref="AR14:AR63">
    <cfRule type="expression" dxfId="172" priority="60">
      <formula>AND($B$45="✔",COUNTIF(INDIRECT("反映・確認シート!MD"&amp;AZ14&amp;":MJ"&amp;AZ14),"NG")&gt;0)</formula>
    </cfRule>
  </conditionalFormatting>
  <conditionalFormatting sqref="AS14:AS63">
    <cfRule type="expression" dxfId="171" priority="58">
      <formula>AND($B$45="✔",COUNTIF(INDIRECT("反映・確認シート!MP"&amp;AZ14&amp;":MV"&amp;AZ14),"NG")&gt;0)</formula>
    </cfRule>
  </conditionalFormatting>
  <conditionalFormatting sqref="AT14:AT63">
    <cfRule type="expression" dxfId="170" priority="57">
      <formula>AND($B$45="✔",COUNTIF(INDIRECT("反映・確認シート!NB"&amp;AZ14&amp;":NH"&amp;AZ14),"NG")&gt;0)</formula>
    </cfRule>
  </conditionalFormatting>
  <conditionalFormatting sqref="AU14:AU63">
    <cfRule type="expression" dxfId="169" priority="52">
      <formula>AND($B$45="✔",COUNTIF(INDIRECT("反映・確認シート!NP"&amp;AZ14&amp;":NR"&amp;AZ14),"NG")&gt;0)</formula>
    </cfRule>
    <cfRule type="expression" dxfId="168" priority="56">
      <formula>OR($B$40&lt;&gt;"",$C$40&lt;&gt;"",$E$40&lt;&gt;"")</formula>
    </cfRule>
  </conditionalFormatting>
  <conditionalFormatting sqref="AV14:AV63">
    <cfRule type="expression" dxfId="167" priority="51">
      <formula>AND($B$45="✔",COUNTIF(INDIRECT("反映・確認シート!NX"&amp;AZ14&amp;":NZ"&amp;AZ14),"NG")&gt;0)</formula>
    </cfRule>
    <cfRule type="expression" dxfId="166" priority="55">
      <formula>OR($B$41&lt;&gt;"",$C$41&lt;&gt;"",$E$41&lt;&gt;"")</formula>
    </cfRule>
  </conditionalFormatting>
  <conditionalFormatting sqref="AW14:AW63">
    <cfRule type="expression" dxfId="165" priority="50">
      <formula>AND($B$45="✔",COUNTIF(INDIRECT("反映・確認シート!OF"&amp;AZ14&amp;":OH"&amp;AZ14),"NG")&gt;0)</formula>
    </cfRule>
    <cfRule type="expression" dxfId="164" priority="54">
      <formula>OR($B$42&lt;&gt;"",$C$42&lt;&gt;"",$E$42&lt;&gt;"")</formula>
    </cfRule>
  </conditionalFormatting>
  <conditionalFormatting sqref="AX14:AX63">
    <cfRule type="expression" dxfId="163" priority="49">
      <formula>AND($B$45="✔",COUNTIF(INDIRECT("反映・確認シート!ON"&amp;AZ14&amp;":OP"&amp;AZ14),"NG")&gt;0)</formula>
    </cfRule>
    <cfRule type="expression" dxfId="162" priority="53">
      <formula>OR($B$43&lt;&gt;"",$C$43&lt;&gt;"",$E$43&lt;&gt;"")</formula>
    </cfRule>
  </conditionalFormatting>
  <conditionalFormatting sqref="Y14:AX63">
    <cfRule type="expression" dxfId="161" priority="48">
      <formula>AND($D$12&lt;$G14)</formula>
    </cfRule>
  </conditionalFormatting>
  <conditionalFormatting sqref="Y14:Y63">
    <cfRule type="expression" dxfId="160" priority="75">
      <formula>AND($B$45="✔",COUNTIF(INDIRECT("反映・確認シート!CJ"&amp;AZ14&amp;":CN"&amp;AZ14),"不要")&lt;3,COUNTIF(INDIRECT("反映・確認シート!CJ"&amp;AZ14&amp;":CR"&amp;AZ14),"NG")&gt;0)</formula>
    </cfRule>
  </conditionalFormatting>
  <conditionalFormatting sqref="Z14:Z63">
    <cfRule type="expression" dxfId="159" priority="77">
      <formula>AND($B$45="✔",COUNTIF(INDIRECT("反映・確認シート!CX"&amp;AZ14&amp;":DB"&amp;AZ14),"不要")&lt;3,COUNTIF(INDIRECT("反映・確認シート!CX"&amp;AZ14&amp;":DF"&amp;AZ14),"NG")&gt;0)</formula>
    </cfRule>
  </conditionalFormatting>
  <conditionalFormatting sqref="AA14:AA63">
    <cfRule type="expression" dxfId="158" priority="80">
      <formula>AND($B$45="✔",COUNTIF(INDIRECT("反映・確認シート!DN"&amp;AZ14&amp;":DR"&amp;AZ14),"不要")&lt;3,COUNTIF(INDIRECT("反映・確認シート!DN"&amp;AZ14&amp;":DV"&amp;AZ14),"NG")&gt;0)</formula>
    </cfRule>
  </conditionalFormatting>
  <conditionalFormatting sqref="AM14:AM63">
    <cfRule type="expression" dxfId="157" priority="68">
      <formula>AND($B$45="✔",COUNTIF(INDIRECT("反映・確認シート!JP"&amp;AZ14&amp;":JT"&amp;AZ14),"不要")&lt;3,COUNTIF(INDIRECT("反映・確認シート!JP"&amp;AZ14&amp;":JV"&amp;AZ14),"NG")&gt;0)</formula>
    </cfRule>
  </conditionalFormatting>
  <conditionalFormatting sqref="D15:E15">
    <cfRule type="expression" dxfId="155" priority="43">
      <formula>AND($B$45="✔",OR($D$15="",$D$15=0,$D$15&gt;4))</formula>
    </cfRule>
  </conditionalFormatting>
  <conditionalFormatting sqref="D16:E16">
    <cfRule type="expression" dxfId="154" priority="42">
      <formula>AND($B$45="✔",OR($D$16&lt;5,$D$16&gt;16))</formula>
    </cfRule>
  </conditionalFormatting>
  <conditionalFormatting sqref="D23:E25">
    <cfRule type="duplicateValues" dxfId="153" priority="39"/>
  </conditionalFormatting>
  <conditionalFormatting sqref="V14:V40 H14:T40">
    <cfRule type="expression" dxfId="152" priority="4">
      <formula>$D$12&lt;=$G13</formula>
    </cfRule>
  </conditionalFormatting>
  <conditionalFormatting sqref="K14:K40">
    <cfRule type="expression" dxfId="151" priority="30">
      <formula>AND($B$45="✔",OR(K14&lt;10,K14=""))</formula>
    </cfRule>
  </conditionalFormatting>
  <conditionalFormatting sqref="O14:O40">
    <cfRule type="expression" dxfId="150" priority="28">
      <formula>AND($B$45="✔",OR(O14="",O14&lt;1,O14&gt;9999))</formula>
    </cfRule>
  </conditionalFormatting>
  <conditionalFormatting sqref="M14:M40">
    <cfRule type="expression" dxfId="149" priority="25">
      <formula>AND($B$45="✔",LEN(M14)&gt;3)</formula>
    </cfRule>
    <cfRule type="expression" dxfId="148" priority="27">
      <formula>AND($B$45="✔",M14="")</formula>
    </cfRule>
  </conditionalFormatting>
  <conditionalFormatting sqref="P14:P40">
    <cfRule type="expression" dxfId="147" priority="24">
      <formula>AND($B$45="✔",$D$12&gt;=G14,P14="")</formula>
    </cfRule>
  </conditionalFormatting>
  <conditionalFormatting sqref="Q14:Q40">
    <cfRule type="expression" dxfId="146" priority="22">
      <formula>AND($B$45="✔",COUNTIF($Q$14:$Q$63,"")=50)</formula>
    </cfRule>
    <cfRule type="expression" dxfId="145" priority="23">
      <formula>AND($B$45="✔",COUNTIF($Q$14:$Q$63,"*")&lt;$D$12)</formula>
    </cfRule>
  </conditionalFormatting>
  <conditionalFormatting sqref="R14:R40">
    <cfRule type="expression" dxfId="144" priority="21">
      <formula>AND($B$45="✔",R14&lt;&gt;"ガソリン",R14&lt;&gt;"軽油",R14&lt;&gt;"LPG",R14&lt;&gt;"CNG")</formula>
    </cfRule>
  </conditionalFormatting>
  <conditionalFormatting sqref="S14:S40">
    <cfRule type="expression" dxfId="143" priority="15">
      <formula>AND($B$45="✔",OR(AND($D$4="連携前",S14&lt;=0),AND($D$4="連携後",S14&lt;0)))</formula>
    </cfRule>
    <cfRule type="expression" dxfId="142" priority="19">
      <formula>AND($B$45="✔",S14&gt;K14*2880)</formula>
    </cfRule>
    <cfRule type="expression" dxfId="141" priority="20">
      <formula>AND($B$45="✔",S14="")</formula>
    </cfRule>
  </conditionalFormatting>
  <conditionalFormatting sqref="T14:T40">
    <cfRule type="expression" dxfId="140" priority="14">
      <formula>AND($B$45="✔",$D$4="連携前",T14&lt;=0)</formula>
    </cfRule>
    <cfRule type="expression" dxfId="139" priority="16">
      <formula>AND($B$45="✔",T14="")</formula>
    </cfRule>
    <cfRule type="expression" dxfId="138" priority="17">
      <formula>AND($B$45="✔",S14&gt;1,T14&lt;=0)</formula>
    </cfRule>
    <cfRule type="expression" dxfId="137" priority="18">
      <formula>AND($B$45="✔",$T14&gt;$K14*100)</formula>
    </cfRule>
  </conditionalFormatting>
  <conditionalFormatting sqref="V14:V40">
    <cfRule type="expression" dxfId="136" priority="11">
      <formula>AND($B$45="✔",$D$4="連携前",V14&lt;=0)</formula>
    </cfRule>
    <cfRule type="expression" dxfId="135" priority="12">
      <formula>AND($B$45="✔",V14="")</formula>
    </cfRule>
    <cfRule type="expression" dxfId="134" priority="13">
      <formula>AND($B$45="✔",$D$4="連携前",V14&lt;0)</formula>
    </cfRule>
  </conditionalFormatting>
  <conditionalFormatting sqref="U14:U40">
    <cfRule type="expression" dxfId="133" priority="9">
      <formula>$D$12&lt;$G14</formula>
    </cfRule>
  </conditionalFormatting>
  <conditionalFormatting sqref="U14:U40">
    <cfRule type="expression" dxfId="132" priority="31">
      <formula>AND($D$12&gt;=$G14,COUNTIF($D$20:$E$37,"積載情報")&gt;=1)</formula>
    </cfRule>
  </conditionalFormatting>
  <conditionalFormatting sqref="U14:U40">
    <cfRule type="expression" dxfId="131" priority="10">
      <formula>AND($B$45="✔",COUNTIF(INDIRECT("反映・確認シート!BL"&amp;AZ14),"*NG*")&gt;0)</formula>
    </cfRule>
  </conditionalFormatting>
  <conditionalFormatting sqref="H14:J40">
    <cfRule type="expression" dxfId="130" priority="8">
      <formula>AND($B$45="✔",COUNTIF(INDIRECT("反映・確認シート!J"&amp;$AZ14&amp;":J"&amp;$AZ14),"*NG*")&gt;=1)</formula>
    </cfRule>
  </conditionalFormatting>
  <conditionalFormatting sqref="D4:E5">
    <cfRule type="expression" dxfId="127" priority="44">
      <formula>AND(#REF!=TRUE,#REF!&lt;&gt;"連携前",#REF!&lt;&gt;"連携後")</formula>
    </cfRule>
  </conditionalFormatting>
  <conditionalFormatting sqref="D24:E24">
    <cfRule type="expression" dxfId="126" priority="37">
      <formula>AND(#REF!=TRUE,#REF!="NG")</formula>
    </cfRule>
  </conditionalFormatting>
  <conditionalFormatting sqref="D23:E25">
    <cfRule type="expression" dxfId="125" priority="38">
      <formula>AND(#REF!=TRUE,#REF!=0,#REF!=0,#REF!=0,#REF!=0,#REF!=0,#REF!=0)</formula>
    </cfRule>
  </conditionalFormatting>
  <conditionalFormatting sqref="D23:E23">
    <cfRule type="expression" dxfId="124" priority="40">
      <formula>AND(#REF!=TRUE,#REF!="NG")</formula>
    </cfRule>
  </conditionalFormatting>
  <conditionalFormatting sqref="D25:E25">
    <cfRule type="expression" dxfId="123" priority="41">
      <formula>AND(#REF!=TRUE,#REF!="NG")</formula>
    </cfRule>
  </conditionalFormatting>
  <conditionalFormatting sqref="L14:L40">
    <cfRule type="expression" dxfId="122" priority="29">
      <formula>AND($B$45="✔",COUNTIF(#REF!,L14)=0)</formula>
    </cfRule>
  </conditionalFormatting>
  <conditionalFormatting sqref="M14:M40">
    <cfRule type="expression" dxfId="121" priority="26">
      <formula>AND($B$45="✔",COUNTIF(#REF!,M14)&lt;1)</formula>
    </cfRule>
  </conditionalFormatting>
  <conditionalFormatting sqref="N14:N40">
    <cfRule type="expression" dxfId="120" priority="32">
      <formula>AND($B$45="✔",COUNTIF(#REF!,N14)=0)</formula>
    </cfRule>
  </conditionalFormatting>
  <conditionalFormatting sqref="D12:E12">
    <cfRule type="expression" dxfId="5" priority="1">
      <formula>AND($B$45="✔",OR($D$12="",$D$12=0,$D$12&gt;50))</formula>
    </cfRule>
  </conditionalFormatting>
  <conditionalFormatting sqref="D8:E9">
    <cfRule type="expression" dxfId="3" priority="3">
      <formula>AND(#REF!=TRUE,OR($D$8&gt;49999,$D$8&lt;40001))</formula>
    </cfRule>
  </conditionalFormatting>
  <conditionalFormatting sqref="D10:E11">
    <cfRule type="expression" dxfId="1" priority="2">
      <formula>AND($D$10="",#REF!=TRUE)</formula>
    </cfRule>
  </conditionalFormatting>
  <dataValidations count="43">
    <dataValidation type="list" allowBlank="1" showInputMessage="1" showErrorMessage="1" errorTitle="データ取得時期エラー" error="連携前もしくは連携後のいずれかを選択してください。" sqref="D4:E5">
      <formula1>取得時期</formula1>
    </dataValidation>
    <dataValidation type="whole" allowBlank="1" showInputMessage="1" showErrorMessage="1" errorTitle="交付決定番号エラー" error="交付決定通知書（様式第２）をご確認の上、正しい交付決定番号を入力してください。" sqref="D8:E9">
      <formula1>40001</formula1>
      <formula2>49999</formula2>
    </dataValidation>
    <dataValidation type="whole" allowBlank="1" showInputMessage="1" showErrorMessage="1" errorTitle="取組実施 車両台数エラー" error="取組実施 車両台数は1台以上から50台以下の整数を入力してください。" sqref="D12:E12">
      <formula1>1</formula1>
      <formula2>50</formula2>
    </dataValidation>
    <dataValidation type="whole" allowBlank="1" showInputMessage="1" showErrorMessage="1" errorTitle="区分Aの連携メニュー番号エラー" error="区分Aの連携メニュー番号は1～4です。実施計画書を参照してください。" sqref="D15:E15">
      <formula1>1</formula1>
      <formula2>4</formula2>
    </dataValidation>
    <dataValidation type="whole" allowBlank="1" showInputMessage="1" showErrorMessage="1" errorTitle="区分Bの連携メニュー番号エラー" error="区分Bの連携メニュー番号は5～16です。実施計画書を参照してください。" sqref="D16:E16">
      <formula1>5</formula1>
      <formula2>16</formula2>
    </dataValidation>
    <dataValidation type="whole" allowBlank="1" showInputMessage="1" showErrorMessage="1" errorTitle="その他の連携メニュー番号エラー" error="区分Bの連携メニュー番号は17のみです。その他の取組を実施されていない場合は空欄としてください。" sqref="D17:E17">
      <formula1>17</formula1>
      <formula2>17</formula2>
    </dataValidation>
    <dataValidation type="list" allowBlank="1" showInputMessage="1" showErrorMessage="1" errorTitle="追加情報の区分A連携メニュー番号エラー" error="追加情報の区分A連携メニュー番号には、D15セルで選択した番号以外は入力できません。" sqref="B40:B43">
      <formula1>$D$15</formula1>
    </dataValidation>
    <dataValidation type="list" allowBlank="1" showInputMessage="1" showErrorMessage="1" errorTitle="追加情報の区分B連携メニュー番号エラー" error="追加情報の区分B連携メニュー番号には、D16、17セルで選択した番号以外は入力できません。" sqref="C40:C43">
      <formula1>$D$16:$E$16</formula1>
    </dataValidation>
    <dataValidation type="whole" allowBlank="1" showInputMessage="1" showErrorMessage="1" errorTitle="データ取得日数エラー" error="データ取得日数は、少なくとも10日間以上となるよう取組を行って下さい。" sqref="K14:K63">
      <formula1>10</formula1>
      <formula2>129</formula2>
    </dataValidation>
    <dataValidation type="whole" allowBlank="1" showInputMessage="1" showErrorMessage="1" errorTitle="個別番号エラー" error="1～4桁の値のみで入力してください。「00-01」の場合は、「1」としてください。また、「・」、「-」等の記号も不要です。" sqref="O14:O63">
      <formula1>1</formula1>
      <formula2>9999</formula2>
    </dataValidation>
    <dataValidation type="list" allowBlank="1" showInputMessage="1" showErrorMessage="1" errorTitle="燃料の種類エラー" error="燃料の種類は、ガソリン、軽油、LPG、CNGのいずれかから選択してください。" sqref="R14:R63">
      <formula1>燃料の種類</formula1>
    </dataValidation>
    <dataValidation type="decimal" allowBlank="1" showInputMessage="1" showErrorMessage="1" errorTitle="走行距離エラー" error="走行距離にデータ取得日数から1日あたりに走行可能な距離を超過する値を入力しようとしています。" sqref="S14:S63">
      <formula1>0</formula1>
      <formula2>K14*2880</formula2>
    </dataValidation>
    <dataValidation type="decimal" errorStyle="warning" allowBlank="1" showInputMessage="1" showErrorMessage="1" errorTitle="輸送量の確認" error="輸送量が1日あたり100t超えています。問題がなければ「はい」をクリックしてください。" sqref="T14:T63">
      <formula1>0</formula1>
      <formula2>K14*100</formula2>
    </dataValidation>
    <dataValidation type="decimal" allowBlank="1" showInputMessage="1" showErrorMessage="1" errorTitle="積載率エラー" error="積載率は0%から100%の範囲内で入力してください。" sqref="U14:U63">
      <formula1>0</formula1>
      <formula2>100</formula2>
    </dataValidation>
    <dataValidation type="decimal" allowBlank="1" showInputMessage="1" showErrorMessage="1" errorTitle="取得期間中の燃料使用量エラー" error="走行距離が0kmの場合、0ℓ以外入力できません。" sqref="V14:V63">
      <formula1>IF(S14=0,0,0.0000000000001)</formula1>
      <formula2>IF(S14=0,0,999999999999999)</formula2>
    </dataValidation>
    <dataValidation type="decimal" errorStyle="warning" allowBlank="1" showInputMessage="1" showErrorMessage="1" errorTitle="荷待ち時間から算出した燃料使用量確認" error="荷待ち時間から算出した燃料使用量が、取組期間中の燃料使用量を超過していますが問題ありませんか？問題ない場合は、「はい」をクリックしてください。" sqref="W14:W63">
      <formula1>0</formula1>
      <formula2>V14</formula2>
    </dataValidation>
    <dataValidation allowBlank="1" showInputMessage="1" showErrorMessage="1" errorTitle="遅延時間エラー" error="遅延時間は0分以上からデータ取得日数×24時間の値を入力してください。" sqref="AQ15:AQ63"/>
    <dataValidation type="whole" imeMode="halfAlpha" allowBlank="1" showInputMessage="1" showErrorMessage="1" errorTitle="遅延時間エラー" error="遅延時間は0分以上からデータ取得日数×24時間の値を入力してください。" sqref="AQ14">
      <formula1>0</formula1>
      <formula2>IF(Y14&gt;0,Y14,K14*1440)</formula2>
    </dataValidation>
    <dataValidation allowBlank="1" showInputMessage="1" showErrorMessage="1" errorTitle="空車距離エラー" error="空車距離は0km以上から走行距離以下の数値で入力してください。" sqref="AM15:AM63"/>
    <dataValidation type="decimal" imeMode="halfAlpha" allowBlank="1" showInputMessage="1" showErrorMessage="1" errorTitle="空車距離エラー" error="空車距離は0km以上から走行距離以下の数値で入力してください。" sqref="AM14">
      <formula1>0</formula1>
      <formula2>S14</formula2>
    </dataValidation>
    <dataValidation type="whole" imeMode="halfAlpha" allowBlank="1" showInputMessage="1" showErrorMessage="1" errorTitle="発着時刻の取得回数エラー" error="発着時刻の取得回数は0回以上で整数を入力してください。" sqref="AJ14:AJ63">
      <formula1>0</formula1>
      <formula2>999999999999</formula2>
    </dataValidation>
    <dataValidation allowBlank="1" showInputMessage="1" showErrorMessage="1" errorTitle="走行距離(うち高速道路)エラー" error="走行距離(うち高速道路)は、0kmから「走行距離」以内の数値で入力してください。" sqref="AA15:AA63"/>
    <dataValidation type="decimal" imeMode="halfAlpha" allowBlank="1" showInputMessage="1" showErrorMessage="1" errorTitle="走行距離(うち高速道路)エラー" error="走行距離(うち高速道路)は、0kmから「走行距離」以内の数値で入力してください。" sqref="AA14">
      <formula1>0</formula1>
      <formula2>S14</formula2>
    </dataValidation>
    <dataValidation allowBlank="1" showInputMessage="1" showErrorMessage="1" errorTitle="平均速度エラー" error="一般道は最高時速60km/h、高速道路は最高時速120km/hとなっています。正しい平均時速を入力してください。" sqref="Z15:Z63"/>
    <dataValidation type="decimal" imeMode="halfAlpha" allowBlank="1" showInputMessage="1" showErrorMessage="1" errorTitle="平均速度エラー" error="一般道は最高時速60km/h、高速道路は最高時速120km/hとなっています。正しい平均時速を入力してください。" sqref="Z14">
      <formula1>0</formula1>
      <formula2>120</formula2>
    </dataValidation>
    <dataValidation type="whole" imeMode="halfAlpha" allowBlank="1" showInputMessage="1" showErrorMessage="1" errorTitle="扉の開閉回数エラー" error="扉の開閉回数は0回以上で整数を入力してください。" sqref="AT14">
      <formula1>0</formula1>
      <formula2>999999999999</formula2>
    </dataValidation>
    <dataValidation type="decimal" errorStyle="warning" imeMode="halfAlpha" allowBlank="1" showInputMessage="1" showErrorMessage="1" errorTitle="庫内平均温度の確認" error="庫内平均温度が-100℃未満または100℃を超えています。問題がなければ「はい」をクリックしてください。" sqref="AR14:AR63">
      <formula1>-100</formula1>
      <formula2>100</formula2>
    </dataValidation>
    <dataValidation type="decimal" errorStyle="warning" imeMode="halfAlpha" allowBlank="1" showInputMessage="1" showErrorMessage="1" errorTitle="庫内設定温度の確認" error="庫内設定温度が-100℃未満または100℃を超えています。問題がなければ「はい」をクリックしてください。" sqref="AS14:AS63">
      <formula1>-100</formula1>
      <formula2>100</formula2>
    </dataValidation>
    <dataValidation type="whole" imeMode="halfAlpha" allowBlank="1" showInputMessage="1" showErrorMessage="1" errorTitle="渋滞箇所数エラー" error="渋滞箇所数は0回以上で整数を入力してください。" sqref="AP14:AP63">
      <formula1>0</formula1>
      <formula2>999999999999</formula2>
    </dataValidation>
    <dataValidation type="decimal" imeMode="halfAlpha" allowBlank="1" showInputMessage="1" showErrorMessage="1" errorTitle="渋滞距離エラー" error="受胎距離は0km以上から走行距離以下の数値を入力して下さい。" sqref="AO14:AO63">
      <formula1>0</formula1>
      <formula2>S14</formula2>
    </dataValidation>
    <dataValidation type="decimal" imeMode="halfAlpha" allowBlank="1" showInputMessage="1" showErrorMessage="1" errorTitle="空車率エラー" error="空車率は0%以上から100%以内の数値を入力してください。" sqref="AN14:AN63">
      <formula1>0</formula1>
      <formula2>100</formula2>
    </dataValidation>
    <dataValidation type="decimal" imeMode="halfAlpha" allowBlank="1" showInputMessage="1" showErrorMessage="1" errorTitle="空車時間エラー" error="空車時間は0分以上からデータ取得日数×1440分または走行時間以下の数値で入力してください。" sqref="AL14:AL63">
      <formula1>0</formula1>
      <formula2>IF(Y14&gt;0,Y14,K14*1440)</formula2>
    </dataValidation>
    <dataValidation type="whole" imeMode="halfAlpha" allowBlank="1" showInputMessage="1" showErrorMessage="1" errorTitle="発着時刻に異常値を入れようとしています。" error="発着時刻は0回以上で整数を入力してください。" sqref="AT15:AT63">
      <formula1>0</formula1>
      <formula2>999999999999</formula2>
    </dataValidation>
    <dataValidation type="decimal" imeMode="halfAlpha" allowBlank="1" showInputMessage="1" showErrorMessage="1" errorTitle="休憩エラー" error="休憩は0分から1日あたり24時間(1440分)を超えないよう入力してください。" sqref="AI14:AI63">
      <formula1>0</formula1>
      <formula2>K14*1440</formula2>
    </dataValidation>
    <dataValidation type="decimal" allowBlank="1" showInputMessage="1" showErrorMessage="1" errorTitle="うちアイドリング時間エラー" error="うちアイドリング時間は0分から1日あたり24時間(1440分)かつ荷待ち時間を超えないよう入力してください。" sqref="AG14:AG63">
      <formula1>0</formula1>
      <formula2>IF(AF14="",K14*1440,AF14)</formula2>
    </dataValidation>
    <dataValidation imeMode="halfAlpha" allowBlank="1" showInputMessage="1" showErrorMessage="1" errorTitle="荷積み・荷卸しエラー" error="荷積みおよび荷卸しは0分から1日あたり24時間(1440分)を超えないよう入力してください。" sqref="AD14:AE63"/>
    <dataValidation type="whole" imeMode="halfAlpha" allowBlank="1" showInputMessage="1" showErrorMessage="1" errorTitle="早着による待機時間エラー" error="早着による待機時間は0分から1日あたり24時間(1440分)を超えないよう入力してください。" sqref="AH14:AH63">
      <formula1>0</formula1>
      <formula2>K14*1440</formula2>
    </dataValidation>
    <dataValidation type="decimal" imeMode="halfAlpha" allowBlank="1" showInputMessage="1" showErrorMessage="1" errorTitle="荷待ち時間エラー" error="荷待ち時間は0分から1日あたり24時間(1440分)を超えないよう入力してください。" sqref="AF14:AF63">
      <formula1>0</formula1>
      <formula2>K14*2440</formula2>
    </dataValidation>
    <dataValidation type="decimal" imeMode="halfAlpha" allowBlank="1" showInputMessage="1" showErrorMessage="1" errorTitle="平均速度(高速道路)エラー" error="任意の情報のため取得している場合は、入力してください。その際は120km/hを超過しない値を入力してください。" sqref="AC14:AC63">
      <formula1>0</formula1>
      <formula2>120</formula2>
    </dataValidation>
    <dataValidation type="decimal" imeMode="halfAlpha" allowBlank="1" showInputMessage="1" showErrorMessage="1" errorTitle="走行時間(高速道路)エラー" error="任意の情報のため取得している場合は、入力してください。その際は、「走行時間」を超過しない値を入力してください。" sqref="AB14:AB63">
      <formula1>0</formula1>
      <formula2>Y14</formula2>
    </dataValidation>
    <dataValidation type="decimal" imeMode="halfAlpha" allowBlank="1" showInputMessage="1" showErrorMessage="1" errorTitle="走行時間エラー" error="走行時間は、走行距離が0kmの時は0分しか入力できません。走行距離が0kmを超過している場合は、0分を超過した数値を入力してください。また、1日あたり24時間を超える値は入力できません。" sqref="Y14:Y63">
      <formula1>IF(S14=0,0,0.0000000000001)</formula1>
      <formula2>K14*1440</formula2>
    </dataValidation>
    <dataValidation imeMode="halfAlpha" allowBlank="1" showInputMessage="1" showErrorMessage="1" sqref="AU14:AX63"/>
    <dataValidation type="list" allowBlank="1" showInputMessage="1" showErrorMessage="1" errorTitle="荷姿エラー" error="荷姿はパレット、バラ積み、コンテナ、その他のいずれかから選択してください。" sqref="AK14:AK63">
      <formula1>荷姿</formula1>
    </dataValidation>
  </dataValidations>
  <hyperlinks>
    <hyperlink ref="C45:E46" location="エラー確認シート!A1" display="入力が完了したら✔を選択し"/>
  </hyperlinks>
  <printOptions horizontalCentered="1" verticalCentered="1"/>
  <pageMargins left="0.51181102362204722" right="0.51181102362204722" top="0.35433070866141736" bottom="0.35433070866141736" header="0" footer="0"/>
  <pageSetup paperSize="8" scale="36"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7" id="{D0D30D57-CB9D-4AEE-B7A7-D2CC1CB9134D}">
            <xm:f>AND($B$45="✔",反映・確認シート!$D$180="NG")</xm:f>
            <x14:dxf>
              <font>
                <color rgb="FFFF0000"/>
              </font>
              <fill>
                <patternFill>
                  <bgColor rgb="FFFFC7CE"/>
                </patternFill>
              </fill>
            </x14:dxf>
          </x14:cfRule>
          <xm:sqref>H14:H40</xm:sqref>
        </x14:conditionalFormatting>
        <x14:conditionalFormatting xmlns:xm="http://schemas.microsoft.com/office/excel/2006/main">
          <x14:cfRule type="expression" priority="6" id="{53AABC2C-6929-47D8-8195-C8D7542AB9DB}">
            <xm:f>AND($B$45="✔",反映・確認シート!$F$180="NG")</xm:f>
            <x14:dxf>
              <font>
                <color rgb="FFFF0000"/>
              </font>
              <fill>
                <patternFill>
                  <bgColor rgb="FFFFC7CE"/>
                </patternFill>
              </fill>
            </x14:dxf>
          </x14:cfRule>
          <xm:sqref>I14:I40</xm:sqref>
        </x14:conditionalFormatting>
        <x14:conditionalFormatting xmlns:xm="http://schemas.microsoft.com/office/excel/2006/main">
          <x14:cfRule type="expression" priority="5" id="{51CB30BF-9D85-494E-A935-C4E5DBFE0911}">
            <xm:f>AND($B$45="✔",反映・確認シート!$H$180="NG")</xm:f>
            <x14:dxf>
              <font>
                <color rgb="FFFF0000"/>
              </font>
              <fill>
                <patternFill>
                  <bgColor rgb="FFFFC7CE"/>
                </patternFill>
              </fill>
            </x14:dxf>
          </x14:cfRule>
          <xm:sqref>J14:J40</xm:sqref>
        </x14:conditionalFormatting>
        <x14:conditionalFormatting xmlns:xm="http://schemas.microsoft.com/office/excel/2006/main">
          <x14:cfRule type="expression" priority="64" id="{5AB39F55-CA46-4D66-B134-34AFBBA9FE9F}">
            <xm:f>AND($B$45="✔",COUNTIF(INDIRECT("反映・確認シート!LB"&amp;AZ14&amp;":LH"&amp;AZ14),"不要")&lt;3,COUNTIF(反映・確認シート!$F$22:$I$58,"交通情報")&gt;0,COUNTIF(INDIRECT("反映・確認シート!LB"&amp;AZ14&amp;":LH"&amp;AZ14),"NG")&gt;0)</xm:f>
            <x14:dxf>
              <font>
                <color rgb="FFFF0000"/>
              </font>
              <fill>
                <patternFill>
                  <bgColor rgb="FFFFC7CE"/>
                </patternFill>
              </fill>
            </x14:dxf>
          </x14:cfRule>
          <xm:sqref>AP14:AP63</xm:sqref>
        </x14:conditionalFormatting>
        <x14:conditionalFormatting xmlns:xm="http://schemas.microsoft.com/office/excel/2006/main">
          <x14:cfRule type="expression" priority="65" id="{57D53BA5-69F5-408C-AD74-0BD2F1B0418C}">
            <xm:f>AND($B$45="✔",COUNTIF(INDIRECT("反映・確認シート!KP"&amp;AZ14&amp;":KV"&amp;AZ14),"不要")&lt;3,COUNTIF(反映・確認シート!$F$22:$I$58,"交通情報")&gt;0,COUNTIF(INDIRECT("反映・確認シート!KP"&amp;AZ14&amp;":KV"&amp;AZ14),"NG")&gt;0)</xm:f>
            <x14:dxf>
              <font>
                <color rgb="FFFF0000"/>
              </font>
              <fill>
                <patternFill>
                  <bgColor rgb="FFFFC7CE"/>
                </patternFill>
              </fill>
            </x14:dxf>
          </x14:cfRule>
          <xm:sqref>AO14:AO63</xm:sqref>
        </x14:conditionalFormatting>
        <x14:conditionalFormatting xmlns:xm="http://schemas.microsoft.com/office/excel/2006/main">
          <x14:cfRule type="expression" priority="63" id="{DE728D42-F280-4F02-927B-2BF949598B30}">
            <xm:f>AND($B$45="✔",COUNTIF(INDIRECT("反映・確認シート!LN"&amp;AZ14&amp;":LV"&amp;AZ14),"不要")&lt;3,COUNTIF(反映・確認シート!$F$22:$I$58,"交通情報")&gt;0,COUNTIF(INDIRECT("反映・確認シート!LN"&amp;AZ14&amp;":LV"&amp;AZ14),"NG")&gt;0)</xm:f>
            <x14:dxf>
              <font>
                <color rgb="FFFF0000"/>
              </font>
              <fill>
                <patternFill>
                  <bgColor rgb="FFFFC7CE"/>
                </patternFill>
              </fill>
            </x14:dxf>
          </x14:cfRule>
          <xm:sqref>AQ14:AQ63</xm:sqref>
        </x14:conditionalFormatting>
        <x14:conditionalFormatting xmlns:xm="http://schemas.microsoft.com/office/excel/2006/main">
          <x14:cfRule type="expression" priority="96" id="{EA507FDE-F87C-4476-A474-15009F82B9A4}">
            <xm:f>AND($B$45="✔",COUNTIF(反映・確認シート!$F$22:$I$58,"発着時刻")&gt;0,COUNTIF(INDIRECT("反映・確認シート!HZ"&amp;AZ14&amp;":IF"&amp;AZ14),"NG")&gt;0)</xm:f>
            <x14:dxf>
              <font>
                <color rgb="FFFF0000"/>
              </font>
              <fill>
                <patternFill>
                  <bgColor rgb="FFFFC7CE"/>
                </patternFill>
              </fill>
            </x14:dxf>
          </x14:cfRule>
          <xm:sqref>AJ14:AJ63</xm:sqref>
        </x14:conditionalFormatting>
        <x14:conditionalFormatting xmlns:xm="http://schemas.microsoft.com/office/excel/2006/main">
          <x14:cfRule type="expression" priority="67" id="{EFE519E6-8555-4B03-A3E3-0938D684D4BA}">
            <xm:f>AND($B$45="✔",COUNTIF(INDIRECT("反映・確認シート!KB"&amp;AZ14&amp;":KF"&amp;AZ14),"不要")&lt;3,COUNTIF(反映・確認シート!$F$22:$I$58,"空車情報")&gt;0,COUNTIF(INDIRECT("反映・確認シート!KB"&amp;AZ14&amp;":KH"&amp;AZ14),"NG")&gt;0)</xm:f>
            <x14:dxf>
              <font>
                <color rgb="FFFF0000"/>
              </font>
              <fill>
                <patternFill>
                  <bgColor rgb="FFFFC7CE"/>
                </patternFill>
              </fill>
            </x14:dxf>
          </x14:cfRule>
          <xm:sqref>AN14:AN63</xm:sqref>
        </x14:conditionalFormatting>
        <x14:conditionalFormatting xmlns:xm="http://schemas.microsoft.com/office/excel/2006/main">
          <x14:cfRule type="expression" priority="61" id="{62B31869-85F2-4FC1-BB9E-9A20F4C9F268}">
            <xm:f>AND($B$45="✔",COUNTIF(INDIRECT("反映・確認シート!MD"&amp;AZ14&amp;":MH"&amp;AZ14),"不要")&lt;3,COUNTIF(反映・確認シート!$F$22:$I$58,"温度情報")&gt;0,COUNTIF(INDIRECT("反映・確認シート!MD"&amp;AZ14&amp;":MJ"&amp;AZ14),"BC")&gt;0)</xm:f>
            <x14:dxf>
              <font>
                <color theme="7" tint="-0.499984740745262"/>
              </font>
              <fill>
                <patternFill>
                  <bgColor theme="7" tint="0.39994506668294322"/>
                </patternFill>
              </fill>
            </x14:dxf>
          </x14:cfRule>
          <xm:sqref>AR14:AR63</xm:sqref>
        </x14:conditionalFormatting>
        <x14:conditionalFormatting xmlns:xm="http://schemas.microsoft.com/office/excel/2006/main">
          <x14:cfRule type="expression" priority="59" id="{76DB62B7-F20E-4889-8027-FBB7F7A5A2A3}">
            <xm:f>AND($B$45="✔",COUNTIF(INDIRECT("反映・確認シート!MP"&amp;AZ14&amp;":MT"&amp;AZ14),"不要")&lt;3,COUNTIF(反映・確認シート!$F$22:$I$58,"温度情報")&gt;0,COUNTIF(INDIRECT("反映・確認シート!MP"&amp;AZ14&amp;":MV"&amp;AZ14),"BC")&gt;0)</xm:f>
            <x14:dxf>
              <font>
                <color theme="7" tint="-0.499984740745262"/>
              </font>
              <fill>
                <patternFill>
                  <bgColor theme="7" tint="0.39994506668294322"/>
                </patternFill>
              </fill>
            </x14:dxf>
          </x14:cfRule>
          <xm:sqref>AS14:AS63</xm:sqref>
        </x14:conditionalFormatting>
        <x14:conditionalFormatting xmlns:xm="http://schemas.microsoft.com/office/excel/2006/main">
          <x14:cfRule type="expression" priority="411" id="{6F42B959-5AC9-48ED-A0C7-BE53B37B42CF}">
            <xm:f>AND(反映・確認シート!$F$4=TRUE,反映・確認シート!$R$35=0,反映・確認シート!$R$37=0,反映・確認シート!$R$39=0,反映・確認シート!$R$41=0,反映・確認シート!$R$43=0,反映・確認シート!$R$45=0)</xm:f>
            <x14:dxf>
              <font>
                <color rgb="FFFF0000"/>
              </font>
              <fill>
                <patternFill>
                  <bgColor rgb="FFFFC7CE"/>
                </patternFill>
              </fill>
            </x14:dxf>
          </x14:cfRule>
          <xm:sqref>D31:E31</xm:sqref>
        </x14:conditionalFormatting>
        <x14:conditionalFormatting xmlns:xm="http://schemas.microsoft.com/office/excel/2006/main">
          <x14:cfRule type="expression" priority="418" id="{092A7726-950D-4AB3-B977-DBDC48AD912E}">
            <xm:f>AND(反映・確認シート!$F$4=TRUE,反映・確認シート!$V$45="NG")</xm:f>
            <x14:dxf>
              <font>
                <color rgb="FFFF0000"/>
              </font>
              <fill>
                <patternFill>
                  <bgColor rgb="FFFFC7CE"/>
                </patternFill>
              </fill>
            </x14:dxf>
          </x14:cfRule>
          <xm:sqref>D31:E31</xm:sqref>
        </x14:conditionalFormatting>
        <x14:conditionalFormatting xmlns:xm="http://schemas.microsoft.com/office/excel/2006/main">
          <x14:cfRule type="expression" priority="419" id="{B2926D28-FF58-43B2-AC6C-105682038125}">
            <xm:f>AND(反映・確認シート!$F$4=TRUE,反映・確認シート!$X$48="NG")</xm:f>
            <x14:dxf>
              <font>
                <color rgb="FFFF0000"/>
              </font>
              <fill>
                <patternFill>
                  <bgColor rgb="FFFFC7CE"/>
                </patternFill>
              </fill>
            </x14:dxf>
          </x14:cfRule>
          <xm:sqref>D32:E37</xm:sqref>
        </x14:conditionalFormatting>
        <x14:conditionalFormatting xmlns:xm="http://schemas.microsoft.com/office/excel/2006/main">
          <x14:cfRule type="expression" priority="424" id="{DC37BFAB-748E-4A72-ACC0-6E63FCBF91CF}">
            <xm:f>AND(反映・確認シート!$F$4=TRUE,反映・確認シート!$P$64="NG")</xm:f>
            <x14:dxf>
              <font>
                <color rgb="FFFF0000"/>
              </font>
              <fill>
                <patternFill>
                  <bgColor rgb="FFFFC7CE"/>
                </patternFill>
              </fill>
            </x14:dxf>
          </x14:cfRule>
          <xm:sqref>B40:C40 E40</xm:sqref>
        </x14:conditionalFormatting>
        <x14:conditionalFormatting xmlns:xm="http://schemas.microsoft.com/office/excel/2006/main">
          <x14:cfRule type="expression" priority="426" id="{1BB4EFED-43C1-493F-A112-378148E2CEE1}">
            <xm:f>AND(反映・確認シート!$F$4=TRUE,反映・確認シート!$P$66="NG")</xm:f>
            <x14:dxf>
              <font>
                <color rgb="FFFF0000"/>
              </font>
              <fill>
                <patternFill>
                  <bgColor rgb="FFFFC7CE"/>
                </patternFill>
              </fill>
            </x14:dxf>
          </x14:cfRule>
          <xm:sqref>B41:C41 E41</xm:sqref>
        </x14:conditionalFormatting>
        <x14:conditionalFormatting xmlns:xm="http://schemas.microsoft.com/office/excel/2006/main">
          <x14:cfRule type="expression" priority="428" id="{379AFE6B-7B38-4983-96DB-4868DFDBBFE0}">
            <xm:f>AND(反映・確認シート!$F$4=TRUE,反映・確認シート!$P$68="NG")</xm:f>
            <x14:dxf>
              <font>
                <color rgb="FFFF0000"/>
              </font>
              <fill>
                <patternFill>
                  <bgColor rgb="FFFFC7CE"/>
                </patternFill>
              </fill>
            </x14:dxf>
          </x14:cfRule>
          <xm:sqref>B42:C42 E42</xm:sqref>
        </x14:conditionalFormatting>
        <x14:conditionalFormatting xmlns:xm="http://schemas.microsoft.com/office/excel/2006/main">
          <x14:cfRule type="expression" priority="430" id="{2FF0E188-6C0F-47E0-936C-C21AA2637E53}">
            <xm:f>AND(反映・確認シート!$F$4=TRUE,反映・確認シート!$P$70="NG")</xm:f>
            <x14:dxf>
              <font>
                <color rgb="FFFF0000"/>
              </font>
              <fill>
                <patternFill>
                  <bgColor rgb="FFFFC7CE"/>
                </patternFill>
              </fill>
            </x14:dxf>
          </x14:cfRule>
          <xm:sqref>B43:C43 E43</xm:sqref>
        </x14:conditionalFormatting>
        <x14:conditionalFormatting xmlns:xm="http://schemas.microsoft.com/office/excel/2006/main">
          <x14:cfRule type="expression" priority="230" id="{BA83DDC5-6E9F-4CFF-AEC0-5544F8A7F64B}">
            <xm:f>AND($B$45="✔",COUNTIF(プルダウンリスト!$F$3:$F$137,L41)=0)</xm:f>
            <x14:dxf>
              <font>
                <color rgb="FFFF0000"/>
              </font>
              <fill>
                <patternFill>
                  <bgColor rgb="FFFFC7CE"/>
                </patternFill>
              </fill>
            </x14:dxf>
          </x14:cfRule>
          <xm:sqref>L41:L63</xm:sqref>
        </x14:conditionalFormatting>
        <x14:conditionalFormatting xmlns:xm="http://schemas.microsoft.com/office/excel/2006/main">
          <x14:cfRule type="expression" priority="222" id="{41142DDC-3D18-485B-A917-84E32B28182B}">
            <xm:f>AND($B$45="✔",COUNTIF(プルダウンリスト!H$2:H$4233,M41)&lt;1)</xm:f>
            <x14:dxf>
              <font>
                <color rgb="FFFF0000"/>
              </font>
              <fill>
                <patternFill>
                  <bgColor rgb="FFFFC7CE"/>
                </patternFill>
              </fill>
            </x14:dxf>
          </x14:cfRule>
          <xm:sqref>M41:M63</xm:sqref>
        </x14:conditionalFormatting>
        <x14:conditionalFormatting xmlns:xm="http://schemas.microsoft.com/office/excel/2006/main">
          <x14:cfRule type="expression" priority="160" id="{608A085F-0525-45D8-BA35-60A60DEC3D05}">
            <xm:f>COUNTIF($D$20:$E$37,プルダウンリスト!$A$29)&gt;=1</xm:f>
            <x14:dxf>
              <font>
                <color theme="1"/>
              </font>
              <fill>
                <patternFill>
                  <bgColor theme="0"/>
                </patternFill>
              </fill>
            </x14:dxf>
          </x14:cfRule>
          <xm:sqref>AF10:AF13 AG10</xm:sqref>
        </x14:conditionalFormatting>
        <x14:conditionalFormatting xmlns:xm="http://schemas.microsoft.com/office/excel/2006/main">
          <x14:cfRule type="expression" priority="101" id="{C110034D-0A83-41F7-8FD6-36357B225C4E}">
            <xm:f>AND($B$45="✔",反映・確認シート!$D$180="NG")</xm:f>
            <x14:dxf>
              <font>
                <color rgb="FFFF0000"/>
              </font>
              <fill>
                <patternFill>
                  <bgColor rgb="FFFFC7CE"/>
                </patternFill>
              </fill>
            </x14:dxf>
          </x14:cfRule>
          <xm:sqref>H41:H63</xm:sqref>
        </x14:conditionalFormatting>
        <x14:conditionalFormatting xmlns:xm="http://schemas.microsoft.com/office/excel/2006/main">
          <x14:cfRule type="expression" priority="100" id="{2F16C7B6-471D-4CBF-9961-E4FF65BD8E62}">
            <xm:f>AND($B$45="✔",反映・確認シート!$F$180="NG")</xm:f>
            <x14:dxf>
              <font>
                <color rgb="FFFF0000"/>
              </font>
              <fill>
                <patternFill>
                  <bgColor rgb="FFFFC7CE"/>
                </patternFill>
              </fill>
            </x14:dxf>
          </x14:cfRule>
          <xm:sqref>I41:I63</xm:sqref>
        </x14:conditionalFormatting>
        <x14:conditionalFormatting xmlns:xm="http://schemas.microsoft.com/office/excel/2006/main">
          <x14:cfRule type="expression" priority="99" id="{6150EED9-03A8-48EA-87D8-D36A3CE284A4}">
            <xm:f>AND($B$45="✔",反映・確認シート!$H$180="NG")</xm:f>
            <x14:dxf>
              <font>
                <color rgb="FFFF0000"/>
              </font>
              <fill>
                <patternFill>
                  <bgColor rgb="FFFFC7CE"/>
                </patternFill>
              </fill>
            </x14:dxf>
          </x14:cfRule>
          <xm:sqref>J41:J63</xm:sqref>
        </x14:conditionalFormatting>
        <x14:conditionalFormatting xmlns:xm="http://schemas.microsoft.com/office/excel/2006/main">
          <x14:cfRule type="expression" priority="468" id="{0A3B2603-6956-4ABF-A647-9C70CDB6D8D9}">
            <xm:f>AND($B$45="✔",COUNTIF(プルダウンリスト!$G$3:$G$43,N41)=0)</xm:f>
            <x14:dxf>
              <font>
                <color rgb="FFFF0000"/>
              </font>
              <fill>
                <patternFill>
                  <bgColor rgb="FFFFC7CE"/>
                </patternFill>
              </fill>
            </x14:dxf>
          </x14:cfRule>
          <xm:sqref>N41:N63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errorTitle="その他の取得情報エラー" error="その他のメニューに応じた取得情報はプルダウンのいずれかの情報を選択してください。実施計画書を参照してください。">
          <x14:formula1>
            <xm:f>プルダウンリスト!$A$24:$A$37</xm:f>
          </x14:formula1>
          <xm:sqref>D32:E37</xm:sqref>
        </x14:dataValidation>
        <x14:dataValidation type="list" allowBlank="1" showInputMessage="1" showErrorMessage="1" errorTitle="区分Aの取得情報エラー" error="区分Aのメニューに応じた取得情報はプルダウンのいずれかの情報を選択してください。実施計画書を参照してください。">
          <x14:formula1>
            <xm:f>プルダウンリスト!$A$24:$A$37</xm:f>
          </x14:formula1>
          <xm:sqref>D20:E25</xm:sqref>
        </x14:dataValidation>
        <x14:dataValidation type="list" allowBlank="1" showInputMessage="1" showErrorMessage="1" errorTitle="区分Bの取得情報エラー" error="区分Bのメニューに応じた取得情報はプルダウンのいずれかの情報を選択してください。実施計画書を参照してください。">
          <x14:formula1>
            <xm:f>プルダウンリスト!$A$24:$A$37</xm:f>
          </x14:formula1>
          <xm:sqref>D26:E31</xm:sqref>
        </x14:dataValidation>
        <x14:dataValidation type="list" allowBlank="1" showInputMessage="1" showErrorMessage="1" errorTitle="実施した連携メニューエラー" error="実施した場合は、○を選択してください。">
          <x14:formula1>
            <xm:f>プルダウンリスト!$B$12:$B$13</xm:f>
          </x14:formula1>
          <xm:sqref>H14:J63</xm:sqref>
        </x14:dataValidation>
        <x14:dataValidation type="list" allowBlank="1" showInputMessage="1" showErrorMessage="1" errorTitle="地域名エラー" error="自動車検査証等を確認の上、正しい地域名を入力または選択してください。">
          <x14:formula1>
            <xm:f>プルダウンリスト!$F$2:$F$137</xm:f>
          </x14:formula1>
          <xm:sqref>L14:L63</xm:sqref>
        </x14:dataValidation>
        <x14:dataValidation type="list" allowBlank="1" showInputMessage="1" showErrorMessage="1" errorTitle="分類番号エラー" error="自動車検査証等を確認の上、正しい分類番号を入力または選択してください。">
          <x14:formula1>
            <xm:f>プルダウンリスト!$H$2:$H$4233</xm:f>
          </x14:formula1>
          <xm:sqref>M14:M63</xm:sqref>
        </x14:dataValidation>
        <x14:dataValidation type="list" allowBlank="1" showInputMessage="1" showErrorMessage="1">
          <x14:formula1>
            <xm:f>プルダウンリスト!$J$2:$J$3</xm:f>
          </x14:formula1>
          <xm:sqref>B45</xm:sqref>
        </x14:dataValidation>
        <x14:dataValidation type="list" allowBlank="1" showInputMessage="1" showErrorMessage="1" errorTitle="ひらがなエラー" error="自動車検査証等を確認の上、正しいひらがなを入力または選択してください。">
          <x14:formula1>
            <xm:f>プルダウンリスト!$G$2:$G$43</xm:f>
          </x14:formula1>
          <xm:sqref>N14:N63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15"/>
  <sheetViews>
    <sheetView workbookViewId="0">
      <selection activeCell="ZZ1" sqref="ZZ1"/>
    </sheetView>
  </sheetViews>
  <sheetFormatPr defaultRowHeight="13.5" x14ac:dyDescent="0.15"/>
  <cols>
    <col min="1" max="1" width="1.625" style="197" customWidth="1"/>
    <col min="2" max="5" width="9" style="197"/>
    <col min="6" max="6" width="1.625" style="197" customWidth="1"/>
    <col min="7" max="7" width="12.125" style="197" bestFit="1" customWidth="1"/>
    <col min="8" max="8" width="1.625" style="197" customWidth="1"/>
    <col min="9" max="9" width="125.625" style="197" bestFit="1" customWidth="1"/>
    <col min="10" max="10" width="1.625" style="197" customWidth="1"/>
    <col min="11" max="11" width="50.625" style="197" customWidth="1"/>
    <col min="12" max="16384" width="9" style="197"/>
  </cols>
  <sheetData>
    <row r="1" spans="1:12" ht="5.0999999999999996" customHeight="1" thickBot="1" x14ac:dyDescent="0.2">
      <c r="A1" s="199"/>
      <c r="B1" s="199"/>
      <c r="C1" s="199"/>
      <c r="D1" s="199"/>
      <c r="E1" s="199"/>
      <c r="F1" s="199"/>
      <c r="G1" s="199"/>
      <c r="H1" s="199"/>
      <c r="I1" s="199"/>
      <c r="J1" s="199"/>
      <c r="K1" s="199"/>
      <c r="L1" s="199"/>
    </row>
    <row r="2" spans="1:12" ht="14.25" thickBot="1" x14ac:dyDescent="0.2">
      <c r="A2" s="198" t="s">
        <v>112</v>
      </c>
      <c r="B2" s="199"/>
      <c r="C2" s="199"/>
      <c r="D2" s="199"/>
      <c r="E2" s="199"/>
      <c r="F2" s="199"/>
      <c r="G2" s="207" t="str">
        <f>IF('総括分析データ '!B45&lt;&gt;"✔","",IF(COUNTIF($G$6:$G$114,"エラーあり")&gt;=1,"エラーあり",IF(AND(COUNTIF($G$6:$G$114,"エラーあり")=0,COUNTIF($G$6:$G$114,"要確認")&gt;=1),"要確認","エラーなし")))</f>
        <v/>
      </c>
      <c r="H2" s="199"/>
      <c r="I2" s="198" t="s">
        <v>113</v>
      </c>
      <c r="J2" s="199"/>
      <c r="K2" s="199"/>
      <c r="L2" s="199"/>
    </row>
    <row r="3" spans="1:12" ht="5.0999999999999996" customHeight="1" x14ac:dyDescent="0.15">
      <c r="A3" s="198"/>
      <c r="B3" s="199"/>
      <c r="C3" s="199"/>
      <c r="D3" s="199"/>
      <c r="E3" s="199"/>
      <c r="F3" s="199"/>
      <c r="G3" s="199"/>
      <c r="H3" s="199"/>
      <c r="I3" s="199"/>
      <c r="J3" s="199"/>
      <c r="K3" s="199"/>
      <c r="L3" s="199"/>
    </row>
    <row r="4" spans="1:12" x14ac:dyDescent="0.15">
      <c r="A4" s="199"/>
      <c r="B4" s="418" t="s">
        <v>114</v>
      </c>
      <c r="C4" s="418"/>
      <c r="D4" s="418"/>
      <c r="E4" s="418"/>
      <c r="F4" s="199"/>
      <c r="G4" s="53" t="s">
        <v>115</v>
      </c>
      <c r="H4"/>
      <c r="I4" s="53" t="s">
        <v>116</v>
      </c>
      <c r="J4"/>
      <c r="K4" s="53" t="s">
        <v>117</v>
      </c>
      <c r="L4"/>
    </row>
    <row r="5" spans="1:12" ht="5.0999999999999996" customHeight="1" thickBot="1" x14ac:dyDescent="0.2">
      <c r="A5" s="199"/>
      <c r="B5" s="199"/>
      <c r="C5" s="199"/>
      <c r="D5" s="199"/>
      <c r="E5" s="199"/>
      <c r="F5" s="199"/>
      <c r="G5" s="199"/>
      <c r="H5" s="199"/>
      <c r="I5" s="199"/>
      <c r="J5" s="199"/>
      <c r="K5" s="199"/>
      <c r="L5" s="199"/>
    </row>
    <row r="6" spans="1:12" ht="14.25" thickBot="1" x14ac:dyDescent="0.2">
      <c r="A6" s="199"/>
      <c r="B6" s="54" t="s">
        <v>118</v>
      </c>
      <c r="C6" s="54"/>
      <c r="D6" s="54"/>
      <c r="E6" s="54"/>
      <c r="F6" s="199"/>
      <c r="G6" s="52" t="str">
        <f>IF(反映・確認シート!$F$4=FALSE,"",IF(AND(反映・確認シート!$F$4=TRUE,反映・確認シート!F6&lt;&gt;"連携前",反映・確認シート!F6&lt;&gt;"連携後"),"エラーあり","エラーなし"))</f>
        <v/>
      </c>
      <c r="H6"/>
      <c r="I6" s="55" t="str">
        <f>IF(G6="エラーあり","データ取得時期が「連携前」、「連携後」以外、または空欄となっています。","")</f>
        <v/>
      </c>
      <c r="J6"/>
      <c r="K6" s="55" t="str">
        <f>IF(G6="エラーあり","D4","")</f>
        <v/>
      </c>
      <c r="L6"/>
    </row>
    <row r="7" spans="1:12" ht="5.0999999999999996" customHeight="1" x14ac:dyDescent="0.15">
      <c r="A7" s="199"/>
      <c r="B7" s="199"/>
      <c r="C7" s="199"/>
      <c r="D7" s="199"/>
      <c r="E7" s="199"/>
      <c r="F7" s="199"/>
      <c r="G7" s="199"/>
      <c r="H7" s="199"/>
      <c r="I7" s="199"/>
      <c r="J7" s="199"/>
      <c r="K7" s="199"/>
      <c r="L7" s="199"/>
    </row>
    <row r="8" spans="1:12" x14ac:dyDescent="0.15">
      <c r="A8" s="199" t="s">
        <v>119</v>
      </c>
      <c r="B8" s="199"/>
      <c r="C8" s="199"/>
      <c r="D8" s="199"/>
      <c r="E8" s="199"/>
      <c r="F8" s="199"/>
      <c r="G8" s="199"/>
      <c r="H8" s="199"/>
      <c r="I8" s="199"/>
      <c r="J8" s="199"/>
      <c r="K8" s="208"/>
      <c r="L8" s="199"/>
    </row>
    <row r="9" spans="1:12" ht="5.0999999999999996" customHeight="1" thickBot="1" x14ac:dyDescent="0.2">
      <c r="A9" s="199"/>
      <c r="B9" s="199"/>
      <c r="C9" s="199"/>
      <c r="D9" s="199"/>
      <c r="E9" s="199"/>
      <c r="F9" s="199"/>
      <c r="G9" s="199"/>
      <c r="H9" s="199"/>
      <c r="I9" s="199"/>
      <c r="J9" s="199"/>
      <c r="K9" s="199"/>
      <c r="L9" s="199"/>
    </row>
    <row r="10" spans="1:12" ht="14.25" thickBot="1" x14ac:dyDescent="0.2">
      <c r="A10" s="199"/>
      <c r="B10" s="56" t="s">
        <v>120</v>
      </c>
      <c r="C10" s="56"/>
      <c r="D10" s="56"/>
      <c r="E10" s="56"/>
      <c r="F10" s="199"/>
      <c r="G10" s="52" t="str">
        <f>IF(反映・確認シート!$F$4=FALSE,"",IF(AND(反映・確認シート!$F$4=TRUE,'総括分析データ '!D8&gt;=40001,'総括分析データ '!D8&lt;=49999),"エラーなし","エラーあり"))</f>
        <v/>
      </c>
      <c r="H10"/>
      <c r="I10" s="57" t="str">
        <f>IF(G10="エラーあり","交付決定番号が空欄または指定された番号ではありません。交付決定通知書（様式第２）を確認してください。","")</f>
        <v/>
      </c>
      <c r="J10"/>
      <c r="K10" s="57" t="str">
        <f>IF(G10="エラーあり","D8","")</f>
        <v/>
      </c>
      <c r="L10"/>
    </row>
    <row r="11" spans="1:12" ht="5.0999999999999996" customHeight="1" thickBot="1" x14ac:dyDescent="0.2">
      <c r="A11" s="199"/>
      <c r="B11" s="199"/>
      <c r="C11" s="199"/>
      <c r="D11" s="199"/>
      <c r="E11" s="199"/>
      <c r="F11" s="199"/>
      <c r="G11" s="199"/>
      <c r="H11" s="199"/>
      <c r="I11" s="199"/>
      <c r="J11" s="199"/>
      <c r="K11" s="199"/>
      <c r="L11" s="199"/>
    </row>
    <row r="12" spans="1:12" ht="14.25" thickBot="1" x14ac:dyDescent="0.2">
      <c r="A12" s="199"/>
      <c r="B12" s="54" t="s">
        <v>121</v>
      </c>
      <c r="C12" s="54"/>
      <c r="D12" s="54"/>
      <c r="E12" s="54"/>
      <c r="F12" s="199"/>
      <c r="G12" s="52" t="str">
        <f>IF(反映・確認シート!$F$4=FALSE,"",IF(AND(反映・確認シート!$F$4=TRUE,'総括分析データ '!D10&lt;&gt;"",'総括分析データ '!D10&lt;&gt;" ",'総括分析データ '!D10&lt;&gt;"　"),"エラーなし","エラーあり"))</f>
        <v/>
      </c>
      <c r="H12"/>
      <c r="I12" s="55" t="str">
        <f>IF(G12="エラーあり","トラック/荷主等事業者名が空欄となっています。","")</f>
        <v/>
      </c>
      <c r="J12"/>
      <c r="K12" s="55" t="str">
        <f>IF(G12="エラーあり","D10","")</f>
        <v/>
      </c>
      <c r="L12"/>
    </row>
    <row r="13" spans="1:12" ht="5.0999999999999996" customHeight="1" thickBot="1" x14ac:dyDescent="0.2">
      <c r="A13" s="199"/>
      <c r="B13" s="199"/>
      <c r="C13" s="199"/>
      <c r="D13" s="199"/>
      <c r="E13" s="199"/>
      <c r="F13" s="199"/>
      <c r="G13" s="199"/>
      <c r="H13" s="199"/>
      <c r="I13" s="199"/>
      <c r="J13" s="199"/>
      <c r="K13" s="199"/>
      <c r="L13" s="199"/>
    </row>
    <row r="14" spans="1:12" ht="14.25" thickBot="1" x14ac:dyDescent="0.2">
      <c r="A14" s="199"/>
      <c r="B14" s="56" t="s">
        <v>122</v>
      </c>
      <c r="C14" s="56"/>
      <c r="D14" s="56"/>
      <c r="E14" s="56"/>
      <c r="F14" s="199"/>
      <c r="G14" s="52" t="str">
        <f>IF(反映・確認シート!$F$4=FALSE,"",IF(AND(反映・確認シート!$F$4=TRUE,'総括分析データ '!D12&gt;=1,'総括分析データ '!D12&lt;=50),"エラーなし","エラーあり"))</f>
        <v/>
      </c>
      <c r="H14"/>
      <c r="I14" s="57" t="str">
        <f>IF(G14="エラーあり","取組実施車両台数が1台から50台以外の数値となっているか空欄や無効な情報となっています。","")</f>
        <v/>
      </c>
      <c r="J14"/>
      <c r="K14" s="57" t="str">
        <f>IF(G14="エラーあり","D12","")</f>
        <v/>
      </c>
      <c r="L14"/>
    </row>
    <row r="15" spans="1:12" ht="5.0999999999999996" customHeight="1" x14ac:dyDescent="0.15">
      <c r="A15" s="199"/>
      <c r="B15" s="199"/>
      <c r="C15" s="199"/>
      <c r="D15" s="199"/>
      <c r="E15" s="199"/>
      <c r="F15" s="199"/>
      <c r="G15" s="199"/>
      <c r="H15" s="199"/>
      <c r="I15" s="199"/>
      <c r="J15" s="199"/>
      <c r="K15" s="199"/>
      <c r="L15" s="199"/>
    </row>
    <row r="16" spans="1:12" x14ac:dyDescent="0.15">
      <c r="A16" s="199" t="s">
        <v>123</v>
      </c>
      <c r="B16" s="199"/>
      <c r="C16" s="199"/>
      <c r="D16" s="199"/>
      <c r="E16" s="199"/>
      <c r="F16" s="199"/>
      <c r="G16" s="199"/>
      <c r="H16" s="199"/>
      <c r="I16" s="199"/>
      <c r="J16" s="199"/>
      <c r="K16" s="208"/>
      <c r="L16"/>
    </row>
    <row r="17" spans="1:12" ht="5.0999999999999996" customHeight="1" thickBot="1" x14ac:dyDescent="0.2">
      <c r="A17" s="199"/>
      <c r="B17" s="199"/>
      <c r="C17" s="199"/>
      <c r="D17" s="199"/>
      <c r="E17" s="199"/>
      <c r="F17" s="199"/>
      <c r="G17" s="199"/>
      <c r="H17" s="199"/>
      <c r="I17" s="199"/>
      <c r="J17" s="199"/>
      <c r="K17" s="199"/>
      <c r="L17" s="199"/>
    </row>
    <row r="18" spans="1:12" ht="14.25" thickBot="1" x14ac:dyDescent="0.2">
      <c r="A18" s="199"/>
      <c r="B18" s="54" t="s">
        <v>124</v>
      </c>
      <c r="C18" s="54"/>
      <c r="D18" s="54"/>
      <c r="E18" s="54"/>
      <c r="F18" s="199"/>
      <c r="G18" s="52" t="str">
        <f>IF(反映・確認シート!$F$4=FALSE,"",IF(AND(反映・確認シート!$F$4=TRUE,OR('総括分析データ '!D15&lt;1,'総括分析データ '!D15&gt;4)),"エラーあり","エラーなし"))</f>
        <v/>
      </c>
      <c r="H18"/>
      <c r="I18" s="55" t="str">
        <f>IF(G18="エラーあり","連携メニュー番号／区分Aが空欄または1～4以外の番号となっています。","")</f>
        <v/>
      </c>
      <c r="J18"/>
      <c r="K18" s="55" t="str">
        <f>IF(G18="エラーあり","D15","")</f>
        <v/>
      </c>
      <c r="L18"/>
    </row>
    <row r="19" spans="1:12" ht="5.0999999999999996" customHeight="1" thickBot="1" x14ac:dyDescent="0.2">
      <c r="A19" s="199"/>
      <c r="B19" s="199"/>
      <c r="C19" s="199"/>
      <c r="D19" s="199"/>
      <c r="E19" s="199"/>
      <c r="F19" s="199"/>
      <c r="G19" s="199"/>
      <c r="H19" s="199"/>
      <c r="I19" s="199"/>
      <c r="J19" s="199"/>
      <c r="K19" s="199"/>
      <c r="L19" s="199"/>
    </row>
    <row r="20" spans="1:12" ht="14.25" thickBot="1" x14ac:dyDescent="0.2">
      <c r="A20" s="199"/>
      <c r="B20" s="56" t="s">
        <v>125</v>
      </c>
      <c r="C20" s="56"/>
      <c r="D20" s="56"/>
      <c r="E20" s="56"/>
      <c r="F20" s="199"/>
      <c r="G20" s="52" t="str">
        <f>IF(反映・確認シート!$F$4=FALSE,"",IF(AND(反映・確認シート!$F$4=TRUE,OR('総括分析データ '!D16&lt;5,'総括分析データ '!D16&gt;16)),"エラーあり","エラーなし"))</f>
        <v/>
      </c>
      <c r="H20"/>
      <c r="I20" s="57" t="str">
        <f>IF(G20="エラーあり","連携メニュー番号／区分Bが空欄または5～16以外の番号となっています。","")</f>
        <v/>
      </c>
      <c r="J20"/>
      <c r="K20" s="57" t="str">
        <f>IF(G20="エラーあり","D16","")</f>
        <v/>
      </c>
      <c r="L20"/>
    </row>
    <row r="21" spans="1:12" ht="5.0999999999999996" customHeight="1" thickBot="1" x14ac:dyDescent="0.2">
      <c r="A21" s="199"/>
      <c r="B21" s="199"/>
      <c r="C21" s="199"/>
      <c r="D21" s="199"/>
      <c r="E21" s="199"/>
      <c r="F21" s="199"/>
      <c r="G21" s="199"/>
      <c r="H21" s="199"/>
      <c r="I21" s="199"/>
      <c r="J21" s="199"/>
      <c r="K21" s="199"/>
      <c r="L21" s="199"/>
    </row>
    <row r="22" spans="1:12" ht="14.25" thickBot="1" x14ac:dyDescent="0.2">
      <c r="A22" s="199"/>
      <c r="B22" s="54" t="s">
        <v>126</v>
      </c>
      <c r="C22" s="54"/>
      <c r="D22" s="54"/>
      <c r="E22" s="54"/>
      <c r="F22" s="199"/>
      <c r="G22" s="52" t="str">
        <f>IF(反映・確認シート!$F$4=FALSE,"",IF(反映・確認シート!F18="","エラーなし",IF(AND(反映・確認シート!$F$4=TRUE,'総括分析データ '!D17&lt;&gt;17,'総括分析データ '!D17&lt;&gt;""),"エラーあり","エラーなし")))</f>
        <v/>
      </c>
      <c r="H22"/>
      <c r="I22" s="55" t="str">
        <f>IF(G22="エラーあり","連携メニュー番号／その他が17以外の番号となっています。実施していない場合は空欄としてください。","")</f>
        <v/>
      </c>
      <c r="J22"/>
      <c r="K22" s="55" t="str">
        <f>IF(G22="エラーあり","D17","")</f>
        <v/>
      </c>
      <c r="L22"/>
    </row>
    <row r="23" spans="1:12" ht="5.0999999999999996" customHeight="1" x14ac:dyDescent="0.15">
      <c r="A23" s="199"/>
      <c r="B23" s="199"/>
      <c r="C23" s="199"/>
      <c r="D23" s="199"/>
      <c r="E23" s="199"/>
      <c r="F23" s="199"/>
      <c r="G23" s="199"/>
      <c r="H23" s="199"/>
      <c r="I23" s="199"/>
      <c r="J23" s="199"/>
      <c r="K23" s="199"/>
      <c r="L23" s="199"/>
    </row>
    <row r="24" spans="1:12" x14ac:dyDescent="0.15">
      <c r="A24" s="199" t="s">
        <v>127</v>
      </c>
      <c r="B24" s="199"/>
      <c r="C24" s="199"/>
      <c r="D24" s="199"/>
      <c r="E24" s="199"/>
      <c r="F24" s="199"/>
      <c r="G24" s="199"/>
      <c r="H24" s="199"/>
      <c r="I24" s="199"/>
      <c r="J24" s="199"/>
      <c r="K24" s="208"/>
      <c r="L24"/>
    </row>
    <row r="25" spans="1:12" ht="5.0999999999999996" customHeight="1" thickBot="1" x14ac:dyDescent="0.2">
      <c r="A25" s="199"/>
      <c r="B25" s="199"/>
      <c r="C25" s="199"/>
      <c r="D25" s="199"/>
      <c r="E25" s="199"/>
      <c r="F25" s="199"/>
      <c r="G25" s="199"/>
      <c r="H25" s="199"/>
      <c r="I25" s="199"/>
      <c r="J25" s="199"/>
      <c r="K25" s="199"/>
      <c r="L25" s="199"/>
    </row>
    <row r="26" spans="1:12" ht="14.25" thickBot="1" x14ac:dyDescent="0.2">
      <c r="A26" s="199"/>
      <c r="B26" s="56" t="s">
        <v>128</v>
      </c>
      <c r="C26" s="56"/>
      <c r="D26" s="56"/>
      <c r="E26" s="56"/>
      <c r="F26" s="199"/>
      <c r="G26" s="52" t="str">
        <f>IF(反映・確認シート!$F$4=FALSE,"",IF(AND(反映・確認シート!$F$4=TRUE,COUNTIF(反映・確認シート!$V$22:$V$32,"NG")&gt;=1),"エラーあり",IF(COUNTIF(反映・確認シート!$V$22:$V$32,"-")=6,"要確認","エラーなし")))</f>
        <v/>
      </c>
      <c r="H26"/>
      <c r="I26" s="57" t="str">
        <f>IF(G26="エラーあり","メニューに応じた取得情報／区分Aに指定外の情報の選択、同一情報の複数選択等のエラーがあります。",IF(G26="要確認","メニューに応じた取得情報／区分Aが1つも選択されていません。実施計画書と相違がある場合は不備となります。",""))</f>
        <v/>
      </c>
      <c r="J26"/>
      <c r="K26" s="57" t="str">
        <f>IF(AND(G26&lt;&gt;"エラーなし",G26&lt;&gt;""),"D20～25","")</f>
        <v/>
      </c>
      <c r="L26"/>
    </row>
    <row r="27" spans="1:12" ht="5.0999999999999996" customHeight="1" thickBot="1" x14ac:dyDescent="0.2">
      <c r="A27" s="199"/>
      <c r="B27" s="199"/>
      <c r="C27" s="199"/>
      <c r="D27" s="199"/>
      <c r="E27" s="199"/>
      <c r="F27" s="199"/>
      <c r="G27" s="199"/>
      <c r="H27" s="199"/>
      <c r="I27" s="199"/>
      <c r="J27" s="199"/>
      <c r="K27" s="199"/>
      <c r="L27" s="199"/>
    </row>
    <row r="28" spans="1:12" ht="14.25" thickBot="1" x14ac:dyDescent="0.2">
      <c r="A28" s="199"/>
      <c r="B28" s="54" t="s">
        <v>129</v>
      </c>
      <c r="C28" s="54"/>
      <c r="D28" s="54"/>
      <c r="E28" s="54"/>
      <c r="F28" s="199"/>
      <c r="G28" s="52" t="str">
        <f>IF(反映・確認シート!$F$4=FALSE,"",IF(AND(反映・確認シート!$F$4=TRUE,COUNTIF(反映・確認シート!$V$35:$V$45,"NG")&gt;=1),"エラーあり",IF(COUNTIF(反映・確認シート!$V$35:$V$45,"-")=6,"要確認","エラーなし")))</f>
        <v/>
      </c>
      <c r="H28"/>
      <c r="I28" s="55" t="str">
        <f>IF(G28="エラーあり","メニューに応じた取得情報／区分Bに指定外の情報の選択、同一情報の複数選択等のエラーがあります。",IF(G28="要確認","メニューに応じた取得情報／区分Bが1つも選択されていません。実施計画書と相違がある場合は不備となります。",""))</f>
        <v/>
      </c>
      <c r="J28"/>
      <c r="K28" s="55" t="str">
        <f>IF(AND(G28&lt;&gt;"エラーなし",G28&lt;&gt;""),"D26～31","")</f>
        <v/>
      </c>
      <c r="L28"/>
    </row>
    <row r="29" spans="1:12" ht="5.0999999999999996" customHeight="1" thickBot="1" x14ac:dyDescent="0.2">
      <c r="A29" s="199"/>
      <c r="B29" s="199"/>
      <c r="C29" s="199"/>
      <c r="D29" s="199"/>
      <c r="E29" s="199"/>
      <c r="F29" s="199"/>
      <c r="G29" s="199"/>
      <c r="H29" s="199"/>
      <c r="I29" s="199"/>
      <c r="J29" s="199"/>
      <c r="K29" s="199"/>
      <c r="L29" s="199"/>
    </row>
    <row r="30" spans="1:12" ht="14.25" thickBot="1" x14ac:dyDescent="0.2">
      <c r="A30" s="199"/>
      <c r="B30" s="56" t="s">
        <v>130</v>
      </c>
      <c r="C30" s="56"/>
      <c r="D30" s="56"/>
      <c r="E30" s="56"/>
      <c r="F30" s="199"/>
      <c r="G30" s="52" t="str">
        <f>IF(反映・確認シート!$F$4=FALSE,"",IF(反映・確認シート!X48="-","エラーなし",IF(AND(反映・確認シート!$F$4=TRUE,COUNTIF(反映・確認シート!$V$48:$V$58,"NG")&gt;=1),"エラーあり",IF(COUNTIF(反映・確認シート!$V$48:$V$58,"-")=6,"要確認","エラーなし"))))</f>
        <v/>
      </c>
      <c r="H30"/>
      <c r="I30" s="57" t="str">
        <f>IF(G30="エラーあり","メニューに応じた取得情報／その他に指定外の情報の選択、同一情報の複数選択等のエラーがあります。",IF(G30="要確認","メニューに応じた取得情報／その他が1つも選択されていません。実施計画書と相違がある場合は不備となります。",""))</f>
        <v/>
      </c>
      <c r="J30"/>
      <c r="K30" s="57" t="str">
        <f>IF(AND(G30&lt;&gt;"",G30&lt;&gt;"エラーなし"),"D32～37","")</f>
        <v/>
      </c>
      <c r="L30"/>
    </row>
    <row r="31" spans="1:12" ht="5.0999999999999996" customHeight="1" thickBot="1" x14ac:dyDescent="0.2">
      <c r="A31" s="199"/>
      <c r="B31" s="199"/>
      <c r="C31" s="199"/>
      <c r="D31" s="199"/>
      <c r="E31" s="199"/>
      <c r="F31" s="199"/>
      <c r="G31" s="199"/>
      <c r="H31" s="199"/>
      <c r="I31" s="199"/>
      <c r="J31" s="199"/>
      <c r="K31" s="199"/>
      <c r="L31" s="199"/>
    </row>
    <row r="32" spans="1:12" ht="14.25" thickBot="1" x14ac:dyDescent="0.2">
      <c r="A32" s="199"/>
      <c r="B32" s="54" t="s">
        <v>131</v>
      </c>
      <c r="C32" s="54"/>
      <c r="D32" s="54"/>
      <c r="E32" s="54"/>
      <c r="F32" s="199"/>
      <c r="G32" s="52" t="str">
        <f>IF(反映・確認シート!$F$4=FALSE,"",IF(COUNTIF(反映・確認シート!$P$64:$P$70,"不要")=4,"エラーなし",IF(AND(反映・確認シート!$F$4=TRUE,OR(反映・確認シート!P64="NG",反映・確認シート!P66="NG",反映・確認シート!P68="NG",反映・確認シート!P70="NG")),"エラーあり","エラーなし")))</f>
        <v/>
      </c>
      <c r="H32"/>
      <c r="I32" s="55" t="str">
        <f>IF(G32="エラーあり","追加取得情報に指定外の情報の選択、情報の未入力等のエラーがあります。","")</f>
        <v/>
      </c>
      <c r="J32"/>
      <c r="K32" s="55" t="str">
        <f>IF(G32="エラーあり","B40～43、C40～43、E40～43","")</f>
        <v/>
      </c>
      <c r="L32"/>
    </row>
    <row r="33" spans="1:12" ht="5.0999999999999996" customHeight="1" x14ac:dyDescent="0.15">
      <c r="A33" s="199"/>
      <c r="B33" s="199"/>
      <c r="C33" s="199"/>
      <c r="D33" s="199"/>
      <c r="E33" s="199"/>
      <c r="F33" s="199"/>
      <c r="G33" s="199"/>
      <c r="H33" s="199"/>
      <c r="I33" s="199"/>
      <c r="J33" s="199"/>
      <c r="K33" s="199"/>
      <c r="L33" s="199"/>
    </row>
    <row r="34" spans="1:12" x14ac:dyDescent="0.15">
      <c r="A34" s="199" t="s">
        <v>132</v>
      </c>
      <c r="B34" s="199"/>
      <c r="C34" s="199"/>
      <c r="D34" s="199"/>
      <c r="E34" s="199"/>
      <c r="F34" s="199"/>
      <c r="G34" s="199"/>
      <c r="H34" s="199"/>
      <c r="I34" s="199"/>
      <c r="J34" s="199"/>
      <c r="K34" s="208"/>
      <c r="L34" s="199"/>
    </row>
    <row r="35" spans="1:12" ht="5.0999999999999996" customHeight="1" thickBot="1" x14ac:dyDescent="0.2">
      <c r="A35" s="199"/>
      <c r="B35" s="199"/>
      <c r="C35" s="199"/>
      <c r="D35" s="199"/>
      <c r="E35" s="199"/>
      <c r="F35" s="199"/>
      <c r="G35" s="199"/>
      <c r="H35" s="199"/>
      <c r="I35" s="199"/>
      <c r="J35" s="199"/>
      <c r="K35" s="199"/>
      <c r="L35" s="199"/>
    </row>
    <row r="36" spans="1:12" ht="14.25" thickBot="1" x14ac:dyDescent="0.2">
      <c r="A36" s="199"/>
      <c r="B36" s="56" t="s">
        <v>133</v>
      </c>
      <c r="C36" s="56"/>
      <c r="D36" s="56"/>
      <c r="E36" s="56"/>
      <c r="F36" s="199"/>
      <c r="G36" s="52" t="str">
        <f>IF(反映・確認シート!$F$4=FALSE,"",IF(AND(反映・確認シート!$F$4=TRUE,COUNTIF(反映・確認シート!$D$180:$J$180,"NG")&gt;=1),"エラーあり","エラーなし"))</f>
        <v/>
      </c>
      <c r="H36"/>
      <c r="I36" s="57" t="str">
        <f>IF(G36="エラーあり","実施した連携メニューに選択不足や過度な選択等のエラーがあります。","")</f>
        <v/>
      </c>
      <c r="J36"/>
      <c r="K36" s="57" t="str">
        <f>IF(G36="エラーあり","H14～50、I14～50、J14～50","")</f>
        <v/>
      </c>
      <c r="L36"/>
    </row>
    <row r="37" spans="1:12" ht="5.0999999999999996" customHeight="1" thickBot="1" x14ac:dyDescent="0.2">
      <c r="A37" s="199"/>
      <c r="B37" s="199"/>
      <c r="C37" s="199"/>
      <c r="D37" s="199"/>
      <c r="E37" s="199"/>
      <c r="F37" s="199"/>
      <c r="G37" s="199"/>
      <c r="H37" s="199"/>
      <c r="I37" s="199"/>
      <c r="J37" s="199"/>
      <c r="K37" s="199"/>
      <c r="L37" s="199"/>
    </row>
    <row r="38" spans="1:12" ht="14.25" thickBot="1" x14ac:dyDescent="0.2">
      <c r="A38" s="199"/>
      <c r="B38" s="54" t="s">
        <v>134</v>
      </c>
      <c r="C38" s="54"/>
      <c r="D38" s="54"/>
      <c r="E38" s="54"/>
      <c r="F38" s="199"/>
      <c r="G38" s="52" t="str">
        <f>IF(反映・確認シート!$F$4=FALSE,"",IF(AND(反映・確認シート!$F$4=TRUE,反映・確認シート!N180="NG"),"エラーあり","エラーなし"))</f>
        <v/>
      </c>
      <c r="H38"/>
      <c r="I38" s="55" t="str">
        <f>IF(G38="エラーあり","データ取得日数に最低取得日数未満等のエラーがあります。","")</f>
        <v/>
      </c>
      <c r="J38"/>
      <c r="K38" s="55" t="str">
        <f>IF(G38="エラーあり","K14～50","")</f>
        <v/>
      </c>
      <c r="L38"/>
    </row>
    <row r="39" spans="1:12" ht="5.0999999999999996" customHeight="1" thickBot="1" x14ac:dyDescent="0.2">
      <c r="A39" s="199"/>
      <c r="B39" s="199"/>
      <c r="C39" s="199"/>
      <c r="D39" s="199"/>
      <c r="E39" s="199"/>
      <c r="F39" s="199"/>
      <c r="G39" s="199"/>
      <c r="H39" s="199"/>
      <c r="I39" s="199"/>
      <c r="J39" s="199"/>
      <c r="K39" s="199"/>
      <c r="L39" s="199"/>
    </row>
    <row r="40" spans="1:12" ht="14.25" thickBot="1" x14ac:dyDescent="0.2">
      <c r="A40" s="199"/>
      <c r="B40" s="56" t="s">
        <v>135</v>
      </c>
      <c r="C40" s="56"/>
      <c r="D40" s="56"/>
      <c r="E40" s="56"/>
      <c r="F40" s="199"/>
      <c r="G40" s="52" t="str">
        <f>IF(反映・確認シート!$F$4=FALSE,"",IF(AND(反映・確認シート!$F$4=TRUE,反映・確認シート!$X180="NG"),"エラーあり","エラーなし"))</f>
        <v/>
      </c>
      <c r="H40"/>
      <c r="I40" s="57" t="str">
        <f>IF(G40="エラーあり","車両登録番号に入力または、選択不足もしくは、指定外の情報の入力または、選択等のエラーがあります。","")</f>
        <v/>
      </c>
      <c r="J40"/>
      <c r="K40" s="57" t="str">
        <f>IF(G40="エラーあり","L14～50、M14～50、N14～50,O14～50","")</f>
        <v/>
      </c>
      <c r="L40"/>
    </row>
    <row r="41" spans="1:12" ht="5.0999999999999996" customHeight="1" thickBot="1" x14ac:dyDescent="0.2">
      <c r="A41" s="199"/>
      <c r="B41" s="199"/>
      <c r="C41" s="199"/>
      <c r="D41" s="199"/>
      <c r="E41" s="199"/>
      <c r="F41" s="199"/>
      <c r="G41" s="199"/>
      <c r="H41" s="199"/>
      <c r="I41" s="199"/>
      <c r="J41" s="199"/>
      <c r="K41" s="199"/>
      <c r="L41" s="199"/>
    </row>
    <row r="42" spans="1:12" ht="14.25" thickBot="1" x14ac:dyDescent="0.2">
      <c r="A42" s="199"/>
      <c r="B42" s="54" t="s">
        <v>136</v>
      </c>
      <c r="C42" s="54"/>
      <c r="D42" s="54"/>
      <c r="E42" s="54"/>
      <c r="F42" s="199"/>
      <c r="G42" s="52" t="str">
        <f>IF(反映・確認シート!$F$4=FALSE,"",IF(AND(反映・確認シート!$F$4=TRUE,反映・確認シート!AH180="NG"),"エラーあり","エラーなし"))</f>
        <v/>
      </c>
      <c r="H42"/>
      <c r="I42" s="55" t="str">
        <f>IF(G42="エラーあり","車台番号が空欄となっている箇所があります。","")</f>
        <v/>
      </c>
      <c r="J42"/>
      <c r="K42" s="55" t="str">
        <f>IF(G42="エラーあり","P14～50","")</f>
        <v/>
      </c>
      <c r="L42"/>
    </row>
    <row r="43" spans="1:12" ht="5.0999999999999996" customHeight="1" thickBot="1" x14ac:dyDescent="0.2">
      <c r="A43" s="199"/>
      <c r="B43" s="199"/>
      <c r="C43" s="199"/>
      <c r="D43" s="199"/>
      <c r="E43" s="199"/>
      <c r="F43" s="199"/>
      <c r="G43" s="199"/>
      <c r="H43" s="199"/>
      <c r="I43" s="199"/>
      <c r="J43" s="199"/>
      <c r="K43" s="199"/>
      <c r="L43" s="199"/>
    </row>
    <row r="44" spans="1:12" ht="14.25" thickBot="1" x14ac:dyDescent="0.2">
      <c r="A44" s="199"/>
      <c r="B44" s="56" t="s">
        <v>137</v>
      </c>
      <c r="C44" s="56"/>
      <c r="D44" s="56"/>
      <c r="E44" s="56"/>
      <c r="F44" s="199"/>
      <c r="G44" s="52" t="str">
        <f>IF(反映・確認シート!$F$4=FALSE,"",IF(AND(反映・確認シート!$F$4=TRUE,反映・確認シート!AN180="BC"),"要確認",IF(AND(反映・確認シート!$F$4=TRUE,反映・確認シート!AN180="NG"),"エラーあり","エラーなし")))</f>
        <v/>
      </c>
      <c r="H44"/>
      <c r="I44" s="57" t="str">
        <f>IF(G44="要確認","車両が所属する事業所名が空欄となっています。特に事業所名がなければ問題ありません。",IF(G44="エラーあり","車両が所属する事業所名に入力漏れの箇所があります。",""))</f>
        <v/>
      </c>
      <c r="J44"/>
      <c r="K44" s="57" t="str">
        <f>IF(AND(G44&lt;&gt;"",G44&lt;&gt;"エラーなし"),"Q14～50","")</f>
        <v/>
      </c>
      <c r="L44"/>
    </row>
    <row r="45" spans="1:12" ht="5.0999999999999996" customHeight="1" thickBot="1" x14ac:dyDescent="0.2">
      <c r="A45" s="199"/>
      <c r="B45" s="199"/>
      <c r="C45" s="199"/>
      <c r="D45" s="199"/>
      <c r="E45" s="199"/>
      <c r="F45" s="199"/>
      <c r="G45" s="199"/>
      <c r="H45" s="199"/>
      <c r="I45" s="199"/>
      <c r="J45" s="199"/>
      <c r="K45" s="199"/>
      <c r="L45" s="199"/>
    </row>
    <row r="46" spans="1:12" ht="14.25" thickBot="1" x14ac:dyDescent="0.2">
      <c r="A46" s="199"/>
      <c r="B46" s="54" t="s">
        <v>138</v>
      </c>
      <c r="C46" s="54"/>
      <c r="D46" s="54"/>
      <c r="E46" s="54"/>
      <c r="F46" s="199"/>
      <c r="G46" s="52" t="str">
        <f>IF(反映・確認シート!$F$4=FALSE,"",IF(AND(反映・確認シート!$F$4=TRUE,反映・確認シート!AR180="NG"),"エラーあり","エラーなし"))</f>
        <v/>
      </c>
      <c r="H46"/>
      <c r="I46" s="55" t="str">
        <f>IF(G46="エラーあり","燃料の種類に指定外の情報の選択、選択されていない等のエラーがあります。","")</f>
        <v/>
      </c>
      <c r="J46"/>
      <c r="K46" s="55" t="str">
        <f>IF(G46="エラーあり","R14～50","")</f>
        <v/>
      </c>
      <c r="L46"/>
    </row>
    <row r="47" spans="1:12" ht="5.0999999999999996" customHeight="1" thickBot="1" x14ac:dyDescent="0.2">
      <c r="A47" s="199"/>
      <c r="B47" s="199"/>
      <c r="C47" s="199"/>
      <c r="D47" s="199"/>
      <c r="E47" s="199"/>
      <c r="F47" s="199"/>
      <c r="G47" s="199"/>
      <c r="H47" s="199"/>
      <c r="I47" s="199"/>
      <c r="J47" s="199"/>
      <c r="K47" s="199"/>
      <c r="L47" s="199"/>
    </row>
    <row r="48" spans="1:12" ht="14.25" thickBot="1" x14ac:dyDescent="0.2">
      <c r="A48" s="199"/>
      <c r="B48" s="56" t="s">
        <v>139</v>
      </c>
      <c r="C48" s="56"/>
      <c r="D48" s="56"/>
      <c r="E48" s="56"/>
      <c r="F48" s="199"/>
      <c r="G48" s="52" t="str">
        <f>IF(反映・確認シート!$F$4=FALSE,"",IF(AND(反映・確認シート!$F$4=TRUE,反映・確認シート!AX180="NG"),"エラーあり","エラーなし"))</f>
        <v/>
      </c>
      <c r="H48"/>
      <c r="I48" s="57" t="str">
        <f>IF(G48="エラーあり","①走行距離に空欄、マイナスの値、データ取得日数×2,880kmを超える数値等のエラーがあります。","")</f>
        <v/>
      </c>
      <c r="J48"/>
      <c r="K48" s="57" t="str">
        <f>IF(AND(G48&lt;&gt;"",G48&lt;&gt;"エラーなし"),"S14～50","")</f>
        <v/>
      </c>
      <c r="L48"/>
    </row>
    <row r="49" spans="1:12" ht="5.0999999999999996" customHeight="1" thickBot="1" x14ac:dyDescent="0.2">
      <c r="A49" s="199"/>
      <c r="B49" s="199"/>
      <c r="C49" s="199"/>
      <c r="D49" s="199"/>
      <c r="E49" s="199"/>
      <c r="F49" s="199"/>
      <c r="G49" s="199"/>
      <c r="H49" s="199"/>
      <c r="I49" s="199"/>
      <c r="J49" s="199"/>
      <c r="K49" s="199"/>
      <c r="L49" s="199"/>
    </row>
    <row r="50" spans="1:12" ht="14.25" thickBot="1" x14ac:dyDescent="0.2">
      <c r="A50" s="199"/>
      <c r="B50" s="54" t="s">
        <v>140</v>
      </c>
      <c r="C50" s="54"/>
      <c r="D50" s="54"/>
      <c r="E50" s="54"/>
      <c r="F50" s="199"/>
      <c r="G50" s="52" t="str">
        <f>IF(反映・確認シート!$F$4=FALSE,"",IF(AND(反映・確認シート!$F$4=TRUE,OR(反映・確認シート!BD180="NG",反映・確認シート!BF180="NG")),"エラーあり",IF(AND(反映・確認シート!$F$4=TRUE,反映・確認シート!BD180="BC"),"要確認","エラーなし")))</f>
        <v/>
      </c>
      <c r="H50"/>
      <c r="I50" s="55" t="str">
        <f>IF(G50="エラーあり","②輸送量に空欄、マイナスの値、データ取得日数×100tを超える箇所等のエラーがあります。",IF(G50="要確認","②輸送量にデータ取得日数×100tを超える箇所があります。実態に即している場合は問題ありません。",""))</f>
        <v/>
      </c>
      <c r="J50"/>
      <c r="K50" s="55" t="str">
        <f>IF(AND(G50&lt;&gt;"",G50&lt;&gt;"エラーなし"),"R14～50","")</f>
        <v/>
      </c>
      <c r="L50"/>
    </row>
    <row r="51" spans="1:12" ht="5.0999999999999996" customHeight="1" thickBot="1" x14ac:dyDescent="0.2">
      <c r="A51" s="199"/>
      <c r="B51" s="199"/>
      <c r="C51" s="199"/>
      <c r="D51" s="199"/>
      <c r="E51" s="199"/>
      <c r="F51" s="199"/>
      <c r="G51" s="199"/>
      <c r="H51" s="199"/>
      <c r="I51" s="199"/>
      <c r="J51" s="199"/>
      <c r="K51" s="199"/>
      <c r="L51" s="199"/>
    </row>
    <row r="52" spans="1:12" ht="14.25" thickBot="1" x14ac:dyDescent="0.2">
      <c r="A52" s="199"/>
      <c r="B52" s="56" t="s">
        <v>141</v>
      </c>
      <c r="C52" s="56"/>
      <c r="D52" s="56"/>
      <c r="E52" s="56"/>
      <c r="F52" s="199"/>
      <c r="G52" s="52" t="str">
        <f>IF(反映・確認シート!$F$4=FALSE,"",IF(AND(反映・確認シート!$F$4=TRUE,反映・確認シート!BL180="NG"),"エラーあり","エラーなし"))</f>
        <v/>
      </c>
      <c r="H52"/>
      <c r="I52" s="57" t="str">
        <f>IF(G52="エラーあり","②平均積載率に空欄、100%を超える数値等のエラーがあります。","")</f>
        <v/>
      </c>
      <c r="J52"/>
      <c r="K52" s="57" t="str">
        <f>IF(AND(G52&lt;&gt;"",G52&lt;&gt;"エラーなし"),"U14～50","")</f>
        <v/>
      </c>
      <c r="L52"/>
    </row>
    <row r="53" spans="1:12" ht="5.0999999999999996" customHeight="1" thickBot="1" x14ac:dyDescent="0.2">
      <c r="A53" s="199"/>
      <c r="B53" s="199"/>
      <c r="C53" s="199"/>
      <c r="D53" s="199"/>
      <c r="E53" s="199"/>
      <c r="F53" s="199"/>
      <c r="G53" s="199"/>
      <c r="H53" s="199"/>
      <c r="I53" s="199"/>
      <c r="J53" s="199"/>
      <c r="K53" s="199"/>
      <c r="L53" s="199"/>
    </row>
    <row r="54" spans="1:12" ht="14.25" thickBot="1" x14ac:dyDescent="0.2">
      <c r="A54" s="199"/>
      <c r="B54" s="54" t="s">
        <v>142</v>
      </c>
      <c r="C54" s="54"/>
      <c r="D54" s="54"/>
      <c r="E54" s="54"/>
      <c r="F54" s="199"/>
      <c r="G54" s="52" t="str">
        <f>IF(反映・確認シート!$F$4=FALSE,"",IF(AND(反映・確認シート!$F$4=TRUE,反映・確認シート!BR180="NG"),"エラーあり","エラーなし"))</f>
        <v/>
      </c>
      <c r="H54"/>
      <c r="I54" s="55" t="str">
        <f>IF(G54="エラーあり","③取組期間中の燃料使用量に空欄や走行実績があるが0ℓ等のエラーがあります。","")</f>
        <v/>
      </c>
      <c r="J54"/>
      <c r="K54" s="55" t="str">
        <f>IF(AND(G54&lt;&gt;"",G54&lt;&gt;"エラーなし"),"V14～50","")</f>
        <v/>
      </c>
      <c r="L54"/>
    </row>
    <row r="55" spans="1:12" ht="5.0999999999999996" customHeight="1" thickBot="1" x14ac:dyDescent="0.2">
      <c r="A55" s="199"/>
      <c r="B55" s="199"/>
      <c r="C55" s="199"/>
      <c r="D55" s="199"/>
      <c r="E55" s="199"/>
      <c r="F55" s="199"/>
      <c r="G55" s="199"/>
      <c r="H55" s="199"/>
      <c r="I55" s="199"/>
      <c r="J55" s="199"/>
      <c r="K55" s="199"/>
      <c r="L55" s="199"/>
    </row>
    <row r="56" spans="1:12" ht="14.25" thickBot="1" x14ac:dyDescent="0.2">
      <c r="A56" s="199"/>
      <c r="B56" s="56" t="s">
        <v>143</v>
      </c>
      <c r="C56" s="56"/>
      <c r="D56" s="56"/>
      <c r="E56" s="56"/>
      <c r="F56" s="199"/>
      <c r="G56" s="52" t="str">
        <f>IF(反映・確認シート!$F$4=FALSE,"",IF(OR(反映・確認シート!BX182="BC",反映・確認シート!BZ180="BC"),"要確認",IF(AND(反映・確認シート!$F$4=TRUE,OR(反映・確認シート!BX180="NG",反映・確認シート!BZ180="NG")),"エラーあり","エラーなし")))</f>
        <v/>
      </c>
      <c r="H56"/>
      <c r="I56" s="57" t="str">
        <f>IF(G56="エラーあり","③荷待ち時間から算出した燃料使用量に空欄、マイナスの値等のエラーがあります。",IF(G56="要確認","③荷待ち時間から算出した燃料使用量に③取組期間中の燃料使用量を超える箇所があります。実態に即している場合は問題ありません。",""))</f>
        <v/>
      </c>
      <c r="J56"/>
      <c r="K56" s="57" t="str">
        <f>IF(AND(G56&lt;&gt;"",G56&lt;&gt;"エラーなし"),"W14～50","")</f>
        <v/>
      </c>
      <c r="L56"/>
    </row>
    <row r="57" spans="1:12" ht="5.0999999999999996" customHeight="1" thickBot="1" x14ac:dyDescent="0.2">
      <c r="A57" s="199"/>
      <c r="B57" s="199"/>
      <c r="C57" s="199"/>
      <c r="D57" s="199"/>
      <c r="E57" s="199"/>
      <c r="F57" s="199"/>
      <c r="G57" s="199"/>
      <c r="H57" s="199"/>
      <c r="I57" s="199"/>
      <c r="J57" s="199"/>
      <c r="K57" s="199"/>
      <c r="L57" s="199"/>
    </row>
    <row r="58" spans="1:12" ht="14.25" thickBot="1" x14ac:dyDescent="0.2">
      <c r="A58" s="199"/>
      <c r="B58" s="54" t="s">
        <v>144</v>
      </c>
      <c r="C58" s="54"/>
      <c r="D58" s="54"/>
      <c r="E58" s="54"/>
      <c r="F58" s="199"/>
      <c r="G58" s="52" t="s">
        <v>145</v>
      </c>
      <c r="H58"/>
      <c r="I58" s="55" t="s">
        <v>146</v>
      </c>
      <c r="J58"/>
      <c r="K58" s="55"/>
      <c r="L58"/>
    </row>
    <row r="59" spans="1:12" ht="5.0999999999999996" customHeight="1" x14ac:dyDescent="0.15">
      <c r="A59" s="199"/>
      <c r="B59" s="199"/>
      <c r="C59" s="199"/>
      <c r="D59" s="199"/>
      <c r="E59" s="199"/>
      <c r="F59" s="199"/>
      <c r="G59" s="199"/>
      <c r="H59" s="199"/>
      <c r="I59" s="199"/>
      <c r="J59" s="199"/>
      <c r="K59" s="199"/>
      <c r="L59" s="199"/>
    </row>
    <row r="60" spans="1:12" x14ac:dyDescent="0.15">
      <c r="A60" s="199" t="s">
        <v>147</v>
      </c>
      <c r="B60" s="199"/>
      <c r="C60" s="199"/>
      <c r="D60" s="199"/>
      <c r="E60" s="199"/>
      <c r="F60" s="199"/>
      <c r="G60" s="199"/>
      <c r="H60" s="199"/>
      <c r="I60" s="199"/>
      <c r="J60" s="199"/>
      <c r="K60" s="208"/>
      <c r="L60" s="199"/>
    </row>
    <row r="61" spans="1:12" ht="5.0999999999999996" customHeight="1" thickBot="1" x14ac:dyDescent="0.2">
      <c r="A61" s="199"/>
      <c r="B61" s="199"/>
      <c r="C61" s="199"/>
      <c r="D61" s="199"/>
      <c r="E61" s="199"/>
      <c r="F61" s="199"/>
      <c r="G61" s="199"/>
      <c r="H61" s="199"/>
      <c r="I61" s="199"/>
      <c r="J61" s="199"/>
      <c r="K61" s="199"/>
      <c r="L61" s="199"/>
    </row>
    <row r="62" spans="1:12" ht="14.25" thickBot="1" x14ac:dyDescent="0.2">
      <c r="A62" s="199"/>
      <c r="B62" s="56" t="s">
        <v>148</v>
      </c>
      <c r="C62" s="56"/>
      <c r="D62" s="56"/>
      <c r="E62" s="56"/>
      <c r="F62" s="199"/>
      <c r="G62" s="52" t="str">
        <f>IF(反映・確認シート!$F$4=FALSE,"",IF(AND(反映・確認シート!$F$4=TRUE,COUNTIF(反映・確認シート!CJ180:CR180,"NG")&gt;=1),"エラーあり","エラーなし"))</f>
        <v/>
      </c>
      <c r="H62"/>
      <c r="I62" s="57" t="str">
        <f>IF(G62="エラーあり","走行時間に空欄、データ取得日数×1,440分を超える箇所等のエラーがあります。","")</f>
        <v/>
      </c>
      <c r="J62"/>
      <c r="K62" s="57" t="str">
        <f>IF(AND(G62&lt;&gt;"",G62&lt;&gt;"エラーなし"),"Y14～50","")</f>
        <v/>
      </c>
      <c r="L62"/>
    </row>
    <row r="63" spans="1:12" ht="5.0999999999999996" customHeight="1" thickBot="1" x14ac:dyDescent="0.2">
      <c r="A63" s="199"/>
      <c r="B63" s="199"/>
      <c r="C63" s="199"/>
      <c r="D63" s="199"/>
      <c r="E63" s="199"/>
      <c r="F63" s="199"/>
      <c r="G63" s="199"/>
      <c r="H63" s="199"/>
      <c r="I63" s="199"/>
      <c r="J63" s="199"/>
      <c r="K63" s="199"/>
      <c r="L63" s="199"/>
    </row>
    <row r="64" spans="1:12" ht="14.25" thickBot="1" x14ac:dyDescent="0.2">
      <c r="A64" s="199"/>
      <c r="B64" s="54" t="s">
        <v>149</v>
      </c>
      <c r="C64" s="54"/>
      <c r="D64" s="54"/>
      <c r="E64" s="54"/>
      <c r="F64" s="199"/>
      <c r="G64" s="52" t="str">
        <f>IF(反映・確認シート!$F$4=FALSE,"",IF(AND(反映・確認シート!$F$4=TRUE,COUNTIF(反映・確認シート!CX180:DF180,"NG")&gt;=1),"エラーあり","エラーなし"))</f>
        <v/>
      </c>
      <c r="H64"/>
      <c r="I64" s="55" t="str">
        <f>IF(G64="エラーあり","平均速度に空欄、120km/hを超えている箇所等のエラーがあります。",IF(G64="要確認","平均速度に60km/hを超えている箇所があります。実態に即している場合は問題ありません。",""))</f>
        <v/>
      </c>
      <c r="J64"/>
      <c r="K64" s="55" t="str">
        <f>IF(AND(G64&lt;&gt;"",G64&lt;&gt;"エラーなし"),"Z14～50","")</f>
        <v/>
      </c>
      <c r="L64"/>
    </row>
    <row r="65" spans="1:12" ht="5.0999999999999996" customHeight="1" thickBot="1" x14ac:dyDescent="0.2">
      <c r="A65" s="199"/>
      <c r="B65" s="199"/>
      <c r="C65" s="199"/>
      <c r="D65" s="199"/>
      <c r="E65" s="199"/>
      <c r="F65" s="199"/>
      <c r="G65" s="199"/>
      <c r="H65" s="199"/>
      <c r="I65" s="199"/>
      <c r="J65" s="199"/>
      <c r="K65" s="199"/>
      <c r="L65" s="199"/>
    </row>
    <row r="66" spans="1:12" ht="14.25" thickBot="1" x14ac:dyDescent="0.2">
      <c r="A66" s="199"/>
      <c r="B66" s="56" t="s">
        <v>150</v>
      </c>
      <c r="C66" s="56"/>
      <c r="D66" s="56"/>
      <c r="E66" s="56"/>
      <c r="F66" s="199"/>
      <c r="G66" s="52" t="str">
        <f>IF(反映・確認シート!$F$4=FALSE,"",IF(AND(反映・確認シート!$F$4=TRUE,COUNTIF(反映・確認シート!DN180:DV180,"NG")&gt;=1),"エラーあり","エラーなし"))</f>
        <v/>
      </c>
      <c r="H66"/>
      <c r="I66" s="57" t="str">
        <f>IF(G66="エラーあり","走行距離(高速道路)に空欄、「走行距離」を超える値の入力等のエラーがあります。","")</f>
        <v/>
      </c>
      <c r="J66"/>
      <c r="K66" s="57" t="str">
        <f>IF(AND(G66&lt;&gt;"",G66&lt;&gt;"エラーなし"),"AA14～50","")</f>
        <v/>
      </c>
      <c r="L66"/>
    </row>
    <row r="67" spans="1:12" ht="5.0999999999999996" customHeight="1" thickBot="1" x14ac:dyDescent="0.2">
      <c r="A67" s="199"/>
      <c r="B67" s="199"/>
      <c r="C67" s="199"/>
      <c r="D67" s="199"/>
      <c r="E67" s="199"/>
      <c r="F67" s="199"/>
      <c r="G67" s="199"/>
      <c r="H67" s="199"/>
      <c r="I67" s="199"/>
      <c r="J67" s="199"/>
      <c r="K67" s="199"/>
      <c r="L67" s="199"/>
    </row>
    <row r="68" spans="1:12" ht="14.25" thickBot="1" x14ac:dyDescent="0.2">
      <c r="A68" s="199"/>
      <c r="B68" s="54" t="s">
        <v>151</v>
      </c>
      <c r="C68" s="54"/>
      <c r="D68" s="54"/>
      <c r="E68" s="54"/>
      <c r="F68" s="199"/>
      <c r="G68" s="52" t="str">
        <f>IF(反映・確認シート!$F$4=FALSE,"",IF(AND(反映・確認シート!$F$4=TRUE,COUNTIF(反映・確認シート!$EB$180:$ED$180,"NG")&gt;=1),"エラーあり","エラーなし"))</f>
        <v/>
      </c>
      <c r="H68"/>
      <c r="I68" s="55" t="str">
        <f>IF(G68="エラーあり","走行時間(高速道路)に「走行時間」を超える値の入力等のエラーがあります。","")</f>
        <v/>
      </c>
      <c r="J68"/>
      <c r="K68" s="55" t="str">
        <f>IF(AND(G68&lt;&gt;"",G68&lt;&gt;"エラーなし"),"AB14～50","")</f>
        <v/>
      </c>
      <c r="L68"/>
    </row>
    <row r="69" spans="1:12" ht="5.0999999999999996" customHeight="1" thickBot="1" x14ac:dyDescent="0.2">
      <c r="A69" s="199"/>
      <c r="B69" s="199"/>
      <c r="C69" s="199"/>
      <c r="D69" s="199"/>
      <c r="E69" s="199"/>
      <c r="F69" s="199"/>
      <c r="G69" s="199"/>
      <c r="H69" s="199"/>
      <c r="I69" s="199"/>
      <c r="J69" s="199"/>
      <c r="K69" s="199"/>
      <c r="L69" s="199"/>
    </row>
    <row r="70" spans="1:12" ht="14.25" thickBot="1" x14ac:dyDescent="0.2">
      <c r="A70" s="199"/>
      <c r="B70" s="56" t="s">
        <v>152</v>
      </c>
      <c r="C70" s="56"/>
      <c r="D70" s="56"/>
      <c r="E70" s="56"/>
      <c r="F70" s="199"/>
      <c r="G70" s="52" t="str">
        <f>IF(反映・確認シート!$F$4=FALSE,"",IF(AND(反映・確認シート!$F$4=TRUE,COUNTIF(反映・確認シート!EJ180:EL180,"NG")&gt;=1),"エラーあり","エラーなし"))</f>
        <v/>
      </c>
      <c r="H70"/>
      <c r="I70" s="57" t="str">
        <f>IF(G70="エラーあり","平均速度(高速道路)に120km/hを超える値の入力等のエラーがあります。","")</f>
        <v/>
      </c>
      <c r="J70"/>
      <c r="K70" s="57" t="str">
        <f>IF(AND(G70&lt;&gt;"",G70&lt;&gt;"エラーなし"),"AC14～50","")</f>
        <v/>
      </c>
      <c r="L70"/>
    </row>
    <row r="71" spans="1:12" ht="5.0999999999999996" customHeight="1" thickBot="1" x14ac:dyDescent="0.2">
      <c r="A71" s="199"/>
      <c r="B71" s="199"/>
      <c r="C71" s="199"/>
      <c r="D71" s="199"/>
      <c r="E71" s="199"/>
      <c r="F71" s="199"/>
      <c r="G71" s="199"/>
      <c r="H71" s="199"/>
      <c r="I71" s="199"/>
      <c r="J71" s="199"/>
      <c r="K71" s="199"/>
      <c r="L71" s="199"/>
    </row>
    <row r="72" spans="1:12" ht="14.25" thickBot="1" x14ac:dyDescent="0.2">
      <c r="A72" s="199"/>
      <c r="B72" s="54" t="s">
        <v>153</v>
      </c>
      <c r="C72" s="54"/>
      <c r="D72" s="54"/>
      <c r="E72" s="54"/>
      <c r="F72" s="199"/>
      <c r="G72" s="52" t="str">
        <f>IF(反映・確認シート!$F$4=FALSE,"",IF(AND(反映・確認シート!$F$4=TRUE,COUNTIF(反映・確認シート!EV180:FH180,"NG")&gt;=1),"エラーあり","エラーなし"))</f>
        <v/>
      </c>
      <c r="H72"/>
      <c r="I72" s="55" t="str">
        <f>IF(G72="エラーあり","荷積みおよび荷卸しが双方とも空欄、データ取得日数×1,440分を超える箇所等のエラーがあります。","")</f>
        <v/>
      </c>
      <c r="J72"/>
      <c r="K72" s="55" t="str">
        <f>IF(AND(G72&lt;&gt;"",G72&lt;&gt;"エラーなし"),"AD14～50、AE14～50","")</f>
        <v/>
      </c>
      <c r="L72"/>
    </row>
    <row r="73" spans="1:12" ht="5.0999999999999996" customHeight="1" thickBot="1" x14ac:dyDescent="0.2">
      <c r="A73" s="199"/>
      <c r="B73" s="199"/>
      <c r="C73" s="199"/>
      <c r="D73" s="199"/>
      <c r="E73" s="199"/>
      <c r="F73" s="199"/>
      <c r="G73" s="199"/>
      <c r="H73" s="199"/>
      <c r="I73" s="199"/>
      <c r="J73" s="199"/>
      <c r="K73" s="199"/>
      <c r="L73" s="199"/>
    </row>
    <row r="74" spans="1:12" ht="14.25" thickBot="1" x14ac:dyDescent="0.2">
      <c r="A74" s="199"/>
      <c r="B74" s="56" t="s">
        <v>154</v>
      </c>
      <c r="C74" s="56"/>
      <c r="D74" s="56"/>
      <c r="E74" s="56"/>
      <c r="F74" s="199"/>
      <c r="G74" s="52" t="str">
        <f>IF(反映・確認シート!$F$4=FALSE,"",IF(COUNTIF(反映・確認シート!$F$22:$I$58,"荷待ち時間")=0,"エラーなし",IF(AND(反映・確認シート!$F$4=TRUE,COUNTIF(反映・確認シート!FP180:FX180,"NG")&gt;=1),"エラーあり","エラーなし")))</f>
        <v/>
      </c>
      <c r="H74"/>
      <c r="I74" s="57" t="str">
        <f>IF(G74="エラーあり","荷待ち時間に空欄、データ取得日数×1,440分を超える箇所等のエラーがあります。","")</f>
        <v/>
      </c>
      <c r="J74"/>
      <c r="K74" s="57" t="str">
        <f>IF(AND(G74&lt;&gt;"",G74&lt;&gt;"エラーなし"),"AF14～50","")</f>
        <v/>
      </c>
      <c r="L74"/>
    </row>
    <row r="75" spans="1:12" ht="5.0999999999999996" customHeight="1" thickBot="1" x14ac:dyDescent="0.2">
      <c r="A75" s="199"/>
      <c r="B75" s="199"/>
      <c r="C75" s="199"/>
      <c r="D75" s="199"/>
      <c r="E75" s="199"/>
      <c r="F75" s="199"/>
      <c r="G75" s="199"/>
      <c r="H75" s="199"/>
      <c r="I75" s="199"/>
      <c r="J75" s="199"/>
      <c r="K75" s="199"/>
      <c r="L75" s="199"/>
    </row>
    <row r="76" spans="1:12" ht="14.25" thickBot="1" x14ac:dyDescent="0.2">
      <c r="A76" s="199"/>
      <c r="B76" s="54" t="s">
        <v>155</v>
      </c>
      <c r="C76" s="54"/>
      <c r="D76" s="54"/>
      <c r="E76" s="54"/>
      <c r="F76" s="199"/>
      <c r="G76" s="52" t="str">
        <f>IF(反映・確認シート!$F$4=FALSE,"",IF(AND(反映・確認シート!$F$4=TRUE,COUNTIF(反映・確認シート!GF180:GP180,"NG")&gt;=1),"エラーあり","エラーなし"))</f>
        <v/>
      </c>
      <c r="H76"/>
      <c r="I76" s="55" t="str">
        <f>IF(G76="エラーあり","荷待ち時間（うちアイドリング時間）に空欄、データ取得日数×1,440分または荷待ち時間を超える箇所等のエラーがあります。","")</f>
        <v/>
      </c>
      <c r="J76"/>
      <c r="K76" s="55" t="str">
        <f>IF(AND(G76&lt;&gt;"",G76&lt;&gt;"エラーなし"),"AG14～50","")</f>
        <v/>
      </c>
      <c r="L76"/>
    </row>
    <row r="77" spans="1:12" ht="5.0999999999999996" customHeight="1" thickBot="1" x14ac:dyDescent="0.2">
      <c r="A77" s="199"/>
      <c r="B77" s="199"/>
      <c r="C77" s="199"/>
      <c r="D77" s="199"/>
      <c r="E77" s="199"/>
      <c r="F77" s="199"/>
      <c r="G77" s="199"/>
      <c r="H77" s="199"/>
      <c r="I77" s="199"/>
      <c r="J77" s="199"/>
      <c r="K77" s="199"/>
      <c r="L77" s="199"/>
    </row>
    <row r="78" spans="1:12" ht="14.25" thickBot="1" x14ac:dyDescent="0.2">
      <c r="A78" s="199"/>
      <c r="B78" s="56" t="s">
        <v>156</v>
      </c>
      <c r="C78" s="56"/>
      <c r="D78" s="56"/>
      <c r="E78" s="56"/>
      <c r="F78" s="199"/>
      <c r="G78" s="52" t="str">
        <f>IF(反映・確認シート!$F$4=FALSE,"",IF(COUNTIF(反映・確認シート!$F$22:$I$58,"早着による待機時間")=0,"エラーなし",IF(AND(反映・確認シート!$F$4=TRUE,COUNTIF(反映・確認シート!GV180:HD180,"NG")&gt;=1),"エラーあり","エラーなし")))</f>
        <v/>
      </c>
      <c r="H78"/>
      <c r="I78" s="57" t="str">
        <f>IF(G78="エラーあり","早着による待機時間に空欄、データ取得日数×1,440分を超える箇所等のエラーがあります。","")</f>
        <v/>
      </c>
      <c r="J78"/>
      <c r="K78" s="57" t="str">
        <f>IF(AND(G78&lt;&gt;"",G78&lt;&gt;"エラーなし"),"AH14～50","")</f>
        <v/>
      </c>
      <c r="L78"/>
    </row>
    <row r="79" spans="1:12" ht="5.0999999999999996" customHeight="1" thickBot="1" x14ac:dyDescent="0.2">
      <c r="A79" s="199"/>
      <c r="B79" s="199"/>
      <c r="C79" s="199"/>
      <c r="D79" s="199"/>
      <c r="E79" s="199"/>
      <c r="F79" s="199"/>
      <c r="G79" s="199"/>
      <c r="H79" s="199"/>
      <c r="I79" s="199"/>
      <c r="J79" s="199"/>
      <c r="K79" s="199"/>
      <c r="L79" s="199"/>
    </row>
    <row r="80" spans="1:12" ht="14.25" thickBot="1" x14ac:dyDescent="0.2">
      <c r="A80" s="199"/>
      <c r="B80" s="54" t="s">
        <v>157</v>
      </c>
      <c r="C80" s="54"/>
      <c r="D80" s="54"/>
      <c r="E80" s="54"/>
      <c r="F80" s="199"/>
      <c r="G80" s="52" t="str">
        <f>IF(反映・確認シート!$F$4=FALSE,"",IF(COUNTIF(反映・確認シート!$F$22:$I$58,"休憩")=0,"エラーなし",IF(AND(反映・確認シート!$F$4=TRUE,COUNTIF(反映・確認シート!HL180:HT180,"NG")&gt;=1),"エラーあり","エラーなし")))</f>
        <v/>
      </c>
      <c r="H80"/>
      <c r="I80" s="55" t="str">
        <f>IF(G80="エラーあり","休憩に空欄、データ取得日数×1,440分または荷待ち時間を超える箇所等のエラーがあります。","")</f>
        <v/>
      </c>
      <c r="J80"/>
      <c r="K80" s="55" t="str">
        <f>IF(AND(G80&lt;&gt;"",G80&lt;&gt;"エラーなし"),"AI14～50","")</f>
        <v/>
      </c>
      <c r="L80"/>
    </row>
    <row r="81" spans="1:12" ht="5.0999999999999996" customHeight="1" thickBot="1" x14ac:dyDescent="0.2">
      <c r="A81" s="199"/>
      <c r="B81" s="199"/>
      <c r="C81" s="199"/>
      <c r="D81" s="199"/>
      <c r="E81" s="199"/>
      <c r="F81" s="199"/>
      <c r="G81" s="199"/>
      <c r="H81" s="199"/>
      <c r="I81" s="199"/>
      <c r="J81" s="199"/>
      <c r="K81" s="199"/>
      <c r="L81" s="199"/>
    </row>
    <row r="82" spans="1:12" ht="14.25" thickBot="1" x14ac:dyDescent="0.2">
      <c r="A82" s="199"/>
      <c r="B82" s="56" t="s">
        <v>158</v>
      </c>
      <c r="C82" s="56"/>
      <c r="D82" s="56"/>
      <c r="E82" s="56"/>
      <c r="F82" s="199"/>
      <c r="G82" s="52" t="str">
        <f>IF(反映・確認シート!$F$4=FALSE,"",IF(AND(反映・確認シート!$F$4=TRUE,COUNTIF(反映・確認シート!HZ180:IF180,"NG")&gt;=1),"エラーあり","エラーなし"))</f>
        <v/>
      </c>
      <c r="H82"/>
      <c r="I82" s="57" t="str">
        <f>IF(G82="エラーあり","発着時刻に空欄、整数以外の値の入力箇所等のエラーがあります。","")</f>
        <v/>
      </c>
      <c r="J82"/>
      <c r="K82" s="57" t="str">
        <f>IF(AND(G82&lt;&gt;"",G82&lt;&gt;"エラーなし"),"AJ14～50","")</f>
        <v/>
      </c>
      <c r="L82"/>
    </row>
    <row r="83" spans="1:12" ht="5.0999999999999996" customHeight="1" thickBot="1" x14ac:dyDescent="0.2">
      <c r="A83" s="199"/>
      <c r="B83" s="199"/>
      <c r="C83" s="199"/>
      <c r="D83" s="199"/>
      <c r="E83" s="199"/>
      <c r="F83" s="199"/>
      <c r="G83" s="199"/>
      <c r="H83" s="199"/>
      <c r="I83" s="199"/>
      <c r="J83" s="199"/>
      <c r="K83" s="199"/>
      <c r="L83" s="199"/>
    </row>
    <row r="84" spans="1:12" ht="14.25" thickBot="1" x14ac:dyDescent="0.2">
      <c r="A84" s="199"/>
      <c r="B84" s="54" t="s">
        <v>159</v>
      </c>
      <c r="C84" s="54"/>
      <c r="D84" s="54"/>
      <c r="E84" s="54"/>
      <c r="F84" s="199"/>
      <c r="G84" s="52" t="str">
        <f>IF(反映・確認シート!$F$4=FALSE,"",IF(AND(反映・確認シート!$F$4=TRUE,COUNTIF(反映・確認シート!IL180:IR180,"NG")&gt;=1),"エラーあり","エラーなし"))</f>
        <v/>
      </c>
      <c r="H84"/>
      <c r="I84" s="55" t="str">
        <f>IF(G84="エラーあり","荷姿に空欄、指定外の情報の入力や選択等のエラーがあります。","")</f>
        <v/>
      </c>
      <c r="J84"/>
      <c r="K84" s="55" t="str">
        <f>IF(AND(G84&lt;&gt;"",G84&lt;&gt;"エラーなし"),"AK14～50","")</f>
        <v/>
      </c>
      <c r="L84"/>
    </row>
    <row r="85" spans="1:12" ht="5.0999999999999996" customHeight="1" thickBot="1" x14ac:dyDescent="0.2">
      <c r="A85" s="199"/>
      <c r="B85" s="199"/>
      <c r="C85" s="199"/>
      <c r="D85" s="199"/>
      <c r="E85" s="199"/>
      <c r="F85" s="199"/>
      <c r="G85" s="199"/>
      <c r="H85" s="199"/>
      <c r="I85" s="199"/>
      <c r="J85" s="199"/>
      <c r="K85" s="199"/>
      <c r="L85" s="199"/>
    </row>
    <row r="86" spans="1:12" ht="14.25" thickBot="1" x14ac:dyDescent="0.2">
      <c r="A86" s="199"/>
      <c r="B86" s="56" t="s">
        <v>160</v>
      </c>
      <c r="C86" s="56"/>
      <c r="D86" s="56"/>
      <c r="E86" s="56"/>
      <c r="F86" s="199"/>
      <c r="G86" s="52" t="str">
        <f>IF(反映・確認シート!$F$4=FALSE,"",IF(AND(反映・確認シート!$F$4=TRUE,COUNTIF(反映・確認シート!JB180:JJ180,"NG")&gt;=1),"エラーあり","エラーなし"))</f>
        <v/>
      </c>
      <c r="H86"/>
      <c r="I86" s="57" t="str">
        <f>IF(G86="エラーあり","空車時間に空欄、データ取得日数×1,440分を超える箇所または走行時間を超える箇所等のエラーがあります。","")</f>
        <v/>
      </c>
      <c r="J86"/>
      <c r="K86" s="57" t="str">
        <f>IF(AND(G86&lt;&gt;"",G86&lt;&gt;"エラーなし"),"AL14～50","")</f>
        <v/>
      </c>
      <c r="L86"/>
    </row>
    <row r="87" spans="1:12" ht="5.0999999999999996" customHeight="1" thickBot="1" x14ac:dyDescent="0.2">
      <c r="A87" s="199"/>
      <c r="B87" s="199"/>
      <c r="C87" s="199"/>
      <c r="D87" s="199"/>
      <c r="E87" s="199"/>
      <c r="F87" s="199"/>
      <c r="G87" s="199"/>
      <c r="H87" s="199"/>
      <c r="I87" s="199"/>
      <c r="J87" s="199"/>
      <c r="K87" s="199"/>
      <c r="L87" s="199"/>
    </row>
    <row r="88" spans="1:12" ht="14.25" thickBot="1" x14ac:dyDescent="0.2">
      <c r="A88" s="199"/>
      <c r="B88" s="54" t="s">
        <v>161</v>
      </c>
      <c r="C88" s="54"/>
      <c r="D88" s="54"/>
      <c r="E88" s="54"/>
      <c r="F88" s="199"/>
      <c r="G88" s="52" t="str">
        <f>IF(反映・確認シート!$F$4=FALSE,"",IF(AND(反映・確認シート!$F$4=TRUE,COUNTIF(反映・確認シート!JP180:JV180,"NG")&gt;=1),"エラーあり","エラーなし"))</f>
        <v/>
      </c>
      <c r="H88"/>
      <c r="I88" s="55" t="str">
        <f>IF(G88="エラーあり","空車距離に空欄、走行距離を超える箇所等のエラーがあります。","")</f>
        <v/>
      </c>
      <c r="J88"/>
      <c r="K88" s="55" t="str">
        <f>IF(AND(G88&lt;&gt;"",G88&lt;&gt;"エラーなし"),"AM14～50","")</f>
        <v/>
      </c>
      <c r="L88"/>
    </row>
    <row r="89" spans="1:12" ht="5.0999999999999996" customHeight="1" thickBot="1" x14ac:dyDescent="0.2">
      <c r="A89" s="199"/>
      <c r="B89" s="199"/>
      <c r="C89" s="199"/>
      <c r="D89" s="199"/>
      <c r="E89" s="199"/>
      <c r="F89" s="199"/>
      <c r="G89" s="199"/>
      <c r="H89" s="199"/>
      <c r="I89" s="199"/>
      <c r="J89" s="199"/>
      <c r="K89" s="199"/>
      <c r="L89" s="199"/>
    </row>
    <row r="90" spans="1:12" ht="14.25" thickBot="1" x14ac:dyDescent="0.2">
      <c r="A90" s="199"/>
      <c r="B90" s="56" t="s">
        <v>162</v>
      </c>
      <c r="C90" s="56"/>
      <c r="D90" s="56"/>
      <c r="E90" s="56"/>
      <c r="F90" s="199"/>
      <c r="G90" s="52" t="str">
        <f>IF(反映・確認シート!$F$4=FALSE,"",IF(COUNTIF(反映・確認シート!$F$22:$I$58,"空車情報")=0,"エラーなし",IF(AND(反映・確認シート!$F$4=TRUE,COUNTIF(反映・確認シート!KB180:KH180,"NG")&gt;=1),"エラーあり","エラーなし")))</f>
        <v/>
      </c>
      <c r="H90"/>
      <c r="I90" s="57" t="str">
        <f>IF(G90="エラーあり","空車率に空欄、100%を超える箇所等のエラーがあります。","")</f>
        <v/>
      </c>
      <c r="J90"/>
      <c r="K90" s="57" t="str">
        <f>IF(AND(G90&lt;&gt;"",G90&lt;&gt;"エラーなし"),"AN14～50","")</f>
        <v/>
      </c>
      <c r="L90"/>
    </row>
    <row r="91" spans="1:12" ht="5.0999999999999996" customHeight="1" thickBot="1" x14ac:dyDescent="0.2">
      <c r="A91" s="199"/>
      <c r="B91" s="199"/>
      <c r="C91" s="199"/>
      <c r="D91" s="199"/>
      <c r="E91" s="199"/>
      <c r="F91" s="199"/>
      <c r="G91" s="199"/>
      <c r="H91" s="199"/>
      <c r="I91" s="199"/>
      <c r="J91" s="199"/>
      <c r="K91" s="199"/>
      <c r="L91" s="199"/>
    </row>
    <row r="92" spans="1:12" ht="14.25" thickBot="1" x14ac:dyDescent="0.2">
      <c r="A92" s="199"/>
      <c r="B92" s="54" t="s">
        <v>163</v>
      </c>
      <c r="C92" s="54"/>
      <c r="D92" s="54"/>
      <c r="E92" s="54"/>
      <c r="F92" s="199"/>
      <c r="G92" s="52" t="str">
        <f>IF(反映・確認シート!$F$4=FALSE,"",IF(AND(反映・確認シート!$F$4=TRUE,COUNTIF(反映・確認シート!KP180:KV180,"NG")&gt;=1),"エラーあり","エラーなし"))</f>
        <v/>
      </c>
      <c r="H92"/>
      <c r="I92" s="55" t="str">
        <f>IF(G92="エラーあり","渋滞距離に空欄、走行距離を超える箇所等のエラーがあります。","")</f>
        <v/>
      </c>
      <c r="J92"/>
      <c r="K92" s="55" t="str">
        <f>IF(AND(G92&lt;&gt;"",G92&lt;&gt;"エラーなし"),"AO14～50","")</f>
        <v/>
      </c>
      <c r="L92"/>
    </row>
    <row r="93" spans="1:12" ht="5.0999999999999996" customHeight="1" thickBot="1" x14ac:dyDescent="0.2">
      <c r="A93" s="199"/>
      <c r="B93" s="199"/>
      <c r="C93" s="199"/>
      <c r="D93" s="199"/>
      <c r="E93" s="199"/>
      <c r="F93" s="199"/>
      <c r="G93" s="199"/>
      <c r="H93" s="199"/>
      <c r="I93" s="199"/>
      <c r="J93" s="199"/>
      <c r="K93" s="199"/>
      <c r="L93" s="199"/>
    </row>
    <row r="94" spans="1:12" ht="14.25" thickBot="1" x14ac:dyDescent="0.2">
      <c r="A94" s="199"/>
      <c r="B94" s="56" t="s">
        <v>164</v>
      </c>
      <c r="C94" s="56"/>
      <c r="D94" s="56"/>
      <c r="E94" s="56"/>
      <c r="F94" s="199"/>
      <c r="G94" s="52" t="str">
        <f>IF(反映・確認シート!$F$4=FALSE,"",IF(AND(反映・確認シート!$F$4=TRUE,COUNTIF(反映・確認シート!LB180:LH180,"NG")&gt;=1),"エラーあり","エラーなし"))</f>
        <v/>
      </c>
      <c r="H94"/>
      <c r="I94" s="57" t="str">
        <f>IF(G94="エラーあり","渋滞箇所回数に空欄、整数以外の値の入力箇所等のエラーがあります。","")</f>
        <v/>
      </c>
      <c r="J94"/>
      <c r="K94" s="57" t="str">
        <f>IF(AND(G94&lt;&gt;"",G94&lt;&gt;"エラーなし"),"AP14～50","")</f>
        <v/>
      </c>
      <c r="L94"/>
    </row>
    <row r="95" spans="1:12" ht="5.0999999999999996" customHeight="1" thickBot="1" x14ac:dyDescent="0.2">
      <c r="A95" s="199"/>
      <c r="B95" s="199"/>
      <c r="C95" s="199"/>
      <c r="D95" s="199"/>
      <c r="E95" s="199"/>
      <c r="F95" s="199"/>
      <c r="G95" s="199"/>
      <c r="H95" s="199"/>
      <c r="I95" s="199"/>
      <c r="J95" s="199"/>
      <c r="K95" s="199"/>
      <c r="L95" s="199"/>
    </row>
    <row r="96" spans="1:12" ht="14.25" thickBot="1" x14ac:dyDescent="0.2">
      <c r="A96" s="199"/>
      <c r="B96" s="54" t="s">
        <v>165</v>
      </c>
      <c r="C96" s="54"/>
      <c r="D96" s="54"/>
      <c r="E96" s="54"/>
      <c r="F96" s="199"/>
      <c r="G96" s="52" t="str">
        <f>IF(反映・確認シート!$F$4=FALSE,"",IF(AND(反映・確認シート!$F$4=TRUE,COUNTIF(反映・確認シート!LN180:LV180,"NG")&gt;=1),"エラーあり","エラーなし"))</f>
        <v/>
      </c>
      <c r="H96"/>
      <c r="I96" s="55" t="str">
        <f>IF(G96="エラーあり","遅延時間に空欄、データ取得日数×1,440分を超える箇所または走行時間を超える箇所等のエラーがあります。","")</f>
        <v/>
      </c>
      <c r="J96"/>
      <c r="K96" s="55" t="str">
        <f>IF(AND(G96&lt;&gt;"",G96&lt;&gt;"エラーなし"),"AQ14～50","")</f>
        <v/>
      </c>
      <c r="L96"/>
    </row>
    <row r="97" spans="1:12" ht="5.0999999999999996" customHeight="1" thickBot="1" x14ac:dyDescent="0.2">
      <c r="A97" s="199"/>
      <c r="B97" s="199"/>
      <c r="C97" s="199"/>
      <c r="D97" s="199"/>
      <c r="E97" s="199"/>
      <c r="F97" s="199"/>
      <c r="G97" s="199"/>
      <c r="H97" s="199"/>
      <c r="I97" s="199"/>
      <c r="J97" s="199"/>
      <c r="K97" s="199"/>
      <c r="L97" s="199"/>
    </row>
    <row r="98" spans="1:12" ht="14.25" thickBot="1" x14ac:dyDescent="0.2">
      <c r="A98" s="199"/>
      <c r="B98" s="56" t="s">
        <v>166</v>
      </c>
      <c r="C98" s="56"/>
      <c r="D98" s="56"/>
      <c r="E98" s="56"/>
      <c r="F98" s="199"/>
      <c r="G98" s="52" t="str">
        <f>IF(反映・確認シート!$F$4=FALSE,"",IF(COUNTIF(反映・確認シート!$F$22:$I$58,"温度情報")=0,"エラーなし",IF(AND(反映・確認シート!$F$4=TRUE,COUNTIF(反映・確認シート!MD180:MJ180,"NG")&gt;=1),"エラーあり",IF(AND(反映・確認シート!$F$4=TRUE,COUNTIF(反映・確認シート!MD180:MJ180,"NG")=0,COUNTIF(反映・確認シート!MD180:MJ180,"BC")&gt;=1),"要確認","エラーなし"))))</f>
        <v/>
      </c>
      <c r="H98"/>
      <c r="I98" s="57" t="str">
        <f ca="1">IF(AND(G98="エラーあり",COUNTIF(反映・確認シート!MD180:MJ180,"BC")&gt;=1),"庫内平均温度に空欄等のエラーがあります。また、マイナス100℃未満や100℃を超える値があります。実態に即している場合は問題ありません。",IF(AND(G98="エラーあり",COUNTIF(反映・確認シート!MD180:MJ180,"BC")=0),"庫内平均温度に空欄等のエラーがあります。",IF(エラー確認シート!G98="要確認","庫内平均温度にマイナス100℃未満や100℃を超える値があります。実態に即している場合は問題ありません。","")))</f>
        <v/>
      </c>
      <c r="J98"/>
      <c r="K98" s="57" t="str">
        <f>IF(AND(G98&lt;&gt;"",G98&lt;&gt;"エラーなし"),"AP14～50","")</f>
        <v/>
      </c>
      <c r="L98"/>
    </row>
    <row r="99" spans="1:12" ht="5.0999999999999996" customHeight="1" thickBot="1" x14ac:dyDescent="0.2">
      <c r="A99" s="199"/>
      <c r="B99" s="199"/>
      <c r="C99" s="199"/>
      <c r="D99" s="199"/>
      <c r="E99" s="199"/>
      <c r="F99" s="199"/>
      <c r="G99" s="199"/>
      <c r="H99" s="199"/>
      <c r="I99" s="199"/>
      <c r="J99" s="199"/>
      <c r="K99" s="199"/>
      <c r="L99" s="199"/>
    </row>
    <row r="100" spans="1:12" ht="14.25" thickBot="1" x14ac:dyDescent="0.2">
      <c r="A100" s="199"/>
      <c r="B100" s="54" t="s">
        <v>167</v>
      </c>
      <c r="C100" s="54"/>
      <c r="D100" s="54"/>
      <c r="E100" s="54"/>
      <c r="F100" s="199"/>
      <c r="G100" s="52" t="str">
        <f>IF(反映・確認シート!$F$4=FALSE,"",IF(COUNTIF(反映・確認シート!$F$22:$I$58,"温度情報")=0,"エラーなし",IF(AND(反映・確認シート!$F$4=TRUE,COUNTIF(反映・確認シート!MP180:MV180,"NG")&gt;=1),"エラーあり",IF(AND(反映・確認シート!$F$4=TRUE,COUNTIF(反映・確認シート!MP180:MV180,"NG")=0,COUNTIF(反映・確認シート!MP180:MV180,"BC")&gt;=1),"要確認","エラーなし"))))</f>
        <v/>
      </c>
      <c r="H100"/>
      <c r="I100" s="55" t="str">
        <f ca="1">IF(AND(G100="エラーあり",COUNTIF(反映・確認シート!MP180:MV180,"BC")&gt;=1),"庫内設定温度に空欄等のエラーがあります。また、マイナス100℃未満や100℃を超える値があります。実態に即している場合は問題ありません。",IF(AND(G100="エラーあり",COUNTIF(反映・確認シート!MP180:MV180,"BC")=0),"庫内設定温度に空欄等のエラーがあります。",IF(エラー確認シート!G100="要確認","庫内設定温度にマイナス100℃未満や100℃を超える値があります。実態に即している場合は問題ありません。","")))</f>
        <v/>
      </c>
      <c r="J100"/>
      <c r="K100" s="55" t="str">
        <f>IF(AND(G100&lt;&gt;"",G100&lt;&gt;"エラーなし"),"AS14～50","")</f>
        <v/>
      </c>
      <c r="L100"/>
    </row>
    <row r="101" spans="1:12" ht="5.0999999999999996" customHeight="1" thickBot="1" x14ac:dyDescent="0.2">
      <c r="A101" s="199"/>
      <c r="B101" s="199"/>
      <c r="C101" s="199"/>
      <c r="D101" s="199"/>
      <c r="E101" s="199"/>
      <c r="F101" s="199"/>
      <c r="G101" s="199"/>
      <c r="H101" s="199"/>
      <c r="I101" s="199"/>
      <c r="J101" s="199"/>
      <c r="K101" s="199"/>
      <c r="L101" s="199"/>
    </row>
    <row r="102" spans="1:12" ht="14.25" thickBot="1" x14ac:dyDescent="0.2">
      <c r="A102" s="199"/>
      <c r="B102" s="56" t="s">
        <v>168</v>
      </c>
      <c r="C102" s="56"/>
      <c r="D102" s="56"/>
      <c r="E102" s="56"/>
      <c r="F102" s="199"/>
      <c r="G102" s="52" t="str">
        <f>IF(反映・確認シート!$F$4=FALSE,"",IF(AND(反映・確認シート!$F$4=TRUE,COUNTIF(反映・確認シート!NB180:NH180,"NG")&gt;=1),"エラーあり","エラーなし"))</f>
        <v/>
      </c>
      <c r="H102"/>
      <c r="I102" s="57" t="str">
        <f>IF(G102="エラーあり","扉の開閉回数に空欄、整数以外の値の入力箇所等のエラーがあります。","")</f>
        <v/>
      </c>
      <c r="J102"/>
      <c r="K102" s="57" t="str">
        <f>IF(AND(G102&lt;&gt;"",G102&lt;&gt;"エラーなし"),"AJ14～50","")</f>
        <v/>
      </c>
      <c r="L102"/>
    </row>
    <row r="103" spans="1:12" ht="5.0999999999999996" customHeight="1" thickBot="1" x14ac:dyDescent="0.2">
      <c r="A103" s="199"/>
      <c r="B103" s="199"/>
      <c r="C103" s="199"/>
      <c r="D103" s="199"/>
      <c r="E103" s="199"/>
      <c r="F103" s="199"/>
      <c r="G103" s="199"/>
      <c r="H103" s="199"/>
      <c r="I103" s="199"/>
      <c r="J103" s="199"/>
      <c r="K103" s="199"/>
      <c r="L103" s="199"/>
    </row>
    <row r="104" spans="1:12" ht="14.25" thickBot="1" x14ac:dyDescent="0.2">
      <c r="A104" s="199"/>
      <c r="B104" s="54" t="s">
        <v>169</v>
      </c>
      <c r="C104" s="54"/>
      <c r="D104" s="54"/>
      <c r="E104" s="54"/>
      <c r="F104" s="199"/>
      <c r="G104" s="52" t="str">
        <f>IF(反映・確認シート!$F$4=FALSE,"",IF(AND(反映・確認シート!$F$4=TRUE,COUNTIF(反映・確認シート!NP180:NR180,"NG")&gt;=1),"エラーあり","エラーなし"))</f>
        <v/>
      </c>
      <c r="H104"/>
      <c r="I104" s="55" t="str">
        <f>IF(G104="エラーあり","追加取得情報1に空欄等のエラーがあります。","")</f>
        <v/>
      </c>
      <c r="J104"/>
      <c r="K104" s="55" t="str">
        <f>IF(AND(G104&lt;&gt;"",G104&lt;&gt;"エラーなし"),"AU14～50","")</f>
        <v/>
      </c>
      <c r="L104"/>
    </row>
    <row r="105" spans="1:12" ht="5.0999999999999996" customHeight="1" thickBot="1" x14ac:dyDescent="0.2">
      <c r="A105" s="199"/>
      <c r="B105" s="199"/>
      <c r="C105" s="199"/>
      <c r="D105" s="199"/>
      <c r="E105" s="199"/>
      <c r="F105" s="199"/>
      <c r="G105" s="199"/>
      <c r="H105" s="199"/>
      <c r="I105" s="199"/>
      <c r="J105" s="199"/>
      <c r="K105" s="199"/>
      <c r="L105" s="199"/>
    </row>
    <row r="106" spans="1:12" ht="14.25" thickBot="1" x14ac:dyDescent="0.2">
      <c r="A106" s="199"/>
      <c r="B106" s="56" t="s">
        <v>170</v>
      </c>
      <c r="C106" s="56"/>
      <c r="D106" s="56"/>
      <c r="E106" s="56"/>
      <c r="F106" s="199"/>
      <c r="G106" s="52" t="str">
        <f>IF(反映・確認シート!$F$4=FALSE,"",IF(AND(反映・確認シート!$F$4=TRUE,COUNTIF(反映・確認シート!NX180:NZ180,"NG")&gt;=1),"エラーあり","エラーなし"))</f>
        <v/>
      </c>
      <c r="H106"/>
      <c r="I106" s="57" t="str">
        <f>IF(G106="エラーあり","追加取得情報2に空欄等のエラーがあります。","")</f>
        <v/>
      </c>
      <c r="J106"/>
      <c r="K106" s="57" t="str">
        <f>IF(AND(G106&lt;&gt;"",G106&lt;&gt;"エラーなし"),"AV14～50","")</f>
        <v/>
      </c>
      <c r="L106"/>
    </row>
    <row r="107" spans="1:12" ht="5.0999999999999996" customHeight="1" thickBot="1" x14ac:dyDescent="0.2">
      <c r="A107" s="199"/>
      <c r="B107" s="199"/>
      <c r="C107" s="199"/>
      <c r="D107" s="199"/>
      <c r="E107" s="199"/>
      <c r="F107" s="199"/>
      <c r="G107" s="199"/>
      <c r="H107" s="199"/>
      <c r="I107" s="199"/>
      <c r="J107" s="199"/>
      <c r="K107" s="199"/>
      <c r="L107" s="199"/>
    </row>
    <row r="108" spans="1:12" ht="14.25" thickBot="1" x14ac:dyDescent="0.2">
      <c r="A108" s="199"/>
      <c r="B108" s="54" t="s">
        <v>171</v>
      </c>
      <c r="C108" s="54"/>
      <c r="D108" s="54"/>
      <c r="E108" s="54"/>
      <c r="F108" s="199"/>
      <c r="G108" s="52" t="str">
        <f>IF(反映・確認シート!$F$4=FALSE,"",IF(AND(反映・確認シート!$F$4=TRUE,COUNTIF(反映・確認シート!OF180:OH180,"NG")&gt;=1),"エラーあり","エラーなし"))</f>
        <v/>
      </c>
      <c r="H108"/>
      <c r="I108" s="55" t="str">
        <f>IF(G108="エラーあり","追加取得情報3に空欄等のエラーがあります。","")</f>
        <v/>
      </c>
      <c r="J108"/>
      <c r="K108" s="55" t="str">
        <f>IF(AND(G108&lt;&gt;"",G108&lt;&gt;"エラーなし"),"AW14～50","")</f>
        <v/>
      </c>
      <c r="L108"/>
    </row>
    <row r="109" spans="1:12" ht="5.0999999999999996" customHeight="1" thickBot="1" x14ac:dyDescent="0.2">
      <c r="A109" s="199"/>
      <c r="B109" s="199"/>
      <c r="C109" s="199"/>
      <c r="D109" s="199"/>
      <c r="E109" s="199"/>
      <c r="F109" s="199"/>
      <c r="G109" s="199"/>
      <c r="H109" s="199"/>
      <c r="I109" s="199"/>
      <c r="J109" s="199"/>
      <c r="K109" s="199"/>
      <c r="L109" s="199"/>
    </row>
    <row r="110" spans="1:12" ht="14.25" thickBot="1" x14ac:dyDescent="0.2">
      <c r="A110" s="199"/>
      <c r="B110" s="56" t="s">
        <v>172</v>
      </c>
      <c r="C110" s="56"/>
      <c r="D110" s="56"/>
      <c r="E110" s="56"/>
      <c r="F110" s="199"/>
      <c r="G110" s="52" t="str">
        <f>IF(反映・確認シート!$F$4=FALSE,"",IF(AND(反映・確認シート!$F$4=TRUE,COUNTIF(反映・確認シート!ON180:OP180,"NG")&gt;=1),"エラーあり","エラーなし"))</f>
        <v/>
      </c>
      <c r="H110"/>
      <c r="I110" s="57" t="str">
        <f>IF(G110="エラーあり","追加取得情報4に空欄等のエラーがあります。","")</f>
        <v/>
      </c>
      <c r="J110"/>
      <c r="K110" s="57" t="str">
        <f>IF(AND(G110&lt;&gt;"",G110&lt;&gt;"エラーなし"),"AX14～50","")</f>
        <v/>
      </c>
      <c r="L110"/>
    </row>
    <row r="111" spans="1:12" ht="5.0999999999999996" customHeight="1" thickBot="1" x14ac:dyDescent="0.2">
      <c r="A111" s="199"/>
      <c r="B111" s="199"/>
      <c r="C111" s="199"/>
      <c r="D111" s="199"/>
      <c r="E111" s="199"/>
      <c r="F111" s="199"/>
      <c r="G111" s="199"/>
      <c r="H111" s="199"/>
      <c r="I111" s="199"/>
      <c r="J111" s="199"/>
      <c r="K111" s="199"/>
      <c r="L111" s="199"/>
    </row>
    <row r="112" spans="1:12" ht="14.25" thickBot="1" x14ac:dyDescent="0.2">
      <c r="A112" s="199"/>
      <c r="B112" s="54" t="s">
        <v>173</v>
      </c>
      <c r="C112" s="54"/>
      <c r="D112" s="54"/>
      <c r="E112" s="54"/>
      <c r="F112" s="199"/>
      <c r="G112" s="52" t="str">
        <f>IF(反映・確認シート!$F$4=FALSE,"",IF(AND(反映・確認シート!$F$4=TRUE,COUNTIF(反映・確認シート!$X$64:$X$70,"BC")&gt;=1),"要確認","エラーなし"))</f>
        <v/>
      </c>
      <c r="H112"/>
      <c r="I112" s="55" t="str">
        <f>IF(G112="要確認","追加取得情報の単位に空欄があります。単位不要の情報の場合は問題ありません。","")</f>
        <v/>
      </c>
      <c r="J112"/>
      <c r="K112" s="55" t="str">
        <f>IF(AND(G112&lt;&gt;"",G112&lt;&gt;"エラーなし"),"AR3～6","")</f>
        <v/>
      </c>
      <c r="L112"/>
    </row>
    <row r="113" spans="1:12" ht="5.0999999999999996" customHeight="1" thickBot="1" x14ac:dyDescent="0.2">
      <c r="A113" s="199"/>
      <c r="B113" s="199"/>
      <c r="C113" s="199"/>
      <c r="D113" s="199"/>
      <c r="E113" s="199"/>
      <c r="F113" s="199"/>
      <c r="G113" s="199"/>
      <c r="H113" s="199"/>
      <c r="I113" s="199"/>
      <c r="J113" s="199"/>
      <c r="K113" s="199"/>
      <c r="L113" s="199"/>
    </row>
    <row r="114" spans="1:12" ht="14.25" thickBot="1" x14ac:dyDescent="0.2">
      <c r="A114" s="199"/>
      <c r="B114" s="56" t="s">
        <v>174</v>
      </c>
      <c r="C114" s="56"/>
      <c r="D114" s="56"/>
      <c r="E114" s="56"/>
      <c r="F114" s="199"/>
      <c r="G114" s="52" t="str">
        <f>IF(反映・確認シート!$F$4=FALSE,"",IF(AND(反映・確認シート!$F$4=TRUE,COUNTIF(反映・確認シート!AJ64:AJ70,"NG")&gt;=1),"エラーあり","エラーなし"))</f>
        <v/>
      </c>
      <c r="H114"/>
      <c r="I114" s="57" t="str">
        <f>IF(G114="エラーあり","追加取得情報の詳細に空欄等のエラーがあります。","")</f>
        <v/>
      </c>
      <c r="J114"/>
      <c r="K114" s="57" t="str">
        <f>IF(AND(G114&lt;&gt;"",G114&lt;&gt;"エラーなし"),"AS3～6","")</f>
        <v/>
      </c>
      <c r="L114"/>
    </row>
    <row r="115" spans="1:12" ht="5.0999999999999996" customHeight="1" x14ac:dyDescent="0.15">
      <c r="A115" s="199"/>
      <c r="B115" s="199"/>
      <c r="C115" s="199"/>
      <c r="D115" s="199"/>
      <c r="E115" s="199"/>
      <c r="F115" s="199"/>
      <c r="G115" s="199"/>
      <c r="H115" s="199"/>
      <c r="I115" s="199"/>
      <c r="J115" s="199"/>
      <c r="K115" s="199"/>
      <c r="L115" s="199"/>
    </row>
  </sheetData>
  <sheetProtection algorithmName="SHA-512" hashValue="vMHg9l2t5zb1UhuV9XcI5Hg0tcm1TnhhUlHzdxNy2BDhoAykmpLtldBguO05mHbZlzwe+ezZnxKGUs3L6NhoJw==" saltValue="pmg07QH0S5icj6oSrh4uQA==" spinCount="100000" sheet="1" objects="1" scenarios="1" selectLockedCells="1"/>
  <mergeCells count="1">
    <mergeCell ref="B4:E4"/>
  </mergeCells>
  <phoneticPr fontId="3"/>
  <conditionalFormatting sqref="G6">
    <cfRule type="expression" dxfId="95" priority="87">
      <formula>G6="エラーあり"</formula>
    </cfRule>
  </conditionalFormatting>
  <conditionalFormatting sqref="G10">
    <cfRule type="expression" dxfId="94" priority="86">
      <formula>G10="エラーあり"</formula>
    </cfRule>
  </conditionalFormatting>
  <conditionalFormatting sqref="G12">
    <cfRule type="expression" dxfId="93" priority="84">
      <formula>G12="エラーあり"</formula>
    </cfRule>
  </conditionalFormatting>
  <conditionalFormatting sqref="G14">
    <cfRule type="expression" dxfId="92" priority="83">
      <formula>G14="エラーあり"</formula>
    </cfRule>
  </conditionalFormatting>
  <conditionalFormatting sqref="G18">
    <cfRule type="expression" dxfId="91" priority="82">
      <formula>G18="エラーあり"</formula>
    </cfRule>
  </conditionalFormatting>
  <conditionalFormatting sqref="G22">
    <cfRule type="expression" dxfId="90" priority="79">
      <formula>G22="エラーあり"</formula>
    </cfRule>
  </conditionalFormatting>
  <conditionalFormatting sqref="G20">
    <cfRule type="expression" dxfId="89" priority="80">
      <formula>G20="エラーあり"</formula>
    </cfRule>
  </conditionalFormatting>
  <conditionalFormatting sqref="G32">
    <cfRule type="expression" dxfId="88" priority="74">
      <formula>G32="エラーあり"</formula>
    </cfRule>
  </conditionalFormatting>
  <conditionalFormatting sqref="G36">
    <cfRule type="expression" dxfId="87" priority="73">
      <formula>G36="エラーあり"</formula>
    </cfRule>
  </conditionalFormatting>
  <conditionalFormatting sqref="G38">
    <cfRule type="expression" dxfId="86" priority="72">
      <formula>G38="エラーあり"</formula>
    </cfRule>
  </conditionalFormatting>
  <conditionalFormatting sqref="G40">
    <cfRule type="expression" dxfId="85" priority="71">
      <formula>G40="エラーあり"</formula>
    </cfRule>
  </conditionalFormatting>
  <conditionalFormatting sqref="G42">
    <cfRule type="expression" dxfId="84" priority="63">
      <formula>G42="要確認"</formula>
    </cfRule>
    <cfRule type="expression" dxfId="83" priority="70">
      <formula>G42="エラーあり"</formula>
    </cfRule>
  </conditionalFormatting>
  <conditionalFormatting sqref="G44">
    <cfRule type="expression" dxfId="82" priority="68">
      <formula>$G$44="エラーあり"</formula>
    </cfRule>
    <cfRule type="expression" dxfId="81" priority="69">
      <formula>G44="要確認"</formula>
    </cfRule>
  </conditionalFormatting>
  <conditionalFormatting sqref="G46">
    <cfRule type="expression" dxfId="80" priority="67">
      <formula>G46="エラーあり"</formula>
    </cfRule>
  </conditionalFormatting>
  <conditionalFormatting sqref="G48">
    <cfRule type="expression" dxfId="79" priority="66">
      <formula>G48="エラーあり"</formula>
    </cfRule>
  </conditionalFormatting>
  <conditionalFormatting sqref="G50">
    <cfRule type="expression" dxfId="78" priority="64">
      <formula>G50="要確認"</formula>
    </cfRule>
    <cfRule type="expression" dxfId="77" priority="65">
      <formula>G50="エラーあり"</formula>
    </cfRule>
  </conditionalFormatting>
  <conditionalFormatting sqref="G54">
    <cfRule type="expression" dxfId="76" priority="62">
      <formula>G54="エラーあり"</formula>
    </cfRule>
  </conditionalFormatting>
  <conditionalFormatting sqref="G58">
    <cfRule type="expression" dxfId="75" priority="58">
      <formula>G58="エラーあり"</formula>
    </cfRule>
  </conditionalFormatting>
  <conditionalFormatting sqref="G62">
    <cfRule type="expression" dxfId="74" priority="57">
      <formula>G62="エラーあり"</formula>
    </cfRule>
  </conditionalFormatting>
  <conditionalFormatting sqref="G64">
    <cfRule type="expression" dxfId="73" priority="55">
      <formula>G64="エラーあり"</formula>
    </cfRule>
  </conditionalFormatting>
  <conditionalFormatting sqref="G66">
    <cfRule type="expression" dxfId="72" priority="54">
      <formula>G66="エラーあり"</formula>
    </cfRule>
  </conditionalFormatting>
  <conditionalFormatting sqref="G68">
    <cfRule type="expression" dxfId="71" priority="53">
      <formula>G68="エラーあり"</formula>
    </cfRule>
  </conditionalFormatting>
  <conditionalFormatting sqref="G70">
    <cfRule type="expression" dxfId="70" priority="52">
      <formula>G70="エラーあり"</formula>
    </cfRule>
  </conditionalFormatting>
  <conditionalFormatting sqref="G72">
    <cfRule type="expression" dxfId="69" priority="51">
      <formula>G72="エラーあり"</formula>
    </cfRule>
  </conditionalFormatting>
  <conditionalFormatting sqref="G74">
    <cfRule type="expression" dxfId="68" priority="50">
      <formula>G74="エラーあり"</formula>
    </cfRule>
  </conditionalFormatting>
  <conditionalFormatting sqref="G76">
    <cfRule type="expression" dxfId="67" priority="49">
      <formula>G76="エラーあり"</formula>
    </cfRule>
  </conditionalFormatting>
  <conditionalFormatting sqref="G78">
    <cfRule type="expression" dxfId="66" priority="48">
      <formula>G78="エラーあり"</formula>
    </cfRule>
  </conditionalFormatting>
  <conditionalFormatting sqref="G80">
    <cfRule type="expression" dxfId="65" priority="47">
      <formula>G80="エラーあり"</formula>
    </cfRule>
  </conditionalFormatting>
  <conditionalFormatting sqref="G82">
    <cfRule type="expression" dxfId="64" priority="46">
      <formula>G82="エラーあり"</formula>
    </cfRule>
  </conditionalFormatting>
  <conditionalFormatting sqref="G84">
    <cfRule type="expression" dxfId="63" priority="45">
      <formula>G84="エラーあり"</formula>
    </cfRule>
  </conditionalFormatting>
  <conditionalFormatting sqref="G52">
    <cfRule type="expression" dxfId="62" priority="44">
      <formula>G52="エラーあり"</formula>
    </cfRule>
  </conditionalFormatting>
  <conditionalFormatting sqref="G86">
    <cfRule type="expression" dxfId="61" priority="43">
      <formula>G86="エラーあり"</formula>
    </cfRule>
  </conditionalFormatting>
  <conditionalFormatting sqref="G88">
    <cfRule type="expression" dxfId="60" priority="42">
      <formula>G88="エラーあり"</formula>
    </cfRule>
  </conditionalFormatting>
  <conditionalFormatting sqref="G90">
    <cfRule type="expression" dxfId="59" priority="41">
      <formula>G90="エラーあり"</formula>
    </cfRule>
  </conditionalFormatting>
  <conditionalFormatting sqref="G92">
    <cfRule type="expression" dxfId="58" priority="40">
      <formula>G92="エラーあり"</formula>
    </cfRule>
  </conditionalFormatting>
  <conditionalFormatting sqref="G94">
    <cfRule type="expression" dxfId="57" priority="39">
      <formula>G94="エラーあり"</formula>
    </cfRule>
  </conditionalFormatting>
  <conditionalFormatting sqref="G96">
    <cfRule type="expression" dxfId="56" priority="38">
      <formula>G96="エラーあり"</formula>
    </cfRule>
  </conditionalFormatting>
  <conditionalFormatting sqref="G108">
    <cfRule type="expression" dxfId="55" priority="28">
      <formula>G108="エラーあり"</formula>
    </cfRule>
  </conditionalFormatting>
  <conditionalFormatting sqref="G102">
    <cfRule type="expression" dxfId="54" priority="33">
      <formula>G102="エラーあり"</formula>
    </cfRule>
  </conditionalFormatting>
  <conditionalFormatting sqref="G110">
    <cfRule type="expression" dxfId="53" priority="27">
      <formula>G110="エラーあり"</formula>
    </cfRule>
  </conditionalFormatting>
  <conditionalFormatting sqref="G104">
    <cfRule type="expression" dxfId="52" priority="31">
      <formula>G104="エラーあり"</formula>
    </cfRule>
  </conditionalFormatting>
  <conditionalFormatting sqref="G106">
    <cfRule type="expression" dxfId="51" priority="29">
      <formula>G106="エラーあり"</formula>
    </cfRule>
  </conditionalFormatting>
  <conditionalFormatting sqref="G112">
    <cfRule type="expression" dxfId="50" priority="23">
      <formula>G112="要確認"</formula>
    </cfRule>
    <cfRule type="expression" dxfId="49" priority="24">
      <formula>G112="エラーあり"</formula>
    </cfRule>
  </conditionalFormatting>
  <conditionalFormatting sqref="G98">
    <cfRule type="expression" dxfId="48" priority="21">
      <formula>G98="要確認"</formula>
    </cfRule>
    <cfRule type="expression" dxfId="47" priority="22">
      <formula>G98="エラーあり"</formula>
    </cfRule>
  </conditionalFormatting>
  <conditionalFormatting sqref="G100">
    <cfRule type="expression" dxfId="46" priority="19">
      <formula>G100="要確認"</formula>
    </cfRule>
    <cfRule type="expression" dxfId="45" priority="20">
      <formula>G100="エラーあり"</formula>
    </cfRule>
  </conditionalFormatting>
  <conditionalFormatting sqref="G114">
    <cfRule type="expression" dxfId="44" priority="16">
      <formula>G114="要確認"</formula>
    </cfRule>
    <cfRule type="expression" dxfId="43" priority="17">
      <formula>G114="エラーあり"</formula>
    </cfRule>
  </conditionalFormatting>
  <conditionalFormatting sqref="G2">
    <cfRule type="expression" dxfId="42" priority="14">
      <formula>G2="要確認"</formula>
    </cfRule>
    <cfRule type="expression" dxfId="41" priority="15">
      <formula>G2="エラーあり"</formula>
    </cfRule>
  </conditionalFormatting>
  <conditionalFormatting sqref="G26">
    <cfRule type="expression" dxfId="40" priority="9">
      <formula>$G$44="エラーあり"</formula>
    </cfRule>
    <cfRule type="expression" dxfId="39" priority="10">
      <formula>G26="要確認"</formula>
    </cfRule>
  </conditionalFormatting>
  <conditionalFormatting sqref="G28">
    <cfRule type="expression" dxfId="38" priority="7">
      <formula>$G$44="エラーあり"</formula>
    </cfRule>
    <cfRule type="expression" dxfId="37" priority="8">
      <formula>G28="要確認"</formula>
    </cfRule>
  </conditionalFormatting>
  <conditionalFormatting sqref="G30">
    <cfRule type="expression" dxfId="36" priority="5">
      <formula>G30="エラーあり"</formula>
    </cfRule>
    <cfRule type="expression" dxfId="35" priority="6">
      <formula>G30="要確認"</formula>
    </cfRule>
  </conditionalFormatting>
  <conditionalFormatting sqref="G56">
    <cfRule type="expression" dxfId="34" priority="1">
      <formula>G56="エラーあり"</formula>
    </cfRule>
    <cfRule type="expression" dxfId="33" priority="2">
      <formula>G56="要確認"</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36"/>
  <sheetViews>
    <sheetView workbookViewId="0">
      <selection activeCell="D10" sqref="D10:N10"/>
    </sheetView>
  </sheetViews>
  <sheetFormatPr defaultRowHeight="13.5" x14ac:dyDescent="0.15"/>
  <cols>
    <col min="1" max="1" width="3.625" style="197" customWidth="1"/>
    <col min="2" max="2" width="1.625" style="197" customWidth="1"/>
    <col min="3" max="3" width="9" style="197"/>
    <col min="4" max="24" width="1.625" style="197" customWidth="1"/>
    <col min="25" max="32" width="9" style="197"/>
    <col min="33" max="34" width="15.625" style="197" customWidth="1"/>
    <col min="35" max="16384" width="9" style="197"/>
  </cols>
  <sheetData>
    <row r="1" spans="1:36" ht="24" customHeight="1" x14ac:dyDescent="0.15">
      <c r="A1" s="198" t="s">
        <v>175</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row>
    <row r="2" spans="1:36" ht="24" customHeight="1" x14ac:dyDescent="0.15">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row>
    <row r="3" spans="1:36" ht="24" customHeight="1" x14ac:dyDescent="0.15">
      <c r="A3" s="199" t="s">
        <v>176</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row>
    <row r="4" spans="1:36" ht="24" customHeight="1" x14ac:dyDescent="0.15">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row>
    <row r="5" spans="1:36" ht="13.5" customHeight="1" x14ac:dyDescent="0.15">
      <c r="A5" s="199"/>
      <c r="B5" s="199" t="s">
        <v>177</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row>
    <row r="6" spans="1:36" ht="13.5" customHeight="1" x14ac:dyDescent="0.15">
      <c r="A6" s="199"/>
      <c r="B6" s="199"/>
      <c r="C6" s="200" t="s">
        <v>178</v>
      </c>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row>
    <row r="7" spans="1:36" ht="24" customHeight="1" x14ac:dyDescent="0.15">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row>
    <row r="8" spans="1:36" ht="13.5" customHeight="1" x14ac:dyDescent="0.15">
      <c r="A8" s="199"/>
      <c r="B8" s="199" t="s">
        <v>179</v>
      </c>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t="s">
        <v>180</v>
      </c>
      <c r="AE8" s="199"/>
      <c r="AF8" s="199"/>
      <c r="AG8" s="199"/>
      <c r="AH8" s="199"/>
      <c r="AI8" s="199"/>
      <c r="AJ8" s="199"/>
    </row>
    <row r="9" spans="1:36" ht="24" customHeight="1" thickBot="1" x14ac:dyDescent="0.25">
      <c r="A9" s="199"/>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201" t="s">
        <v>60</v>
      </c>
      <c r="AF9" s="202"/>
      <c r="AG9" s="202"/>
      <c r="AH9" s="202"/>
      <c r="AI9" s="199"/>
      <c r="AJ9" s="199"/>
    </row>
    <row r="10" spans="1:36" ht="24" customHeight="1" x14ac:dyDescent="0.15">
      <c r="A10" s="199"/>
      <c r="B10" s="199"/>
      <c r="C10" s="203" t="s">
        <v>181</v>
      </c>
      <c r="D10" s="423"/>
      <c r="E10" s="423"/>
      <c r="F10" s="423"/>
      <c r="G10" s="423"/>
      <c r="H10" s="423"/>
      <c r="I10" s="423"/>
      <c r="J10" s="423"/>
      <c r="K10" s="423"/>
      <c r="L10" s="423"/>
      <c r="M10" s="423"/>
      <c r="N10" s="423"/>
      <c r="O10" s="431" t="s">
        <v>182</v>
      </c>
      <c r="P10" s="432"/>
      <c r="Q10" s="432"/>
      <c r="R10" s="432"/>
      <c r="S10" s="432"/>
      <c r="T10" s="432"/>
      <c r="U10" s="432"/>
      <c r="V10" s="432"/>
      <c r="W10" s="432"/>
      <c r="X10" s="432"/>
      <c r="Y10" s="432"/>
      <c r="Z10" s="432"/>
      <c r="AA10" s="432"/>
      <c r="AB10" s="432"/>
      <c r="AC10" s="199"/>
      <c r="AD10" s="187" t="str">
        <f>IF(D10&lt;&gt;"",D10,"")</f>
        <v/>
      </c>
      <c r="AE10" s="427" t="s">
        <v>70</v>
      </c>
      <c r="AF10" s="428"/>
      <c r="AG10" s="429" t="str">
        <f>AD10</f>
        <v/>
      </c>
      <c r="AH10" s="430"/>
      <c r="AI10" s="199"/>
      <c r="AJ10" s="199"/>
    </row>
    <row r="11" spans="1:36" ht="24" customHeight="1" x14ac:dyDescent="0.15">
      <c r="A11" s="199"/>
      <c r="B11" s="199"/>
      <c r="C11" s="203" t="s">
        <v>183</v>
      </c>
      <c r="D11" s="424"/>
      <c r="E11" s="425"/>
      <c r="F11" s="425"/>
      <c r="G11" s="425"/>
      <c r="H11" s="425"/>
      <c r="I11" s="425"/>
      <c r="J11" s="425"/>
      <c r="K11" s="425"/>
      <c r="L11" s="425"/>
      <c r="M11" s="426"/>
      <c r="N11" s="267"/>
      <c r="O11" s="432"/>
      <c r="P11" s="432"/>
      <c r="Q11" s="432"/>
      <c r="R11" s="432"/>
      <c r="S11" s="432"/>
      <c r="T11" s="432"/>
      <c r="U11" s="432"/>
      <c r="V11" s="432"/>
      <c r="W11" s="432"/>
      <c r="X11" s="432"/>
      <c r="Y11" s="432"/>
      <c r="Z11" s="432"/>
      <c r="AA11" s="432"/>
      <c r="AB11" s="432"/>
      <c r="AC11" s="199"/>
      <c r="AD11" s="187" t="str">
        <f>IF(AND(D11&gt;=5,D11&lt;=16),D11,"")</f>
        <v/>
      </c>
      <c r="AE11" s="427" t="s">
        <v>71</v>
      </c>
      <c r="AF11" s="428"/>
      <c r="AG11" s="433" t="str">
        <f>AD11</f>
        <v/>
      </c>
      <c r="AH11" s="434"/>
      <c r="AI11" s="199"/>
      <c r="AJ11" s="199"/>
    </row>
    <row r="12" spans="1:36" ht="24" customHeight="1" thickBot="1" x14ac:dyDescent="0.2">
      <c r="A12" s="199"/>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87" t="str">
        <f>IF(D11=17,17,"")</f>
        <v/>
      </c>
      <c r="AE12" s="427" t="s">
        <v>72</v>
      </c>
      <c r="AF12" s="428"/>
      <c r="AG12" s="435" t="str">
        <f>AD12</f>
        <v/>
      </c>
      <c r="AH12" s="436"/>
      <c r="AI12" s="199"/>
      <c r="AJ12" s="199"/>
    </row>
    <row r="13" spans="1:36" ht="24" customHeight="1" x14ac:dyDescent="0.15">
      <c r="A13" s="199"/>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87"/>
      <c r="AE13" s="199" t="s">
        <v>184</v>
      </c>
      <c r="AF13" s="204"/>
      <c r="AG13" s="204"/>
      <c r="AH13" s="204"/>
      <c r="AI13" s="199"/>
      <c r="AJ13" s="199"/>
    </row>
    <row r="14" spans="1:36" ht="24" customHeight="1" x14ac:dyDescent="0.15">
      <c r="A14" s="199"/>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87"/>
      <c r="AE14" s="199" t="s">
        <v>185</v>
      </c>
      <c r="AF14" s="204"/>
      <c r="AG14" s="204"/>
      <c r="AH14" s="204"/>
      <c r="AI14" s="199"/>
      <c r="AJ14" s="199"/>
    </row>
    <row r="15" spans="1:36" ht="24" customHeight="1" x14ac:dyDescent="0.15">
      <c r="A15" s="199"/>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87"/>
      <c r="AE15" s="199"/>
      <c r="AF15" s="204"/>
      <c r="AG15" s="204"/>
      <c r="AH15" s="204"/>
      <c r="AI15" s="199"/>
      <c r="AJ15" s="199"/>
    </row>
    <row r="16" spans="1:36" ht="13.5" customHeight="1" x14ac:dyDescent="0.15">
      <c r="A16" s="199"/>
      <c r="B16" s="199" t="s">
        <v>186</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t="s">
        <v>180</v>
      </c>
      <c r="AE16" s="199"/>
      <c r="AF16" s="199"/>
      <c r="AG16" s="199"/>
      <c r="AH16" s="199"/>
      <c r="AI16" s="199"/>
      <c r="AJ16" s="199"/>
    </row>
    <row r="17" spans="1:36" ht="13.5" customHeight="1" x14ac:dyDescent="0.15">
      <c r="A17" s="199"/>
      <c r="B17" s="199" t="s">
        <v>187</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row>
    <row r="18" spans="1:36" ht="24" customHeight="1" thickBot="1" x14ac:dyDescent="0.2">
      <c r="A18" s="199"/>
      <c r="B18" s="199"/>
      <c r="C18" s="199"/>
      <c r="D18" s="422" t="s">
        <v>181</v>
      </c>
      <c r="E18" s="422"/>
      <c r="F18" s="422"/>
      <c r="G18" s="422"/>
      <c r="H18" s="422"/>
      <c r="I18" s="422"/>
      <c r="J18" s="422"/>
      <c r="K18" s="422"/>
      <c r="L18" s="422"/>
      <c r="M18" s="422"/>
      <c r="N18" s="422"/>
      <c r="O18" s="422"/>
      <c r="P18" s="422"/>
      <c r="Q18" s="422"/>
      <c r="R18" s="422"/>
      <c r="S18" s="422"/>
      <c r="T18" s="422"/>
      <c r="U18" s="422"/>
      <c r="V18" s="422"/>
      <c r="W18" s="422"/>
      <c r="X18" s="422"/>
      <c r="Y18" s="199"/>
      <c r="Z18" s="199"/>
      <c r="AA18" s="199"/>
      <c r="AB18" s="199"/>
      <c r="AC18" s="199"/>
      <c r="AD18" s="199"/>
      <c r="AE18" s="199"/>
      <c r="AF18" s="199"/>
      <c r="AG18" s="199"/>
      <c r="AH18" s="199"/>
      <c r="AI18" s="199"/>
      <c r="AJ18" s="199"/>
    </row>
    <row r="19" spans="1:36" ht="24" customHeight="1" x14ac:dyDescent="0.15">
      <c r="A19" s="199"/>
      <c r="B19" s="199"/>
      <c r="C19" s="199">
        <v>4</v>
      </c>
      <c r="D19" s="419"/>
      <c r="E19" s="420"/>
      <c r="F19" s="420"/>
      <c r="G19" s="420"/>
      <c r="H19" s="420"/>
      <c r="I19" s="420"/>
      <c r="J19" s="420"/>
      <c r="K19" s="420"/>
      <c r="L19" s="420"/>
      <c r="M19" s="420"/>
      <c r="N19" s="420"/>
      <c r="O19" s="420"/>
      <c r="P19" s="420"/>
      <c r="Q19" s="420"/>
      <c r="R19" s="420"/>
      <c r="S19" s="420"/>
      <c r="T19" s="420"/>
      <c r="U19" s="420"/>
      <c r="V19" s="420"/>
      <c r="W19" s="420"/>
      <c r="X19" s="421"/>
      <c r="Y19" s="448" t="s">
        <v>188</v>
      </c>
      <c r="Z19" s="449"/>
      <c r="AA19" s="449"/>
      <c r="AB19" s="449"/>
      <c r="AC19" s="199"/>
      <c r="AD19" s="205" t="str">
        <f>IF(D19&lt;&gt;"",D19,"")</f>
        <v/>
      </c>
      <c r="AE19" s="283" t="s">
        <v>75</v>
      </c>
      <c r="AF19" s="437"/>
      <c r="AG19" s="440" t="str">
        <f>AD19</f>
        <v/>
      </c>
      <c r="AH19" s="441"/>
      <c r="AI19" s="199"/>
      <c r="AJ19" s="199"/>
    </row>
    <row r="20" spans="1:36" ht="24" customHeight="1" x14ac:dyDescent="0.15">
      <c r="A20" s="199"/>
      <c r="B20" s="199"/>
      <c r="C20" s="199">
        <v>5</v>
      </c>
      <c r="D20" s="419"/>
      <c r="E20" s="420"/>
      <c r="F20" s="420"/>
      <c r="G20" s="420"/>
      <c r="H20" s="420"/>
      <c r="I20" s="420"/>
      <c r="J20" s="420"/>
      <c r="K20" s="420"/>
      <c r="L20" s="420"/>
      <c r="M20" s="420"/>
      <c r="N20" s="420"/>
      <c r="O20" s="420"/>
      <c r="P20" s="420"/>
      <c r="Q20" s="420"/>
      <c r="R20" s="420"/>
      <c r="S20" s="420"/>
      <c r="T20" s="420"/>
      <c r="U20" s="420"/>
      <c r="V20" s="420"/>
      <c r="W20" s="420"/>
      <c r="X20" s="421"/>
      <c r="Y20" s="448"/>
      <c r="Z20" s="449"/>
      <c r="AA20" s="449"/>
      <c r="AB20" s="449"/>
      <c r="AC20" s="199"/>
      <c r="AD20" s="205" t="str">
        <f t="shared" ref="AD20:AD24" si="0">IF(D20&lt;&gt;"",D20,"")</f>
        <v/>
      </c>
      <c r="AE20" s="285"/>
      <c r="AF20" s="438"/>
      <c r="AG20" s="442" t="str">
        <f t="shared" ref="AG20:AG24" si="1">AD20</f>
        <v/>
      </c>
      <c r="AH20" s="443"/>
      <c r="AI20" s="199"/>
      <c r="AJ20" s="199"/>
    </row>
    <row r="21" spans="1:36" ht="24" customHeight="1" x14ac:dyDescent="0.15">
      <c r="A21" s="199"/>
      <c r="B21" s="199"/>
      <c r="C21" s="199">
        <v>6</v>
      </c>
      <c r="D21" s="419"/>
      <c r="E21" s="420"/>
      <c r="F21" s="420"/>
      <c r="G21" s="420"/>
      <c r="H21" s="420"/>
      <c r="I21" s="420"/>
      <c r="J21" s="420"/>
      <c r="K21" s="420"/>
      <c r="L21" s="420"/>
      <c r="M21" s="420"/>
      <c r="N21" s="420"/>
      <c r="O21" s="420"/>
      <c r="P21" s="420"/>
      <c r="Q21" s="420"/>
      <c r="R21" s="420"/>
      <c r="S21" s="420"/>
      <c r="T21" s="420"/>
      <c r="U21" s="420"/>
      <c r="V21" s="420"/>
      <c r="W21" s="420"/>
      <c r="X21" s="421"/>
      <c r="Y21" s="448"/>
      <c r="Z21" s="449"/>
      <c r="AA21" s="449"/>
      <c r="AB21" s="449"/>
      <c r="AC21" s="199"/>
      <c r="AD21" s="205" t="str">
        <f t="shared" si="0"/>
        <v/>
      </c>
      <c r="AE21" s="285"/>
      <c r="AF21" s="438"/>
      <c r="AG21" s="442" t="str">
        <f t="shared" si="1"/>
        <v/>
      </c>
      <c r="AH21" s="443"/>
      <c r="AI21" s="199"/>
      <c r="AJ21" s="199"/>
    </row>
    <row r="22" spans="1:36" ht="24" customHeight="1" x14ac:dyDescent="0.15">
      <c r="A22" s="199"/>
      <c r="B22" s="199"/>
      <c r="C22" s="199">
        <v>7</v>
      </c>
      <c r="D22" s="419"/>
      <c r="E22" s="420"/>
      <c r="F22" s="420"/>
      <c r="G22" s="420"/>
      <c r="H22" s="420"/>
      <c r="I22" s="420"/>
      <c r="J22" s="420"/>
      <c r="K22" s="420"/>
      <c r="L22" s="420"/>
      <c r="M22" s="420"/>
      <c r="N22" s="420"/>
      <c r="O22" s="420"/>
      <c r="P22" s="420"/>
      <c r="Q22" s="420"/>
      <c r="R22" s="420"/>
      <c r="S22" s="420"/>
      <c r="T22" s="420"/>
      <c r="U22" s="420"/>
      <c r="V22" s="420"/>
      <c r="W22" s="420"/>
      <c r="X22" s="421"/>
      <c r="Y22" s="448"/>
      <c r="Z22" s="449"/>
      <c r="AA22" s="449"/>
      <c r="AB22" s="449"/>
      <c r="AC22" s="199"/>
      <c r="AD22" s="205" t="str">
        <f t="shared" si="0"/>
        <v/>
      </c>
      <c r="AE22" s="285"/>
      <c r="AF22" s="438"/>
      <c r="AG22" s="442" t="str">
        <f t="shared" si="1"/>
        <v/>
      </c>
      <c r="AH22" s="443"/>
      <c r="AI22" s="199"/>
      <c r="AJ22" s="199"/>
    </row>
    <row r="23" spans="1:36" ht="24" customHeight="1" x14ac:dyDescent="0.15">
      <c r="A23" s="199"/>
      <c r="B23" s="199"/>
      <c r="C23" s="199">
        <v>8</v>
      </c>
      <c r="D23" s="419"/>
      <c r="E23" s="420"/>
      <c r="F23" s="420"/>
      <c r="G23" s="420"/>
      <c r="H23" s="420"/>
      <c r="I23" s="420"/>
      <c r="J23" s="420"/>
      <c r="K23" s="420"/>
      <c r="L23" s="420"/>
      <c r="M23" s="420"/>
      <c r="N23" s="420"/>
      <c r="O23" s="420"/>
      <c r="P23" s="420"/>
      <c r="Q23" s="420"/>
      <c r="R23" s="420"/>
      <c r="S23" s="420"/>
      <c r="T23" s="420"/>
      <c r="U23" s="420"/>
      <c r="V23" s="420"/>
      <c r="W23" s="420"/>
      <c r="X23" s="421"/>
      <c r="Y23" s="448"/>
      <c r="Z23" s="449"/>
      <c r="AA23" s="449"/>
      <c r="AB23" s="449"/>
      <c r="AC23" s="199"/>
      <c r="AD23" s="205" t="str">
        <f t="shared" si="0"/>
        <v/>
      </c>
      <c r="AE23" s="285"/>
      <c r="AF23" s="438"/>
      <c r="AG23" s="444" t="str">
        <f t="shared" si="1"/>
        <v/>
      </c>
      <c r="AH23" s="445"/>
      <c r="AI23" s="199"/>
      <c r="AJ23" s="199"/>
    </row>
    <row r="24" spans="1:36" ht="24" customHeight="1" thickBot="1" x14ac:dyDescent="0.2">
      <c r="A24" s="199"/>
      <c r="B24" s="199"/>
      <c r="C24" s="199">
        <v>9</v>
      </c>
      <c r="D24" s="419"/>
      <c r="E24" s="420"/>
      <c r="F24" s="420"/>
      <c r="G24" s="420"/>
      <c r="H24" s="420"/>
      <c r="I24" s="420"/>
      <c r="J24" s="420"/>
      <c r="K24" s="420"/>
      <c r="L24" s="420"/>
      <c r="M24" s="420"/>
      <c r="N24" s="420"/>
      <c r="O24" s="420"/>
      <c r="P24" s="420"/>
      <c r="Q24" s="420"/>
      <c r="R24" s="420"/>
      <c r="S24" s="420"/>
      <c r="T24" s="420"/>
      <c r="U24" s="420"/>
      <c r="V24" s="420"/>
      <c r="W24" s="420"/>
      <c r="X24" s="421"/>
      <c r="Y24" s="448"/>
      <c r="Z24" s="449"/>
      <c r="AA24" s="449"/>
      <c r="AB24" s="449"/>
      <c r="AC24" s="199"/>
      <c r="AD24" s="205" t="str">
        <f t="shared" si="0"/>
        <v/>
      </c>
      <c r="AE24" s="287"/>
      <c r="AF24" s="439"/>
      <c r="AG24" s="446" t="str">
        <f t="shared" si="1"/>
        <v/>
      </c>
      <c r="AH24" s="447"/>
      <c r="AI24" s="199"/>
      <c r="AJ24" s="199"/>
    </row>
    <row r="25" spans="1:36" ht="24" customHeight="1" x14ac:dyDescent="0.15">
      <c r="A25" s="199"/>
      <c r="B25" s="199"/>
      <c r="C25" s="187"/>
      <c r="D25" s="187"/>
      <c r="E25" s="187"/>
      <c r="F25" s="187"/>
      <c r="G25" s="187"/>
      <c r="H25" s="187"/>
      <c r="I25" s="187"/>
      <c r="J25" s="187"/>
      <c r="K25" s="187"/>
      <c r="L25" s="187"/>
      <c r="M25" s="187"/>
      <c r="N25" s="187"/>
      <c r="O25" s="187"/>
      <c r="P25" s="187"/>
      <c r="Q25" s="187"/>
      <c r="R25" s="187"/>
      <c r="S25" s="187"/>
      <c r="T25" s="187"/>
      <c r="U25" s="187"/>
      <c r="V25" s="187"/>
      <c r="W25" s="187"/>
      <c r="X25" s="188"/>
      <c r="Y25" s="199"/>
      <c r="Z25" s="199"/>
      <c r="AA25" s="199"/>
      <c r="AB25" s="199"/>
      <c r="AC25" s="199"/>
      <c r="AD25" s="206"/>
      <c r="AE25" s="193"/>
      <c r="AF25" s="193"/>
      <c r="AG25" s="193"/>
      <c r="AH25" s="193"/>
      <c r="AI25" s="193"/>
      <c r="AJ25" s="199"/>
    </row>
    <row r="26" spans="1:36" ht="24" customHeight="1" x14ac:dyDescent="0.15">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206"/>
      <c r="AE26" s="193"/>
      <c r="AF26" s="193"/>
      <c r="AG26" s="193"/>
      <c r="AH26" s="193"/>
      <c r="AI26" s="193"/>
      <c r="AJ26" s="199"/>
    </row>
    <row r="27" spans="1:36" ht="24" customHeight="1" thickBot="1" x14ac:dyDescent="0.2">
      <c r="A27" s="199"/>
      <c r="B27" s="199"/>
      <c r="C27" s="199"/>
      <c r="D27" s="422" t="s">
        <v>183</v>
      </c>
      <c r="E27" s="422"/>
      <c r="F27" s="422"/>
      <c r="G27" s="422"/>
      <c r="H27" s="422"/>
      <c r="I27" s="422"/>
      <c r="J27" s="422"/>
      <c r="K27" s="422"/>
      <c r="L27" s="422"/>
      <c r="M27" s="422"/>
      <c r="N27" s="422"/>
      <c r="O27" s="422"/>
      <c r="P27" s="422"/>
      <c r="Q27" s="422"/>
      <c r="R27" s="422"/>
      <c r="S27" s="422"/>
      <c r="T27" s="422"/>
      <c r="U27" s="422"/>
      <c r="V27" s="198"/>
      <c r="W27" s="198"/>
      <c r="X27" s="198"/>
      <c r="Y27" s="199"/>
      <c r="Z27" s="199"/>
      <c r="AA27" s="199"/>
      <c r="AB27" s="199"/>
      <c r="AC27" s="199"/>
      <c r="AD27" s="206"/>
      <c r="AE27" s="199"/>
      <c r="AF27" s="199"/>
      <c r="AG27" s="199"/>
      <c r="AH27" s="199"/>
      <c r="AI27" s="199"/>
      <c r="AJ27" s="199"/>
    </row>
    <row r="28" spans="1:36" ht="24" customHeight="1" x14ac:dyDescent="0.15">
      <c r="A28" s="199"/>
      <c r="B28" s="199"/>
      <c r="C28" s="199">
        <v>4</v>
      </c>
      <c r="D28" s="419"/>
      <c r="E28" s="420"/>
      <c r="F28" s="420"/>
      <c r="G28" s="420"/>
      <c r="H28" s="420"/>
      <c r="I28" s="420"/>
      <c r="J28" s="420"/>
      <c r="K28" s="420"/>
      <c r="L28" s="420"/>
      <c r="M28" s="420"/>
      <c r="N28" s="420"/>
      <c r="O28" s="420"/>
      <c r="P28" s="420"/>
      <c r="Q28" s="420"/>
      <c r="R28" s="420"/>
      <c r="S28" s="420"/>
      <c r="T28" s="420"/>
      <c r="U28" s="421"/>
      <c r="V28" s="268"/>
      <c r="W28" s="199"/>
      <c r="X28" s="199"/>
      <c r="Y28" s="449" t="s">
        <v>188</v>
      </c>
      <c r="Z28" s="449"/>
      <c r="AA28" s="449"/>
      <c r="AB28" s="449"/>
      <c r="AC28" s="199"/>
      <c r="AD28" s="205" t="str">
        <f>IF(D28&lt;&gt;"",D28,"")</f>
        <v/>
      </c>
      <c r="AE28" s="283" t="s">
        <v>76</v>
      </c>
      <c r="AF28" s="284"/>
      <c r="AG28" s="440" t="str">
        <f t="shared" ref="AG28:AG33" si="2">AD28</f>
        <v/>
      </c>
      <c r="AH28" s="441"/>
      <c r="AI28" s="199"/>
      <c r="AJ28" s="199"/>
    </row>
    <row r="29" spans="1:36" ht="24" customHeight="1" x14ac:dyDescent="0.15">
      <c r="A29" s="199"/>
      <c r="B29" s="199"/>
      <c r="C29" s="199">
        <v>5</v>
      </c>
      <c r="D29" s="419"/>
      <c r="E29" s="420"/>
      <c r="F29" s="420"/>
      <c r="G29" s="420"/>
      <c r="H29" s="420"/>
      <c r="I29" s="420"/>
      <c r="J29" s="420"/>
      <c r="K29" s="420"/>
      <c r="L29" s="420"/>
      <c r="M29" s="420"/>
      <c r="N29" s="420"/>
      <c r="O29" s="420"/>
      <c r="P29" s="420"/>
      <c r="Q29" s="420"/>
      <c r="R29" s="420"/>
      <c r="S29" s="420"/>
      <c r="T29" s="420"/>
      <c r="U29" s="421"/>
      <c r="V29" s="268"/>
      <c r="W29" s="199"/>
      <c r="X29" s="199"/>
      <c r="Y29" s="449"/>
      <c r="Z29" s="449"/>
      <c r="AA29" s="449"/>
      <c r="AB29" s="449"/>
      <c r="AC29" s="199"/>
      <c r="AD29" s="205" t="str">
        <f t="shared" ref="AD29:AD33" si="3">IF(D29&lt;&gt;"",D29,"")</f>
        <v/>
      </c>
      <c r="AE29" s="285"/>
      <c r="AF29" s="286"/>
      <c r="AG29" s="442" t="str">
        <f t="shared" si="2"/>
        <v/>
      </c>
      <c r="AH29" s="443"/>
      <c r="AI29" s="199"/>
      <c r="AJ29" s="199"/>
    </row>
    <row r="30" spans="1:36" ht="24" customHeight="1" x14ac:dyDescent="0.15">
      <c r="A30" s="199"/>
      <c r="B30" s="199"/>
      <c r="C30" s="199">
        <v>6</v>
      </c>
      <c r="D30" s="419"/>
      <c r="E30" s="420"/>
      <c r="F30" s="420"/>
      <c r="G30" s="420"/>
      <c r="H30" s="420"/>
      <c r="I30" s="420"/>
      <c r="J30" s="420"/>
      <c r="K30" s="420"/>
      <c r="L30" s="420"/>
      <c r="M30" s="420"/>
      <c r="N30" s="420"/>
      <c r="O30" s="420"/>
      <c r="P30" s="420"/>
      <c r="Q30" s="420"/>
      <c r="R30" s="420"/>
      <c r="S30" s="420"/>
      <c r="T30" s="420"/>
      <c r="U30" s="421"/>
      <c r="V30" s="268"/>
      <c r="W30" s="199"/>
      <c r="X30" s="199"/>
      <c r="Y30" s="449"/>
      <c r="Z30" s="449"/>
      <c r="AA30" s="449"/>
      <c r="AB30" s="449"/>
      <c r="AC30" s="199"/>
      <c r="AD30" s="205" t="str">
        <f t="shared" si="3"/>
        <v/>
      </c>
      <c r="AE30" s="285"/>
      <c r="AF30" s="286"/>
      <c r="AG30" s="442" t="str">
        <f t="shared" si="2"/>
        <v/>
      </c>
      <c r="AH30" s="443"/>
      <c r="AI30" s="199"/>
      <c r="AJ30" s="199"/>
    </row>
    <row r="31" spans="1:36" ht="24" customHeight="1" x14ac:dyDescent="0.15">
      <c r="A31" s="199"/>
      <c r="B31" s="199"/>
      <c r="C31" s="199">
        <v>7</v>
      </c>
      <c r="D31" s="419"/>
      <c r="E31" s="420"/>
      <c r="F31" s="420"/>
      <c r="G31" s="420"/>
      <c r="H31" s="420"/>
      <c r="I31" s="420"/>
      <c r="J31" s="420"/>
      <c r="K31" s="420"/>
      <c r="L31" s="420"/>
      <c r="M31" s="420"/>
      <c r="N31" s="420"/>
      <c r="O31" s="420"/>
      <c r="P31" s="420"/>
      <c r="Q31" s="420"/>
      <c r="R31" s="420"/>
      <c r="S31" s="420"/>
      <c r="T31" s="420"/>
      <c r="U31" s="421"/>
      <c r="V31" s="268"/>
      <c r="W31" s="199"/>
      <c r="X31" s="199"/>
      <c r="Y31" s="449"/>
      <c r="Z31" s="449"/>
      <c r="AA31" s="449"/>
      <c r="AB31" s="449"/>
      <c r="AC31" s="199"/>
      <c r="AD31" s="205" t="str">
        <f t="shared" si="3"/>
        <v/>
      </c>
      <c r="AE31" s="285"/>
      <c r="AF31" s="286"/>
      <c r="AG31" s="442" t="str">
        <f t="shared" si="2"/>
        <v/>
      </c>
      <c r="AH31" s="443"/>
      <c r="AI31" s="199"/>
      <c r="AJ31" s="199"/>
    </row>
    <row r="32" spans="1:36" ht="24" customHeight="1" x14ac:dyDescent="0.15">
      <c r="A32" s="199"/>
      <c r="B32" s="199"/>
      <c r="C32" s="199">
        <v>8</v>
      </c>
      <c r="D32" s="419"/>
      <c r="E32" s="420"/>
      <c r="F32" s="420"/>
      <c r="G32" s="420"/>
      <c r="H32" s="420"/>
      <c r="I32" s="420"/>
      <c r="J32" s="420"/>
      <c r="K32" s="420"/>
      <c r="L32" s="420"/>
      <c r="M32" s="420"/>
      <c r="N32" s="420"/>
      <c r="O32" s="420"/>
      <c r="P32" s="420"/>
      <c r="Q32" s="420"/>
      <c r="R32" s="420"/>
      <c r="S32" s="420"/>
      <c r="T32" s="420"/>
      <c r="U32" s="421"/>
      <c r="V32" s="268"/>
      <c r="W32" s="199"/>
      <c r="X32" s="199"/>
      <c r="Y32" s="449"/>
      <c r="Z32" s="449"/>
      <c r="AA32" s="449"/>
      <c r="AB32" s="449"/>
      <c r="AC32" s="199"/>
      <c r="AD32" s="205" t="str">
        <f t="shared" si="3"/>
        <v/>
      </c>
      <c r="AE32" s="285"/>
      <c r="AF32" s="286"/>
      <c r="AG32" s="444" t="str">
        <f t="shared" si="2"/>
        <v/>
      </c>
      <c r="AH32" s="445"/>
      <c r="AI32" s="199"/>
      <c r="AJ32" s="199"/>
    </row>
    <row r="33" spans="1:36" ht="24" customHeight="1" thickBot="1" x14ac:dyDescent="0.2">
      <c r="A33" s="199"/>
      <c r="B33" s="199"/>
      <c r="C33" s="199">
        <v>9</v>
      </c>
      <c r="D33" s="419"/>
      <c r="E33" s="420"/>
      <c r="F33" s="420"/>
      <c r="G33" s="420"/>
      <c r="H33" s="420"/>
      <c r="I33" s="420"/>
      <c r="J33" s="420"/>
      <c r="K33" s="420"/>
      <c r="L33" s="420"/>
      <c r="M33" s="420"/>
      <c r="N33" s="420"/>
      <c r="O33" s="420"/>
      <c r="P33" s="420"/>
      <c r="Q33" s="420"/>
      <c r="R33" s="420"/>
      <c r="S33" s="420"/>
      <c r="T33" s="420"/>
      <c r="U33" s="421"/>
      <c r="V33" s="268"/>
      <c r="W33" s="199"/>
      <c r="X33" s="199"/>
      <c r="Y33" s="449"/>
      <c r="Z33" s="449"/>
      <c r="AA33" s="449"/>
      <c r="AB33" s="449"/>
      <c r="AC33" s="199"/>
      <c r="AD33" s="205" t="str">
        <f t="shared" si="3"/>
        <v/>
      </c>
      <c r="AE33" s="287"/>
      <c r="AF33" s="288"/>
      <c r="AG33" s="446" t="str">
        <f t="shared" si="2"/>
        <v/>
      </c>
      <c r="AH33" s="447"/>
      <c r="AI33" s="199"/>
      <c r="AJ33" s="199"/>
    </row>
    <row r="34" spans="1:36" ht="24" customHeight="1" x14ac:dyDescent="0.15">
      <c r="A34" s="199"/>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206"/>
      <c r="AE34" s="199" t="s">
        <v>184</v>
      </c>
      <c r="AF34" s="199"/>
      <c r="AG34" s="199"/>
      <c r="AH34" s="199"/>
      <c r="AI34" s="199"/>
      <c r="AJ34" s="199"/>
    </row>
    <row r="35" spans="1:36" ht="24" customHeight="1" x14ac:dyDescent="0.15">
      <c r="A35" s="199"/>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t="s">
        <v>185</v>
      </c>
      <c r="AF35" s="199"/>
      <c r="AG35" s="199"/>
      <c r="AH35" s="199"/>
      <c r="AI35" s="199"/>
      <c r="AJ35" s="199"/>
    </row>
    <row r="36" spans="1:36" x14ac:dyDescent="0.15">
      <c r="A36" s="199"/>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row>
  </sheetData>
  <sheetProtection algorithmName="SHA-512" hashValue="oSR0ea7b0qmMn+RFXtVALE2tzDuhVEpeyIcjrX6ZdbXven0Fj8UmSpZwrnmi9LtQvnEft4fgqs7jdhERgUlC/A==" saltValue="YOUVVP+y+KdGRxh7RRpQGg==" spinCount="100000" sheet="1" objects="1" scenarios="1" selectLockedCells="1"/>
  <mergeCells count="39">
    <mergeCell ref="Y28:AB33"/>
    <mergeCell ref="AE28:AF33"/>
    <mergeCell ref="AG28:AH28"/>
    <mergeCell ref="AG29:AH29"/>
    <mergeCell ref="AG30:AH30"/>
    <mergeCell ref="AG31:AH31"/>
    <mergeCell ref="AG32:AH32"/>
    <mergeCell ref="AG33:AH33"/>
    <mergeCell ref="AE12:AF12"/>
    <mergeCell ref="AG12:AH12"/>
    <mergeCell ref="D22:X22"/>
    <mergeCell ref="D21:X21"/>
    <mergeCell ref="AE19:AF24"/>
    <mergeCell ref="AG19:AH19"/>
    <mergeCell ref="AG20:AH20"/>
    <mergeCell ref="AG21:AH21"/>
    <mergeCell ref="AG22:AH22"/>
    <mergeCell ref="AG23:AH23"/>
    <mergeCell ref="AG24:AH24"/>
    <mergeCell ref="Y19:AB24"/>
    <mergeCell ref="D24:X24"/>
    <mergeCell ref="D23:X23"/>
    <mergeCell ref="D18:X18"/>
    <mergeCell ref="AE10:AF10"/>
    <mergeCell ref="AG10:AH10"/>
    <mergeCell ref="O10:AB11"/>
    <mergeCell ref="AE11:AF11"/>
    <mergeCell ref="AG11:AH11"/>
    <mergeCell ref="D10:N10"/>
    <mergeCell ref="D19:X19"/>
    <mergeCell ref="D20:X20"/>
    <mergeCell ref="D11:M11"/>
    <mergeCell ref="D32:U32"/>
    <mergeCell ref="D33:U33"/>
    <mergeCell ref="D27:U27"/>
    <mergeCell ref="D29:U29"/>
    <mergeCell ref="D28:U28"/>
    <mergeCell ref="D30:U30"/>
    <mergeCell ref="D31:U31"/>
  </mergeCells>
  <phoneticPr fontId="3"/>
  <conditionalFormatting sqref="D19:X19">
    <cfRule type="duplicateValues" dxfId="32" priority="63"/>
  </conditionalFormatting>
  <conditionalFormatting sqref="D20:X20">
    <cfRule type="duplicateValues" dxfId="31" priority="61"/>
  </conditionalFormatting>
  <conditionalFormatting sqref="D22:X22">
    <cfRule type="duplicateValues" dxfId="30" priority="59"/>
  </conditionalFormatting>
  <conditionalFormatting sqref="D21:X21">
    <cfRule type="duplicateValues" dxfId="29" priority="57"/>
  </conditionalFormatting>
  <conditionalFormatting sqref="D23:X23">
    <cfRule type="duplicateValues" dxfId="28" priority="55"/>
  </conditionalFormatting>
  <conditionalFormatting sqref="D24:X24">
    <cfRule type="duplicateValues" dxfId="27" priority="53"/>
  </conditionalFormatting>
  <conditionalFormatting sqref="D29">
    <cfRule type="duplicateValues" dxfId="26" priority="33"/>
  </conditionalFormatting>
  <conditionalFormatting sqref="AG10:AH10">
    <cfRule type="expression" dxfId="25" priority="21">
      <formula>AND($B$48="✔",OR($D$18="",$D$18=0,$D$18&gt;4))</formula>
    </cfRule>
  </conditionalFormatting>
  <conditionalFormatting sqref="AG11:AH11">
    <cfRule type="expression" dxfId="24" priority="20">
      <formula>AND($B$48="✔",OR($D$19&lt;5,$D$19&gt;16))</formula>
    </cfRule>
  </conditionalFormatting>
  <conditionalFormatting sqref="AG12:AH12">
    <cfRule type="expression" dxfId="23" priority="19">
      <formula>AND($B$48="✔",$D$20&lt;&gt;17,$D$20&lt;&gt;"")</formula>
    </cfRule>
  </conditionalFormatting>
  <conditionalFormatting sqref="D30">
    <cfRule type="duplicateValues" dxfId="22" priority="10"/>
  </conditionalFormatting>
  <conditionalFormatting sqref="D31">
    <cfRule type="duplicateValues" dxfId="21" priority="8"/>
  </conditionalFormatting>
  <conditionalFormatting sqref="D32">
    <cfRule type="duplicateValues" dxfId="20" priority="6"/>
  </conditionalFormatting>
  <conditionalFormatting sqref="D33">
    <cfRule type="duplicateValues" dxfId="19" priority="4"/>
  </conditionalFormatting>
  <conditionalFormatting sqref="D28">
    <cfRule type="duplicateValues" dxfId="18" priority="2"/>
  </conditionalFormatting>
  <dataValidations count="2">
    <dataValidation type="whole" allowBlank="1" showInputMessage="1" showErrorMessage="1" errorTitle="区分Aの連携メニュー番号エラー" error="区分Aの連携メニュー番号は1～4です。実施計画書を参照してください。" sqref="D10:N10">
      <formula1>1</formula1>
      <formula2>4</formula2>
    </dataValidation>
    <dataValidation type="whole" allowBlank="1" showInputMessage="1" showErrorMessage="1" errorTitle="区分Bの連携メニュー番号エラー" error="区分Bの連携メニュー番号は5～16です。実施計画書を参照してください。" sqref="D11">
      <formula1>5</formula1>
      <formula2>17</formula2>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2" id="{9F3CD5B9-CB80-46A2-93AA-C78C3EAB5BDC}">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D19:X19</xm:sqref>
        </x14:conditionalFormatting>
        <x14:conditionalFormatting xmlns:xm="http://schemas.microsoft.com/office/excel/2006/main">
          <x14:cfRule type="expression" priority="60" id="{C62D0883-7CAB-486C-88F3-B43930AC9C9A}">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D20:X20</xm:sqref>
        </x14:conditionalFormatting>
        <x14:conditionalFormatting xmlns:xm="http://schemas.microsoft.com/office/excel/2006/main">
          <x14:cfRule type="expression" priority="58" id="{4045D751-1D42-4F6C-B2A9-8FDC2CD99EE9}">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D22:X22</xm:sqref>
        </x14:conditionalFormatting>
        <x14:conditionalFormatting xmlns:xm="http://schemas.microsoft.com/office/excel/2006/main">
          <x14:cfRule type="expression" priority="56" id="{F4BC3916-29E3-4B20-9C70-F0670B1514F5}">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D21:X21</xm:sqref>
        </x14:conditionalFormatting>
        <x14:conditionalFormatting xmlns:xm="http://schemas.microsoft.com/office/excel/2006/main">
          <x14:cfRule type="expression" priority="54" id="{D9BCAD41-EEF8-4484-AE1A-A7963F953B61}">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D23:X23</xm:sqref>
        </x14:conditionalFormatting>
        <x14:conditionalFormatting xmlns:xm="http://schemas.microsoft.com/office/excel/2006/main">
          <x14:cfRule type="expression" priority="52" id="{FA2E9268-F89E-4347-B79C-B56504FFC1C6}">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D24:X24</xm:sqref>
        </x14:conditionalFormatting>
        <x14:conditionalFormatting xmlns:xm="http://schemas.microsoft.com/office/excel/2006/main">
          <x14:cfRule type="expression" priority="32" id="{97519C62-0006-43F2-8979-9ACB30BC4971}">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D29</xm:sqref>
        </x14:conditionalFormatting>
        <x14:conditionalFormatting xmlns:xm="http://schemas.microsoft.com/office/excel/2006/main">
          <x14:cfRule type="expression" priority="9" id="{F9ABE78B-F168-47E2-9BBD-7C067B4740D9}">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D30</xm:sqref>
        </x14:conditionalFormatting>
        <x14:conditionalFormatting xmlns:xm="http://schemas.microsoft.com/office/excel/2006/main">
          <x14:cfRule type="expression" priority="7" id="{3722FB8F-393D-4EA9-AD2B-470A3BDD3808}">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D31</xm:sqref>
        </x14:conditionalFormatting>
        <x14:conditionalFormatting xmlns:xm="http://schemas.microsoft.com/office/excel/2006/main">
          <x14:cfRule type="expression" priority="5" id="{3A9041A6-178D-47B3-8361-26A335BF354B}">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D32</xm:sqref>
        </x14:conditionalFormatting>
        <x14:conditionalFormatting xmlns:xm="http://schemas.microsoft.com/office/excel/2006/main">
          <x14:cfRule type="expression" priority="3" id="{C6CDE68C-7123-4D1C-947D-30D2ED32F55B}">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D33</xm:sqref>
        </x14:conditionalFormatting>
        <x14:conditionalFormatting xmlns:xm="http://schemas.microsoft.com/office/excel/2006/main">
          <x14:cfRule type="expression" priority="1" id="{C6C136F7-A43A-4402-A0D1-754D1631F666}">
            <xm:f>'https://hanaokahpacifichojojp-my.sharepoint.com/personal/kudo_m_pacific-hojo_jp_ext__hanaokahpacifichojojp_onmicrosoft_com/Documents/Microsoft Teams チャット ファイル/[R4DK_実施計画書_220720_2.xlsx]反映・チェックシート'!#REF!="ERROR"</xm:f>
            <x14:dxf>
              <font>
                <color rgb="FFFF0000"/>
              </font>
              <fill>
                <patternFill>
                  <bgColor rgb="FFFFC7CE"/>
                </patternFill>
              </fill>
            </x14:dxf>
          </x14:cfRule>
          <xm:sqref>D28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区分Bの取得情報エラー" error="区分Bのメニューに応じた取得情報はプルダウンのいずれかの情報を選択してください。実施計画書を参照してください。">
          <x14:formula1>
            <xm:f>プルダウンリスト!$A$24:$A$37</xm:f>
          </x14:formula1>
          <xm:sqref>D28:D33</xm:sqref>
        </x14:dataValidation>
        <x14:dataValidation type="list" allowBlank="1" showInputMessage="1" showErrorMessage="1" errorTitle="区分Aの取得情報エラー" error="区分Aのメニューに応じた取得情報はプルダウンのいずれかの情報を選択してください。実施計画書を参照してください。">
          <x14:formula1>
            <xm:f>プルダウンリスト!$A$24:$A$37</xm:f>
          </x14:formula1>
          <xm:sqref>D19:X24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4" sqref="B4"/>
    </sheetView>
  </sheetViews>
  <sheetFormatPr defaultRowHeight="13.5" x14ac:dyDescent="0.15"/>
  <cols>
    <col min="1" max="1" width="31.875" bestFit="1" customWidth="1"/>
  </cols>
  <sheetData>
    <row r="1" spans="1:2" x14ac:dyDescent="0.15">
      <c r="A1" s="1" t="s">
        <v>189</v>
      </c>
      <c r="B1" s="1" t="s">
        <v>190</v>
      </c>
    </row>
    <row r="2" spans="1:2" x14ac:dyDescent="0.15">
      <c r="A2" s="1" t="s">
        <v>191</v>
      </c>
      <c r="B2" s="1" t="s">
        <v>192</v>
      </c>
    </row>
    <row r="3" spans="1:2" x14ac:dyDescent="0.15">
      <c r="A3" s="1" t="s">
        <v>193</v>
      </c>
      <c r="B3" s="1" t="s">
        <v>194</v>
      </c>
    </row>
    <row r="4" spans="1:2" x14ac:dyDescent="0.15">
      <c r="A4" s="1" t="s">
        <v>195</v>
      </c>
      <c r="B4" s="265" t="s">
        <v>196</v>
      </c>
    </row>
    <row r="6" spans="1:2" x14ac:dyDescent="0.15">
      <c r="A6" s="1"/>
      <c r="B6" s="1"/>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D91"/>
  <sheetViews>
    <sheetView workbookViewId="0">
      <selection activeCell="D10" sqref="D10:N10"/>
    </sheetView>
  </sheetViews>
  <sheetFormatPr defaultRowHeight="13.5" x14ac:dyDescent="0.15"/>
  <cols>
    <col min="1" max="1" width="1.625" customWidth="1"/>
    <col min="2" max="2" width="34.5" bestFit="1" customWidth="1"/>
    <col min="3" max="3" width="8.375" bestFit="1" customWidth="1"/>
    <col min="4" max="4" width="117.75" customWidth="1"/>
  </cols>
  <sheetData>
    <row r="1" spans="2:4" x14ac:dyDescent="0.15">
      <c r="B1" s="91" t="s">
        <v>197</v>
      </c>
      <c r="C1" s="91"/>
    </row>
    <row r="2" spans="2:4" x14ac:dyDescent="0.15">
      <c r="B2" s="93" t="s">
        <v>193</v>
      </c>
      <c r="C2" s="93" t="s">
        <v>198</v>
      </c>
      <c r="D2" s="93" t="s">
        <v>199</v>
      </c>
    </row>
    <row r="3" spans="2:4" x14ac:dyDescent="0.15">
      <c r="B3" s="1" t="s">
        <v>200</v>
      </c>
      <c r="C3" s="94" t="s">
        <v>201</v>
      </c>
      <c r="D3" s="1" t="s">
        <v>202</v>
      </c>
    </row>
    <row r="4" spans="2:4" x14ac:dyDescent="0.15">
      <c r="B4" s="5" t="s">
        <v>203</v>
      </c>
      <c r="C4" s="96" t="s">
        <v>201</v>
      </c>
      <c r="D4" s="95" t="s">
        <v>204</v>
      </c>
    </row>
    <row r="5" spans="2:4" x14ac:dyDescent="0.15">
      <c r="B5" s="102"/>
      <c r="C5" s="98" t="s">
        <v>205</v>
      </c>
      <c r="D5" s="97" t="s">
        <v>206</v>
      </c>
    </row>
    <row r="6" spans="2:4" x14ac:dyDescent="0.15">
      <c r="B6" s="101" t="s">
        <v>207</v>
      </c>
      <c r="C6" s="100" t="s">
        <v>201</v>
      </c>
      <c r="D6" s="99" t="s">
        <v>208</v>
      </c>
    </row>
    <row r="7" spans="2:4" x14ac:dyDescent="0.15">
      <c r="B7" s="1" t="s">
        <v>209</v>
      </c>
      <c r="C7" s="94" t="s">
        <v>201</v>
      </c>
      <c r="D7" s="1" t="s">
        <v>210</v>
      </c>
    </row>
    <row r="8" spans="2:4" x14ac:dyDescent="0.15">
      <c r="B8" s="5" t="s">
        <v>211</v>
      </c>
      <c r="C8" s="96" t="s">
        <v>201</v>
      </c>
      <c r="D8" s="95" t="s">
        <v>212</v>
      </c>
    </row>
    <row r="9" spans="2:4" x14ac:dyDescent="0.15">
      <c r="B9" s="102"/>
      <c r="C9" s="98" t="s">
        <v>205</v>
      </c>
      <c r="D9" s="97" t="s">
        <v>213</v>
      </c>
    </row>
    <row r="10" spans="2:4" x14ac:dyDescent="0.15">
      <c r="B10" s="5" t="s">
        <v>214</v>
      </c>
      <c r="C10" s="96" t="s">
        <v>215</v>
      </c>
      <c r="D10" s="95" t="s">
        <v>216</v>
      </c>
    </row>
    <row r="11" spans="2:4" x14ac:dyDescent="0.15">
      <c r="B11" s="101"/>
      <c r="C11" s="100" t="s">
        <v>217</v>
      </c>
      <c r="D11" s="99" t="s">
        <v>218</v>
      </c>
    </row>
    <row r="12" spans="2:4" x14ac:dyDescent="0.15">
      <c r="B12" s="101"/>
      <c r="C12" s="100" t="s">
        <v>219</v>
      </c>
      <c r="D12" s="99" t="s">
        <v>220</v>
      </c>
    </row>
    <row r="13" spans="2:4" x14ac:dyDescent="0.15">
      <c r="B13" s="101"/>
      <c r="C13" s="100" t="s">
        <v>201</v>
      </c>
      <c r="D13" s="99" t="s">
        <v>221</v>
      </c>
    </row>
    <row r="14" spans="2:4" x14ac:dyDescent="0.15">
      <c r="B14" s="102"/>
      <c r="C14" s="98" t="s">
        <v>205</v>
      </c>
      <c r="D14" s="97" t="s">
        <v>222</v>
      </c>
    </row>
    <row r="15" spans="2:4" x14ac:dyDescent="0.15">
      <c r="B15" s="5" t="s">
        <v>223</v>
      </c>
      <c r="C15" s="96" t="s">
        <v>215</v>
      </c>
      <c r="D15" s="95" t="s">
        <v>224</v>
      </c>
    </row>
    <row r="16" spans="2:4" x14ac:dyDescent="0.15">
      <c r="B16" s="101"/>
      <c r="C16" s="100" t="s">
        <v>217</v>
      </c>
      <c r="D16" s="99" t="s">
        <v>218</v>
      </c>
    </row>
    <row r="17" spans="2:4" x14ac:dyDescent="0.15">
      <c r="B17" s="101"/>
      <c r="C17" s="100" t="s">
        <v>219</v>
      </c>
      <c r="D17" s="99" t="s">
        <v>220</v>
      </c>
    </row>
    <row r="18" spans="2:4" x14ac:dyDescent="0.15">
      <c r="B18" s="101"/>
      <c r="C18" s="100" t="s">
        <v>201</v>
      </c>
      <c r="D18" s="99" t="s">
        <v>225</v>
      </c>
    </row>
    <row r="19" spans="2:4" x14ac:dyDescent="0.15">
      <c r="B19" s="102"/>
      <c r="C19" s="98" t="s">
        <v>205</v>
      </c>
      <c r="D19" s="97" t="s">
        <v>226</v>
      </c>
    </row>
    <row r="20" spans="2:4" x14ac:dyDescent="0.15">
      <c r="B20" s="5" t="s">
        <v>227</v>
      </c>
      <c r="C20" s="96" t="s">
        <v>215</v>
      </c>
      <c r="D20" s="95" t="s">
        <v>228</v>
      </c>
    </row>
    <row r="21" spans="2:4" x14ac:dyDescent="0.15">
      <c r="B21" s="101"/>
      <c r="C21" s="100" t="s">
        <v>217</v>
      </c>
      <c r="D21" s="99" t="s">
        <v>229</v>
      </c>
    </row>
    <row r="22" spans="2:4" x14ac:dyDescent="0.15">
      <c r="B22" s="101"/>
      <c r="C22" s="100" t="s">
        <v>219</v>
      </c>
      <c r="D22" s="99" t="s">
        <v>230</v>
      </c>
    </row>
    <row r="23" spans="2:4" x14ac:dyDescent="0.15">
      <c r="B23" s="101"/>
      <c r="C23" s="100" t="s">
        <v>201</v>
      </c>
      <c r="D23" s="99" t="s">
        <v>231</v>
      </c>
    </row>
    <row r="24" spans="2:4" x14ac:dyDescent="0.15">
      <c r="B24" s="102"/>
      <c r="C24" s="98" t="s">
        <v>205</v>
      </c>
      <c r="D24" s="97" t="s">
        <v>232</v>
      </c>
    </row>
    <row r="25" spans="2:4" x14ac:dyDescent="0.15">
      <c r="B25" s="5" t="s">
        <v>233</v>
      </c>
      <c r="C25" s="96" t="s">
        <v>201</v>
      </c>
      <c r="D25" s="95" t="s">
        <v>234</v>
      </c>
    </row>
    <row r="26" spans="2:4" x14ac:dyDescent="0.15">
      <c r="B26" s="102"/>
      <c r="C26" s="98" t="s">
        <v>205</v>
      </c>
      <c r="D26" s="97" t="s">
        <v>235</v>
      </c>
    </row>
    <row r="27" spans="2:4" x14ac:dyDescent="0.15">
      <c r="B27" s="5" t="s">
        <v>236</v>
      </c>
      <c r="C27" s="96" t="s">
        <v>201</v>
      </c>
      <c r="D27" s="95" t="s">
        <v>234</v>
      </c>
    </row>
    <row r="28" spans="2:4" x14ac:dyDescent="0.15">
      <c r="B28" s="102"/>
      <c r="C28" s="98" t="s">
        <v>205</v>
      </c>
      <c r="D28" s="97" t="s">
        <v>237</v>
      </c>
    </row>
    <row r="29" spans="2:4" x14ac:dyDescent="0.15">
      <c r="B29" s="5" t="s">
        <v>238</v>
      </c>
      <c r="C29" s="96" t="s">
        <v>215</v>
      </c>
      <c r="D29" s="95" t="s">
        <v>239</v>
      </c>
    </row>
    <row r="30" spans="2:4" x14ac:dyDescent="0.15">
      <c r="B30" s="101"/>
      <c r="C30" s="100" t="s">
        <v>217</v>
      </c>
      <c r="D30" s="99" t="s">
        <v>240</v>
      </c>
    </row>
    <row r="31" spans="2:4" x14ac:dyDescent="0.15">
      <c r="B31" s="101"/>
      <c r="C31" s="100" t="s">
        <v>219</v>
      </c>
      <c r="D31" s="99" t="s">
        <v>241</v>
      </c>
    </row>
    <row r="32" spans="2:4" x14ac:dyDescent="0.15">
      <c r="B32" s="101"/>
      <c r="C32" s="100" t="s">
        <v>201</v>
      </c>
      <c r="D32" s="99" t="s">
        <v>242</v>
      </c>
    </row>
    <row r="33" spans="2:4" x14ac:dyDescent="0.15">
      <c r="B33" s="101"/>
      <c r="C33" s="100" t="s">
        <v>205</v>
      </c>
      <c r="D33" s="99" t="s">
        <v>243</v>
      </c>
    </row>
    <row r="34" spans="2:4" x14ac:dyDescent="0.15">
      <c r="B34" s="101"/>
      <c r="C34" s="100" t="s">
        <v>244</v>
      </c>
      <c r="D34" s="99" t="s">
        <v>245</v>
      </c>
    </row>
    <row r="35" spans="2:4" x14ac:dyDescent="0.15">
      <c r="B35" s="102"/>
      <c r="C35" s="98" t="s">
        <v>246</v>
      </c>
      <c r="D35" s="97" t="s">
        <v>247</v>
      </c>
    </row>
    <row r="36" spans="2:4" x14ac:dyDescent="0.15">
      <c r="B36" s="5" t="s">
        <v>248</v>
      </c>
      <c r="C36" s="96" t="s">
        <v>215</v>
      </c>
      <c r="D36" s="95" t="s">
        <v>224</v>
      </c>
    </row>
    <row r="37" spans="2:4" x14ac:dyDescent="0.15">
      <c r="B37" s="101"/>
      <c r="C37" s="100" t="s">
        <v>217</v>
      </c>
      <c r="D37" s="99" t="s">
        <v>218</v>
      </c>
    </row>
    <row r="38" spans="2:4" x14ac:dyDescent="0.15">
      <c r="B38" s="101"/>
      <c r="C38" s="100" t="s">
        <v>219</v>
      </c>
      <c r="D38" s="99" t="s">
        <v>220</v>
      </c>
    </row>
    <row r="39" spans="2:4" x14ac:dyDescent="0.15">
      <c r="B39" s="101"/>
      <c r="C39" s="100" t="s">
        <v>201</v>
      </c>
      <c r="D39" s="99" t="s">
        <v>231</v>
      </c>
    </row>
    <row r="40" spans="2:4" x14ac:dyDescent="0.15">
      <c r="B40" s="102"/>
      <c r="C40" s="100" t="s">
        <v>205</v>
      </c>
      <c r="D40" s="97" t="s">
        <v>222</v>
      </c>
    </row>
    <row r="41" spans="2:4" x14ac:dyDescent="0.15">
      <c r="B41" s="5" t="s">
        <v>249</v>
      </c>
      <c r="C41" s="96" t="s">
        <v>215</v>
      </c>
      <c r="D41" s="95" t="s">
        <v>224</v>
      </c>
    </row>
    <row r="42" spans="2:4" x14ac:dyDescent="0.15">
      <c r="B42" s="101"/>
      <c r="C42" s="100" t="s">
        <v>217</v>
      </c>
      <c r="D42" s="99" t="s">
        <v>218</v>
      </c>
    </row>
    <row r="43" spans="2:4" x14ac:dyDescent="0.15">
      <c r="B43" s="101"/>
      <c r="C43" s="100" t="s">
        <v>219</v>
      </c>
      <c r="D43" s="99" t="s">
        <v>220</v>
      </c>
    </row>
    <row r="44" spans="2:4" x14ac:dyDescent="0.15">
      <c r="B44" s="101"/>
      <c r="C44" s="100" t="s">
        <v>250</v>
      </c>
      <c r="D44" s="99" t="s">
        <v>251</v>
      </c>
    </row>
    <row r="45" spans="2:4" x14ac:dyDescent="0.15">
      <c r="B45" s="101"/>
      <c r="C45" s="100" t="s">
        <v>201</v>
      </c>
      <c r="D45" s="99" t="s">
        <v>231</v>
      </c>
    </row>
    <row r="46" spans="2:4" x14ac:dyDescent="0.15">
      <c r="B46" s="102"/>
      <c r="C46" s="98" t="s">
        <v>205</v>
      </c>
      <c r="D46" s="97" t="s">
        <v>252</v>
      </c>
    </row>
    <row r="47" spans="2:4" x14ac:dyDescent="0.15">
      <c r="B47" s="5" t="s">
        <v>253</v>
      </c>
      <c r="C47" s="96" t="s">
        <v>215</v>
      </c>
      <c r="D47" s="95" t="s">
        <v>224</v>
      </c>
    </row>
    <row r="48" spans="2:4" x14ac:dyDescent="0.15">
      <c r="B48" s="101"/>
      <c r="C48" s="100" t="s">
        <v>217</v>
      </c>
      <c r="D48" s="99" t="s">
        <v>218</v>
      </c>
    </row>
    <row r="49" spans="2:4" x14ac:dyDescent="0.15">
      <c r="B49" s="101"/>
      <c r="C49" s="100" t="s">
        <v>219</v>
      </c>
      <c r="D49" s="99" t="s">
        <v>220</v>
      </c>
    </row>
    <row r="50" spans="2:4" x14ac:dyDescent="0.15">
      <c r="B50" s="101"/>
      <c r="C50" s="100" t="s">
        <v>201</v>
      </c>
      <c r="D50" s="99" t="s">
        <v>231</v>
      </c>
    </row>
    <row r="51" spans="2:4" x14ac:dyDescent="0.15">
      <c r="B51" s="102"/>
      <c r="C51" s="100" t="s">
        <v>205</v>
      </c>
      <c r="D51" s="97" t="s">
        <v>222</v>
      </c>
    </row>
    <row r="52" spans="2:4" x14ac:dyDescent="0.15">
      <c r="B52" s="5" t="s">
        <v>254</v>
      </c>
      <c r="C52" s="96" t="s">
        <v>215</v>
      </c>
      <c r="D52" s="95" t="s">
        <v>224</v>
      </c>
    </row>
    <row r="53" spans="2:4" x14ac:dyDescent="0.15">
      <c r="B53" s="101"/>
      <c r="C53" s="100" t="s">
        <v>217</v>
      </c>
      <c r="D53" s="99" t="s">
        <v>218</v>
      </c>
    </row>
    <row r="54" spans="2:4" x14ac:dyDescent="0.15">
      <c r="B54" s="101"/>
      <c r="C54" s="100" t="s">
        <v>219</v>
      </c>
      <c r="D54" s="99" t="s">
        <v>220</v>
      </c>
    </row>
    <row r="55" spans="2:4" x14ac:dyDescent="0.15">
      <c r="B55" s="101"/>
      <c r="C55" s="100" t="s">
        <v>201</v>
      </c>
      <c r="D55" s="99" t="s">
        <v>231</v>
      </c>
    </row>
    <row r="56" spans="2:4" x14ac:dyDescent="0.15">
      <c r="B56" s="102"/>
      <c r="C56" s="100" t="s">
        <v>205</v>
      </c>
      <c r="D56" s="97" t="s">
        <v>222</v>
      </c>
    </row>
    <row r="57" spans="2:4" x14ac:dyDescent="0.15">
      <c r="B57" s="5" t="s">
        <v>255</v>
      </c>
      <c r="C57" s="96" t="s">
        <v>215</v>
      </c>
      <c r="D57" s="95" t="s">
        <v>224</v>
      </c>
    </row>
    <row r="58" spans="2:4" x14ac:dyDescent="0.15">
      <c r="B58" s="101"/>
      <c r="C58" s="100" t="s">
        <v>217</v>
      </c>
      <c r="D58" s="99" t="s">
        <v>218</v>
      </c>
    </row>
    <row r="59" spans="2:4" x14ac:dyDescent="0.15">
      <c r="B59" s="101"/>
      <c r="C59" s="100" t="s">
        <v>219</v>
      </c>
      <c r="D59" s="99" t="s">
        <v>220</v>
      </c>
    </row>
    <row r="60" spans="2:4" x14ac:dyDescent="0.15">
      <c r="B60" s="101"/>
      <c r="C60" s="100" t="s">
        <v>201</v>
      </c>
      <c r="D60" s="99" t="s">
        <v>256</v>
      </c>
    </row>
    <row r="61" spans="2:4" x14ac:dyDescent="0.15">
      <c r="B61" s="5" t="s">
        <v>257</v>
      </c>
      <c r="C61" s="96" t="s">
        <v>215</v>
      </c>
      <c r="D61" s="95" t="s">
        <v>224</v>
      </c>
    </row>
    <row r="62" spans="2:4" x14ac:dyDescent="0.15">
      <c r="B62" s="101"/>
      <c r="C62" s="100" t="s">
        <v>217</v>
      </c>
      <c r="D62" s="99" t="s">
        <v>218</v>
      </c>
    </row>
    <row r="63" spans="2:4" x14ac:dyDescent="0.15">
      <c r="B63" s="101"/>
      <c r="C63" s="100" t="s">
        <v>219</v>
      </c>
      <c r="D63" s="99" t="s">
        <v>220</v>
      </c>
    </row>
    <row r="64" spans="2:4" x14ac:dyDescent="0.15">
      <c r="B64" s="101"/>
      <c r="C64" s="100" t="s">
        <v>201</v>
      </c>
      <c r="D64" s="99" t="s">
        <v>256</v>
      </c>
    </row>
    <row r="65" spans="2:4" x14ac:dyDescent="0.15">
      <c r="B65" s="5" t="s">
        <v>258</v>
      </c>
      <c r="C65" s="96" t="s">
        <v>215</v>
      </c>
      <c r="D65" s="95" t="s">
        <v>224</v>
      </c>
    </row>
    <row r="66" spans="2:4" x14ac:dyDescent="0.15">
      <c r="B66" s="101"/>
      <c r="C66" s="100" t="s">
        <v>217</v>
      </c>
      <c r="D66" s="99" t="s">
        <v>218</v>
      </c>
    </row>
    <row r="67" spans="2:4" x14ac:dyDescent="0.15">
      <c r="B67" s="101"/>
      <c r="C67" s="100" t="s">
        <v>219</v>
      </c>
      <c r="D67" s="99" t="s">
        <v>220</v>
      </c>
    </row>
    <row r="68" spans="2:4" x14ac:dyDescent="0.15">
      <c r="B68" s="101"/>
      <c r="C68" s="100" t="s">
        <v>201</v>
      </c>
      <c r="D68" s="99" t="s">
        <v>231</v>
      </c>
    </row>
    <row r="69" spans="2:4" x14ac:dyDescent="0.15">
      <c r="B69" s="101"/>
      <c r="C69" s="100" t="s">
        <v>205</v>
      </c>
      <c r="D69" s="106" t="s">
        <v>259</v>
      </c>
    </row>
    <row r="70" spans="2:4" x14ac:dyDescent="0.15">
      <c r="B70" s="5" t="s">
        <v>260</v>
      </c>
      <c r="C70" s="96" t="s">
        <v>215</v>
      </c>
      <c r="D70" s="95" t="s">
        <v>224</v>
      </c>
    </row>
    <row r="71" spans="2:4" x14ac:dyDescent="0.15">
      <c r="B71" s="101"/>
      <c r="C71" s="100" t="s">
        <v>217</v>
      </c>
      <c r="D71" s="99" t="s">
        <v>218</v>
      </c>
    </row>
    <row r="72" spans="2:4" x14ac:dyDescent="0.15">
      <c r="B72" s="101"/>
      <c r="C72" s="100" t="s">
        <v>219</v>
      </c>
      <c r="D72" s="99" t="s">
        <v>220</v>
      </c>
    </row>
    <row r="73" spans="2:4" x14ac:dyDescent="0.15">
      <c r="B73" s="101"/>
      <c r="C73" s="100" t="s">
        <v>201</v>
      </c>
      <c r="D73" s="99" t="s">
        <v>261</v>
      </c>
    </row>
    <row r="74" spans="2:4" x14ac:dyDescent="0.15">
      <c r="B74" s="5" t="s">
        <v>262</v>
      </c>
      <c r="C74" s="96" t="s">
        <v>215</v>
      </c>
      <c r="D74" s="95" t="s">
        <v>224</v>
      </c>
    </row>
    <row r="75" spans="2:4" x14ac:dyDescent="0.15">
      <c r="B75" s="101"/>
      <c r="C75" s="100" t="s">
        <v>217</v>
      </c>
      <c r="D75" s="99" t="s">
        <v>218</v>
      </c>
    </row>
    <row r="76" spans="2:4" x14ac:dyDescent="0.15">
      <c r="B76" s="101"/>
      <c r="C76" s="100" t="s">
        <v>219</v>
      </c>
      <c r="D76" s="99" t="s">
        <v>220</v>
      </c>
    </row>
    <row r="77" spans="2:4" x14ac:dyDescent="0.15">
      <c r="B77" s="101"/>
      <c r="C77" s="100" t="s">
        <v>201</v>
      </c>
      <c r="D77" s="99" t="s">
        <v>263</v>
      </c>
    </row>
    <row r="78" spans="2:4" x14ac:dyDescent="0.15">
      <c r="B78" s="5" t="s">
        <v>264</v>
      </c>
      <c r="C78" s="96" t="s">
        <v>215</v>
      </c>
      <c r="D78" s="95" t="s">
        <v>224</v>
      </c>
    </row>
    <row r="79" spans="2:4" x14ac:dyDescent="0.15">
      <c r="B79" s="101"/>
      <c r="C79" s="100" t="s">
        <v>217</v>
      </c>
      <c r="D79" s="99" t="s">
        <v>218</v>
      </c>
    </row>
    <row r="80" spans="2:4" x14ac:dyDescent="0.15">
      <c r="B80" s="101"/>
      <c r="C80" s="100" t="s">
        <v>219</v>
      </c>
      <c r="D80" s="99" t="s">
        <v>220</v>
      </c>
    </row>
    <row r="81" spans="2:4" x14ac:dyDescent="0.15">
      <c r="B81" s="101"/>
      <c r="C81" s="100" t="s">
        <v>201</v>
      </c>
      <c r="D81" s="99" t="s">
        <v>265</v>
      </c>
    </row>
    <row r="82" spans="2:4" x14ac:dyDescent="0.15">
      <c r="B82" s="5" t="s">
        <v>266</v>
      </c>
      <c r="C82" s="96" t="s">
        <v>215</v>
      </c>
      <c r="D82" s="95" t="s">
        <v>224</v>
      </c>
    </row>
    <row r="83" spans="2:4" x14ac:dyDescent="0.15">
      <c r="B83" s="101"/>
      <c r="C83" s="100" t="s">
        <v>217</v>
      </c>
      <c r="D83" s="99" t="s">
        <v>218</v>
      </c>
    </row>
    <row r="84" spans="2:4" x14ac:dyDescent="0.15">
      <c r="B84" s="101"/>
      <c r="C84" s="100" t="s">
        <v>219</v>
      </c>
      <c r="D84" s="99" t="s">
        <v>220</v>
      </c>
    </row>
    <row r="85" spans="2:4" x14ac:dyDescent="0.15">
      <c r="B85" s="101"/>
      <c r="C85" s="100" t="s">
        <v>201</v>
      </c>
      <c r="D85" s="99" t="s">
        <v>265</v>
      </c>
    </row>
    <row r="86" spans="2:4" x14ac:dyDescent="0.15">
      <c r="B86" s="5" t="s">
        <v>267</v>
      </c>
      <c r="C86" s="96" t="s">
        <v>215</v>
      </c>
      <c r="D86" s="95" t="s">
        <v>224</v>
      </c>
    </row>
    <row r="87" spans="2:4" x14ac:dyDescent="0.15">
      <c r="B87" s="101"/>
      <c r="C87" s="100" t="s">
        <v>217</v>
      </c>
      <c r="D87" s="99" t="s">
        <v>218</v>
      </c>
    </row>
    <row r="88" spans="2:4" x14ac:dyDescent="0.15">
      <c r="B88" s="101"/>
      <c r="C88" s="100" t="s">
        <v>219</v>
      </c>
      <c r="D88" s="99" t="s">
        <v>220</v>
      </c>
    </row>
    <row r="89" spans="2:4" x14ac:dyDescent="0.15">
      <c r="B89" s="101"/>
      <c r="C89" s="100" t="s">
        <v>201</v>
      </c>
      <c r="D89" s="99" t="s">
        <v>256</v>
      </c>
    </row>
    <row r="90" spans="2:4" x14ac:dyDescent="0.15">
      <c r="B90" s="5" t="s">
        <v>268</v>
      </c>
      <c r="C90" s="96" t="s">
        <v>215</v>
      </c>
      <c r="D90" s="95" t="s">
        <v>224</v>
      </c>
    </row>
    <row r="91" spans="2:4" x14ac:dyDescent="0.15">
      <c r="B91" s="102"/>
      <c r="C91" s="98" t="s">
        <v>269</v>
      </c>
      <c r="D91" s="97" t="s">
        <v>270</v>
      </c>
    </row>
  </sheetData>
  <phoneticPr fontId="3"/>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R182"/>
  <sheetViews>
    <sheetView topLeftCell="A61" zoomScaleNormal="100" workbookViewId="0">
      <selection activeCell="EV160" sqref="EV160:EV178"/>
    </sheetView>
  </sheetViews>
  <sheetFormatPr defaultRowHeight="13.5" x14ac:dyDescent="0.15"/>
  <cols>
    <col min="1" max="1" width="1.625" customWidth="1"/>
    <col min="3" max="3" width="4.75" customWidth="1"/>
    <col min="5" max="5" width="1.625" customWidth="1"/>
    <col min="7" max="7" width="1.625" customWidth="1"/>
    <col min="9" max="9" width="1.625" customWidth="1"/>
    <col min="11" max="11" width="1.625" customWidth="1"/>
    <col min="13" max="13" width="1.625" customWidth="1"/>
    <col min="15" max="15" width="1.625" customWidth="1"/>
    <col min="17" max="17" width="1.625" customWidth="1"/>
    <col min="19" max="19" width="1.625" customWidth="1"/>
    <col min="21" max="21" width="1.625" customWidth="1"/>
    <col min="23" max="23" width="1.625" customWidth="1"/>
    <col min="25" max="25" width="1.625" customWidth="1"/>
    <col min="27" max="27" width="1.625" customWidth="1"/>
    <col min="29" max="29" width="1.625" customWidth="1"/>
    <col min="31" max="31" width="1.625" customWidth="1"/>
    <col min="33" max="33" width="1.625" customWidth="1"/>
    <col min="35" max="35" width="1.625" customWidth="1"/>
    <col min="37" max="37" width="1.625" customWidth="1"/>
    <col min="39" max="39" width="1.625" customWidth="1"/>
    <col min="41" max="41" width="1.625" customWidth="1"/>
    <col min="43" max="43" width="1.625" customWidth="1"/>
    <col min="45" max="45" width="1.625" customWidth="1"/>
    <col min="47" max="47" width="1.625" customWidth="1"/>
    <col min="48" max="48" width="10.625" customWidth="1"/>
    <col min="49" max="49" width="1.625" customWidth="1"/>
    <col min="51" max="51" width="1.625" customWidth="1"/>
    <col min="52" max="52" width="10.625" customWidth="1"/>
    <col min="53" max="53" width="1.625" customWidth="1"/>
    <col min="54" max="54" width="10.625" customWidth="1"/>
    <col min="55" max="55" width="1.625" customWidth="1"/>
    <col min="57" max="57" width="1.625" customWidth="1"/>
    <col min="59" max="59" width="1.625" customWidth="1"/>
    <col min="60" max="60" width="10.625" customWidth="1"/>
    <col min="61" max="61" width="1.625" customWidth="1"/>
    <col min="62" max="62" width="10.625" customWidth="1"/>
    <col min="63" max="63" width="1.625" customWidth="1"/>
    <col min="65" max="65" width="1.625" customWidth="1"/>
    <col min="66" max="66" width="10.625" customWidth="1"/>
    <col min="67" max="67" width="1.625" customWidth="1"/>
    <col min="68" max="68" width="10.625" customWidth="1"/>
    <col min="69" max="69" width="1.625" customWidth="1"/>
    <col min="71" max="71" width="1.625" customWidth="1"/>
    <col min="72" max="72" width="10.625" customWidth="1"/>
    <col min="73" max="73" width="1.625" customWidth="1"/>
    <col min="74" max="74" width="10.625" customWidth="1"/>
    <col min="75" max="75" width="1.625" customWidth="1"/>
    <col min="77" max="77" width="1.625" customWidth="1"/>
    <col min="79" max="79" width="1.625" customWidth="1"/>
    <col min="80" max="80" width="10.625" customWidth="1"/>
    <col min="81" max="81" width="1.625" customWidth="1"/>
    <col min="82" max="82" width="10.625" customWidth="1"/>
    <col min="83" max="83" width="1.625" customWidth="1"/>
    <col min="85" max="85" width="1.625" customWidth="1"/>
    <col min="86" max="86" width="10.625" customWidth="1"/>
    <col min="87" max="87" width="1.625" customWidth="1"/>
    <col min="89" max="89" width="1.625" customWidth="1"/>
    <col min="91" max="91" width="1.625" customWidth="1"/>
    <col min="93" max="93" width="1.625" customWidth="1"/>
    <col min="95" max="95" width="1.625" customWidth="1"/>
    <col min="97" max="97" width="1.625" customWidth="1"/>
    <col min="98" max="98" width="10.625" customWidth="1"/>
    <col min="99" max="99" width="1.625" customWidth="1"/>
    <col min="100" max="100" width="10.625" customWidth="1"/>
    <col min="101" max="101" width="1.625" customWidth="1"/>
    <col min="103" max="103" width="1.625" customWidth="1"/>
    <col min="105" max="105" width="1.625" customWidth="1"/>
    <col min="107" max="107" width="1.625" customWidth="1"/>
    <col min="109" max="109" width="1.625" customWidth="1"/>
    <col min="111" max="111" width="1.625" customWidth="1"/>
    <col min="112" max="112" width="10.625" customWidth="1"/>
    <col min="113" max="113" width="1.625" customWidth="1"/>
    <col min="115" max="115" width="1.625" customWidth="1"/>
    <col min="116" max="116" width="10.625" customWidth="1"/>
    <col min="117" max="117" width="1.625" customWidth="1"/>
    <col min="119" max="119" width="1.625" customWidth="1"/>
    <col min="121" max="121" width="1.625" customWidth="1"/>
    <col min="123" max="123" width="1.625" customWidth="1"/>
    <col min="125" max="125" width="1.625" customWidth="1"/>
    <col min="127" max="127" width="1.625" customWidth="1"/>
    <col min="128" max="128" width="10.625" customWidth="1"/>
    <col min="129" max="129" width="1.625" customWidth="1"/>
    <col min="130" max="130" width="10.625" customWidth="1"/>
    <col min="131" max="131" width="1.625" customWidth="1"/>
    <col min="133" max="133" width="1.625" customWidth="1"/>
    <col min="135" max="135" width="1.625" customWidth="1"/>
    <col min="136" max="136" width="10.625" customWidth="1"/>
    <col min="137" max="137" width="1.625" customWidth="1"/>
    <col min="138" max="138" width="10.625" customWidth="1"/>
    <col min="139" max="139" width="1.625" customWidth="1"/>
    <col min="141" max="141" width="1.625" customWidth="1"/>
    <col min="143" max="143" width="1.625" customWidth="1"/>
    <col min="144" max="144" width="10.625" customWidth="1"/>
    <col min="145" max="145" width="1.625" customWidth="1"/>
    <col min="147" max="147" width="1.625" customWidth="1"/>
    <col min="148" max="148" width="10.625" customWidth="1"/>
    <col min="149" max="149" width="1.625" customWidth="1"/>
    <col min="150" max="150" width="10.625" customWidth="1"/>
    <col min="151" max="151" width="1.625" customWidth="1"/>
    <col min="153" max="153" width="1.625" customWidth="1"/>
    <col min="155" max="155" width="1.625" customWidth="1"/>
    <col min="157" max="157" width="1.625" customWidth="1"/>
    <col min="159" max="159" width="1.625" customWidth="1"/>
    <col min="161" max="161" width="1.625" customWidth="1"/>
    <col min="163" max="163" width="1.625" customWidth="1"/>
    <col min="165" max="165" width="1.625" customWidth="1"/>
    <col min="166" max="166" width="10.625" customWidth="1"/>
    <col min="167" max="167" width="1.625" customWidth="1"/>
    <col min="168" max="168" width="10.625" customWidth="1"/>
    <col min="169" max="169" width="1.625" customWidth="1"/>
    <col min="170" max="170" width="10.625" customWidth="1"/>
    <col min="171" max="171" width="1.625" customWidth="1"/>
    <col min="173" max="173" width="1.625" customWidth="1"/>
    <col min="175" max="175" width="1.625" customWidth="1"/>
    <col min="177" max="177" width="1.625" customWidth="1"/>
    <col min="179" max="179" width="1.625" customWidth="1"/>
    <col min="181" max="181" width="1.625" customWidth="1"/>
    <col min="182" max="182" width="10.625" customWidth="1"/>
    <col min="183" max="183" width="1.625" customWidth="1"/>
    <col min="185" max="185" width="1.625" customWidth="1"/>
    <col min="186" max="186" width="10.625" customWidth="1"/>
    <col min="187" max="187" width="1.625" customWidth="1"/>
    <col min="189" max="189" width="1.625" customWidth="1"/>
    <col min="191" max="191" width="1.625" customWidth="1"/>
    <col min="193" max="193" width="1.625" customWidth="1"/>
    <col min="195" max="195" width="1.625" customWidth="1"/>
    <col min="197" max="197" width="1.625" customWidth="1"/>
    <col min="199" max="199" width="1.625" customWidth="1"/>
    <col min="200" max="200" width="10.625" customWidth="1"/>
    <col min="201" max="201" width="1.625" customWidth="1"/>
    <col min="202" max="202" width="10.625" customWidth="1"/>
    <col min="203" max="203" width="1.625" customWidth="1"/>
    <col min="205" max="205" width="1.625" customWidth="1"/>
    <col min="207" max="207" width="1.625" customWidth="1"/>
    <col min="209" max="209" width="1.625" customWidth="1"/>
    <col min="211" max="211" width="1.625" customWidth="1"/>
    <col min="213" max="213" width="1.625" customWidth="1"/>
    <col min="214" max="214" width="10.625" customWidth="1"/>
    <col min="215" max="215" width="1.625" customWidth="1"/>
    <col min="217" max="217" width="1.625" customWidth="1"/>
    <col min="218" max="218" width="10.625" customWidth="1"/>
    <col min="219" max="219" width="1.625" customWidth="1"/>
    <col min="221" max="221" width="1.625" customWidth="1"/>
    <col min="223" max="223" width="1.625" customWidth="1"/>
    <col min="225" max="225" width="1.625" customWidth="1"/>
    <col min="227" max="227" width="1.625" customWidth="1"/>
    <col min="229" max="229" width="1.625" customWidth="1"/>
    <col min="230" max="230" width="10.625" customWidth="1"/>
    <col min="231" max="231" width="1.625" customWidth="1"/>
    <col min="232" max="232" width="10.625" customWidth="1"/>
    <col min="233" max="233" width="1.625" customWidth="1"/>
    <col min="235" max="235" width="1.625" customWidth="1"/>
    <col min="237" max="237" width="1.625" customWidth="1"/>
    <col min="239" max="239" width="1.625" customWidth="1"/>
    <col min="241" max="241" width="1.625" customWidth="1"/>
    <col min="242" max="242" width="10.625" customWidth="1"/>
    <col min="243" max="243" width="1.625" customWidth="1"/>
    <col min="244" max="244" width="10.625" customWidth="1"/>
    <col min="245" max="245" width="1.625" customWidth="1"/>
    <col min="247" max="247" width="1.625" customWidth="1"/>
    <col min="249" max="249" width="1.625" customWidth="1"/>
    <col min="251" max="251" width="1.625" customWidth="1"/>
    <col min="253" max="253" width="1.625" customWidth="1"/>
    <col min="254" max="254" width="10.625" customWidth="1"/>
    <col min="255" max="255" width="1.625" customWidth="1"/>
    <col min="257" max="257" width="1.625" customWidth="1"/>
    <col min="259" max="259" width="1.625" customWidth="1"/>
    <col min="260" max="260" width="10.625" customWidth="1"/>
    <col min="261" max="261" width="1.625" customWidth="1"/>
    <col min="263" max="263" width="1.625" customWidth="1"/>
    <col min="265" max="265" width="1.625" customWidth="1"/>
    <col min="267" max="267" width="1.625" customWidth="1"/>
    <col min="269" max="269" width="1.625" customWidth="1"/>
    <col min="271" max="271" width="1.625" customWidth="1"/>
    <col min="272" max="272" width="10.625" customWidth="1"/>
    <col min="273" max="273" width="1.625" customWidth="1"/>
    <col min="274" max="274" width="10.625" customWidth="1"/>
    <col min="275" max="275" width="1.625" customWidth="1"/>
    <col min="277" max="277" width="1.625" customWidth="1"/>
    <col min="279" max="279" width="1.625" customWidth="1"/>
    <col min="281" max="281" width="1.625" customWidth="1"/>
    <col min="283" max="283" width="1.625" customWidth="1"/>
    <col min="284" max="284" width="10.625" customWidth="1"/>
    <col min="285" max="285" width="1.625" customWidth="1"/>
    <col min="286" max="286" width="10.625" customWidth="1"/>
    <col min="287" max="287" width="1.625" customWidth="1"/>
    <col min="289" max="289" width="1.625" customWidth="1"/>
    <col min="291" max="291" width="1.625" customWidth="1"/>
    <col min="293" max="293" width="1.625" customWidth="1"/>
    <col min="295" max="295" width="1.625" customWidth="1"/>
    <col min="296" max="296" width="10.625" customWidth="1"/>
    <col min="297" max="297" width="1.625" customWidth="1"/>
    <col min="299" max="299" width="1.625" customWidth="1"/>
    <col min="300" max="300" width="10.625" customWidth="1"/>
    <col min="301" max="301" width="1.625" customWidth="1"/>
    <col min="303" max="303" width="1.625" customWidth="1"/>
    <col min="305" max="305" width="1.625" customWidth="1"/>
    <col min="307" max="307" width="1.625" customWidth="1"/>
    <col min="309" max="309" width="1.625" customWidth="1"/>
    <col min="310" max="310" width="10.625" customWidth="1"/>
    <col min="311" max="311" width="1.625" customWidth="1"/>
    <col min="312" max="312" width="10.625" customWidth="1"/>
    <col min="313" max="313" width="1.625" customWidth="1"/>
    <col min="315" max="315" width="1.625" customWidth="1"/>
    <col min="317" max="317" width="1.625" customWidth="1"/>
    <col min="319" max="319" width="1.625" customWidth="1"/>
    <col min="321" max="321" width="1.625" customWidth="1"/>
    <col min="322" max="322" width="10.625" customWidth="1"/>
    <col min="323" max="323" width="1.625" customWidth="1"/>
    <col min="324" max="324" width="10.625" customWidth="1"/>
    <col min="325" max="325" width="1.625" customWidth="1"/>
    <col min="327" max="327" width="1.625" customWidth="1"/>
    <col min="329" max="329" width="1.625" customWidth="1"/>
    <col min="331" max="331" width="1.625" customWidth="1"/>
    <col min="333" max="333" width="1.625" customWidth="1"/>
    <col min="335" max="335" width="1.625" customWidth="1"/>
    <col min="336" max="336" width="10.625" customWidth="1"/>
    <col min="337" max="337" width="1.625" customWidth="1"/>
    <col min="339" max="339" width="1.625" customWidth="1"/>
    <col min="340" max="340" width="10.625" customWidth="1"/>
    <col min="341" max="341" width="1.625" customWidth="1"/>
    <col min="343" max="343" width="1.625" customWidth="1"/>
    <col min="345" max="345" width="1.625" customWidth="1"/>
    <col min="347" max="347" width="1.625" customWidth="1"/>
    <col min="349" max="349" width="1.625" customWidth="1"/>
    <col min="350" max="350" width="10.625" customWidth="1"/>
    <col min="351" max="351" width="1.625" customWidth="1"/>
    <col min="352" max="352" width="10.625" customWidth="1"/>
    <col min="353" max="353" width="1.625" customWidth="1"/>
    <col min="355" max="355" width="1.625" customWidth="1"/>
    <col min="357" max="357" width="1.625" customWidth="1"/>
    <col min="359" max="359" width="1.625" customWidth="1"/>
    <col min="361" max="361" width="1.625" customWidth="1"/>
    <col min="362" max="362" width="10.625" customWidth="1"/>
    <col min="363" max="363" width="1.625" customWidth="1"/>
    <col min="364" max="364" width="10.625" customWidth="1"/>
    <col min="365" max="365" width="1.625" customWidth="1"/>
    <col min="367" max="367" width="1.625" customWidth="1"/>
    <col min="369" max="369" width="1.625" customWidth="1"/>
    <col min="371" max="371" width="1.625" customWidth="1"/>
    <col min="373" max="373" width="1.625" customWidth="1"/>
    <col min="374" max="374" width="10.625" customWidth="1"/>
    <col min="375" max="375" width="1.625" customWidth="1"/>
    <col min="377" max="377" width="1.625" customWidth="1"/>
    <col min="378" max="378" width="10.625" customWidth="1"/>
    <col min="379" max="379" width="1.625" customWidth="1"/>
    <col min="381" max="381" width="1.625" customWidth="1"/>
    <col min="383" max="383" width="1.625" customWidth="1"/>
    <col min="384" max="384" width="10.625" customWidth="1"/>
    <col min="385" max="385" width="1.625" customWidth="1"/>
    <col min="386" max="386" width="10.625" customWidth="1"/>
    <col min="387" max="387" width="1.625" customWidth="1"/>
    <col min="389" max="389" width="1.625" customWidth="1"/>
    <col min="391" max="391" width="1.625" customWidth="1"/>
    <col min="392" max="392" width="10.625" customWidth="1"/>
    <col min="393" max="393" width="1.625" customWidth="1"/>
    <col min="394" max="394" width="10.625" customWidth="1"/>
    <col min="395" max="395" width="1.625" customWidth="1"/>
    <col min="397" max="397" width="1.625" customWidth="1"/>
    <col min="399" max="399" width="1.625" customWidth="1"/>
    <col min="400" max="400" width="10.625" customWidth="1"/>
    <col min="401" max="401" width="1.625" customWidth="1"/>
    <col min="402" max="402" width="10.625" customWidth="1"/>
    <col min="403" max="403" width="1.625" customWidth="1"/>
    <col min="405" max="405" width="1.625" customWidth="1"/>
    <col min="407" max="407" width="1.625" customWidth="1"/>
    <col min="408" max="408" width="10.625" customWidth="1"/>
  </cols>
  <sheetData>
    <row r="1" spans="1:44" ht="5.0999999999999996" customHeight="1" x14ac:dyDescent="0.15"/>
    <row r="2" spans="1:44" x14ac:dyDescent="0.15">
      <c r="A2" s="49" t="s">
        <v>277</v>
      </c>
    </row>
    <row r="3" spans="1:44" ht="5.0999999999999996" customHeight="1" thickBot="1" x14ac:dyDescent="0.2"/>
    <row r="4" spans="1:44" ht="14.25" thickBot="1" x14ac:dyDescent="0.2">
      <c r="B4" s="457" t="s">
        <v>278</v>
      </c>
      <c r="C4" s="457"/>
      <c r="D4" s="457"/>
      <c r="E4" s="50"/>
      <c r="F4" s="51" t="b">
        <f>IF('総括分析データ '!B45="✔",TRUE,FALSE)</f>
        <v>0</v>
      </c>
    </row>
    <row r="5" spans="1:44" ht="5.0999999999999996" customHeight="1" thickBot="1" x14ac:dyDescent="0.2"/>
    <row r="6" spans="1:44" ht="14.25" thickBot="1" x14ac:dyDescent="0.2">
      <c r="B6" s="457" t="s">
        <v>279</v>
      </c>
      <c r="C6" s="457"/>
      <c r="D6" s="457"/>
      <c r="E6" s="50"/>
      <c r="F6" s="52" t="str">
        <f>IF(OR('総括分析データ '!D4="連携前",'総括分析データ '!D4="連携後"),'総括分析データ '!D4,IF('総括分析データ '!D4&lt;&gt;"","",""))</f>
        <v/>
      </c>
      <c r="G6" t="s">
        <v>280</v>
      </c>
    </row>
    <row r="7" spans="1:44" ht="5.0999999999999996" customHeight="1" thickBot="1" x14ac:dyDescent="0.2"/>
    <row r="8" spans="1:44" ht="14.25" thickBot="1" x14ac:dyDescent="0.2">
      <c r="B8" s="457" t="s">
        <v>281</v>
      </c>
      <c r="C8" s="457"/>
      <c r="D8" s="457"/>
      <c r="E8" s="50"/>
      <c r="F8" s="52" t="str">
        <f>IF(AND('総括分析データ '!D8&gt;=40001,'総括分析データ '!D8&lt;=49999),'総括分析データ '!D8,"")</f>
        <v/>
      </c>
      <c r="G8" t="s">
        <v>282</v>
      </c>
    </row>
    <row r="9" spans="1:44" ht="5.0999999999999996" customHeight="1" thickBot="1" x14ac:dyDescent="0.2"/>
    <row r="10" spans="1:44" ht="14.25" thickBot="1" x14ac:dyDescent="0.2">
      <c r="B10" s="458" t="s">
        <v>283</v>
      </c>
      <c r="C10" s="458"/>
      <c r="D10" s="458"/>
      <c r="E10" s="50"/>
      <c r="F10" s="462" t="str">
        <f>IF(AM10&lt;&gt;"",AM10,"")</f>
        <v/>
      </c>
      <c r="G10" s="463"/>
      <c r="H10" s="463"/>
      <c r="I10" s="463"/>
      <c r="J10" s="463"/>
      <c r="K10" s="464"/>
      <c r="L10" t="s">
        <v>284</v>
      </c>
      <c r="M10" s="58"/>
      <c r="R10" s="50" t="s">
        <v>285</v>
      </c>
      <c r="S10" s="459" t="str">
        <f>IF('総括分析データ '!D10&lt;&gt;"",DBCS(SUBSTITUTE(SUBSTITUTE('総括分析データ '!D10,"　"," ")," ","")),"")</f>
        <v/>
      </c>
      <c r="T10" s="460"/>
      <c r="U10" s="460"/>
      <c r="V10" s="460"/>
      <c r="W10" s="460"/>
      <c r="X10" s="461"/>
      <c r="AA10" s="50"/>
      <c r="AB10" s="50" t="s">
        <v>286</v>
      </c>
      <c r="AC10" s="459" t="str">
        <f>IF(S10&lt;&gt;"",SUBSTITUTE(SUBSTITUTE(SUBSTITUTE(SUBSTITUTE(SUBSTITUTE(S10,"（株）","㈱"),"㈱","(株)"),"(株)","㊑"),"㊑","㍿"),"㍿","株式会社"),"")</f>
        <v/>
      </c>
      <c r="AD10" s="460"/>
      <c r="AE10" s="460"/>
      <c r="AF10" s="460"/>
      <c r="AG10" s="460"/>
      <c r="AH10" s="460"/>
      <c r="AI10" s="461"/>
      <c r="AK10" s="50"/>
      <c r="AL10" s="50" t="s">
        <v>287</v>
      </c>
      <c r="AM10" s="459" t="str">
        <f>IF(AC10&lt;&gt;"",SUBSTITUTE(SUBSTITUTE(SUBSTITUTE(SUBSTITUTE(SUBSTITUTE(AC10,"（有）","㈲"),"㈲","🈶"),"🈶","㊒"),"㊒","(有)"),"(有)","有限会社"),"")</f>
        <v/>
      </c>
      <c r="AN10" s="460"/>
      <c r="AO10" s="460"/>
      <c r="AP10" s="460"/>
      <c r="AQ10" s="460"/>
      <c r="AR10" s="461"/>
    </row>
    <row r="11" spans="1:44" ht="5.0999999999999996" customHeight="1" thickBot="1" x14ac:dyDescent="0.2"/>
    <row r="12" spans="1:44" ht="14.25" thickBot="1" x14ac:dyDescent="0.2">
      <c r="B12" s="458" t="s">
        <v>288</v>
      </c>
      <c r="C12" s="458"/>
      <c r="D12" s="458"/>
      <c r="E12" s="50"/>
      <c r="F12" s="52" t="str">
        <f>IF(AND('総括分析データ '!D12&gt;=1,'総括分析データ '!D12&lt;=50),'総括分析データ '!D12,"")</f>
        <v/>
      </c>
      <c r="G12" t="s">
        <v>289</v>
      </c>
    </row>
    <row r="13" spans="1:44" ht="5.0999999999999996" customHeight="1" thickBot="1" x14ac:dyDescent="0.2"/>
    <row r="14" spans="1:44" ht="14.25" thickBot="1" x14ac:dyDescent="0.2">
      <c r="B14" s="458" t="s">
        <v>290</v>
      </c>
      <c r="C14" s="458"/>
      <c r="D14" s="458"/>
      <c r="E14" s="50"/>
      <c r="F14" s="52" t="str">
        <f>IF(AND('総括分析データ '!D15&gt;=1,'総括分析データ '!D15&lt;=4),'総括分析データ '!D15,"")</f>
        <v/>
      </c>
      <c r="G14" t="s">
        <v>291</v>
      </c>
    </row>
    <row r="15" spans="1:44" ht="5.0999999999999996" customHeight="1" thickBot="1" x14ac:dyDescent="0.2"/>
    <row r="16" spans="1:44" ht="14.25" thickBot="1" x14ac:dyDescent="0.2">
      <c r="B16" s="458" t="s">
        <v>292</v>
      </c>
      <c r="C16" s="458"/>
      <c r="D16" s="458"/>
      <c r="E16" s="50"/>
      <c r="F16" s="52" t="str">
        <f>IF(AND('総括分析データ '!D16&gt;=5,'総括分析データ '!D16&lt;=16),'総括分析データ '!D16,"")</f>
        <v/>
      </c>
      <c r="G16" t="s">
        <v>293</v>
      </c>
    </row>
    <row r="17" spans="2:24" ht="5.0999999999999996" customHeight="1" thickBot="1" x14ac:dyDescent="0.2"/>
    <row r="18" spans="2:24" ht="14.25" thickBot="1" x14ac:dyDescent="0.2">
      <c r="B18" s="458" t="s">
        <v>294</v>
      </c>
      <c r="C18" s="458"/>
      <c r="D18" s="458"/>
      <c r="E18" s="50"/>
      <c r="F18" s="52" t="str">
        <f>IF('総括分析データ '!D17=17,'総括分析データ '!D17,"")</f>
        <v/>
      </c>
      <c r="G18" t="s">
        <v>295</v>
      </c>
    </row>
    <row r="19" spans="2:24" ht="5.0999999999999996" customHeight="1" x14ac:dyDescent="0.15"/>
    <row r="20" spans="2:24" x14ac:dyDescent="0.15">
      <c r="B20" s="457" t="s">
        <v>296</v>
      </c>
      <c r="C20" s="457"/>
      <c r="D20" s="457"/>
      <c r="E20" s="50"/>
      <c r="R20" s="63" t="s">
        <v>297</v>
      </c>
      <c r="T20" s="63" t="s">
        <v>298</v>
      </c>
      <c r="V20" s="63" t="s">
        <v>299</v>
      </c>
      <c r="X20" s="63" t="s">
        <v>300</v>
      </c>
    </row>
    <row r="21" spans="2:24" ht="5.0999999999999996" customHeight="1" thickBot="1" x14ac:dyDescent="0.2"/>
    <row r="22" spans="2:24" ht="14.25" thickBot="1" x14ac:dyDescent="0.2">
      <c r="D22" s="109" t="s">
        <v>301</v>
      </c>
      <c r="E22" s="50"/>
      <c r="F22" s="462" t="str">
        <f>IF(V22="OK",K22,"")</f>
        <v/>
      </c>
      <c r="G22" s="463"/>
      <c r="H22" s="463"/>
      <c r="I22" s="464"/>
      <c r="J22" s="50" t="s">
        <v>302</v>
      </c>
      <c r="K22" s="465" t="str">
        <f>IF('総括分析データ '!D20&lt;&gt;"",DBCS(SUBSTITUTE(SUBSTITUTE('総括分析データ '!D20,"　"," ")," ","")),"")</f>
        <v/>
      </c>
      <c r="L22" s="466"/>
      <c r="M22" s="466"/>
      <c r="N22" s="466"/>
      <c r="O22" s="466"/>
      <c r="P22" s="467"/>
      <c r="R22" s="192">
        <f>COUNTIF(プルダウンリスト!$A$25:$A$37,反映・確認シート!K22)</f>
        <v>0</v>
      </c>
      <c r="T22" s="192" t="str">
        <f>IF(R22=0,"",COUNTIF($K$22:$P$32,K22))</f>
        <v/>
      </c>
      <c r="V22" s="192" t="str">
        <f>IF(K22="","-",IF(OR(AND(K22&lt;&gt;"",R22=1,T22=1),K22=""),"OK","NG"))</f>
        <v>-</v>
      </c>
      <c r="X22" s="192" t="str">
        <f>IF(AND(R22=0,R24=0,R26=0,R28=0,R30=0,R32=0),"BC","OK")</f>
        <v>BC</v>
      </c>
    </row>
    <row r="23" spans="2:24" ht="5.0999999999999996" customHeight="1" thickBot="1" x14ac:dyDescent="0.2">
      <c r="D23" s="50"/>
      <c r="E23" s="50"/>
      <c r="K23" s="454"/>
      <c r="L23" s="454"/>
      <c r="M23" s="454"/>
      <c r="N23" s="454"/>
      <c r="O23" s="454"/>
      <c r="P23" s="454"/>
    </row>
    <row r="24" spans="2:24" ht="14.25" thickBot="1" x14ac:dyDescent="0.2">
      <c r="D24" s="109" t="s">
        <v>303</v>
      </c>
      <c r="E24" s="50"/>
      <c r="F24" s="462" t="str">
        <f>IF(V24="OK",K24,"")</f>
        <v/>
      </c>
      <c r="G24" s="463"/>
      <c r="H24" s="463"/>
      <c r="I24" s="464"/>
      <c r="J24" s="50" t="s">
        <v>302</v>
      </c>
      <c r="K24" s="465" t="str">
        <f>IF('総括分析データ '!D21&lt;&gt;"",DBCS(SUBSTITUTE(SUBSTITUTE('総括分析データ '!D21,"　"," ")," ","")),"")</f>
        <v/>
      </c>
      <c r="L24" s="466"/>
      <c r="M24" s="466"/>
      <c r="N24" s="466"/>
      <c r="O24" s="466"/>
      <c r="P24" s="467"/>
      <c r="R24" s="192">
        <f>COUNTIF(プルダウンリスト!$A$25:$A$37,反映・確認シート!K24)</f>
        <v>0</v>
      </c>
      <c r="T24" s="192" t="str">
        <f>IF(R24=0,"",COUNTIF($K$22:$P$32,K24))</f>
        <v/>
      </c>
      <c r="V24" s="192" t="str">
        <f>IF(K24="","-",IF(OR(AND(K24&lt;&gt;"",R24=1,T24=1),K24=""),"OK","NG"))</f>
        <v>-</v>
      </c>
    </row>
    <row r="25" spans="2:24" ht="5.0999999999999996" customHeight="1" thickBot="1" x14ac:dyDescent="0.2">
      <c r="D25" s="50"/>
      <c r="E25" s="50"/>
    </row>
    <row r="26" spans="2:24" ht="14.25" thickBot="1" x14ac:dyDescent="0.2">
      <c r="D26" s="109" t="s">
        <v>304</v>
      </c>
      <c r="E26" s="50"/>
      <c r="F26" s="462" t="str">
        <f>IF(V26="OK",K26,"")</f>
        <v/>
      </c>
      <c r="G26" s="463"/>
      <c r="H26" s="463"/>
      <c r="I26" s="464"/>
      <c r="J26" s="50" t="s">
        <v>302</v>
      </c>
      <c r="K26" s="465" t="str">
        <f>IF('総括分析データ '!D22&lt;&gt;"",DBCS(SUBSTITUTE(SUBSTITUTE('総括分析データ '!D22,"　"," ")," ","")),"")</f>
        <v/>
      </c>
      <c r="L26" s="466"/>
      <c r="M26" s="466"/>
      <c r="N26" s="466"/>
      <c r="O26" s="466"/>
      <c r="P26" s="467"/>
      <c r="R26" s="192">
        <f>COUNTIF(プルダウンリスト!$A$25:$A$37,反映・確認シート!K26)</f>
        <v>0</v>
      </c>
      <c r="T26" s="192" t="str">
        <f>IF(R26=0,"",COUNTIF($K$22:$P$32,K26))</f>
        <v/>
      </c>
      <c r="V26" s="192" t="str">
        <f>IF(K26="","-",IF(OR(AND(K26&lt;&gt;"",R26=1,T26=1),K26=""),"OK","NG"))</f>
        <v>-</v>
      </c>
    </row>
    <row r="27" spans="2:24" ht="5.0999999999999996" customHeight="1" thickBot="1" x14ac:dyDescent="0.2">
      <c r="D27" s="50"/>
      <c r="E27" s="50"/>
    </row>
    <row r="28" spans="2:24" ht="14.25" thickBot="1" x14ac:dyDescent="0.2">
      <c r="D28" s="109" t="s">
        <v>305</v>
      </c>
      <c r="E28" s="50"/>
      <c r="F28" s="462" t="str">
        <f>IF(V28="OK",K28,"")</f>
        <v/>
      </c>
      <c r="G28" s="463"/>
      <c r="H28" s="463"/>
      <c r="I28" s="464"/>
      <c r="J28" s="50" t="s">
        <v>302</v>
      </c>
      <c r="K28" s="465" t="str">
        <f>IF('総括分析データ '!D23&lt;&gt;"",DBCS(SUBSTITUTE(SUBSTITUTE('総括分析データ '!D23,"　"," ")," ","")),"")</f>
        <v/>
      </c>
      <c r="L28" s="466"/>
      <c r="M28" s="466"/>
      <c r="N28" s="466"/>
      <c r="O28" s="466"/>
      <c r="P28" s="467"/>
      <c r="R28" s="192">
        <f>COUNTIF(プルダウンリスト!$A$25:$A$37,反映・確認シート!K28)</f>
        <v>0</v>
      </c>
      <c r="T28" s="192" t="str">
        <f>IF(R28=0,"",COUNTIF($K$22:$P$32,K28))</f>
        <v/>
      </c>
      <c r="V28" s="192" t="str">
        <f>IF(K28="","-",IF(OR(AND(K28&lt;&gt;"",R28=1,T28=1),K28=""),"OK","NG"))</f>
        <v>-</v>
      </c>
    </row>
    <row r="29" spans="2:24" ht="5.0999999999999996" customHeight="1" thickBot="1" x14ac:dyDescent="0.2">
      <c r="D29" s="50"/>
      <c r="E29" s="50"/>
    </row>
    <row r="30" spans="2:24" ht="14.25" thickBot="1" x14ac:dyDescent="0.2">
      <c r="D30" s="109" t="s">
        <v>306</v>
      </c>
      <c r="E30" s="50"/>
      <c r="F30" s="462" t="str">
        <f>IF(V30="OK",K30,"")</f>
        <v/>
      </c>
      <c r="G30" s="463"/>
      <c r="H30" s="463"/>
      <c r="I30" s="464"/>
      <c r="J30" s="50" t="s">
        <v>302</v>
      </c>
      <c r="K30" s="465" t="str">
        <f>IF('総括分析データ '!D24&lt;&gt;"",DBCS(SUBSTITUTE(SUBSTITUTE('総括分析データ '!D24,"　"," ")," ","")),"")</f>
        <v/>
      </c>
      <c r="L30" s="466"/>
      <c r="M30" s="466"/>
      <c r="N30" s="466"/>
      <c r="O30" s="466"/>
      <c r="P30" s="467"/>
      <c r="R30" s="192">
        <f>COUNTIF(プルダウンリスト!$A$25:$A$37,反映・確認シート!K30)</f>
        <v>0</v>
      </c>
      <c r="T30" s="192" t="str">
        <f>IF(R30=0,"",COUNTIF($K$22:$P$32,K30))</f>
        <v/>
      </c>
      <c r="V30" s="192" t="str">
        <f>IF(K30="","-",IF(OR(AND(K30&lt;&gt;"",R30=1,T30=1),K30=""),"OK","NG"))</f>
        <v>-</v>
      </c>
    </row>
    <row r="31" spans="2:24" ht="5.0999999999999996" customHeight="1" thickBot="1" x14ac:dyDescent="0.2">
      <c r="D31" s="50"/>
      <c r="E31" s="50"/>
    </row>
    <row r="32" spans="2:24" ht="14.25" thickBot="1" x14ac:dyDescent="0.2">
      <c r="D32" s="109" t="s">
        <v>307</v>
      </c>
      <c r="E32" s="50"/>
      <c r="F32" s="462" t="str">
        <f>IF(V32="OK",K32,"")</f>
        <v/>
      </c>
      <c r="G32" s="463"/>
      <c r="H32" s="463"/>
      <c r="I32" s="464"/>
      <c r="J32" s="50" t="s">
        <v>302</v>
      </c>
      <c r="K32" s="465" t="str">
        <f>IF('総括分析データ '!D25&lt;&gt;"",DBCS(SUBSTITUTE(SUBSTITUTE('総括分析データ '!D25,"　"," ")," ","")),"")</f>
        <v/>
      </c>
      <c r="L32" s="466"/>
      <c r="M32" s="466"/>
      <c r="N32" s="466"/>
      <c r="O32" s="466"/>
      <c r="P32" s="467"/>
      <c r="R32" s="192">
        <f>COUNTIF(プルダウンリスト!$A$25:$A$37,反映・確認シート!K32)</f>
        <v>0</v>
      </c>
      <c r="T32" s="192" t="str">
        <f>IF(R32=0,"",COUNTIF($K$22:$P$32,K32))</f>
        <v/>
      </c>
      <c r="V32" s="192" t="str">
        <f>IF(K32="","-",IF(OR(AND(K32&lt;&gt;"",R32=1,T32=1),K32=""),"OK","NG"))</f>
        <v>-</v>
      </c>
    </row>
    <row r="33" spans="4:24" ht="5.0999999999999996" customHeight="1" x14ac:dyDescent="0.15"/>
    <row r="34" spans="4:24" ht="5.0999999999999996" customHeight="1" thickBot="1" x14ac:dyDescent="0.2">
      <c r="D34" s="59"/>
      <c r="E34" s="59"/>
      <c r="F34" s="59"/>
      <c r="G34" s="59"/>
      <c r="H34" s="59"/>
      <c r="I34" s="59"/>
      <c r="J34" s="59"/>
      <c r="K34" s="59"/>
      <c r="L34" s="59"/>
      <c r="M34" s="59"/>
      <c r="N34" s="59"/>
      <c r="O34" s="59"/>
      <c r="P34" s="59"/>
      <c r="Q34" s="59"/>
      <c r="R34" s="59"/>
      <c r="S34" s="59"/>
      <c r="T34" s="59"/>
      <c r="U34" s="59"/>
      <c r="V34" s="59"/>
      <c r="W34" s="59"/>
      <c r="X34" s="59"/>
    </row>
    <row r="35" spans="4:24" ht="14.25" thickBot="1" x14ac:dyDescent="0.2">
      <c r="D35" s="109" t="s">
        <v>308</v>
      </c>
      <c r="E35" s="50"/>
      <c r="F35" s="462" t="str">
        <f>IF(V35="OK",K35,"")</f>
        <v/>
      </c>
      <c r="G35" s="463"/>
      <c r="H35" s="463"/>
      <c r="I35" s="464"/>
      <c r="J35" s="50" t="s">
        <v>302</v>
      </c>
      <c r="K35" s="465" t="str">
        <f>IF('総括分析データ '!D26&lt;&gt;"",DBCS(SUBSTITUTE(SUBSTITUTE('総括分析データ '!D26,"　"," ")," ","")),"")</f>
        <v/>
      </c>
      <c r="L35" s="466"/>
      <c r="M35" s="466"/>
      <c r="N35" s="466"/>
      <c r="O35" s="466"/>
      <c r="P35" s="467"/>
      <c r="R35" s="192">
        <f>COUNTIF(プルダウンリスト!$A$25:$A$37,反映・確認シート!K35)</f>
        <v>0</v>
      </c>
      <c r="T35" s="192" t="str">
        <f>IF(R35=0,"",COUNTIF($K$35:$P$45,K35))</f>
        <v/>
      </c>
      <c r="V35" s="192" t="str">
        <f>IF(K35="","-",IF(OR(AND(K35&lt;&gt;"",R35=1,T35=1),K35=""),"OK","NG"))</f>
        <v>-</v>
      </c>
      <c r="X35" s="192" t="str">
        <f>IF(AND(R35=0,R37=0,R39=0,R41=0,R43=0,R45=0),"BC","OK")</f>
        <v>BC</v>
      </c>
    </row>
    <row r="36" spans="4:24" ht="5.0999999999999996" customHeight="1" thickBot="1" x14ac:dyDescent="0.2">
      <c r="D36" s="50"/>
      <c r="E36" s="50"/>
      <c r="K36" s="454"/>
      <c r="L36" s="454"/>
      <c r="M36" s="454"/>
      <c r="N36" s="454"/>
      <c r="O36" s="454"/>
      <c r="P36" s="454"/>
    </row>
    <row r="37" spans="4:24" ht="14.25" thickBot="1" x14ac:dyDescent="0.2">
      <c r="D37" s="109" t="s">
        <v>309</v>
      </c>
      <c r="E37" s="50"/>
      <c r="F37" s="462" t="str">
        <f>IF(V37="OK",K37,"")</f>
        <v/>
      </c>
      <c r="G37" s="463"/>
      <c r="H37" s="463"/>
      <c r="I37" s="464"/>
      <c r="J37" s="50" t="s">
        <v>302</v>
      </c>
      <c r="K37" s="465" t="str">
        <f>IF('総括分析データ '!D27&lt;&gt;"",DBCS(SUBSTITUTE(SUBSTITUTE('総括分析データ '!D27,"　"," ")," ","")),"")</f>
        <v/>
      </c>
      <c r="L37" s="466"/>
      <c r="M37" s="466"/>
      <c r="N37" s="466"/>
      <c r="O37" s="466"/>
      <c r="P37" s="467"/>
      <c r="R37" s="192">
        <f>COUNTIF(プルダウンリスト!$A$25:$A$37,反映・確認シート!K37)</f>
        <v>0</v>
      </c>
      <c r="T37" s="192" t="str">
        <f>IF(R37=0,"",COUNTIF($K$35:$P$45,K37))</f>
        <v/>
      </c>
      <c r="V37" s="192" t="str">
        <f>IF(K37="","-",IF(OR(AND(K37&lt;&gt;"",R37=1,T37=1),K37=""),"OK","NG"))</f>
        <v>-</v>
      </c>
    </row>
    <row r="38" spans="4:24" ht="5.0999999999999996" customHeight="1" thickBot="1" x14ac:dyDescent="0.2">
      <c r="D38" s="50"/>
      <c r="E38" s="50"/>
    </row>
    <row r="39" spans="4:24" ht="14.25" thickBot="1" x14ac:dyDescent="0.2">
      <c r="D39" s="109" t="s">
        <v>310</v>
      </c>
      <c r="E39" s="50"/>
      <c r="F39" s="462" t="str">
        <f>IF(V39="OK",K39,"")</f>
        <v/>
      </c>
      <c r="G39" s="463"/>
      <c r="H39" s="463"/>
      <c r="I39" s="464"/>
      <c r="J39" s="50" t="s">
        <v>302</v>
      </c>
      <c r="K39" s="465" t="str">
        <f>IF('総括分析データ '!D28&lt;&gt;"",DBCS(SUBSTITUTE(SUBSTITUTE('総括分析データ '!D28,"　"," ")," ","")),"")</f>
        <v/>
      </c>
      <c r="L39" s="466"/>
      <c r="M39" s="466"/>
      <c r="N39" s="466"/>
      <c r="O39" s="466"/>
      <c r="P39" s="467"/>
      <c r="R39" s="192">
        <f>COUNTIF(プルダウンリスト!$A$25:$A$37,反映・確認シート!K39)</f>
        <v>0</v>
      </c>
      <c r="T39" s="192" t="str">
        <f>IF(R39=0,"",COUNTIF($K$35:$P$45,K39))</f>
        <v/>
      </c>
      <c r="V39" s="192" t="str">
        <f>IF(K39="","-",IF(OR(AND(K39&lt;&gt;"",R39=1,T39=1),K39=""),"OK","NG"))</f>
        <v>-</v>
      </c>
    </row>
    <row r="40" spans="4:24" ht="5.0999999999999996" customHeight="1" thickBot="1" x14ac:dyDescent="0.2">
      <c r="D40" s="50"/>
      <c r="E40" s="50"/>
    </row>
    <row r="41" spans="4:24" ht="14.25" thickBot="1" x14ac:dyDescent="0.2">
      <c r="D41" s="109" t="s">
        <v>311</v>
      </c>
      <c r="E41" s="50"/>
      <c r="F41" s="462" t="str">
        <f>IF(V41="OK",K41,"")</f>
        <v/>
      </c>
      <c r="G41" s="463"/>
      <c r="H41" s="463"/>
      <c r="I41" s="464"/>
      <c r="J41" s="50" t="s">
        <v>302</v>
      </c>
      <c r="K41" s="465" t="str">
        <f>IF('総括分析データ '!D29&lt;&gt;"",DBCS(SUBSTITUTE(SUBSTITUTE('総括分析データ '!D29,"　"," ")," ","")),"")</f>
        <v/>
      </c>
      <c r="L41" s="466"/>
      <c r="M41" s="466"/>
      <c r="N41" s="466"/>
      <c r="O41" s="466"/>
      <c r="P41" s="467"/>
      <c r="R41" s="192">
        <f>COUNTIF(プルダウンリスト!$A$25:$A$37,反映・確認シート!K41)</f>
        <v>0</v>
      </c>
      <c r="T41" s="192" t="str">
        <f>IF(R41=0,"",COUNTIF($K$35:$P$45,K41))</f>
        <v/>
      </c>
      <c r="V41" s="192" t="str">
        <f>IF(K41="","-",IF(OR(AND(K41&lt;&gt;"",R41=1,T41=1),K41=""),"OK","NG"))</f>
        <v>-</v>
      </c>
    </row>
    <row r="42" spans="4:24" ht="5.0999999999999996" customHeight="1" thickBot="1" x14ac:dyDescent="0.2">
      <c r="D42" s="50"/>
      <c r="E42" s="50"/>
    </row>
    <row r="43" spans="4:24" ht="14.25" thickBot="1" x14ac:dyDescent="0.2">
      <c r="D43" s="109" t="s">
        <v>312</v>
      </c>
      <c r="E43" s="50"/>
      <c r="F43" s="462" t="str">
        <f>IF(V43="OK",K43,"")</f>
        <v/>
      </c>
      <c r="G43" s="463"/>
      <c r="H43" s="463"/>
      <c r="I43" s="464"/>
      <c r="J43" s="50" t="s">
        <v>302</v>
      </c>
      <c r="K43" s="465" t="str">
        <f>IF('総括分析データ '!D30&lt;&gt;"",DBCS(SUBSTITUTE(SUBSTITUTE('総括分析データ '!D30,"　"," ")," ","")),"")</f>
        <v/>
      </c>
      <c r="L43" s="466"/>
      <c r="M43" s="466"/>
      <c r="N43" s="466"/>
      <c r="O43" s="466"/>
      <c r="P43" s="467"/>
      <c r="R43" s="192">
        <f>COUNTIF(プルダウンリスト!$A$25:$A$37,反映・確認シート!K43)</f>
        <v>0</v>
      </c>
      <c r="T43" s="192" t="str">
        <f>IF(R43=0,"",COUNTIF($K$35:$P$45,K43))</f>
        <v/>
      </c>
      <c r="V43" s="192" t="str">
        <f>IF(K43="","-",IF(OR(AND(K43&lt;&gt;"",R43=1,T43=1),K43=""),"OK","NG"))</f>
        <v>-</v>
      </c>
    </row>
    <row r="44" spans="4:24" ht="5.0999999999999996" customHeight="1" thickBot="1" x14ac:dyDescent="0.2">
      <c r="D44" s="50"/>
      <c r="E44" s="50"/>
    </row>
    <row r="45" spans="4:24" ht="14.25" thickBot="1" x14ac:dyDescent="0.2">
      <c r="D45" s="109" t="s">
        <v>313</v>
      </c>
      <c r="E45" s="50"/>
      <c r="F45" s="462" t="str">
        <f>IF(V45="OK",K45,"")</f>
        <v/>
      </c>
      <c r="G45" s="463"/>
      <c r="H45" s="463"/>
      <c r="I45" s="464"/>
      <c r="J45" s="50" t="s">
        <v>302</v>
      </c>
      <c r="K45" s="465" t="str">
        <f>IF('総括分析データ '!D31&lt;&gt;"",DBCS(SUBSTITUTE(SUBSTITUTE('総括分析データ '!D31,"　"," ")," ","")),"")</f>
        <v/>
      </c>
      <c r="L45" s="466"/>
      <c r="M45" s="466"/>
      <c r="N45" s="466"/>
      <c r="O45" s="466"/>
      <c r="P45" s="467"/>
      <c r="R45" s="192">
        <f>COUNTIF(プルダウンリスト!$A$25:$A$37,反映・確認シート!K45)</f>
        <v>0</v>
      </c>
      <c r="T45" s="192" t="str">
        <f>IF(R45=0,"",COUNTIF($K$35:$P$45,K45))</f>
        <v/>
      </c>
      <c r="V45" s="192" t="str">
        <f>IF(K45="","-",IF(OR(AND(K45&lt;&gt;"",R45=1,T45=1),K45=""),"OK","NG"))</f>
        <v>-</v>
      </c>
    </row>
    <row r="46" spans="4:24" ht="5.0999999999999996" customHeight="1" x14ac:dyDescent="0.15">
      <c r="D46" s="60"/>
      <c r="E46" s="60"/>
      <c r="F46" s="60"/>
      <c r="G46" s="60"/>
      <c r="H46" s="60"/>
      <c r="I46" s="60"/>
      <c r="J46" s="60"/>
      <c r="K46" s="60"/>
      <c r="L46" s="60"/>
      <c r="M46" s="60"/>
      <c r="N46" s="60"/>
      <c r="O46" s="60"/>
      <c r="P46" s="60"/>
      <c r="Q46" s="60"/>
      <c r="R46" s="60"/>
      <c r="S46" s="60"/>
      <c r="T46" s="60"/>
      <c r="U46" s="60"/>
      <c r="V46" s="60"/>
      <c r="W46" s="60"/>
      <c r="X46" s="60"/>
    </row>
    <row r="47" spans="4:24" ht="5.0999999999999996" customHeight="1" thickBot="1" x14ac:dyDescent="0.2">
      <c r="D47" s="59"/>
      <c r="E47" s="59"/>
      <c r="F47" s="59"/>
      <c r="G47" s="59"/>
      <c r="H47" s="59"/>
      <c r="I47" s="59"/>
      <c r="J47" s="59"/>
      <c r="K47" s="59"/>
      <c r="L47" s="59"/>
      <c r="M47" s="59"/>
      <c r="N47" s="59"/>
      <c r="O47" s="59"/>
      <c r="P47" s="59"/>
      <c r="Q47" s="59"/>
      <c r="R47" s="59"/>
      <c r="S47" s="59"/>
      <c r="T47" s="59"/>
      <c r="U47" s="59"/>
      <c r="V47" s="59"/>
      <c r="W47" s="59"/>
      <c r="X47" s="59"/>
    </row>
    <row r="48" spans="4:24" ht="14.25" thickBot="1" x14ac:dyDescent="0.2">
      <c r="D48" s="109" t="s">
        <v>314</v>
      </c>
      <c r="E48" s="50"/>
      <c r="F48" s="462" t="str">
        <f>IF(V48="OK",K48,"")</f>
        <v/>
      </c>
      <c r="G48" s="463"/>
      <c r="H48" s="463"/>
      <c r="I48" s="464"/>
      <c r="J48" s="50" t="s">
        <v>302</v>
      </c>
      <c r="K48" s="465" t="str">
        <f>IF('総括分析データ '!D32&lt;&gt;"",DBCS(SUBSTITUTE(SUBSTITUTE('総括分析データ '!D32,"　"," ")," ","")),"")</f>
        <v/>
      </c>
      <c r="L48" s="466"/>
      <c r="M48" s="466"/>
      <c r="N48" s="466"/>
      <c r="O48" s="466"/>
      <c r="P48" s="467"/>
      <c r="R48" s="192">
        <f>COUNTIF(プルダウンリスト!$A$25:$A$37,反映・確認シート!K48)</f>
        <v>0</v>
      </c>
      <c r="T48" s="192" t="str">
        <f>IF(R48=0,"",COUNTIF($K$48:$P$58,反映・確認シート!K48))</f>
        <v/>
      </c>
      <c r="V48" s="192" t="str">
        <f>IF(K48="","-",IF(AND(K48&lt;&gt;"",$F$18=""),"NG",IF(OR(AND(K48&lt;&gt;"",R48=1,T48=1),K48=""),"OK","NG")))</f>
        <v>-</v>
      </c>
      <c r="X48" s="192" t="str">
        <f>IF(F18&lt;&gt;17,"-",IF(AND(F18=17,R48=0,R50=0,R52=0,R54=0,R56=0,R58=0),"BC","OK"))</f>
        <v>-</v>
      </c>
    </row>
    <row r="49" spans="2:36" ht="5.0999999999999996" customHeight="1" thickBot="1" x14ac:dyDescent="0.2">
      <c r="D49" s="50"/>
      <c r="E49" s="50"/>
      <c r="K49" s="454"/>
      <c r="L49" s="454"/>
      <c r="M49" s="454"/>
      <c r="N49" s="454"/>
      <c r="O49" s="454"/>
      <c r="P49" s="454"/>
    </row>
    <row r="50" spans="2:36" ht="14.25" thickBot="1" x14ac:dyDescent="0.2">
      <c r="D50" s="109" t="s">
        <v>315</v>
      </c>
      <c r="E50" s="50"/>
      <c r="F50" s="462" t="str">
        <f>IF(V50="OK",K50,"")</f>
        <v/>
      </c>
      <c r="G50" s="463"/>
      <c r="H50" s="463"/>
      <c r="I50" s="464"/>
      <c r="J50" s="50" t="s">
        <v>302</v>
      </c>
      <c r="K50" s="465" t="str">
        <f>IF('総括分析データ '!D33&lt;&gt;"",DBCS(SUBSTITUTE(SUBSTITUTE('総括分析データ '!D33,"　"," ")," ","")),"")</f>
        <v/>
      </c>
      <c r="L50" s="466"/>
      <c r="M50" s="466"/>
      <c r="N50" s="466"/>
      <c r="O50" s="466"/>
      <c r="P50" s="467"/>
      <c r="R50" s="192">
        <f>COUNTIF(プルダウンリスト!$A$25:$A$37,反映・確認シート!K50)</f>
        <v>0</v>
      </c>
      <c r="T50" s="192" t="str">
        <f>IF(R50=0,"",COUNTIF($K$48:$P$58,反映・確認シート!K50))</f>
        <v/>
      </c>
      <c r="V50" s="192" t="str">
        <f>IF(K50="","-",IF(AND(K50&lt;&gt;"",$F$18=""),"NG",IF(OR(AND(K50&lt;&gt;"",R50=1,T50=1),K50=""),"OK","NG")))</f>
        <v>-</v>
      </c>
    </row>
    <row r="51" spans="2:36" ht="5.0999999999999996" customHeight="1" thickBot="1" x14ac:dyDescent="0.2">
      <c r="D51" s="50"/>
      <c r="E51" s="50"/>
    </row>
    <row r="52" spans="2:36" ht="14.25" thickBot="1" x14ac:dyDescent="0.2">
      <c r="D52" s="109" t="s">
        <v>316</v>
      </c>
      <c r="E52" s="50"/>
      <c r="F52" s="462" t="str">
        <f>IF(V52="OK",K52,"")</f>
        <v/>
      </c>
      <c r="G52" s="463"/>
      <c r="H52" s="463"/>
      <c r="I52" s="464"/>
      <c r="J52" s="50" t="s">
        <v>302</v>
      </c>
      <c r="K52" s="465" t="str">
        <f>IF('総括分析データ '!D34&lt;&gt;"",DBCS(SUBSTITUTE(SUBSTITUTE('総括分析データ '!D34,"　"," ")," ","")),"")</f>
        <v/>
      </c>
      <c r="L52" s="466"/>
      <c r="M52" s="466"/>
      <c r="N52" s="466"/>
      <c r="O52" s="466"/>
      <c r="P52" s="467"/>
      <c r="R52" s="192">
        <f>COUNTIF(プルダウンリスト!$A$25:$A$37,反映・確認シート!K52)</f>
        <v>0</v>
      </c>
      <c r="T52" s="192" t="str">
        <f>IF(R52=0,"",COUNTIF($K$48:$P$58,反映・確認シート!K52))</f>
        <v/>
      </c>
      <c r="V52" s="192" t="str">
        <f>IF(K52="","-",IF(AND(K52&lt;&gt;"",$F$18=""),"NG",IF(OR(AND(K52&lt;&gt;"",R52=1,T52=1),K52=""),"OK","NG")))</f>
        <v>-</v>
      </c>
    </row>
    <row r="53" spans="2:36" ht="5.0999999999999996" customHeight="1" thickBot="1" x14ac:dyDescent="0.2">
      <c r="D53" s="50"/>
      <c r="E53" s="50"/>
    </row>
    <row r="54" spans="2:36" ht="14.25" thickBot="1" x14ac:dyDescent="0.2">
      <c r="D54" s="109" t="s">
        <v>317</v>
      </c>
      <c r="E54" s="50"/>
      <c r="F54" s="462" t="str">
        <f>IF(V54="OK",K54,"")</f>
        <v/>
      </c>
      <c r="G54" s="463"/>
      <c r="H54" s="463"/>
      <c r="I54" s="464"/>
      <c r="J54" s="50" t="s">
        <v>302</v>
      </c>
      <c r="K54" s="465" t="str">
        <f>IF('総括分析データ '!D35&lt;&gt;"",DBCS(SUBSTITUTE(SUBSTITUTE('総括分析データ '!D35,"　"," ")," ","")),"")</f>
        <v/>
      </c>
      <c r="L54" s="466"/>
      <c r="M54" s="466"/>
      <c r="N54" s="466"/>
      <c r="O54" s="466"/>
      <c r="P54" s="467"/>
      <c r="R54" s="192">
        <f>COUNTIF(プルダウンリスト!$A$25:$A$37,反映・確認シート!K54)</f>
        <v>0</v>
      </c>
      <c r="T54" s="192" t="str">
        <f>IF(R54=0,"",COUNTIF($K$48:$P$58,反映・確認シート!K54))</f>
        <v/>
      </c>
      <c r="V54" s="192" t="str">
        <f>IF(K54="","-",IF(AND(K54&lt;&gt;"",$F$18=""),"NG",IF(OR(AND(K54&lt;&gt;"",R54=1,T54=1),K54=""),"OK","NG")))</f>
        <v>-</v>
      </c>
    </row>
    <row r="55" spans="2:36" ht="5.0999999999999996" customHeight="1" thickBot="1" x14ac:dyDescent="0.2">
      <c r="D55" s="50"/>
      <c r="E55" s="50"/>
    </row>
    <row r="56" spans="2:36" ht="14.25" thickBot="1" x14ac:dyDescent="0.2">
      <c r="D56" s="109" t="s">
        <v>318</v>
      </c>
      <c r="E56" s="50"/>
      <c r="F56" s="462" t="str">
        <f>IF(V56="OK",K56,"")</f>
        <v/>
      </c>
      <c r="G56" s="463"/>
      <c r="H56" s="463"/>
      <c r="I56" s="464"/>
      <c r="J56" s="50" t="s">
        <v>302</v>
      </c>
      <c r="K56" s="465" t="str">
        <f>IF('総括分析データ '!D36&lt;&gt;"",DBCS(SUBSTITUTE(SUBSTITUTE('総括分析データ '!D36,"　"," ")," ","")),"")</f>
        <v/>
      </c>
      <c r="L56" s="466"/>
      <c r="M56" s="466"/>
      <c r="N56" s="466"/>
      <c r="O56" s="466"/>
      <c r="P56" s="467"/>
      <c r="R56" s="192">
        <f>COUNTIF(プルダウンリスト!$A$25:$A$37,反映・確認シート!K56)</f>
        <v>0</v>
      </c>
      <c r="T56" s="192" t="str">
        <f>IF(R56=0,"",COUNTIF($K$48:$P$58,反映・確認シート!K56))</f>
        <v/>
      </c>
      <c r="V56" s="192" t="str">
        <f>IF(K56="","-",IF(AND(K56&lt;&gt;"",$F$18=""),"NG",IF(OR(AND(K56&lt;&gt;"",R56=1,T56=1),K56=""),"OK","NG")))</f>
        <v>-</v>
      </c>
    </row>
    <row r="57" spans="2:36" ht="5.0999999999999996" customHeight="1" thickBot="1" x14ac:dyDescent="0.2">
      <c r="D57" s="50"/>
      <c r="E57" s="50"/>
    </row>
    <row r="58" spans="2:36" ht="14.25" thickBot="1" x14ac:dyDescent="0.2">
      <c r="D58" s="109" t="s">
        <v>319</v>
      </c>
      <c r="E58" s="50"/>
      <c r="F58" s="462" t="str">
        <f>IF(V58="OK",K58,"")</f>
        <v/>
      </c>
      <c r="G58" s="463"/>
      <c r="H58" s="463"/>
      <c r="I58" s="464"/>
      <c r="J58" s="50" t="s">
        <v>302</v>
      </c>
      <c r="K58" s="465" t="str">
        <f>IF('総括分析データ '!D37&lt;&gt;"",DBCS(SUBSTITUTE(SUBSTITUTE('総括分析データ '!D37,"　"," ")," ","")),"")</f>
        <v/>
      </c>
      <c r="L58" s="466"/>
      <c r="M58" s="466"/>
      <c r="N58" s="466"/>
      <c r="O58" s="466"/>
      <c r="P58" s="467"/>
      <c r="R58" s="192">
        <f>COUNTIF(プルダウンリスト!$A$25:$A$37,反映・確認シート!K58)</f>
        <v>0</v>
      </c>
      <c r="T58" s="192" t="str">
        <f>IF(R58=0,"",COUNTIF($K$48:$P$58,反映・確認シート!K58))</f>
        <v/>
      </c>
      <c r="V58" s="192" t="str">
        <f>IF(K58="","-",IF(AND(K58&lt;&gt;"",$F$18=""),"NG",IF(OR(AND(K58&lt;&gt;"",R58=1,T58=1),K58=""),"OK","NG")))</f>
        <v>-</v>
      </c>
    </row>
    <row r="59" spans="2:36" ht="5.0999999999999996" customHeight="1" x14ac:dyDescent="0.15">
      <c r="D59" s="60"/>
      <c r="E59" s="60"/>
      <c r="F59" s="60"/>
      <c r="G59" s="60"/>
      <c r="H59" s="60"/>
      <c r="I59" s="60"/>
      <c r="J59" s="60"/>
      <c r="K59" s="60"/>
      <c r="L59" s="60"/>
      <c r="M59" s="60"/>
      <c r="N59" s="60"/>
      <c r="O59" s="60"/>
      <c r="P59" s="60"/>
      <c r="Q59" s="60"/>
      <c r="R59" s="60"/>
      <c r="S59" s="60"/>
      <c r="T59" s="60"/>
      <c r="U59" s="60"/>
      <c r="V59" s="60"/>
      <c r="W59" s="60"/>
      <c r="X59" s="60"/>
    </row>
    <row r="60" spans="2:36" x14ac:dyDescent="0.15">
      <c r="B60" t="s">
        <v>320</v>
      </c>
    </row>
    <row r="61" spans="2:36" ht="5.0999999999999996" customHeight="1" x14ac:dyDescent="0.15"/>
    <row r="62" spans="2:36" x14ac:dyDescent="0.15">
      <c r="F62" s="62" t="s">
        <v>181</v>
      </c>
      <c r="H62" s="62" t="s">
        <v>183</v>
      </c>
      <c r="J62" s="456" t="s">
        <v>321</v>
      </c>
      <c r="K62" s="456"/>
      <c r="L62" s="456"/>
      <c r="M62" s="456"/>
      <c r="N62" s="456"/>
      <c r="O62" s="6"/>
      <c r="P62" s="63" t="s">
        <v>322</v>
      </c>
      <c r="R62" s="63" t="s">
        <v>323</v>
      </c>
      <c r="T62" s="63" t="s">
        <v>324</v>
      </c>
      <c r="V62" s="62" t="s">
        <v>325</v>
      </c>
      <c r="X62" s="63" t="s">
        <v>322</v>
      </c>
      <c r="Z62" s="456" t="s">
        <v>326</v>
      </c>
      <c r="AA62" s="456"/>
      <c r="AB62" s="456"/>
      <c r="AC62" s="456"/>
      <c r="AD62" s="456"/>
      <c r="AE62" s="456"/>
      <c r="AF62" s="456"/>
      <c r="AG62" s="456"/>
      <c r="AH62" s="456"/>
      <c r="AJ62" s="63" t="s">
        <v>322</v>
      </c>
    </row>
    <row r="63" spans="2:36" ht="5.0999999999999996" customHeight="1" thickBot="1" x14ac:dyDescent="0.2"/>
    <row r="64" spans="2:36" ht="14.25" thickBot="1" x14ac:dyDescent="0.2">
      <c r="B64" s="457" t="s">
        <v>327</v>
      </c>
      <c r="C64" s="457"/>
      <c r="D64" s="457"/>
      <c r="E64" s="50"/>
      <c r="F64" s="52" t="str">
        <f>IF(AND('総括分析データ '!B40&gt;=1,'総括分析データ '!B40&lt;=4),'総括分析データ '!B40,"")</f>
        <v/>
      </c>
      <c r="G64" s="6"/>
      <c r="H64" s="52" t="str">
        <f>IF(AND('総括分析データ '!C40&gt;=5,'総括分析データ '!C40&lt;=17),'総括分析データ '!C40,"")</f>
        <v/>
      </c>
      <c r="J64" s="462" t="str">
        <f>IF('総括分析データ '!E40&lt;&gt;"",'総括分析データ '!E40,"")</f>
        <v/>
      </c>
      <c r="K64" s="463"/>
      <c r="L64" s="463"/>
      <c r="M64" s="463"/>
      <c r="N64" s="464"/>
      <c r="O64" s="58"/>
      <c r="P64" s="192" t="str">
        <f>IF(AND(F64="",H64="",J64=""),"不要",IF(OR(AND(J64&lt;&gt;"",F64="",H64=""),AND(OR(F64&lt;&gt;"",H64&lt;&gt;""),J64="")),"NG","OK"))</f>
        <v>不要</v>
      </c>
      <c r="R64" s="192" t="str">
        <f>IF(OR(F64="",F64=$F$14),"OK","NG")</f>
        <v>OK</v>
      </c>
      <c r="T64" s="192" t="str">
        <f>IF(OR(H64="",H64=$F$16,H64=$F$18),"OK","NG")</f>
        <v>OK</v>
      </c>
      <c r="V64" s="52" t="str">
        <f>IF(AND(OR($F64&lt;&gt;"",$H64&lt;&gt;"",$J64&lt;&gt;""),'総括分析データ '!AR3&lt;&gt;""),ASC('総括分析データ '!AR3),"")</f>
        <v/>
      </c>
      <c r="X64" s="192" t="str">
        <f>IF(AND(F$64="",$H64="",$J64=""),"不要",IF(AND(OR($F64&lt;&gt;"",$H64&lt;&gt;"",$J64&lt;&gt;""),V64&lt;&gt;""),"OK","BC"))</f>
        <v>不要</v>
      </c>
      <c r="Z64" s="462" t="str">
        <f>IF(AND(OR($F64&lt;&gt;"",$H64&lt;&gt;"",$J64&lt;&gt;""),'総括分析データ '!AS3&lt;&gt;""),'総括分析データ '!AS3,"")</f>
        <v/>
      </c>
      <c r="AA64" s="463"/>
      <c r="AB64" s="463"/>
      <c r="AC64" s="463"/>
      <c r="AD64" s="463"/>
      <c r="AE64" s="463"/>
      <c r="AF64" s="463"/>
      <c r="AG64" s="463"/>
      <c r="AH64" s="464"/>
      <c r="AJ64" s="192" t="str">
        <f>IF(AND($F64="",$H64="",$J64=""),"不要",IF(AND(OR($F64&lt;&gt;"",$H64&lt;&gt;"",$J64&lt;&gt;""),Z64&lt;&gt;""),"OK","NG"))</f>
        <v>不要</v>
      </c>
    </row>
    <row r="65" spans="2:408" ht="5.0999999999999996" customHeight="1" thickBot="1" x14ac:dyDescent="0.2">
      <c r="F65" s="6"/>
      <c r="G65" s="6"/>
      <c r="H65" s="6"/>
      <c r="V65" s="6"/>
    </row>
    <row r="66" spans="2:408" ht="14.25" thickBot="1" x14ac:dyDescent="0.2">
      <c r="B66" s="457" t="s">
        <v>328</v>
      </c>
      <c r="C66" s="457"/>
      <c r="D66" s="457"/>
      <c r="E66" s="50"/>
      <c r="F66" s="52" t="str">
        <f>IF(AND('総括分析データ '!B41&gt;=1,'総括分析データ '!B41&lt;=4),'総括分析データ '!B41,"")</f>
        <v/>
      </c>
      <c r="G66" s="6"/>
      <c r="H66" s="52" t="str">
        <f>IF(AND('総括分析データ '!C41&gt;=5,'総括分析データ '!C41&lt;=17),'総括分析データ '!C41,"")</f>
        <v/>
      </c>
      <c r="J66" s="462" t="str">
        <f>IF('総括分析データ '!E41&lt;&gt;"",'総括分析データ '!E41,"")</f>
        <v/>
      </c>
      <c r="K66" s="463"/>
      <c r="L66" s="463"/>
      <c r="M66" s="463"/>
      <c r="N66" s="464"/>
      <c r="O66" s="58"/>
      <c r="P66" s="192" t="str">
        <f>IF(AND(F66="",H66="",J66=""),"不要",IF(OR(AND(J66&lt;&gt;"",F66="",H66=""),AND(OR(F66&lt;&gt;"",H66&lt;&gt;""),J66="")),"NG","OK"))</f>
        <v>不要</v>
      </c>
      <c r="R66" s="192" t="str">
        <f>IF(OR(F66="",F66=$F$14),"OK","NG")</f>
        <v>OK</v>
      </c>
      <c r="T66" s="192" t="str">
        <f>IF(OR(H66="",H66=$F$16,H66=$F$18),"OK","NG")</f>
        <v>OK</v>
      </c>
      <c r="V66" s="52" t="str">
        <f>IF(AND(OR(F66&lt;&gt;"",H66&lt;&gt;"",J66&lt;&gt;""),'総括分析データ '!AR4&lt;&gt;""),ASC('総括分析データ '!AR4),"")</f>
        <v/>
      </c>
      <c r="X66" s="192" t="str">
        <f>IF(AND(F66="",H66="",J66=""),"不要",IF(AND(OR($F66&lt;&gt;"",$H66&lt;&gt;"",$J66&lt;&gt;""),V66&lt;&gt;""),"OK","BC"))</f>
        <v>不要</v>
      </c>
      <c r="Z66" s="462" t="str">
        <f>IF(AND(OR($F66&lt;&gt;"",$H66&lt;&gt;"",$J66&lt;&gt;""),'総括分析データ '!AS4&lt;&gt;""),'総括分析データ '!AS4,"")</f>
        <v/>
      </c>
      <c r="AA66" s="463"/>
      <c r="AB66" s="463"/>
      <c r="AC66" s="463"/>
      <c r="AD66" s="463"/>
      <c r="AE66" s="463"/>
      <c r="AF66" s="463"/>
      <c r="AG66" s="463"/>
      <c r="AH66" s="464"/>
      <c r="AJ66" s="192" t="str">
        <f>IF(AND($F66="",$H66="",$J66=""),"不要",IF(AND(OR($F66&lt;&gt;"",$H66&lt;&gt;"",$J66&lt;&gt;""),Z66&lt;&gt;""),"OK","NG"))</f>
        <v>不要</v>
      </c>
    </row>
    <row r="67" spans="2:408" ht="5.0999999999999996" customHeight="1" thickBot="1" x14ac:dyDescent="0.2">
      <c r="F67" s="6"/>
      <c r="G67" s="6"/>
      <c r="H67" s="6"/>
      <c r="V67" s="6"/>
    </row>
    <row r="68" spans="2:408" ht="14.25" thickBot="1" x14ac:dyDescent="0.2">
      <c r="B68" s="457" t="s">
        <v>329</v>
      </c>
      <c r="C68" s="457"/>
      <c r="D68" s="457"/>
      <c r="E68" s="50"/>
      <c r="F68" s="52" t="str">
        <f>IF(AND('総括分析データ '!B42&gt;=1,'総括分析データ '!B42&lt;=4),'総括分析データ '!B42,"")</f>
        <v/>
      </c>
      <c r="G68" s="6"/>
      <c r="H68" s="52" t="str">
        <f>IF(AND('総括分析データ '!C42&gt;=5,'総括分析データ '!C42&lt;=17),'総括分析データ '!C42,"")</f>
        <v/>
      </c>
      <c r="J68" s="462" t="str">
        <f>IF('総括分析データ '!E42&lt;&gt;"",'総括分析データ '!E42,"")</f>
        <v/>
      </c>
      <c r="K68" s="463"/>
      <c r="L68" s="463"/>
      <c r="M68" s="463"/>
      <c r="N68" s="464"/>
      <c r="O68" s="58"/>
      <c r="P68" s="192" t="str">
        <f>IF(AND(F68="",H68="",J68=""),"不要",IF(OR(AND(J68&lt;&gt;"",F68="",H68=""),AND(OR(F68&lt;&gt;"",H68&lt;&gt;""),J68="")),"NG","OK"))</f>
        <v>不要</v>
      </c>
      <c r="R68" s="192" t="str">
        <f>IF(OR(F68="",F68=$F$14),"OK","NG")</f>
        <v>OK</v>
      </c>
      <c r="T68" s="192" t="str">
        <f>IF(OR(H68="",H68=$F$16,H68=$F$18),"OK","NG")</f>
        <v>OK</v>
      </c>
      <c r="V68" s="52" t="str">
        <f>IF(AND(OR(F68&lt;&gt;"",H68&lt;&gt;"",J68&lt;&gt;""),'総括分析データ '!AR5&lt;&gt;""),ASC('総括分析データ '!AR5),"")</f>
        <v/>
      </c>
      <c r="X68" s="192" t="str">
        <f>IF(AND(F68="",H68="",J68=""),"不要",IF(AND(OR($F68&lt;&gt;"",$H68&lt;&gt;"",$J68&lt;&gt;""),V68&lt;&gt;""),"OK","BC"))</f>
        <v>不要</v>
      </c>
      <c r="Z68" s="462" t="str">
        <f>IF(AND(OR($F68&lt;&gt;"",$H68&lt;&gt;"",$J68&lt;&gt;""),'総括分析データ '!AS5&lt;&gt;""),'総括分析データ '!AS5,"")</f>
        <v/>
      </c>
      <c r="AA68" s="463"/>
      <c r="AB68" s="463"/>
      <c r="AC68" s="463"/>
      <c r="AD68" s="463"/>
      <c r="AE68" s="463"/>
      <c r="AF68" s="463"/>
      <c r="AG68" s="463"/>
      <c r="AH68" s="464"/>
      <c r="AJ68" s="192" t="str">
        <f>IF(AND($F68="",$H68="",$J68=""),"不要",IF(AND(OR($F68&lt;&gt;"",$H68&lt;&gt;"",$J68&lt;&gt;""),Z68&lt;&gt;""),"OK","NG"))</f>
        <v>不要</v>
      </c>
    </row>
    <row r="69" spans="2:408" ht="5.0999999999999996" customHeight="1" thickBot="1" x14ac:dyDescent="0.2">
      <c r="F69" s="6"/>
      <c r="G69" s="6"/>
      <c r="H69" s="6"/>
      <c r="V69" s="6"/>
    </row>
    <row r="70" spans="2:408" ht="14.25" thickBot="1" x14ac:dyDescent="0.2">
      <c r="B70" s="457" t="s">
        <v>330</v>
      </c>
      <c r="C70" s="457"/>
      <c r="D70" s="457"/>
      <c r="E70" s="50"/>
      <c r="F70" s="52" t="str">
        <f>IF(AND('総括分析データ '!B43&gt;=1,'総括分析データ '!B43&lt;=4),'総括分析データ '!B43,"")</f>
        <v/>
      </c>
      <c r="G70" s="6"/>
      <c r="H70" s="52" t="str">
        <f>IF(AND('総括分析データ '!C43&gt;=5,'総括分析データ '!C43&lt;=17),'総括分析データ '!C43,"")</f>
        <v/>
      </c>
      <c r="J70" s="462" t="str">
        <f>IF('総括分析データ '!E43&lt;&gt;"",'総括分析データ '!E43,"")</f>
        <v/>
      </c>
      <c r="K70" s="463"/>
      <c r="L70" s="463"/>
      <c r="M70" s="463"/>
      <c r="N70" s="464"/>
      <c r="O70" s="58"/>
      <c r="P70" s="192" t="str">
        <f>IF(AND(F70="",H70="",J70=""),"不要",IF(OR(AND(J70&lt;&gt;"",F70="",H70=""),AND(OR(F70&lt;&gt;"",H70&lt;&gt;""),J70="")),"NG","OK"))</f>
        <v>不要</v>
      </c>
      <c r="R70" s="192" t="str">
        <f>IF(OR(F70="",F70=$F$14),"OK","NG")</f>
        <v>OK</v>
      </c>
      <c r="T70" s="192" t="str">
        <f>IF(OR(H70="",H70=$F$16,H70=$F$18),"OK","NG")</f>
        <v>OK</v>
      </c>
      <c r="V70" s="52" t="str">
        <f>IF(AND(OR(F70&lt;&gt;"",H70&lt;&gt;"",J70&lt;&gt;""),'総括分析データ '!AR6&lt;&gt;""),ASC('総括分析データ '!AR6),"")</f>
        <v/>
      </c>
      <c r="X70" s="192" t="str">
        <f>IF(AND(F70="",H70="",J70=""),"不要",IF(AND(OR($F70&lt;&gt;"",$H70&lt;&gt;"",$J70&lt;&gt;""),V70&lt;&gt;""),"OK","BC"))</f>
        <v>不要</v>
      </c>
      <c r="Z70" s="462" t="str">
        <f>IF(AND(OR($F70&lt;&gt;"",$H70&lt;&gt;"",$J70&lt;&gt;""),'総括分析データ '!AS6&lt;&gt;""),'総括分析データ '!AS6,"")</f>
        <v/>
      </c>
      <c r="AA70" s="463"/>
      <c r="AB70" s="463"/>
      <c r="AC70" s="463"/>
      <c r="AD70" s="463"/>
      <c r="AE70" s="463"/>
      <c r="AF70" s="463"/>
      <c r="AG70" s="463"/>
      <c r="AH70" s="464"/>
      <c r="AJ70" s="192" t="str">
        <f>IF(AND($F70="",$H70="",$J70=""),"不要",IF(AND(OR($F70&lt;&gt;"",$H70&lt;&gt;"",$J70&lt;&gt;""),Z70&lt;&gt;""),"OK","NG"))</f>
        <v>不要</v>
      </c>
    </row>
    <row r="71" spans="2:408" ht="5.0999999999999996" customHeight="1" x14ac:dyDescent="0.15"/>
    <row r="72" spans="2:408" x14ac:dyDescent="0.15">
      <c r="B72" t="s">
        <v>331</v>
      </c>
      <c r="O72" s="6"/>
      <c r="CH72" t="s">
        <v>147</v>
      </c>
    </row>
    <row r="73" spans="2:408" ht="5.0999999999999996" customHeight="1" x14ac:dyDescent="0.15">
      <c r="O73" s="6"/>
    </row>
    <row r="74" spans="2:408" ht="13.5" customHeight="1" x14ac:dyDescent="0.15">
      <c r="B74" s="452" t="s">
        <v>332</v>
      </c>
      <c r="D74" s="451" t="s">
        <v>333</v>
      </c>
      <c r="E74" s="451"/>
      <c r="F74" s="451"/>
      <c r="G74" s="451"/>
      <c r="H74" s="451"/>
      <c r="I74" s="451"/>
      <c r="J74" s="451"/>
      <c r="L74" s="451" t="s">
        <v>334</v>
      </c>
      <c r="M74" s="451"/>
      <c r="N74" s="451"/>
      <c r="O74" s="6"/>
      <c r="P74" s="451" t="s">
        <v>335</v>
      </c>
      <c r="Q74" s="451"/>
      <c r="R74" s="451"/>
      <c r="S74" s="451"/>
      <c r="T74" s="451"/>
      <c r="U74" s="451"/>
      <c r="V74" s="451"/>
      <c r="W74" s="451"/>
      <c r="X74" s="451"/>
      <c r="Y74" s="451"/>
      <c r="Z74" s="451"/>
      <c r="AA74" s="451"/>
      <c r="AB74" s="451"/>
      <c r="AD74" s="451" t="s">
        <v>336</v>
      </c>
      <c r="AE74" s="451"/>
      <c r="AF74" s="451"/>
      <c r="AG74" s="451"/>
      <c r="AH74" s="451"/>
      <c r="AJ74" s="451" t="s">
        <v>337</v>
      </c>
      <c r="AK74" s="451"/>
      <c r="AL74" s="451"/>
      <c r="AM74" s="451"/>
      <c r="AN74" s="451"/>
      <c r="AP74" s="451" t="s">
        <v>338</v>
      </c>
      <c r="AQ74" s="451"/>
      <c r="AR74" s="451"/>
      <c r="AT74" s="452" t="s">
        <v>339</v>
      </c>
      <c r="AV74" s="451" t="s">
        <v>200</v>
      </c>
      <c r="AW74" s="451"/>
      <c r="AX74" s="451"/>
      <c r="AY74" s="451"/>
      <c r="AZ74" s="451"/>
      <c r="BB74" s="451" t="s">
        <v>203</v>
      </c>
      <c r="BC74" s="451"/>
      <c r="BD74" s="451"/>
      <c r="BE74" s="451"/>
      <c r="BF74" s="451"/>
      <c r="BG74" s="451"/>
      <c r="BH74" s="451"/>
      <c r="BJ74" s="451" t="s">
        <v>340</v>
      </c>
      <c r="BK74" s="451"/>
      <c r="BL74" s="451"/>
      <c r="BM74" s="451"/>
      <c r="BN74" s="451"/>
      <c r="BP74" s="451" t="s">
        <v>341</v>
      </c>
      <c r="BQ74" s="451"/>
      <c r="BR74" s="451"/>
      <c r="BS74" s="451"/>
      <c r="BT74" s="451"/>
      <c r="BV74" s="451" t="s">
        <v>342</v>
      </c>
      <c r="BW74" s="451"/>
      <c r="BX74" s="451"/>
      <c r="BY74" s="451"/>
      <c r="BZ74" s="451"/>
      <c r="CA74" s="451"/>
      <c r="CB74" s="451"/>
      <c r="CD74" s="451" t="s">
        <v>343</v>
      </c>
      <c r="CF74" s="452" t="s">
        <v>339</v>
      </c>
      <c r="CH74" s="451" t="s">
        <v>214</v>
      </c>
      <c r="CI74" s="451"/>
      <c r="CJ74" s="451"/>
      <c r="CK74" s="451"/>
      <c r="CL74" s="451"/>
      <c r="CM74" s="451"/>
      <c r="CN74" s="451"/>
      <c r="CO74" s="451"/>
      <c r="CP74" s="451"/>
      <c r="CQ74" s="451"/>
      <c r="CR74" s="451"/>
      <c r="CS74" s="451"/>
      <c r="CT74" s="451"/>
      <c r="CV74" s="451" t="s">
        <v>223</v>
      </c>
      <c r="CW74" s="451"/>
      <c r="CX74" s="451"/>
      <c r="CY74" s="451"/>
      <c r="CZ74" s="451"/>
      <c r="DA74" s="451"/>
      <c r="DB74" s="451"/>
      <c r="DC74" s="451"/>
      <c r="DD74" s="451"/>
      <c r="DE74" s="451"/>
      <c r="DF74" s="451"/>
      <c r="DG74" s="451"/>
      <c r="DH74" s="451"/>
      <c r="DJ74" s="452" t="s">
        <v>339</v>
      </c>
      <c r="DL74" s="451" t="s">
        <v>227</v>
      </c>
      <c r="DM74" s="451"/>
      <c r="DN74" s="451"/>
      <c r="DO74" s="451"/>
      <c r="DP74" s="451"/>
      <c r="DQ74" s="451"/>
      <c r="DR74" s="451"/>
      <c r="DS74" s="451"/>
      <c r="DT74" s="451"/>
      <c r="DU74" s="451"/>
      <c r="DV74" s="451"/>
      <c r="DW74" s="451"/>
      <c r="DX74" s="451"/>
      <c r="DZ74" s="451" t="s">
        <v>344</v>
      </c>
      <c r="EA74" s="451"/>
      <c r="EB74" s="451"/>
      <c r="EC74" s="451"/>
      <c r="ED74" s="451"/>
      <c r="EE74" s="451"/>
      <c r="EF74" s="451"/>
      <c r="EH74" s="451" t="s">
        <v>345</v>
      </c>
      <c r="EI74" s="451"/>
      <c r="EJ74" s="451"/>
      <c r="EK74" s="451"/>
      <c r="EL74" s="451"/>
      <c r="EM74" s="451"/>
      <c r="EN74" s="451"/>
      <c r="EP74" s="452" t="s">
        <v>339</v>
      </c>
      <c r="ER74" s="451" t="s">
        <v>238</v>
      </c>
      <c r="ES74" s="451"/>
      <c r="ET74" s="451"/>
      <c r="EU74" s="451"/>
      <c r="EV74" s="451"/>
      <c r="EW74" s="451"/>
      <c r="EX74" s="451"/>
      <c r="EY74" s="451"/>
      <c r="EZ74" s="451"/>
      <c r="FA74" s="451"/>
      <c r="FB74" s="451"/>
      <c r="FC74" s="451"/>
      <c r="FD74" s="451"/>
      <c r="FE74" s="451"/>
      <c r="FF74" s="451"/>
      <c r="FG74" s="451"/>
      <c r="FH74" s="451"/>
      <c r="FI74" s="451"/>
      <c r="FJ74" s="451"/>
      <c r="FK74" s="451"/>
      <c r="FL74" s="451"/>
      <c r="FN74" s="451" t="s">
        <v>248</v>
      </c>
      <c r="FO74" s="451"/>
      <c r="FP74" s="451"/>
      <c r="FQ74" s="451"/>
      <c r="FR74" s="451"/>
      <c r="FS74" s="451"/>
      <c r="FT74" s="451"/>
      <c r="FU74" s="451"/>
      <c r="FV74" s="451"/>
      <c r="FW74" s="451"/>
      <c r="FX74" s="451"/>
      <c r="FY74" s="451"/>
      <c r="FZ74" s="451"/>
      <c r="GB74" s="452" t="s">
        <v>339</v>
      </c>
      <c r="GD74" s="451" t="s">
        <v>249</v>
      </c>
      <c r="GE74" s="451"/>
      <c r="GF74" s="451"/>
      <c r="GG74" s="451"/>
      <c r="GH74" s="451"/>
      <c r="GI74" s="451"/>
      <c r="GJ74" s="451"/>
      <c r="GK74" s="451"/>
      <c r="GL74" s="451"/>
      <c r="GM74" s="451"/>
      <c r="GN74" s="451"/>
      <c r="GO74" s="451"/>
      <c r="GP74" s="451"/>
      <c r="GQ74" s="451"/>
      <c r="GR74" s="451"/>
      <c r="GT74" s="451" t="s">
        <v>346</v>
      </c>
      <c r="GU74" s="451"/>
      <c r="GV74" s="451"/>
      <c r="GW74" s="451"/>
      <c r="GX74" s="451"/>
      <c r="GY74" s="451"/>
      <c r="GZ74" s="451"/>
      <c r="HA74" s="451"/>
      <c r="HB74" s="451"/>
      <c r="HC74" s="451"/>
      <c r="HD74" s="451"/>
      <c r="HE74" s="451"/>
      <c r="HF74" s="451"/>
      <c r="HH74" s="452" t="s">
        <v>339</v>
      </c>
      <c r="HJ74" s="451" t="s">
        <v>347</v>
      </c>
      <c r="HK74" s="451"/>
      <c r="HL74" s="451"/>
      <c r="HM74" s="451"/>
      <c r="HN74" s="451"/>
      <c r="HO74" s="451"/>
      <c r="HP74" s="451"/>
      <c r="HQ74" s="451"/>
      <c r="HR74" s="451"/>
      <c r="HS74" s="451"/>
      <c r="HT74" s="451"/>
      <c r="HU74" s="451"/>
      <c r="HV74" s="451"/>
      <c r="HX74" s="451" t="s">
        <v>348</v>
      </c>
      <c r="HY74" s="451"/>
      <c r="HZ74" s="451"/>
      <c r="IA74" s="451"/>
      <c r="IB74" s="451"/>
      <c r="IC74" s="451"/>
      <c r="ID74" s="451"/>
      <c r="IE74" s="451"/>
      <c r="IF74" s="451"/>
      <c r="IG74" s="451"/>
      <c r="IH74" s="451"/>
      <c r="IJ74" s="451" t="s">
        <v>349</v>
      </c>
      <c r="IK74" s="451"/>
      <c r="IL74" s="451"/>
      <c r="IM74" s="451"/>
      <c r="IN74" s="451"/>
      <c r="IO74" s="451"/>
      <c r="IP74" s="451"/>
      <c r="IQ74" s="451"/>
      <c r="IR74" s="451"/>
      <c r="IS74" s="61"/>
      <c r="IT74" s="61"/>
      <c r="IV74" s="104" t="s">
        <v>339</v>
      </c>
      <c r="IX74" s="452" t="s">
        <v>339</v>
      </c>
      <c r="IZ74" s="451" t="s">
        <v>350</v>
      </c>
      <c r="JA74" s="451"/>
      <c r="JB74" s="451"/>
      <c r="JC74" s="451"/>
      <c r="JD74" s="451"/>
      <c r="JE74" s="451"/>
      <c r="JF74" s="451"/>
      <c r="JG74" s="451"/>
      <c r="JH74" s="451"/>
      <c r="JI74" s="451"/>
      <c r="JJ74" s="451"/>
      <c r="JK74" s="451"/>
      <c r="JL74" s="451"/>
      <c r="JN74" s="451" t="s">
        <v>351</v>
      </c>
      <c r="JO74" s="451"/>
      <c r="JP74" s="451"/>
      <c r="JQ74" s="451"/>
      <c r="JR74" s="451"/>
      <c r="JS74" s="451"/>
      <c r="JT74" s="451"/>
      <c r="JU74" s="451"/>
      <c r="JV74" s="451"/>
      <c r="JW74" s="451"/>
      <c r="JX74" s="451"/>
      <c r="JZ74" s="451" t="s">
        <v>352</v>
      </c>
      <c r="KA74" s="451"/>
      <c r="KB74" s="451"/>
      <c r="KC74" s="451"/>
      <c r="KD74" s="451"/>
      <c r="KE74" s="451"/>
      <c r="KF74" s="451"/>
      <c r="KG74" s="451"/>
      <c r="KH74" s="451"/>
      <c r="KI74" s="451"/>
      <c r="KJ74" s="451"/>
      <c r="KL74" s="452" t="s">
        <v>339</v>
      </c>
      <c r="KN74" s="451" t="s">
        <v>353</v>
      </c>
      <c r="KO74" s="451"/>
      <c r="KP74" s="451"/>
      <c r="KQ74" s="451"/>
      <c r="KR74" s="451"/>
      <c r="KS74" s="451"/>
      <c r="KT74" s="451"/>
      <c r="KU74" s="451"/>
      <c r="KV74" s="451"/>
      <c r="KW74" s="451"/>
      <c r="KX74" s="451"/>
      <c r="KZ74" s="451" t="s">
        <v>354</v>
      </c>
      <c r="LA74" s="451"/>
      <c r="LB74" s="451"/>
      <c r="LC74" s="451"/>
      <c r="LD74" s="451"/>
      <c r="LE74" s="451"/>
      <c r="LF74" s="451"/>
      <c r="LG74" s="451"/>
      <c r="LH74" s="451"/>
      <c r="LI74" s="451"/>
      <c r="LJ74" s="451"/>
      <c r="LL74" s="451" t="s">
        <v>355</v>
      </c>
      <c r="LM74" s="451"/>
      <c r="LN74" s="451"/>
      <c r="LO74" s="451"/>
      <c r="LP74" s="451"/>
      <c r="LQ74" s="451"/>
      <c r="LR74" s="451"/>
      <c r="LS74" s="451"/>
      <c r="LT74" s="451"/>
      <c r="LU74" s="451"/>
      <c r="LV74" s="451"/>
      <c r="LW74" s="451"/>
      <c r="LX74" s="451"/>
      <c r="LZ74" s="452" t="s">
        <v>339</v>
      </c>
      <c r="MB74" s="451" t="s">
        <v>264</v>
      </c>
      <c r="MC74" s="451"/>
      <c r="MD74" s="451"/>
      <c r="ME74" s="451"/>
      <c r="MF74" s="451"/>
      <c r="MG74" s="451"/>
      <c r="MH74" s="451"/>
      <c r="MI74" s="451"/>
      <c r="MJ74" s="451"/>
      <c r="MK74" s="451"/>
      <c r="ML74" s="451"/>
      <c r="MN74" s="451" t="s">
        <v>266</v>
      </c>
      <c r="MO74" s="451"/>
      <c r="MP74" s="451"/>
      <c r="MQ74" s="451"/>
      <c r="MR74" s="451"/>
      <c r="MS74" s="451"/>
      <c r="MT74" s="451"/>
      <c r="MU74" s="451"/>
      <c r="MV74" s="451"/>
      <c r="MW74" s="451"/>
      <c r="MX74" s="451"/>
      <c r="MZ74" s="451" t="s">
        <v>267</v>
      </c>
      <c r="NA74" s="451"/>
      <c r="NB74" s="451"/>
      <c r="NC74" s="451"/>
      <c r="ND74" s="451"/>
      <c r="NE74" s="451"/>
      <c r="NF74" s="451"/>
      <c r="NG74" s="451"/>
      <c r="NH74" s="451"/>
      <c r="NI74" s="451"/>
      <c r="NJ74" s="451"/>
      <c r="NL74" s="452" t="s">
        <v>339</v>
      </c>
      <c r="NN74" s="451" t="s">
        <v>356</v>
      </c>
      <c r="NO74" s="451"/>
      <c r="NP74" s="451"/>
      <c r="NQ74" s="451"/>
      <c r="NR74" s="451"/>
      <c r="NS74" s="451"/>
      <c r="NT74" s="451"/>
      <c r="NV74" s="451" t="s">
        <v>357</v>
      </c>
      <c r="NW74" s="451"/>
      <c r="NX74" s="451"/>
      <c r="NY74" s="451"/>
      <c r="NZ74" s="451"/>
      <c r="OA74" s="451"/>
      <c r="OB74" s="451"/>
      <c r="OD74" s="451" t="s">
        <v>358</v>
      </c>
      <c r="OE74" s="451"/>
      <c r="OF74" s="451"/>
      <c r="OG74" s="451"/>
      <c r="OH74" s="451"/>
      <c r="OI74" s="451"/>
      <c r="OJ74" s="451"/>
      <c r="OL74" s="451" t="s">
        <v>359</v>
      </c>
      <c r="OM74" s="451"/>
      <c r="ON74" s="451"/>
      <c r="OO74" s="451"/>
      <c r="OP74" s="451"/>
      <c r="OQ74" s="451"/>
      <c r="OR74" s="451"/>
    </row>
    <row r="75" spans="2:408" ht="5.0999999999999996" customHeight="1" x14ac:dyDescent="0.15">
      <c r="B75" s="452"/>
      <c r="O75" s="6"/>
      <c r="AD75" s="451"/>
      <c r="AE75" s="451"/>
      <c r="AF75" s="451"/>
      <c r="AG75" s="451"/>
      <c r="AH75" s="451"/>
      <c r="AJ75" s="451"/>
      <c r="AK75" s="451"/>
      <c r="AL75" s="451"/>
      <c r="AM75" s="451"/>
      <c r="AN75" s="451"/>
      <c r="AP75" s="451"/>
      <c r="AQ75" s="451"/>
      <c r="AR75" s="451"/>
      <c r="AT75" s="452"/>
      <c r="CD75" s="451"/>
      <c r="CF75" s="452"/>
      <c r="DJ75" s="452"/>
      <c r="EP75" s="452"/>
      <c r="GB75" s="452"/>
      <c r="HH75" s="452"/>
      <c r="IX75" s="452"/>
      <c r="KL75" s="452"/>
      <c r="LZ75" s="452"/>
      <c r="NL75" s="452"/>
    </row>
    <row r="76" spans="2:408" x14ac:dyDescent="0.15">
      <c r="B76" s="452"/>
      <c r="D76" s="61" t="s">
        <v>360</v>
      </c>
      <c r="F76" s="61" t="s">
        <v>361</v>
      </c>
      <c r="H76" s="61" t="s">
        <v>362</v>
      </c>
      <c r="J76" s="450" t="s">
        <v>299</v>
      </c>
      <c r="L76" s="61" t="s">
        <v>363</v>
      </c>
      <c r="N76" s="450" t="s">
        <v>299</v>
      </c>
      <c r="O76" s="6"/>
      <c r="P76" s="61" t="s">
        <v>64</v>
      </c>
      <c r="R76" s="61" t="s">
        <v>364</v>
      </c>
      <c r="T76" s="61" t="s">
        <v>365</v>
      </c>
      <c r="V76" s="61" t="s">
        <v>67</v>
      </c>
      <c r="X76" s="450" t="s">
        <v>299</v>
      </c>
      <c r="Z76" s="456" t="s">
        <v>366</v>
      </c>
      <c r="AA76" s="456"/>
      <c r="AB76" s="456"/>
      <c r="AD76" s="451"/>
      <c r="AE76" s="451"/>
      <c r="AF76" s="451"/>
      <c r="AG76" s="451"/>
      <c r="AH76" s="451"/>
      <c r="AJ76" s="451"/>
      <c r="AK76" s="451"/>
      <c r="AL76" s="451"/>
      <c r="AM76" s="451"/>
      <c r="AN76" s="451"/>
      <c r="AP76" s="451"/>
      <c r="AQ76" s="451"/>
      <c r="AR76" s="451"/>
      <c r="AT76" s="452"/>
      <c r="AV76" s="61" t="s">
        <v>367</v>
      </c>
      <c r="AX76" s="450" t="s">
        <v>201</v>
      </c>
      <c r="AZ76" s="61" t="s">
        <v>368</v>
      </c>
      <c r="BB76" s="61" t="s">
        <v>367</v>
      </c>
      <c r="BD76" s="450" t="s">
        <v>201</v>
      </c>
      <c r="BF76" s="450" t="s">
        <v>205</v>
      </c>
      <c r="BH76" s="61" t="s">
        <v>368</v>
      </c>
      <c r="BJ76" s="103" t="s">
        <v>367</v>
      </c>
      <c r="BL76" s="450" t="s">
        <v>201</v>
      </c>
      <c r="BN76" s="103" t="s">
        <v>368</v>
      </c>
      <c r="BP76" s="61" t="s">
        <v>367</v>
      </c>
      <c r="BR76" s="450" t="s">
        <v>201</v>
      </c>
      <c r="BT76" s="61" t="s">
        <v>368</v>
      </c>
      <c r="BV76" s="61" t="s">
        <v>367</v>
      </c>
      <c r="BX76" s="450" t="s">
        <v>201</v>
      </c>
      <c r="BZ76" s="450" t="s">
        <v>205</v>
      </c>
      <c r="CB76" s="61" t="s">
        <v>368</v>
      </c>
      <c r="CD76" s="451"/>
      <c r="CF76" s="452"/>
      <c r="CH76" s="61" t="s">
        <v>367</v>
      </c>
      <c r="CJ76" s="450" t="s">
        <v>215</v>
      </c>
      <c r="CL76" s="450" t="s">
        <v>217</v>
      </c>
      <c r="CN76" s="450" t="s">
        <v>219</v>
      </c>
      <c r="CP76" s="450" t="s">
        <v>201</v>
      </c>
      <c r="CR76" s="450" t="s">
        <v>205</v>
      </c>
      <c r="CT76" s="61" t="s">
        <v>368</v>
      </c>
      <c r="CV76" s="61" t="s">
        <v>367</v>
      </c>
      <c r="CX76" s="450" t="s">
        <v>215</v>
      </c>
      <c r="CZ76" s="450" t="s">
        <v>217</v>
      </c>
      <c r="DB76" s="450" t="s">
        <v>219</v>
      </c>
      <c r="DD76" s="450" t="s">
        <v>201</v>
      </c>
      <c r="DF76" s="450" t="s">
        <v>205</v>
      </c>
      <c r="DH76" s="61" t="s">
        <v>368</v>
      </c>
      <c r="DJ76" s="452"/>
      <c r="DL76" s="61" t="s">
        <v>367</v>
      </c>
      <c r="DN76" s="450" t="s">
        <v>215</v>
      </c>
      <c r="DP76" s="450" t="s">
        <v>217</v>
      </c>
      <c r="DR76" s="450" t="s">
        <v>219</v>
      </c>
      <c r="DT76" s="450" t="s">
        <v>201</v>
      </c>
      <c r="DV76" s="450" t="s">
        <v>205</v>
      </c>
      <c r="DX76" s="61" t="s">
        <v>368</v>
      </c>
      <c r="DZ76" s="61" t="s">
        <v>367</v>
      </c>
      <c r="EB76" s="450" t="s">
        <v>201</v>
      </c>
      <c r="ED76" s="450" t="s">
        <v>205</v>
      </c>
      <c r="EF76" s="61" t="s">
        <v>368</v>
      </c>
      <c r="EH76" s="61" t="s">
        <v>367</v>
      </c>
      <c r="EJ76" s="450" t="s">
        <v>201</v>
      </c>
      <c r="EL76" s="450" t="s">
        <v>205</v>
      </c>
      <c r="EN76" s="61" t="s">
        <v>368</v>
      </c>
      <c r="EP76" s="452"/>
      <c r="ER76" s="103" t="s">
        <v>369</v>
      </c>
      <c r="ET76" s="103" t="s">
        <v>370</v>
      </c>
      <c r="EV76" s="450" t="s">
        <v>215</v>
      </c>
      <c r="EX76" s="450" t="s">
        <v>217</v>
      </c>
      <c r="EZ76" s="450" t="s">
        <v>219</v>
      </c>
      <c r="FB76" s="450" t="s">
        <v>201</v>
      </c>
      <c r="FD76" s="450" t="s">
        <v>205</v>
      </c>
      <c r="FF76" s="450" t="s">
        <v>244</v>
      </c>
      <c r="FH76" s="450" t="s">
        <v>246</v>
      </c>
      <c r="FJ76" s="103" t="s">
        <v>371</v>
      </c>
      <c r="FL76" s="103" t="s">
        <v>372</v>
      </c>
      <c r="FN76" s="103" t="s">
        <v>367</v>
      </c>
      <c r="FP76" s="450" t="s">
        <v>215</v>
      </c>
      <c r="FR76" s="450" t="s">
        <v>217</v>
      </c>
      <c r="FT76" s="450" t="s">
        <v>219</v>
      </c>
      <c r="FV76" s="450" t="s">
        <v>201</v>
      </c>
      <c r="FX76" s="450" t="s">
        <v>205</v>
      </c>
      <c r="FZ76" s="103" t="s">
        <v>368</v>
      </c>
      <c r="GB76" s="452"/>
      <c r="GD76" s="103" t="s">
        <v>367</v>
      </c>
      <c r="GF76" s="450" t="s">
        <v>215</v>
      </c>
      <c r="GH76" s="450" t="s">
        <v>217</v>
      </c>
      <c r="GJ76" s="450" t="s">
        <v>219</v>
      </c>
      <c r="GL76" s="450" t="s">
        <v>250</v>
      </c>
      <c r="GN76" s="450" t="s">
        <v>201</v>
      </c>
      <c r="GP76" s="450" t="s">
        <v>205</v>
      </c>
      <c r="GR76" s="103" t="s">
        <v>368</v>
      </c>
      <c r="GT76" s="103" t="s">
        <v>367</v>
      </c>
      <c r="GV76" s="450" t="s">
        <v>215</v>
      </c>
      <c r="GX76" s="450" t="s">
        <v>217</v>
      </c>
      <c r="GZ76" s="450" t="s">
        <v>219</v>
      </c>
      <c r="HB76" s="450" t="s">
        <v>201</v>
      </c>
      <c r="HD76" s="450" t="s">
        <v>205</v>
      </c>
      <c r="HF76" s="103" t="s">
        <v>368</v>
      </c>
      <c r="HH76" s="452"/>
      <c r="HJ76" s="103" t="s">
        <v>367</v>
      </c>
      <c r="HL76" s="450" t="s">
        <v>215</v>
      </c>
      <c r="HN76" s="450" t="s">
        <v>217</v>
      </c>
      <c r="HP76" s="450" t="s">
        <v>219</v>
      </c>
      <c r="HR76" s="450" t="s">
        <v>201</v>
      </c>
      <c r="HT76" s="450" t="s">
        <v>205</v>
      </c>
      <c r="HV76" s="103" t="s">
        <v>368</v>
      </c>
      <c r="HX76" s="103" t="s">
        <v>367</v>
      </c>
      <c r="HZ76" s="450" t="s">
        <v>215</v>
      </c>
      <c r="IB76" s="450" t="s">
        <v>217</v>
      </c>
      <c r="ID76" s="450" t="s">
        <v>219</v>
      </c>
      <c r="IF76" s="450" t="s">
        <v>201</v>
      </c>
      <c r="IH76" s="103" t="s">
        <v>368</v>
      </c>
      <c r="IJ76" s="103" t="s">
        <v>367</v>
      </c>
      <c r="IL76" s="450" t="s">
        <v>215</v>
      </c>
      <c r="IN76" s="450" t="s">
        <v>217</v>
      </c>
      <c r="IP76" s="450" t="s">
        <v>219</v>
      </c>
      <c r="IR76" s="450" t="s">
        <v>201</v>
      </c>
      <c r="IT76" s="103" t="s">
        <v>368</v>
      </c>
      <c r="IV76" s="450" t="s">
        <v>219</v>
      </c>
      <c r="IX76" s="452"/>
      <c r="IZ76" s="103" t="s">
        <v>367</v>
      </c>
      <c r="JB76" s="450" t="s">
        <v>215</v>
      </c>
      <c r="JD76" s="450" t="s">
        <v>217</v>
      </c>
      <c r="JF76" s="450" t="s">
        <v>219</v>
      </c>
      <c r="JH76" s="450" t="s">
        <v>201</v>
      </c>
      <c r="JJ76" s="450" t="s">
        <v>205</v>
      </c>
      <c r="JL76" s="103" t="s">
        <v>368</v>
      </c>
      <c r="JN76" s="103" t="s">
        <v>367</v>
      </c>
      <c r="JP76" s="450" t="s">
        <v>215</v>
      </c>
      <c r="JR76" s="450" t="s">
        <v>217</v>
      </c>
      <c r="JT76" s="450" t="s">
        <v>219</v>
      </c>
      <c r="JV76" s="450" t="s">
        <v>201</v>
      </c>
      <c r="JX76" s="103" t="s">
        <v>368</v>
      </c>
      <c r="JZ76" s="103" t="s">
        <v>367</v>
      </c>
      <c r="KB76" s="450" t="s">
        <v>215</v>
      </c>
      <c r="KD76" s="450" t="s">
        <v>217</v>
      </c>
      <c r="KF76" s="450" t="s">
        <v>219</v>
      </c>
      <c r="KH76" s="450" t="s">
        <v>201</v>
      </c>
      <c r="KJ76" s="103" t="s">
        <v>368</v>
      </c>
      <c r="KL76" s="452"/>
      <c r="KN76" s="103" t="s">
        <v>367</v>
      </c>
      <c r="KP76" s="450" t="s">
        <v>215</v>
      </c>
      <c r="KR76" s="450" t="s">
        <v>217</v>
      </c>
      <c r="KT76" s="450" t="s">
        <v>219</v>
      </c>
      <c r="KV76" s="450" t="s">
        <v>201</v>
      </c>
      <c r="KX76" s="103" t="s">
        <v>368</v>
      </c>
      <c r="KZ76" s="103" t="s">
        <v>367</v>
      </c>
      <c r="LB76" s="450" t="s">
        <v>215</v>
      </c>
      <c r="LD76" s="450" t="s">
        <v>217</v>
      </c>
      <c r="LF76" s="450" t="s">
        <v>219</v>
      </c>
      <c r="LH76" s="450" t="s">
        <v>201</v>
      </c>
      <c r="LJ76" s="103" t="s">
        <v>368</v>
      </c>
      <c r="LL76" s="103" t="s">
        <v>367</v>
      </c>
      <c r="LN76" s="450" t="s">
        <v>215</v>
      </c>
      <c r="LP76" s="450" t="s">
        <v>217</v>
      </c>
      <c r="LR76" s="450" t="s">
        <v>219</v>
      </c>
      <c r="LT76" s="450" t="s">
        <v>201</v>
      </c>
      <c r="LV76" s="450" t="s">
        <v>205</v>
      </c>
      <c r="LX76" s="103" t="s">
        <v>368</v>
      </c>
      <c r="LZ76" s="452"/>
      <c r="MB76" s="103" t="s">
        <v>367</v>
      </c>
      <c r="MD76" s="450" t="s">
        <v>215</v>
      </c>
      <c r="MF76" s="450" t="s">
        <v>217</v>
      </c>
      <c r="MH76" s="450" t="s">
        <v>219</v>
      </c>
      <c r="MJ76" s="450" t="s">
        <v>201</v>
      </c>
      <c r="ML76" s="103" t="s">
        <v>368</v>
      </c>
      <c r="MN76" s="103" t="s">
        <v>367</v>
      </c>
      <c r="MP76" s="450" t="s">
        <v>215</v>
      </c>
      <c r="MR76" s="450" t="s">
        <v>217</v>
      </c>
      <c r="MT76" s="450" t="s">
        <v>219</v>
      </c>
      <c r="MV76" s="450" t="s">
        <v>201</v>
      </c>
      <c r="MX76" s="103" t="s">
        <v>368</v>
      </c>
      <c r="MZ76" s="103" t="s">
        <v>367</v>
      </c>
      <c r="NB76" s="450" t="s">
        <v>215</v>
      </c>
      <c r="ND76" s="450" t="s">
        <v>217</v>
      </c>
      <c r="NF76" s="450" t="s">
        <v>219</v>
      </c>
      <c r="NH76" s="450" t="s">
        <v>201</v>
      </c>
      <c r="NJ76" s="103" t="s">
        <v>368</v>
      </c>
      <c r="NL76" s="452"/>
      <c r="NN76" s="103" t="s">
        <v>367</v>
      </c>
      <c r="NP76" s="450" t="s">
        <v>215</v>
      </c>
      <c r="NR76" s="450" t="s">
        <v>269</v>
      </c>
      <c r="NT76" s="103" t="s">
        <v>368</v>
      </c>
      <c r="NV76" s="103" t="s">
        <v>367</v>
      </c>
      <c r="NX76" s="450" t="s">
        <v>215</v>
      </c>
      <c r="NZ76" s="450" t="s">
        <v>269</v>
      </c>
      <c r="OB76" s="103" t="s">
        <v>368</v>
      </c>
      <c r="OD76" s="103" t="s">
        <v>367</v>
      </c>
      <c r="OF76" s="450" t="s">
        <v>215</v>
      </c>
      <c r="OH76" s="450" t="s">
        <v>269</v>
      </c>
      <c r="OJ76" s="103" t="s">
        <v>368</v>
      </c>
      <c r="OL76" s="103" t="s">
        <v>367</v>
      </c>
      <c r="ON76" s="450" t="s">
        <v>215</v>
      </c>
      <c r="OP76" s="450" t="s">
        <v>269</v>
      </c>
      <c r="OR76" s="103" t="s">
        <v>368</v>
      </c>
    </row>
    <row r="77" spans="2:408" ht="5.0999999999999996" customHeight="1" x14ac:dyDescent="0.15">
      <c r="J77" s="450"/>
      <c r="N77" s="450"/>
      <c r="O77" s="6"/>
      <c r="X77" s="450"/>
      <c r="Z77" s="456"/>
      <c r="AA77" s="456"/>
      <c r="AB77" s="456"/>
      <c r="AX77" s="450"/>
      <c r="BD77" s="450"/>
      <c r="BF77" s="450"/>
      <c r="BL77" s="450"/>
      <c r="BR77" s="450"/>
      <c r="BX77" s="450"/>
      <c r="BZ77" s="450"/>
      <c r="CJ77" s="450"/>
      <c r="CL77" s="450"/>
      <c r="CN77" s="450"/>
      <c r="CP77" s="450"/>
      <c r="CR77" s="450"/>
      <c r="CX77" s="450"/>
      <c r="CZ77" s="450"/>
      <c r="DB77" s="450"/>
      <c r="DD77" s="450"/>
      <c r="DF77" s="450"/>
      <c r="DN77" s="450"/>
      <c r="DP77" s="450"/>
      <c r="DR77" s="450"/>
      <c r="DT77" s="450"/>
      <c r="DV77" s="450"/>
      <c r="EB77" s="450"/>
      <c r="ED77" s="450"/>
      <c r="EJ77" s="450"/>
      <c r="EL77" s="450"/>
      <c r="EV77" s="450"/>
      <c r="EX77" s="450"/>
      <c r="EZ77" s="450"/>
      <c r="FB77" s="450"/>
      <c r="FD77" s="450"/>
      <c r="FF77" s="450"/>
      <c r="FH77" s="450"/>
      <c r="FP77" s="450"/>
      <c r="FR77" s="450"/>
      <c r="FT77" s="450"/>
      <c r="FV77" s="450"/>
      <c r="FX77" s="450"/>
      <c r="GF77" s="450"/>
      <c r="GH77" s="450"/>
      <c r="GJ77" s="450"/>
      <c r="GL77" s="450"/>
      <c r="GN77" s="450"/>
      <c r="GP77" s="450"/>
      <c r="GV77" s="450"/>
      <c r="GX77" s="450"/>
      <c r="GZ77" s="450"/>
      <c r="HB77" s="450"/>
      <c r="HD77" s="450"/>
      <c r="HL77" s="450"/>
      <c r="HN77" s="450"/>
      <c r="HP77" s="450"/>
      <c r="HR77" s="450"/>
      <c r="HT77" s="450"/>
      <c r="HZ77" s="450"/>
      <c r="IB77" s="450"/>
      <c r="ID77" s="450"/>
      <c r="IF77" s="450"/>
      <c r="IL77" s="450"/>
      <c r="IN77" s="450"/>
      <c r="IP77" s="450"/>
      <c r="IR77" s="450"/>
      <c r="IV77" s="450"/>
      <c r="JB77" s="450"/>
      <c r="JD77" s="450"/>
      <c r="JF77" s="450"/>
      <c r="JH77" s="450"/>
      <c r="JJ77" s="450"/>
      <c r="JP77" s="450"/>
      <c r="JR77" s="450"/>
      <c r="JT77" s="450"/>
      <c r="JV77" s="450"/>
      <c r="KB77" s="450"/>
      <c r="KD77" s="450"/>
      <c r="KF77" s="450"/>
      <c r="KH77" s="450"/>
      <c r="KP77" s="450"/>
      <c r="KR77" s="450"/>
      <c r="KT77" s="450"/>
      <c r="KV77" s="450"/>
      <c r="LB77" s="450"/>
      <c r="LD77" s="450"/>
      <c r="LF77" s="450"/>
      <c r="LH77" s="450"/>
      <c r="LN77" s="450"/>
      <c r="LP77" s="450"/>
      <c r="LR77" s="450"/>
      <c r="LT77" s="450"/>
      <c r="LV77" s="450"/>
      <c r="MD77" s="450"/>
      <c r="MF77" s="450"/>
      <c r="MH77" s="450"/>
      <c r="MJ77" s="450"/>
      <c r="MP77" s="450"/>
      <c r="MR77" s="450"/>
      <c r="MT77" s="450"/>
      <c r="MV77" s="450"/>
      <c r="NB77" s="450"/>
      <c r="ND77" s="450"/>
      <c r="NF77" s="450"/>
      <c r="NH77" s="450"/>
      <c r="NP77" s="450"/>
      <c r="NR77" s="450"/>
      <c r="NX77" s="450"/>
      <c r="NZ77" s="450"/>
      <c r="OF77" s="450"/>
      <c r="OH77" s="450"/>
      <c r="ON77" s="450"/>
      <c r="OP77" s="450"/>
    </row>
    <row r="78" spans="2:408" x14ac:dyDescent="0.15">
      <c r="B78" s="61" t="s">
        <v>373</v>
      </c>
      <c r="D78" s="62" t="s">
        <v>374</v>
      </c>
      <c r="F78" s="62" t="s">
        <v>375</v>
      </c>
      <c r="H78" s="62" t="s">
        <v>376</v>
      </c>
      <c r="J78" s="450"/>
      <c r="L78" s="62" t="s">
        <v>377</v>
      </c>
      <c r="N78" s="450"/>
      <c r="O78" s="6"/>
      <c r="P78" s="61" t="s">
        <v>378</v>
      </c>
      <c r="R78" s="61" t="s">
        <v>379</v>
      </c>
      <c r="T78" s="61" t="s">
        <v>380</v>
      </c>
      <c r="V78" s="61" t="s">
        <v>381</v>
      </c>
      <c r="X78" s="450"/>
      <c r="Z78" s="456"/>
      <c r="AA78" s="456"/>
      <c r="AB78" s="456"/>
      <c r="AD78" s="456" t="s">
        <v>382</v>
      </c>
      <c r="AE78" s="456"/>
      <c r="AF78" s="456"/>
      <c r="AH78" s="63" t="s">
        <v>299</v>
      </c>
      <c r="AJ78" s="456" t="s">
        <v>383</v>
      </c>
      <c r="AK78" s="456"/>
      <c r="AL78" s="456"/>
      <c r="AN78" s="63" t="s">
        <v>299</v>
      </c>
      <c r="AP78" s="62" t="s">
        <v>384</v>
      </c>
      <c r="AR78" s="63" t="s">
        <v>299</v>
      </c>
      <c r="AT78" s="61" t="s">
        <v>373</v>
      </c>
      <c r="AV78" s="61" t="s">
        <v>385</v>
      </c>
      <c r="AX78" s="450"/>
      <c r="AZ78" s="62" t="s">
        <v>385</v>
      </c>
      <c r="BB78" s="61" t="s">
        <v>386</v>
      </c>
      <c r="BD78" s="450"/>
      <c r="BF78" s="450"/>
      <c r="BH78" s="62" t="s">
        <v>386</v>
      </c>
      <c r="BJ78" s="61" t="s">
        <v>387</v>
      </c>
      <c r="BL78" s="450"/>
      <c r="BN78" s="62" t="s">
        <v>387</v>
      </c>
      <c r="BP78" s="61" t="s">
        <v>388</v>
      </c>
      <c r="BR78" s="450"/>
      <c r="BT78" s="62" t="s">
        <v>388</v>
      </c>
      <c r="BV78" s="61" t="s">
        <v>87</v>
      </c>
      <c r="BX78" s="450"/>
      <c r="BZ78" s="450"/>
      <c r="CB78" s="62" t="s">
        <v>87</v>
      </c>
      <c r="CD78" s="62" t="s">
        <v>86</v>
      </c>
      <c r="CF78" s="61" t="s">
        <v>373</v>
      </c>
      <c r="CH78" s="61" t="s">
        <v>389</v>
      </c>
      <c r="CJ78" s="450"/>
      <c r="CL78" s="450"/>
      <c r="CN78" s="450"/>
      <c r="CP78" s="450"/>
      <c r="CR78" s="450"/>
      <c r="CT78" s="62" t="s">
        <v>389</v>
      </c>
      <c r="CV78" s="61" t="s">
        <v>88</v>
      </c>
      <c r="CX78" s="450"/>
      <c r="CZ78" s="450"/>
      <c r="DB78" s="450"/>
      <c r="DD78" s="450"/>
      <c r="DF78" s="450"/>
      <c r="DH78" s="62" t="s">
        <v>88</v>
      </c>
      <c r="DJ78" s="61" t="s">
        <v>373</v>
      </c>
      <c r="DL78" s="61" t="s">
        <v>89</v>
      </c>
      <c r="DN78" s="450"/>
      <c r="DP78" s="450"/>
      <c r="DR78" s="450"/>
      <c r="DT78" s="450"/>
      <c r="DV78" s="450"/>
      <c r="DX78" s="62" t="s">
        <v>89</v>
      </c>
      <c r="DZ78" s="61" t="s">
        <v>90</v>
      </c>
      <c r="EB78" s="450"/>
      <c r="ED78" s="450"/>
      <c r="EF78" s="62" t="s">
        <v>90</v>
      </c>
      <c r="EH78" s="61" t="s">
        <v>91</v>
      </c>
      <c r="EJ78" s="450"/>
      <c r="EL78" s="450"/>
      <c r="EN78" s="62" t="s">
        <v>91</v>
      </c>
      <c r="EP78" s="61" t="s">
        <v>373</v>
      </c>
      <c r="ER78" s="61" t="s">
        <v>92</v>
      </c>
      <c r="ET78" s="61" t="s">
        <v>93</v>
      </c>
      <c r="EV78" s="450"/>
      <c r="EX78" s="450"/>
      <c r="EZ78" s="450"/>
      <c r="FB78" s="450"/>
      <c r="FD78" s="450"/>
      <c r="FF78" s="450"/>
      <c r="FH78" s="450"/>
      <c r="FJ78" s="62" t="s">
        <v>92</v>
      </c>
      <c r="FL78" s="62" t="s">
        <v>93</v>
      </c>
      <c r="FN78" s="61" t="s">
        <v>94</v>
      </c>
      <c r="FP78" s="450"/>
      <c r="FR78" s="450"/>
      <c r="FT78" s="450"/>
      <c r="FV78" s="450"/>
      <c r="FX78" s="450"/>
      <c r="FZ78" s="62" t="s">
        <v>94</v>
      </c>
      <c r="GB78" s="61" t="s">
        <v>373</v>
      </c>
      <c r="GD78" s="61" t="s">
        <v>95</v>
      </c>
      <c r="GF78" s="450"/>
      <c r="GH78" s="450"/>
      <c r="GJ78" s="450"/>
      <c r="GL78" s="450"/>
      <c r="GN78" s="450"/>
      <c r="GP78" s="450"/>
      <c r="GR78" s="62" t="s">
        <v>95</v>
      </c>
      <c r="GT78" s="61" t="s">
        <v>96</v>
      </c>
      <c r="GV78" s="450"/>
      <c r="GX78" s="450"/>
      <c r="GZ78" s="450"/>
      <c r="HB78" s="450"/>
      <c r="HD78" s="450"/>
      <c r="HF78" s="62" t="s">
        <v>96</v>
      </c>
      <c r="HH78" s="61" t="s">
        <v>373</v>
      </c>
      <c r="HJ78" s="61" t="s">
        <v>97</v>
      </c>
      <c r="HL78" s="450"/>
      <c r="HN78" s="450"/>
      <c r="HP78" s="450"/>
      <c r="HR78" s="450"/>
      <c r="HT78" s="450"/>
      <c r="HV78" s="62" t="s">
        <v>97</v>
      </c>
      <c r="HX78" s="61" t="s">
        <v>390</v>
      </c>
      <c r="HZ78" s="450"/>
      <c r="IB78" s="450"/>
      <c r="ID78" s="450"/>
      <c r="IF78" s="450"/>
      <c r="IH78" s="62" t="s">
        <v>390</v>
      </c>
      <c r="IJ78" s="61" t="s">
        <v>98</v>
      </c>
      <c r="IL78" s="450"/>
      <c r="IN78" s="450"/>
      <c r="IP78" s="450"/>
      <c r="IR78" s="450"/>
      <c r="IT78" s="62" t="s">
        <v>98</v>
      </c>
      <c r="IV78" s="450"/>
      <c r="IX78" s="61" t="s">
        <v>373</v>
      </c>
      <c r="IZ78" s="61" t="s">
        <v>99</v>
      </c>
      <c r="JB78" s="450"/>
      <c r="JD78" s="450"/>
      <c r="JF78" s="450"/>
      <c r="JH78" s="450"/>
      <c r="JJ78" s="450"/>
      <c r="JL78" s="62" t="s">
        <v>99</v>
      </c>
      <c r="JN78" s="61" t="s">
        <v>100</v>
      </c>
      <c r="JP78" s="450"/>
      <c r="JR78" s="450"/>
      <c r="JT78" s="450"/>
      <c r="JV78" s="450"/>
      <c r="JX78" s="62" t="s">
        <v>100</v>
      </c>
      <c r="JZ78" s="61" t="s">
        <v>101</v>
      </c>
      <c r="KB78" s="450"/>
      <c r="KD78" s="450"/>
      <c r="KF78" s="450"/>
      <c r="KH78" s="450"/>
      <c r="KJ78" s="62" t="s">
        <v>101</v>
      </c>
      <c r="KL78" s="61" t="s">
        <v>373</v>
      </c>
      <c r="KN78" s="61" t="s">
        <v>102</v>
      </c>
      <c r="KP78" s="450"/>
      <c r="KR78" s="450"/>
      <c r="KT78" s="450"/>
      <c r="KV78" s="450"/>
      <c r="KX78" s="62" t="s">
        <v>391</v>
      </c>
      <c r="KZ78" s="61" t="s">
        <v>103</v>
      </c>
      <c r="LB78" s="450"/>
      <c r="LD78" s="450"/>
      <c r="LF78" s="450"/>
      <c r="LH78" s="450"/>
      <c r="LJ78" s="62" t="s">
        <v>392</v>
      </c>
      <c r="LL78" s="61" t="s">
        <v>104</v>
      </c>
      <c r="LN78" s="450"/>
      <c r="LP78" s="450"/>
      <c r="LR78" s="450"/>
      <c r="LT78" s="450"/>
      <c r="LV78" s="450"/>
      <c r="LX78" s="62" t="s">
        <v>104</v>
      </c>
      <c r="LZ78" s="61" t="s">
        <v>373</v>
      </c>
      <c r="MB78" s="61" t="s">
        <v>105</v>
      </c>
      <c r="MD78" s="450"/>
      <c r="MF78" s="450"/>
      <c r="MH78" s="450"/>
      <c r="MJ78" s="450"/>
      <c r="ML78" s="62" t="s">
        <v>105</v>
      </c>
      <c r="MN78" s="61" t="s">
        <v>106</v>
      </c>
      <c r="MP78" s="450"/>
      <c r="MR78" s="450"/>
      <c r="MT78" s="450"/>
      <c r="MV78" s="450"/>
      <c r="MX78" s="62" t="s">
        <v>106</v>
      </c>
      <c r="MZ78" s="61" t="s">
        <v>107</v>
      </c>
      <c r="NB78" s="450"/>
      <c r="ND78" s="450"/>
      <c r="NF78" s="450"/>
      <c r="NH78" s="450"/>
      <c r="NJ78" s="62" t="s">
        <v>393</v>
      </c>
      <c r="NL78" s="61" t="s">
        <v>373</v>
      </c>
      <c r="NN78" s="61" t="s">
        <v>108</v>
      </c>
      <c r="NP78" s="450"/>
      <c r="NR78" s="450"/>
      <c r="NT78" s="62" t="s">
        <v>108</v>
      </c>
      <c r="NV78" s="61" t="s">
        <v>109</v>
      </c>
      <c r="NX78" s="450"/>
      <c r="NZ78" s="450"/>
      <c r="OB78" s="62" t="s">
        <v>109</v>
      </c>
      <c r="OD78" s="61" t="s">
        <v>110</v>
      </c>
      <c r="OF78" s="450"/>
      <c r="OH78" s="450"/>
      <c r="OJ78" s="62" t="s">
        <v>110</v>
      </c>
      <c r="OL78" s="61" t="s">
        <v>111</v>
      </c>
      <c r="ON78" s="450"/>
      <c r="OP78" s="450"/>
      <c r="OR78" s="62" t="s">
        <v>111</v>
      </c>
    </row>
    <row r="79" spans="2:408" ht="5.0999999999999996" customHeight="1" thickBot="1" x14ac:dyDescent="0.2">
      <c r="O79" s="6"/>
    </row>
    <row r="80" spans="2:408" ht="14.25" thickBot="1" x14ac:dyDescent="0.2">
      <c r="B80">
        <v>1</v>
      </c>
      <c r="C80">
        <v>14</v>
      </c>
      <c r="D80" s="52">
        <f ca="1">IF($F$12&lt;$B80,"",IF(AND($F$12&gt;=$B80,INDIRECT("'総括分析データ '!"&amp;D$78&amp;$C80)="○"),1,IF(AND($F$12&gt;=$B80,INDIRECT("'総括分析データ '!"&amp;D$78&amp;$C80)&lt;&gt;"○"),0)))</f>
        <v>0</v>
      </c>
      <c r="F80" s="52">
        <f ca="1">IF($F$12&lt;$B80,"",IF(AND($F$12&gt;=$B80,INDIRECT("'総括分析データ '!"&amp;F$78&amp;$C80)="○"),1,IF(AND($F$12&gt;=$B80,INDIRECT("'総括分析データ '!"&amp;F$78&amp;$C80)&lt;&gt;"○"),0)))</f>
        <v>0</v>
      </c>
      <c r="H80" s="52">
        <f ca="1">IF($F$12&lt;$B80,"",IF(AND($F$12&gt;=$B80,INDIRECT("'総括分析データ '!"&amp;H$78&amp;$C80)="○"),1,IF(AND($F$12&gt;=$B80,INDIRECT("'総括分析データ '!"&amp;H$78&amp;$C80)&lt;&gt;"○"),0)))</f>
        <v>0</v>
      </c>
      <c r="J80" s="192" t="str">
        <f ca="1">IF($F$12&lt;B80,"",IF(OR(D80=1,F80=1),"OK","NG"))</f>
        <v>NG</v>
      </c>
      <c r="L80" s="52">
        <f ca="1">IF($F$12&lt;B80,"",IF(ISNUMBER(INDIRECT("'総括分析データ '!"&amp;L$78&amp;$C80))=TRUE,VALUE(INDIRECT("'総括分析データ '!"&amp;L$78&amp;$C80)),0))</f>
        <v>0</v>
      </c>
      <c r="N80" s="192" t="str">
        <f ca="1">IF($F$12&lt;$B80,"",IF(AND(L80="",L80&lt;10),"NG","OK"))</f>
        <v>OK</v>
      </c>
      <c r="O80" s="6"/>
      <c r="P80" s="52" t="str">
        <f ca="1">IF($F$12&lt;$B80,"",IF(AND($F$12&gt;=$B80,INDIRECT("'総括分析データ '!"&amp;P$78&amp;$C80)&lt;&gt;""),INDIRECT("'総括分析データ '!"&amp;P$78&amp;$C80),""))</f>
        <v/>
      </c>
      <c r="R80" s="52" t="str">
        <f ca="1">IF($F$12&lt;$B80,"",IF(AND($F$12&gt;=$B80,INDIRECT("'総括分析データ '!"&amp;R$78&amp;$C80)&lt;&gt;""),UPPER(INDIRECT("'総括分析データ '!"&amp;R$78&amp;$C80)),""))</f>
        <v/>
      </c>
      <c r="T80" s="52" t="str">
        <f ca="1">IF($F$12&lt;$B80,"",IF(AND($F$12&gt;=$B80,INDIRECT("'総括分析データ '!"&amp;T$78&amp;$C80)&lt;&gt;""),INDIRECT("'総括分析データ '!"&amp;T$78&amp;$C80),""))</f>
        <v/>
      </c>
      <c r="V80" s="52" t="str">
        <f ca="1">IF($F$12&lt;$B80,"",IF(AND($F$12&gt;=$B80,INDIRECT("'総括分析データ '!"&amp;V$78&amp;$C80)&lt;&gt;""),VALUE(INDIRECT("'総括分析データ '!"&amp;V$78&amp;$C80)),""))</f>
        <v/>
      </c>
      <c r="X80" s="192" t="str">
        <f ca="1">IF($F$12&lt;$B80,"",IF(AND($F$12&gt;=$B80,COUNTIF(プルダウンリスト!$F$3:$F$137,反映・確認シート!P80)=1,COUNTIF(プルダウンリスト!$H$3:$H$4233,反映・確認シート!R80)&gt;=1,T80&lt;&gt;"",V80&lt;&gt;""),"OK","NG"))</f>
        <v>NG</v>
      </c>
      <c r="Z80" s="453" t="str">
        <f ca="1">P80&amp;R80&amp;T80&amp;V80</f>
        <v/>
      </c>
      <c r="AA80" s="454"/>
      <c r="AB80" s="455"/>
      <c r="AD80" s="453" t="str">
        <f ca="1">IF($F$12&lt;$B80,"",IF(AND($F$12&gt;=$B80,INDIRECT("'総括分析データ '!"&amp;AD$78&amp;$C80)&lt;&gt;""),ASC(INDIRECT("'総括分析データ '!"&amp;AD$78&amp;$C80)),""))</f>
        <v/>
      </c>
      <c r="AE80" s="454"/>
      <c r="AF80" s="455"/>
      <c r="AH80" s="192" t="str">
        <f ca="1">IF($F$12&lt;$B80,"",IF(AND($F$12&gt;=$B80,AD80&lt;&gt;""),"OK","NG"))</f>
        <v>NG</v>
      </c>
      <c r="AJ80" s="462" t="str">
        <f ca="1">IF($F$12&lt;$B80,"",IF(AND($F$12&gt;=$B80,INDIRECT("'総括分析データ '!"&amp;AJ$78&amp;$C80)&lt;&gt;""),DBCS(SUBSTITUTE(SUBSTITUTE(INDIRECT("'総括分析データ '!"&amp;AJ$78&amp;$C80),"　"," ")," ","")),""))</f>
        <v/>
      </c>
      <c r="AK80" s="463"/>
      <c r="AL80" s="464"/>
      <c r="AN80" s="192" t="str">
        <f ca="1">IF($F$12&lt;$B80,"",IF(AND($F$12&gt;=$B80,AJ80&lt;&gt;""),"OK","BC"))</f>
        <v>BC</v>
      </c>
      <c r="AP80" s="52" t="str">
        <f ca="1">IF(OR($F$12&lt;$B80,INDIRECT("'総括分析データ '!"&amp;AP$78&amp;$C80)=""),"",INDIRECT("'総括分析データ '!"&amp;AP$78&amp;$C80))</f>
        <v/>
      </c>
      <c r="AR80" s="192" t="str">
        <f ca="1">IF($F$12&lt;$B80,"",IF(AND($F$12&gt;=$B80,COUNTIF(プルダウンリスト!$C$13:$C$16,反映・確認シート!AP80)=1),"OK","NG"))</f>
        <v>NG</v>
      </c>
      <c r="AT80">
        <v>1</v>
      </c>
      <c r="AV80" s="192" t="str">
        <f ca="1">IF($F$12&lt;$B80,"",IF(AND($F$12&gt;=$B80,INDIRECT("'総括分析データ '!"&amp;AV$78&amp;$C80)&lt;&gt;""),VALUE(INDIRECT("'総括分析データ '!"&amp;AV$78&amp;$C80)),""))</f>
        <v/>
      </c>
      <c r="AX80" s="192" t="str">
        <f ca="1">IF($F$12&lt;$B80,"",IF($N80="NG","日数NG",IF(OR(AND($F$6="連携前",$F$12&gt;=$B80,AV80&gt;0,AV80&lt;L80*2880),AND($F$6="連携後",$F$12&gt;=$B80,AV80&gt;=0,AV80&lt;L80*2880)),"OK","NG")))</f>
        <v>NG</v>
      </c>
      <c r="AZ80" s="92">
        <f ca="1">IF($F$12&lt;$B80,"",IF(AND($F$12&gt;=$B80,ISNUMBER(AV80)=TRUE),AV80,0))</f>
        <v>0</v>
      </c>
      <c r="BB80" s="192" t="str">
        <f ca="1">IF($F$12&lt;$B80,"",IF(AND($F$12&gt;=$B80,INDIRECT("'総括分析データ '!"&amp;BB$78&amp;$C80)&lt;&gt;""),VALUE(INDIRECT("'総括分析データ '!"&amp;BB$78&amp;$C80)),""))</f>
        <v/>
      </c>
      <c r="BD80" s="192" t="str">
        <f ca="1">IF($F$12&lt;$B80,"",IF($N80="NG","日数NG",IF(BB80="","NG",IF(AND($F$12&gt;=$B80,$BB80&lt;=$L80*100),"OK","BC"))))</f>
        <v>NG</v>
      </c>
      <c r="BF80" s="192" t="str">
        <f ca="1">IF($F$12&lt;$B80,"",IF(OR($AX80="NG",$AX80="日数NG"),"距離NG",IF(AND($F$12&gt;=$B80,OR(AND($F$6="連携前",$BB80&gt;0),AND($F$6="連携後",$AZ80=0,$BB80=0),AND($F$6="連携後",$AZ80&gt;0,$BB80&gt;0))),"OK","NG")))</f>
        <v>距離NG</v>
      </c>
      <c r="BH80" s="92">
        <f ca="1">IF($F$12&lt;$B80,"",IF(AND($F$12&gt;=$B80,ISNUMBER(BB80)=TRUE),BB80,0))</f>
        <v>0</v>
      </c>
      <c r="BJ80" s="192" t="str">
        <f ca="1">IF($F$12&lt;$B80,"",IF(AND($F$12&gt;=$B80,INDIRECT("'総括分析データ '!"&amp;BJ$78&amp;$C80)&lt;&gt;""),VALUE(INDIRECT("'総括分析データ '!"&amp;BJ$78&amp;$C80)),""))</f>
        <v/>
      </c>
      <c r="BL80" s="192" t="str">
        <f ca="1">IF($F$12&lt;$B80,"",IF($N80="NG","日数NG",IF(AND(BJ80&gt;=0,BJ80&lt;&gt;"",BJ80&lt;=100),"OK","NG")))</f>
        <v>NG</v>
      </c>
      <c r="BN80" s="92">
        <f ca="1">IF($F$12&lt;$B80,"",IF(AND($F$12&gt;=$B80,ISNUMBER(BJ80)=TRUE),BJ80,0))</f>
        <v>0</v>
      </c>
      <c r="BP80" s="192" t="str">
        <f ca="1">IF($F$12&lt;$B80,"",IF(AND($F$12&gt;=$B80,INDIRECT("'総括分析データ '!"&amp;BP$78&amp;$C80)&lt;&gt;""),VALUE(INDIRECT("'総括分析データ '!"&amp;BP$78&amp;$C80)),""))</f>
        <v/>
      </c>
      <c r="BR80" s="192" t="str">
        <f ca="1">IF($F$12&lt;$B80,"",IF(OR($AX80="NG",$AX80="日数NG"),"距離NG",IF(BP80="","NG",IF(AND($F$12&gt;=$B80,OR(AND($F$6="連携前",$BP80&gt;0),AND($F$6="連携後",$AZ80=0,$BP80=0),AND($F$6="連携後",$AZ80&gt;0,$BP80&gt;0))),"OK","NG"))))</f>
        <v>距離NG</v>
      </c>
      <c r="BT80" s="92">
        <f ca="1">IF($F$12&lt;$B80,"",IF(AND($F$12&gt;=$B80,ISNUMBER(BP80)=TRUE),BP80,0))</f>
        <v>0</v>
      </c>
      <c r="BV80" s="192" t="str">
        <f ca="1">IF($F$12&lt;$B80,"",IF(AND($F$12&gt;=$B80,INDIRECT("'総括分析データ '!"&amp;BV$78&amp;$C80)&lt;&gt;""),VALUE(INDIRECT("'総括分析データ '!"&amp;BV$78&amp;$C80)),""))</f>
        <v/>
      </c>
      <c r="BX80" s="192" t="str">
        <f ca="1">IF($F$12&lt;$B80,"",IF(AND($F$12&gt;=$B80,$F$16=5,$BV80=""),"NG","OK"))</f>
        <v>OK</v>
      </c>
      <c r="BZ80" s="192" t="str">
        <f ca="1">IF($F$12&lt;$B80,"",IF(AND($F$12&gt;=$B80,$BP80&lt;&gt;"",$BV80&gt;$BP80),"NG","OK"))</f>
        <v>OK</v>
      </c>
      <c r="CB80" s="92">
        <f ca="1">IF($F$12&lt;$B80,"",IF(AND($F$12&gt;=$B80,ISNUMBER(BV80)=TRUE),BV80,0))</f>
        <v>0</v>
      </c>
      <c r="CD80" s="92">
        <f ca="1">IF($F$12&lt;$B80,"",IF(AND($F$12&gt;=$B80,ISNUMBER(INDIRECT("'総括分析データ '!"&amp;CD$78&amp;$C80)=TRUE)),INDIRECT("'総括分析データ '!"&amp;CD$78&amp;$C80),0))</f>
        <v>0</v>
      </c>
      <c r="CF80">
        <v>1</v>
      </c>
      <c r="CH80" s="192" t="str">
        <f ca="1">IF($F$12&lt;$B80,"",IF(AND($F$12&gt;=$B80,INDIRECT("'総括分析データ '!"&amp;CH$78&amp;$C80)&lt;&gt;""),VALUE(INDIRECT("'総括分析データ '!"&amp;CH$78&amp;$C80)),""))</f>
        <v/>
      </c>
      <c r="CJ80" s="192" t="str">
        <f ca="1">IF($F$12&lt;$B80,"",IF(OR(AND($F$12&gt;=$B80,COUNTIF($F$22:$I$32,"走行時間")=0),$D80=0),"不要",IF(AND($F$12&gt;=$B80,COUNTIF($F$22:$I$32,"走行時間")=1,$J80="NG"),"日数NG",IF(AND($F$12&gt;=$B80,COUNTIF($F$22:$I$32,"走行時間")=1,$D80=1,$CH80&lt;&gt;""),"OK","NG"))))</f>
        <v>不要</v>
      </c>
      <c r="CL80" s="192" t="str">
        <f ca="1">IF($F$12&lt;$B80,"",IF(OR(AND($F$12&gt;=$B80,COUNTIF($F$35:$I$45,"走行時間")=0),$F80=0),"不要",IF(AND($F$12&gt;=$B80,COUNTIF($F$35:$I$45,"走行時間")=1,$J80="NG"),"日数NG",IF(AND($F$12&gt;=$B80,COUNTIF($F$35:$I$45,"走行時間")=1,$F80=1,$CH80&lt;&gt;""),"OK","NG"))))</f>
        <v>不要</v>
      </c>
      <c r="CN80" s="192" t="str">
        <f ca="1">IF($F$12&lt;$B80,"",IF(OR(AND($F$12&gt;=$B80,COUNTIF($F$48:$I$58,"走行時間")=0),$H80=0),"不要",IF(AND($F$12&gt;=$B80,COUNTIF($F$48:$I$58,"走行時間")=1,$J80="NG"),"日数NG",IF(AND($F$12&gt;=$B80,COUNTIF($F$48:$I$58,"走行時間")=1,$H80=1,$CH80&lt;&gt;""),"OK","NG"))))</f>
        <v>不要</v>
      </c>
      <c r="CP80" s="192" t="str">
        <f ca="1">IF($F$12&lt;$B80,"",IF(COUNTIF($CJ80:$CN80,"不要")=3,"OK",IF(OR($AX80="NG",$AX80="日数NG"),"距離NG",IF(AND($F$12&gt;=$B80,OR(AND($F$6="連携前",CH80&gt;0),AND($F$6="連携後",$AZ80=0,CH80=0),AND($F$6="連携後",$AZ80&gt;0,CH80&gt;0))),"OK","NG"))))</f>
        <v>OK</v>
      </c>
      <c r="CR80" s="192" t="str">
        <f ca="1">IF($F$12&lt;$B80,"",IF(COUNTIF($CJ80:$CN80,"不要")=3,"OK",IF(OR($AX80="NG",$AX80="日数NG"),"距離NG",IF(AND($F$12&gt;=$B80,$L80*1440&gt;=CH80),"OK","NG"))))</f>
        <v>OK</v>
      </c>
      <c r="CT80" s="107" t="str">
        <f ca="1">IF(OR(COUNTIF($CJ80:$CN80,"不要")=3,$F$12&lt;$B80),"",IF(AND($F$12&gt;=$B80,ISNUMBER(CH80)=TRUE),CH80,0))</f>
        <v/>
      </c>
      <c r="CV80" s="192" t="str">
        <f ca="1">IF($F$12&lt;$B80,"",IF(AND($F$12&gt;=$B80,INDIRECT("'総括分析データ '!"&amp;CV$78&amp;$C80)&lt;&gt;""),VALUE(INDIRECT("'総括分析データ '!"&amp;CV$78&amp;$C80)),""))</f>
        <v/>
      </c>
      <c r="CX80" s="192" t="str">
        <f ca="1">IF($F$12&lt;$B80,"",IF(OR(AND($F$12&gt;=$B80,COUNTIF($F$22:$I$32,"平均速度")=0),$D80=0),"不要",IF(AND($F$12&gt;=$B80,COUNTIF($F$22:$I$32,"平均速度")=1,$J80="NG"),"日数NG",IF(AND($F$12&gt;=$B80,COUNTIF($F$22:$I$32,"平均速度")=1,$D80=1,$CH80&lt;&gt;""),"OK","NG"))))</f>
        <v>不要</v>
      </c>
      <c r="CZ80" s="192" t="str">
        <f ca="1">IF($F$12&lt;$B80,"",IF(OR(AND($F$12&gt;=$B80,COUNTIF($F$35:$I$45,"平均速度")=0),$F80=0),"不要",IF(AND($F$12&gt;=$B80,COUNTIF($F$35:$I$45,"平均速度")=1,$J80="NG"),"日数NG",IF(AND($F$12&gt;=$B80,COUNTIF($F$35:$I$45,"平均速度")=1,$F80=1,$CH80&lt;&gt;""),"OK","NG"))))</f>
        <v>不要</v>
      </c>
      <c r="DB80" s="192" t="str">
        <f ca="1">IF($F$12&lt;$B80,"",IF(OR(AND($F$12&gt;=$B80,COUNTIF($F$48:$I$58,"平均速度")=0),$H80=0),"不要",IF(AND($F$12&gt;=$B80,COUNTIF($F$48:$I$58,"平均速度")=1,$J80="NG"),"日数NG",IF(AND($F$12&gt;=$B80,COUNTIF($F$48:$I$58,"平均速度")=1,$H80=1,$CH80&lt;&gt;""),"OK","NG"))))</f>
        <v>不要</v>
      </c>
      <c r="DD80" s="192" t="str">
        <f ca="1">IF($F$12&lt;$B80,"",IF(COUNTIF($CX80:$DB80,"不要")=3,"OK",IF(OR($AX80="NG",$AX80="日数NG"),"距離NG",IF(AND($F$12&gt;=$B80,OR(AND($F$6="連携前",CV80&gt;0),AND($F$6="連携後",$AV80=0,CV80=0),AND($F$6="連携後",$AV80&gt;0,CV80&gt;0))),"OK","NG"))))</f>
        <v>OK</v>
      </c>
      <c r="DF80" s="192" t="str">
        <f ca="1">IF($F$12&lt;$B80,"",IF(COUNTIF($CX80:$DB80,"不要")=3,"OK",IF(OR($AX80="NG",$AX80="日数NG"),"距離NG",IF(AND($F$12&gt;=$B80,CV80&lt;60),"OK",IF(AND($F$12&gt;=$B80,CV80&lt;120),"BC","NG")))))</f>
        <v>OK</v>
      </c>
      <c r="DH80" s="107" t="str">
        <f ca="1">IF(OR($F$12&lt;$B80,COUNTIF($CX80:$DB80,"不要")=3),"",IF(AND($F$12&gt;=$B80,ISNUMBER(CV80)=TRUE),CV80,0))</f>
        <v/>
      </c>
      <c r="DJ80">
        <v>1</v>
      </c>
      <c r="DL80" s="192" t="str">
        <f ca="1">IF($F$12&lt;$B80,"",IF(AND($F$12&gt;=$B80,INDIRECT("'総括分析データ '!"&amp;DL$78&amp;$C80)&lt;&gt;""),VALUE(INDIRECT("'総括分析データ '!"&amp;DL$78&amp;$C80)),""))</f>
        <v/>
      </c>
      <c r="DN80" s="192" t="str">
        <f ca="1">IF($F$12&lt;$B80,"",IF(OR(AND($F$12&gt;=$B80,COUNTIF($F$22:$I$32,"走行距離（高速道路）")=0),$D80=0),"不要",IF(AND($F$12&gt;=$B80,COUNTIF($F$22:$I$32,"走行距離（高速道路）")&gt;=1,$J80="NG"),"日数NG",IF(AND($F$12&gt;=$B80,COUNTIF($F$22:$I$32,"走行距離（高速道路）")&gt;=1,$D80=1,$CH80&lt;&gt;""),"OK","NG"))))</f>
        <v>不要</v>
      </c>
      <c r="DP80" s="192" t="str">
        <f ca="1">IF($F$12&lt;$B80,"",IF(OR(AND($F$12&gt;=$B80,COUNTIF($F$35:$I$45,"走行距離（高速道路）")=0),$F80=0),"不要",IF(AND($F$12&gt;=$B80,COUNTIF($F$35:$I$45,"走行距離（高速道路）")&gt;=1,$J80="NG"),"日数NG",IF(AND($F$12&gt;=$B80,COUNTIF($F$35:$I$45,"走行距離（高速道路）")&gt;=1,$F80=1,$CH80&lt;&gt;""),"OK","NG"))))</f>
        <v>不要</v>
      </c>
      <c r="DR80" s="192" t="str">
        <f ca="1">IF($F$12&lt;$B80,"",IF(OR(AND($F$12&gt;=$B80,COUNTIF($F$48:$I$58,"走行距離（高速道路）")=0),$H80=0),"不要",IF(AND($F$12&gt;=$B80,COUNTIF($F$48:$I$58,"走行距離（高速道路）")&gt;=1,$J80="NG"),"日数NG",IF(AND($F$12&gt;=$B80,COUNTIF($F$48:$I$58,"走行距離（高速道路）")&gt;=1,$H80=1,$CH80&lt;&gt;""),"OK","NG"))))</f>
        <v>不要</v>
      </c>
      <c r="DT80" s="192" t="str">
        <f ca="1">IF($F$12&lt;$B80,"",IF(COUNTIF($DN80:$DR80,"不要")=3,"OK",IF(OR($AX80="NG",$AX80="日数NG"),"距離NG",IF(DL80&gt;=0,"OK","NG"))))</f>
        <v>OK</v>
      </c>
      <c r="DV80" s="192" t="str">
        <f ca="1">IF($F$12&lt;$B80,"",IF(COUNTIF($DN80:$DR80,"不要")=3,"OK",IF(OR($AX80="NG",$AX80="日数NG"),"距離NG",IF(AND($F$12&gt;=$B80,AX80="OK",OR(DL80&lt;=AZ80,DL80="")),"OK","NG"))))</f>
        <v>OK</v>
      </c>
      <c r="DX80" s="107" t="str">
        <f ca="1">IF(OR($F$12&lt;$B80,COUNTIF($DN80:$DR80,"不要")=3),"",IF(AND($F$12&gt;=$B80,ISNUMBER(DL80)=TRUE),DL80,0))</f>
        <v/>
      </c>
      <c r="DZ80" s="192" t="str">
        <f ca="1">IF($F$12&lt;$B80,"",IF(AND($F$12&gt;=$B80,INDIRECT("'総括分析データ '!"&amp;DZ$78&amp;$C80)&lt;&gt;""),VALUE(INDIRECT("'総括分析データ '!"&amp;DZ$78&amp;$C80)),""))</f>
        <v/>
      </c>
      <c r="EB80" s="192" t="str">
        <f ca="1">IF($F$12&lt;$B80,"",IF(COUNTIF($CJ80:$CN80,"不要")=3,"OK",IF($N80="NG","日数NG",IF(OR(DZ80&gt;=0,DZ80=""),"OK","NG"))))</f>
        <v>OK</v>
      </c>
      <c r="ED80" s="192" t="str">
        <f ca="1">IF($F$12&lt;$B80,"",IF(COUNTIF($CJ80:$CN80,"不要")=3,"OK",IF($N80="NG","日数NG",IF(OR(DZ80&lt;=CH80,DZ80=""),"OK","NG"))))</f>
        <v>OK</v>
      </c>
      <c r="EF80" s="107">
        <f ca="1">IF($F$12&lt;$B80,"",IF(AND($F$12&gt;=$B80,ISNUMBER(DZ80)=TRUE),DZ80,0))</f>
        <v>0</v>
      </c>
      <c r="EH80" s="192" t="str">
        <f ca="1">IF($F$12&lt;$B80,"",IF(AND($F$12&gt;=$B80,INDIRECT("'総括分析データ '!"&amp;EH$78&amp;$C80)&lt;&gt;""),VALUE(INDIRECT("'総括分析データ '!"&amp;EH$78&amp;$C80)),""))</f>
        <v/>
      </c>
      <c r="EJ80" s="192" t="str">
        <f ca="1">IF($F$12&lt;$B80,"",IF(COUNTIF($CX80:$DB80,"不要")=3,"OK",IF(OR($AX80="NG",$AX80="日数NG"),"距離NG",IF(OR(EH80&gt;=0,EH80=""),"OK","NG"))))</f>
        <v>OK</v>
      </c>
      <c r="EL80" s="192" t="str">
        <f ca="1">IF($F$12&lt;$B80,"",IF(COUNTIF($CX80:$DB80,"不要")=3,"OK",IF(OR($AX80="NG",$AX80="日数NG"),"距離NG",IF(OR(EH80&lt;=120,EH80=""),"OK","NG"))))</f>
        <v>OK</v>
      </c>
      <c r="EN80" s="92">
        <f ca="1">IF($F$12&lt;$B80,"",IF(AND($F$12&gt;=$B80,ISNUMBER(EH80)=TRUE),EH80,0))</f>
        <v>0</v>
      </c>
      <c r="EP80">
        <v>1</v>
      </c>
      <c r="ER80" s="192" t="str">
        <f ca="1">IF($F$12&lt;$B80,"",IF(AND($F$12&gt;=$B80,INDIRECT("'総括分析データ '!"&amp;ER$78&amp;$C80)&lt;&gt;""),VALUE(INDIRECT("'総括分析データ '!"&amp;ER$78&amp;$C80)),""))</f>
        <v/>
      </c>
      <c r="ET80" s="192" t="str">
        <f ca="1">IF($F$12&lt;$B80,"",IF(AND($F$12&gt;=$B80,INDIRECT("'総括分析データ '!"&amp;ET$78&amp;$C80)&lt;&gt;""),VALUE(INDIRECT("'総括分析データ '!"&amp;ET$78&amp;$C80)),""))</f>
        <v/>
      </c>
      <c r="EV80" s="192" t="str">
        <f ca="1">IF($F$12&lt;$B80,"",IF(OR(AND($F$12&gt;=$B80,COUNTIF($F$22:$I$32,"荷積み・荷卸し")=0),$D80=0),"不要",IF(AND($F$12&gt;=$B80,COUNTIF($F$22:$I$32,"荷積み・荷卸し")&gt;=1,$J80="NG"),"日数NG",IF(OR(AND($F$12&gt;=$B80,COUNTIF($F$22:$I$32,"荷積み・荷卸し")&gt;=1,$D80=1,$ER80&lt;&gt;""),AND($F$12&gt;=$B80,COUNTIF($F$22:$I$32,"荷積み・荷卸し")&gt;=1,$D80=1,$ET80&lt;&gt;"")),"OK","NG"))))</f>
        <v>不要</v>
      </c>
      <c r="EX80" s="192" t="str">
        <f ca="1">IF($F$12&lt;$B80,"",IF(OR(AND($F$12&gt;=$B80,COUNTIF($F$35:$I$45,"荷積み・荷卸し")=0),$F80=0),"不要",IF(AND($F$12&gt;=$B80,COUNTIF($F$35:$I$45,"荷積み・荷卸し")&gt;=1,$J80="NG"),"日数NG",IF(OR(AND($F$12&gt;=$B80,COUNTIF($F$35:$I$45,"荷積み・荷卸し")&gt;=1,$F80=1,$ER80&lt;&gt;""),AND($F$12&gt;=$B80,COUNTIF($F$35:$I$45,"荷積み・荷卸し")&gt;=1,$F80=1,$ET80&lt;&gt;"")),"OK","NG"))))</f>
        <v>不要</v>
      </c>
      <c r="EZ80" s="192" t="str">
        <f ca="1">IF($F$12&lt;$B80,"",IF(OR(AND($F$12&gt;=$B80,COUNTIF($F$48:$I$58,"荷積み・荷卸し")=0),$H80=0),"不要",IF(AND($F$12&gt;=$B80,COUNTIF($F$48:$I$58,"荷積み・荷卸し")&gt;=1,$J80="NG"),"日数NG",IF(OR(AND($F$12&gt;=$B80,COUNTIF($F$48:$I$58,"荷積み・荷卸し")&gt;=1,$H80=1,$ER80&lt;&gt;""),AND($F$12&gt;=$B80,COUNTIF($F$48:$I$58,"荷積み・荷卸し")&gt;=1,$H80=1,$ET80&lt;&gt;"")),"OK","NG"))))</f>
        <v>不要</v>
      </c>
      <c r="FB80" s="192" t="str">
        <f ca="1">IF($F$12&lt;$B80,"",IF(COUNTIF($EV80:$EZ80,"不要")=3,"OK",IF($N80="NG","日数NG",IF(OR(ER80&gt;=0,ER80=""),"OK","NG"))))</f>
        <v>OK</v>
      </c>
      <c r="FD80" s="192" t="str">
        <f ca="1">IF($F$12&lt;$B80,"",IF(COUNTIF($EV80:$EZ80,"不要")=3,"OK",IF($N80="NG","日数NG",IF(OR(ER80&lt;=$L80*1440,ER80=""),"OK","NG"))))</f>
        <v>OK</v>
      </c>
      <c r="FF80" s="192" t="str">
        <f ca="1">IF($F$12&lt;$B80,"",IF(COUNTIF($EV80:$EZ80,"不要")=3,"OK",IF($N80="NG","日数NG",IF(OR(ET80&gt;=0,ET80=""),"OK","NG"))))</f>
        <v>OK</v>
      </c>
      <c r="FH80" s="192" t="str">
        <f ca="1">IF($F$12&lt;$B80,"",IF(COUNTIF($EV80:$EZ80,"不要")=3,"OK",IF($N80="NG","日数NG",IF(OR(ET80&lt;=$L80*1440,ET80=""),"OK","NG"))))</f>
        <v>OK</v>
      </c>
      <c r="FJ80" s="107" t="str">
        <f ca="1">IF($F$12&lt;$B80,"",IF(COUNTIF($EV80:$EZ80,"不要")=3,"",IF(AND($F$12&gt;=$B80,ISNUMBER(ER80)=TRUE),ER80,0)))</f>
        <v/>
      </c>
      <c r="FL80" s="107" t="str">
        <f ca="1">IF($F$12&lt;$B80,"",IF(COUNTIF($EV80:$EZ80,"不要")=3,"",IF(AND($F$12&gt;=$B80,ISNUMBER(ET80)=TRUE),ET80,0)))</f>
        <v/>
      </c>
      <c r="FN80" s="192" t="str">
        <f ca="1">IF($F$12&lt;$B80,"",IF(AND($F$12&gt;=$B80,INDIRECT("'総括分析データ '!"&amp;FN$78&amp;$C80)&lt;&gt;""),VALUE(INDIRECT("'総括分析データ '!"&amp;FN$78&amp;$C80)),""))</f>
        <v/>
      </c>
      <c r="FP80" s="192" t="str">
        <f ca="1">IF($F$12&lt;$B80,"",IF(OR(AND($F$12&gt;=$B80,COUNTIF($F$22:$I$32,"荷待ち時間")=0),$D80=0),"不要",IF(AND($F$12&gt;=$B80,COUNTIF($F$22:$I$32,"荷待ち時間")&gt;=1,$J80="NG"),"日数NG",IF(AND($F$12&gt;=$B80,COUNTIF($F$22:$I$32,"荷待ち時間")&gt;=1,$D80=1,$FN80&lt;&gt;""),"OK","NG"))))</f>
        <v>不要</v>
      </c>
      <c r="FR80" s="192" t="str">
        <f ca="1">IF($F$12&lt;$B80,"",IF(OR(AND($F$12&gt;=$B80,COUNTIF($F$35:$I$45,"荷待ち時間")=0),$F80=0),"不要",IF(AND($F$12&gt;=$B80,COUNTIF($F$35:$I$45,"荷待ち時間")&gt;=1,$J80="NG"),"日数NG",IF(AND($F$12&gt;=$B80,COUNTIF($F$35:$I$45,"荷待ち時間")&gt;=1,$F80=1,$FN80&lt;&gt;""),"OK","NG"))))</f>
        <v>不要</v>
      </c>
      <c r="FT80" s="192" t="str">
        <f ca="1">IF($F$12&lt;$B80,"",IF(OR(AND($F$12&gt;=$B80,COUNTIF($F$48:$I$58,"荷待ち時間")=0),$H80=0),"不要",IF(AND($F$12&gt;=$B80,COUNTIF($F$48:$I$58,"荷待ち時間")&gt;=1,$J80="NG"),"日数NG",IF(AND($F$12&gt;=$B80,COUNTIF($F$48:$I$58,"荷待ち時間")&gt;=1,$H80=1,$FN80&lt;&gt;""),"OK","NG"))))</f>
        <v>不要</v>
      </c>
      <c r="FV80" s="192" t="str">
        <f ca="1">IF($F$12&lt;$B80,"",IF(COUNTIF($FP80:$FT80,"不要")=3,"OK",IF($N80="NG","日数NG",IF(FN80&gt;=0,"OK","NG"))))</f>
        <v>OK</v>
      </c>
      <c r="FX80" s="192" t="str">
        <f ca="1">IF($F$12&lt;$B80,"",IF(COUNTIF($FP80:$FT80,"不要")=3,"OK",IF($N80="NG","日数NG",IF(AND($F$12&gt;=$B80,$N80="OK",FN80&lt;=$L80*1440),"OK","NG"))))</f>
        <v>OK</v>
      </c>
      <c r="FZ80" s="107" t="str">
        <f ca="1">IF($F$12&lt;$B80,"",IF(COUNTIF($FP80:$FT80,"不要")=3,"",IF(AND($F$12&gt;=$B80,ISNUMBER(FN80)=TRUE),FN80,0)))</f>
        <v/>
      </c>
      <c r="GB80">
        <v>1</v>
      </c>
      <c r="GD80" s="192" t="str">
        <f ca="1">IF($F$12&lt;$B80,"",IF(AND($F$12&gt;=$B80,INDIRECT("'総括分析データ '!"&amp;GD$78&amp;$C80)&lt;&gt;""),VALUE(INDIRECT("'総括分析データ '!"&amp;GD$78&amp;$C80)),""))</f>
        <v/>
      </c>
      <c r="GF80" s="192" t="str">
        <f ca="1">IF($F$12&lt;$B80,"",IF(OR(AND($F$12&gt;=$B80,COUNTIF($F$22:$I$32,"荷待ち時間（うちアイドリング時間）")=0),$D80=0),"不要",IF(AND($F$12&gt;=$B80,COUNTIF($F$22:$I$32,"荷待ち時間（うちアイドリング時間）")&gt;=1,$J80="NG"),"日数NG",IF(AND($F$12&gt;=$B80,COUNTIF($F$22:$I$32,"荷待ち時間（うちアイドリング時間）")&gt;=1,$D80=1,GD80&lt;&gt;""),"OK","NG"))))</f>
        <v>不要</v>
      </c>
      <c r="GH80" s="192" t="str">
        <f ca="1">IF($F$12&lt;$B80,"",IF(OR(AND($F$12&gt;=$B80,COUNTIF($F$35:$I$45,"荷待ち時間（うちアイドリング時間）")=0),$F80=0),"不要",IF(AND($F$12&gt;=$B80,COUNTIF($F$35:$I$45,"荷待ち時間（うちアイドリング時間）")&gt;=1,$J80="NG"),"日数NG",IF(AND($F$12&gt;=$B80,COUNTIF($F$35:$I$45,"荷待ち時間（うちアイドリング時間）")&gt;=1,$F80=1,$GD80&lt;&gt;""),"OK","NG"))))</f>
        <v>不要</v>
      </c>
      <c r="GJ80" s="192" t="str">
        <f ca="1">IF($F$12&lt;$B80,"",IF(OR(AND($F$12&gt;=$B80,COUNTIF($F$48:$I$58,"荷待ち時間（うちアイドリング時間）")=0),$H80=0),"不要",IF(AND($F$12&gt;=$B80,COUNTIF($F$48:$I$58,"荷待ち時間（うちアイドリング時間）")&gt;=1,$J80="NG"),"日数NG",IF(AND($F$12&gt;=$B80,COUNTIF($F$48:$I$58,"荷待ち時間（うちアイドリング時間）")&gt;=1,$H80=1,$GD80&lt;&gt;""),"OK","NG"))))</f>
        <v>不要</v>
      </c>
      <c r="GL80" s="192" t="str">
        <f ca="1">IF($F$12&lt;$B80,"",IF(OR(AND($F$12&gt;=$B80,$F80=0),AND($F$12&gt;=$B80,$F$16&lt;&gt;5)),"不要",IF(AND($F$12&gt;=$B80,$F$16=5,$GD80&lt;&gt;""),"OK","NG")))</f>
        <v>不要</v>
      </c>
      <c r="GN80" s="192" t="str">
        <f ca="1">IF($F$12&lt;$B80,"",IF($N80="NG","日数NG",IF(GD80&gt;=0,"OK","NG")))</f>
        <v>OK</v>
      </c>
      <c r="GP80" s="192" t="str">
        <f ca="1">IF($F$12&lt;$B80,"",IF($N80="NG","日数NG",IF(OR(COUNTIF(GF80:GL80,"不要")=4,AND($F$12&gt;=$B80,$N80="OK",$FN80&gt;=0,$GD80&lt;=FN80),AND($F$12&gt;=$B80,$N80="OK",$FN80="",$GD80&lt;=$L80*1440)),"OK","NG")))</f>
        <v>OK</v>
      </c>
      <c r="GR80" s="107" t="str">
        <f ca="1">IF($F$12&lt;$B80,"",IF(COUNTIF($GF80:$GJ80,"不要")=3,"",IF(AND($F$12&gt;=$B80,ISNUMBER(GD80)=TRUE),GD80,0)))</f>
        <v/>
      </c>
      <c r="GT80" s="192" t="str">
        <f ca="1">IF($F$12&lt;$B80,"",IF(AND($F$12&gt;=$B80,INDIRECT("'総括分析データ '!"&amp;GT$78&amp;$C80)&lt;&gt;""),VALUE(INDIRECT("'総括分析データ '!"&amp;GT$78&amp;$C80)),""))</f>
        <v/>
      </c>
      <c r="GV80" s="192" t="str">
        <f ca="1">IF($F$12&lt;$B80,"",IF(OR(AND($F$12&gt;=$B80,COUNTIF($F$22:$I$32,"早着による待機時間")=0),$D80=0),"不要",IF(AND($F$12&gt;=$B80,COUNTIF($F$22:$I$32,"早着による待機時間")&gt;=1,$J80="NG"),"日数NG",IF(AND($F$12&gt;=$B80,COUNTIF($F$22:$I$32,"早着による待機時間")&gt;=1,$D80=1,GT80&lt;&gt;""),"OK","NG"))))</f>
        <v>不要</v>
      </c>
      <c r="GX80" s="192" t="str">
        <f ca="1">IF($F$12&lt;$B80,"",IF(OR(AND($F$12&gt;=$B80,COUNTIF($F$35:$I$45,"早着による待機時間")=0),$F80=0),"不要",IF(AND($F$12&gt;=$B80,COUNTIF($F$35:$I$45,"早着による待機時間")&gt;=1,$J80="NG"),"日数NG",IF(AND($F$12&gt;=$B80,COUNTIF($F$35:$I$45,"早着による待機時間")&gt;=1,$F80=1,GT80&lt;&gt;""),"OK","NG"))))</f>
        <v>不要</v>
      </c>
      <c r="GZ80" s="192" t="str">
        <f ca="1">IF($F$12&lt;$B80,"",IF(OR(AND($F$12&gt;=$B80,COUNTIF($F$48:$I$58,"早着による待機時間")=0),$H80=0),"不要",IF(AND($F$12&gt;=$B80,COUNTIF($F$48:$I$58,"早着による待機時間")&gt;=1,$J80="NG"),"日数NG",IF(AND($F$12&gt;=$B80,COUNTIF($F$48:$I$58,"早着による待機時間")&gt;=1,$H80=1,GT80&lt;&gt;""),"OK","NG"))))</f>
        <v>不要</v>
      </c>
      <c r="HB80" s="192" t="str">
        <f ca="1">IF($F$12&lt;$B80,"",IF(COUNTIF($GV80:$GZ80,"不要")=3,"OK",IF($N80="NG","日数NG",IF(GT80&gt;=0,"OK","NG"))))</f>
        <v>OK</v>
      </c>
      <c r="HD80" s="192" t="str">
        <f ca="1">IF($F$12&lt;$B80,"",IF(COUNTIF($GV80:$GZ80,"不要")=3,"OK",IF($N80="NG","日数NG",IF(AND($F$12&gt;=$B80,$N80="OK",GT80&lt;=$L80*1440),"OK","NG"))))</f>
        <v>OK</v>
      </c>
      <c r="HF80" s="107" t="str">
        <f ca="1">IF($F$12&lt;$B80,"",IF(COUNTIF($GV80:$GZ80,"不要")=3,"",IF(AND($F$12&gt;=$B80,ISNUMBER(GT80)=TRUE),GT80,0)))</f>
        <v/>
      </c>
      <c r="HH80">
        <v>1</v>
      </c>
      <c r="HJ80" s="192" t="str">
        <f ca="1">IF($F$12&lt;$B80,"",IF(AND($F$12&gt;=$B80,INDIRECT("'総括分析データ '!"&amp;HJ$78&amp;$C80)&lt;&gt;""),VALUE(INDIRECT("'総括分析データ '!"&amp;HJ$78&amp;$C80)),""))</f>
        <v/>
      </c>
      <c r="HL80" s="192" t="str">
        <f ca="1">IF($F$12&lt;$B80,"",IF(OR(AND($F$12&gt;=$B80,COUNTIF($F$22:$I$32,"休憩")=0),$D80=0),"不要",IF(AND($F$12&gt;=$B80,COUNTIF($F$22:$I$32,"休憩")&gt;=1,$J80="NG"),"日数NG",IF(AND($F$12&gt;=$B80,COUNTIF($F$22:$I$32,"休憩")&gt;=1,$D80=1,HJ80&lt;&gt;""),"OK","NG"))))</f>
        <v>不要</v>
      </c>
      <c r="HN80" s="192" t="str">
        <f ca="1">IF($F$12&lt;$B80,"",IF(OR(AND($F$12&gt;=$B80,COUNTIF($F$35:$I$45,"休憩")=0),$F80=0),"不要",IF(AND($F$12&gt;=$B80,COUNTIF($F$35:$I$45,"休憩")&gt;=1,$J80="NG"),"日数NG",IF(AND($F$12&gt;=$B80,COUNTIF($F$35:$I$45,"休憩")&gt;=1,$F80=1,HJ80&lt;&gt;""),"OK","NG"))))</f>
        <v>不要</v>
      </c>
      <c r="HP80" s="192" t="str">
        <f ca="1">IF($F$12&lt;$B80,"",IF(OR(AND($F$12&gt;=$B80,COUNTIF($F$48:$I$58,"休憩")=0),$H80=0),"不要",IF(AND($F$12&gt;=$B80,COUNTIF($F$48:$I$58,"休憩")&gt;=1,$J80="NG"),"日数NG",IF(AND($F$12&gt;=$B80,COUNTIF($F$48:$I$58,"休憩")&gt;=1,$H80=1,HJ80&lt;&gt;""),"OK","NG"))))</f>
        <v>不要</v>
      </c>
      <c r="HR80" s="192" t="str">
        <f ca="1">IF($F$12&lt;$B80,"",IF(COUNTIF($HL80:$HP80,"不要")=3,"OK",IF($N80="NG","日数NG",IF(HJ80&gt;=0,"OK","NG"))))</f>
        <v>OK</v>
      </c>
      <c r="HT80" s="192" t="str">
        <f ca="1">IF($F$12&lt;$B80,"",IF(COUNTIF($HL80:$HP80,"不要")=3,"OK",IF($N80="NG","日数NG",IF(AND($F$12&gt;=$B80,$N80="OK",HJ80&lt;=$L80*1440),"OK","NG"))))</f>
        <v>OK</v>
      </c>
      <c r="HV80" s="107" t="str">
        <f ca="1">IF($F$12&lt;$B80,"",IF(COUNTIF($HL80:$HP80,"不要")=3,"",IF(AND($F$12&gt;=$B80,ISNUMBER(HJ80)=TRUE),HJ80,0)))</f>
        <v/>
      </c>
      <c r="HX80" s="192" t="str">
        <f ca="1">IF($F$12&lt;$B80,"",IF(AND($F$12&gt;=$B80,INDIRECT("'総括分析データ '!"&amp;HX$78&amp;$C80)&lt;&gt;""),VALUE(INDIRECT("'総括分析データ '!"&amp;HX$78&amp;$C80)),""))</f>
        <v/>
      </c>
      <c r="HZ80" s="192" t="str">
        <f ca="1">IF($F$12&lt;$B80,"",IF(OR(AND($F$12&gt;=$B80,COUNTIF($F$22:$I$32,"発着時刻")=0),$D80=0),"不要",IF(AND($F$12&gt;=$B80,COUNTIF($F$22:$I$32,"発着時刻")&gt;=1,$J80="NG"),"日数NG",IF(AND($F$12&gt;=$B80,COUNTIF($F$22:$I$32,"発着時刻")&gt;=1,$D80=1,HX80&lt;&gt;""),"OK","NG"))))</f>
        <v>不要</v>
      </c>
      <c r="IB80" s="192" t="str">
        <f ca="1">IF($F$12&lt;$B80,"",IF(OR(AND($F$12&gt;=$B80,COUNTIF($F$35:$I$45,"発着時刻")=0),$F80=0),"不要",IF(AND($F$12&gt;=$B80,COUNTIF($F$35:$I$45,"発着時刻")&gt;=1,$J80="NG"),"日数NG",IF(AND($F$12&gt;=$B80,COUNTIF($F$35:$I$45,"発着時刻")&gt;=1,$F80=1,HX80&lt;&gt;""),"OK","NG"))))</f>
        <v>不要</v>
      </c>
      <c r="ID80" s="192" t="str">
        <f ca="1">IF($F$12&lt;$B80,"",IF(OR(AND($F$12&gt;=$B80,COUNTIF($F$48:$I$58,"発着時刻")=0),$H80=0),"不要",IF(AND($F$12&gt;=$B80,COUNTIF($F$48:$I$58,"発着時刻")&gt;=1,$J80="NG"),"日数NG",IF(AND($F$12&gt;=$B80,COUNTIF($F$48:$I$58,"発着時刻")&gt;=1,$H80=1,HX80&lt;&gt;""),"OK","NG"))))</f>
        <v>不要</v>
      </c>
      <c r="IF80" s="192" t="str">
        <f ca="1">IF($F$12&lt;$B80,"",IF(COUNTIF(HZ80:ID80,"不要")=3,"OK",IF($N80="NG","日数NG",IF(HX80="","OK",IF(AND(HX80&gt;=0,HX80&lt;&gt;"",ROUNDUP(HX80,0)-ROUNDDOWN(HX80,0)=0),"OK","NG")))))</f>
        <v>OK</v>
      </c>
      <c r="IH80" s="107" t="str">
        <f ca="1">IF($F$12&lt;$B80,"",IF(COUNTIF(HZ80:ID80,"不要")=3,"",IF(AND($F$12&gt;=$B80,ISNUMBER(HX80)=TRUE),HX80,0)))</f>
        <v/>
      </c>
      <c r="IJ80" s="192" t="str">
        <f ca="1">IF($F$12&lt;$B80,"",IF(AND($F$12&gt;=$B80,INDIRECT("'総括分析データ '!"&amp;IJ$78&amp;$C80)&lt;&gt;""),INDIRECT("'総括分析データ '!"&amp;IJ$78&amp;$C80),""))</f>
        <v/>
      </c>
      <c r="IL80" s="192" t="str">
        <f ca="1">IF($F$12&lt;$B80,"",IF(OR(AND($F$12&gt;=$B80,COUNTIF($F$22:$I$32,"積載情報")=0),$D80=0),"不要",IF(AND($F$12&gt;=$B80,COUNTIF($F$22:$I$32,"積載情報")&gt;=1,$J80="NG"),"日数NG",IF(AND($F$12&gt;=$B80,COUNTIF($F$22:$I$32,"積載情報")&gt;=1,$D80=1,IJ80&lt;&gt;""),"OK","NG"))))</f>
        <v>不要</v>
      </c>
      <c r="IN80" s="192" t="str">
        <f ca="1">IF($F$12&lt;$B80,"",IF(OR(AND($F$12&gt;=$B80,COUNTIF($F$35:$I$45,"積載情報")=0),$F80=0),"不要",IF(AND($F$12&gt;=$B80,COUNTIF($F$35:$I$45,"積載情報")&gt;=1,$J80="NG"),"日数NG",IF(AND($F$12&gt;=$B80,COUNTIF($F$35:$I$45,"積載情報")&gt;=1,$F80=1,IJ80&lt;&gt;""),"OK","NG"))))</f>
        <v>不要</v>
      </c>
      <c r="IP80" s="192" t="str">
        <f ca="1">IF($F$12&lt;$B80,"",IF(OR(AND($F$12&gt;=$B80,COUNTIF($F$48:$I$58,"積載情報")=0),$H80=0),"不要",IF(AND($F$12&gt;=$B80,COUNTIF($F$48:$I$58,"積載情報")&gt;=1,$J80="NG"),"日数NG",IF(AND($F$12&gt;=$B80,COUNTIF($F$48:$I$58,"積載情報")&gt;=1,$H80=1,IJ80&lt;&gt;""),"OK","NG"))))</f>
        <v>不要</v>
      </c>
      <c r="IR80" s="192" t="str">
        <f ca="1">IF($F$12&lt;$B80,"",IF(COUNTIF(IL80:IP80,"不要")=3,"OK",IF($N80="NG","日数NG",IF(IJ80="","OK",IF(COUNTIF(プルダウンリスト!$C$5:$C$8,反映・確認シート!IJ80)=1,"OK","NG")))))</f>
        <v>OK</v>
      </c>
      <c r="IT80" s="107" t="str">
        <f ca="1">IF($F$12&lt;$B80,"",IF($F$12&lt;$B80,"",IF(COUNTIF(IL80:IP80,"不要")=3,"",IJ80)))</f>
        <v/>
      </c>
      <c r="IV80" s="192" t="str">
        <f ca="1">IF($F$12&lt;$B80,"",IF(OR(AND($F$12&gt;=$B80,COUNTIF($F$48:$I$58,"積載情報")=0),$H80=0),"不要",IF(AND($F$12&gt;=$B80,COUNTIF($F$48:$I$58,"積載情報")&gt;=1,$J80="NG"),"日数NG",IF(AND($F$12&gt;=$B80,COUNTIF($F$48:$I$58,"積載情報")&gt;=1,$H80=1,IP80&lt;&gt;""),"OK","NG"))))</f>
        <v>不要</v>
      </c>
      <c r="IX80">
        <v>1</v>
      </c>
      <c r="IZ80" s="192" t="str">
        <f ca="1">IF($F$12&lt;$B80,"",IF(AND($F$12&gt;=$B80,INDIRECT("'総括分析データ '!"&amp;IZ$78&amp;$C80)&lt;&gt;""),VALUE(INDIRECT("'総括分析データ '!"&amp;IZ$78&amp;$C80)),""))</f>
        <v/>
      </c>
      <c r="JB80" s="192" t="str">
        <f ca="1">IF($F$12&lt;$B80,"",IF(OR(AND($F$12&gt;=$B80,COUNTIF($F$22:$I$32,"空車情報")=0),$D80=0),"不要",IF(AND($F$12&gt;=$B80,COUNTIF($F$22:$I$32,"空車情報")&gt;=1,$J80="NG"),"日数NG",IF(AND($F$12&gt;=$B80,COUNTIF($F$22:$I$32,"空車情報")&gt;=1,$D80=1,IZ80&lt;&gt;""),"OK","NG"))))</f>
        <v>不要</v>
      </c>
      <c r="JD80" s="192" t="str">
        <f ca="1">IF($F$12&lt;$B80,"",IF(OR(AND($F$12&gt;=$B80,COUNTIF($F$35:$I$45,"空車情報")=0),$F80=0),"不要",IF(AND($F$12&gt;=$B80,COUNTIF($F$35:$I$45,"空車情報")&gt;=1,$J80="NG"),"日数NG",IF(AND($F$12&gt;=$B80,COUNTIF($F$35:$I$45,"空車情報")&gt;=1,$F80=1,IZ80&lt;&gt;""),"OK","NG"))))</f>
        <v>不要</v>
      </c>
      <c r="JF80" s="192" t="str">
        <f ca="1">IF($F$12&lt;$B80,"",IF(OR(AND($F$12&gt;=$B80,COUNTIF($F$48:$I$58,"空車情報")=0),$H80=0),"不要",IF(AND($F$12&gt;=$B80,COUNTIF($F$48:$I$58,"空車情報")&gt;=1,$J80="NG"),"日数NG",IF(AND($F$12&gt;=$B80,COUNTIF($F$48:$I$58,"空車情報")&gt;=1,$H80=1,IZ80&lt;&gt;""),"OK","NG"))))</f>
        <v>不要</v>
      </c>
      <c r="JH80" s="192" t="str">
        <f ca="1">IF($F$12&lt;$B80,"",IF(COUNTIF(JB80:JF80,"不要")=3,"OK",IF($N80="NG","日数NG",IF(IZ80&gt;=0,"OK","NG"))))</f>
        <v>OK</v>
      </c>
      <c r="JJ80" s="192" t="str">
        <f ca="1">IF($F$12&lt;$B80,"",IF(COUNTIF(JB80:JF80,"不要")=3,"OK",IF($N80="NG","日数NG",IF(OR(AND($F$12&gt;=$B80,$N80="OK",$CH80&gt;=0,IZ80&lt;=$CH80),AND($F$12&gt;=$B80,$N80="OK",$CH80="",IZ80&lt;=$L80*1440)),"OK","NG"))))</f>
        <v>OK</v>
      </c>
      <c r="JL80" s="107" t="str">
        <f ca="1">IF($F$12&lt;$B80,"",IF(COUNTIF(JB80:JF80,"不要")=3,"",IF(AND($F$12&gt;=$B80,ISNUMBER(IZ80)=TRUE),IZ80,0)))</f>
        <v/>
      </c>
      <c r="JN80" s="192" t="str">
        <f ca="1">IF($F$12&lt;$B80,"",IF(AND($F$12&gt;=$B80,INDIRECT("'総括分析データ '!"&amp;JN$78&amp;$C80)&lt;&gt;""),VALUE(INDIRECT("'総括分析データ '!"&amp;JN$78&amp;$C80)),""))</f>
        <v/>
      </c>
      <c r="JP80" s="192" t="str">
        <f ca="1">IF($F$12&lt;$B80,"",IF(OR(AND($F$12&gt;=$B80,COUNTIF($F$22:$I$32,"空車情報")=0),$D80=0),"不要",IF(AND($F$12&gt;=$B80,COUNTIF($F$22:$I$32,"空車情報")&gt;=1,$J80="NG"),"日数NG",IF(AND($F$12&gt;=$B80,COUNTIF($F$22:$I$32,"空車情報")&gt;=1,$D80=1,JN80&lt;&gt;""),"OK","NG"))))</f>
        <v>不要</v>
      </c>
      <c r="JR80" s="192" t="str">
        <f ca="1">IF($F$12&lt;$B80,"",IF(OR(AND($F$12&gt;=$B80,COUNTIF($F$35:$I$45,"空車情報")=0),$F80=0),"不要",IF(AND($F$12&gt;=$B80,COUNTIF($F$35:$I$45,"空車情報")&gt;=1,$J80="NG"),"日数NG",IF(AND($F$12&gt;=$B80,COUNTIF($F$35:$I$45,"空車情報")&gt;=1,$F80=1,JN80&lt;&gt;""),"OK","NG"))))</f>
        <v>不要</v>
      </c>
      <c r="JT80" s="192" t="str">
        <f ca="1">IF($F$12&lt;$B80,"",IF(OR(AND($F$12&gt;=$B80,COUNTIF($F$48:$I$58,"空車情報")=0),$H80=0),"不要",IF(AND($F$12&gt;=$B80,COUNTIF($F$48:$I$58,"空車情報")&gt;=1,$J80="NG"),"日数NG",IF(AND($F$12&gt;=$B80,COUNTIF($F$48:$I$58,"空車情報")&gt;=1,$H80=1,JN80&lt;&gt;""),"OK","NG"))))</f>
        <v>不要</v>
      </c>
      <c r="JV80" s="192" t="str">
        <f ca="1">IF($F$12&lt;$B80,"",IF(COUNTIF(JP80:JT80,"不要")=3,"OK",IF($N80="NG","日数NG",IF(AND($F$12&gt;=$B80,JN80&gt;=0,JN80&lt;=AV80),"OK","NG"))))</f>
        <v>OK</v>
      </c>
      <c r="JX80" s="107" t="str">
        <f ca="1">IF($F$12&lt;$B80,"",IF(COUNTIF(JP80:JT80,"不要")=3,"",IF(AND($F$12&gt;=$B80,ISNUMBER(JN80)=TRUE),JN80,0)))</f>
        <v/>
      </c>
      <c r="JZ80" s="192" t="str">
        <f ca="1">IF($F$12&lt;$B80,"",IF(AND($F$12&gt;=$B80,INDIRECT("'総括分析データ '!"&amp;JZ$78&amp;$C80)&lt;&gt;""),VALUE(INDIRECT("'総括分析データ '!"&amp;JZ$78&amp;$C80)),""))</f>
        <v/>
      </c>
      <c r="KB80" s="192" t="str">
        <f ca="1">IF($F$12&lt;$B80,"",IF(OR(AND($F$12&gt;=$B80,COUNTIF($F$22:$I$32,"空車情報")=0),$D80=0),"不要",IF(AND($F$12&gt;=$B80,COUNTIF($F$22:$I$32,"空車情報")&gt;=1,$J80="NG"),"日数NG",IF(AND($F$12&gt;=$B80,COUNTIF($F$22:$I$32,"空車情報")&gt;=1,$D80=1,JZ80&lt;&gt;""),"OK","NG"))))</f>
        <v>不要</v>
      </c>
      <c r="KD80" s="192" t="str">
        <f ca="1">IF($F$12&lt;$B80,"",IF(OR(AND($F$12&gt;=$B80,COUNTIF($F$35:$I$45,"空車情報")=0),$F80=0),"不要",IF(AND($F$12&gt;=$B80,COUNTIF($F$35:$I$45,"空車情報")&gt;=1,$J80="NG"),"日数NG",IF(AND($F$12&gt;=$B80,COUNTIF($F$35:$I$45,"空車情報")&gt;=1,$F80=1,JZ80&lt;&gt;""),"OK","NG"))))</f>
        <v>不要</v>
      </c>
      <c r="KF80" s="192" t="str">
        <f ca="1">IF($F$12&lt;$B80,"",IF(OR(AND($F$12&gt;=$B80,COUNTIF($F$48:$I$58,"空車情報")=0),$H80=0),"不要",IF(AND($F$12&gt;=$B80,COUNTIF($F$48:$I$58,"空車情報")&gt;=1,$J80="NG"),"日数NG",IF(AND($F$12&gt;=$B80,COUNTIF($F$48:$I$58,"空車情報")&gt;=1,$H80=1,JZ80&lt;&gt;""),"OK","NG"))))</f>
        <v>不要</v>
      </c>
      <c r="KH80" s="192" t="str">
        <f ca="1">IF($F$12&lt;$B80,"",IF(COUNTIF(KB80:KF80,"不要")=3,"OK",IF($N80="NG","日数NG",IF(AND($F$12&gt;=$B80,JZ80&gt;=0,JZ80&lt;=100),"OK","NG"))))</f>
        <v>OK</v>
      </c>
      <c r="KJ80" s="107" t="str">
        <f ca="1">IF($F$12&lt;$B80,"",IF(COUNTIF(KB80:KF80,"不要")=3,"",IF(AND($F$12&gt;=$B80,ISNUMBER(JZ80)=TRUE),JZ80,0)))</f>
        <v/>
      </c>
      <c r="KL80">
        <v>1</v>
      </c>
      <c r="KN80" s="192" t="str">
        <f ca="1">IF($F$12&lt;$B80,"",IF(AND($F$12&gt;=$B80,INDIRECT("'総括分析データ '!"&amp;KN$78&amp;$C80)&lt;&gt;""),VALUE(INDIRECT("'総括分析データ '!"&amp;KN$78&amp;$C80)),""))</f>
        <v/>
      </c>
      <c r="KP80" s="192" t="str">
        <f ca="1">IF($F$12&lt;$B80,"",IF(OR(AND($F$12&gt;=$B80,COUNTIF($F$22:$I$32,"交通情報")=0),$D80=0),"不要",IF(AND($F$12&gt;=$B80,COUNTIF($F$22:$I$32,"交通情報")&gt;=1,$AX80="*NG*"),"距離NG",IF(AND($F$12&gt;=$B80,COUNTIF($F$22:$I$32,"交通情報")&gt;=1,$D80=1,KN80&lt;&gt;""),"OK","NG"))))</f>
        <v>不要</v>
      </c>
      <c r="KR80" s="192" t="str">
        <f ca="1">IF($F$12&lt;$B80,"",IF(OR(AND($F$12&gt;=$B80,COUNTIF($F$35:$I$45,"交通情報")=0),$F80=0),"不要",IF(AND($F$12&gt;=$B80,COUNTIF($F$35:$I$45,"交通情報")&gt;=1,$AX80="*NG*"),"距離NG",IF(AND($F$12&gt;=$B80,COUNTIF($F$35:$I$45,"交通情報")&gt;=1,$F80=1,KN80&lt;&gt;""),"OK","NG"))))</f>
        <v>不要</v>
      </c>
      <c r="KT80" s="192" t="str">
        <f ca="1">IF($F$12&lt;$B80,"",IF(OR(AND($F$12&gt;=$B80,COUNTIF($F$48:$I$58,"交通情報")=0),$H80=0),"不要",IF(AND($F$12&gt;=$B80,COUNTIF($F$48:$I$58,"交通情報")&gt;=1,$AX80="*NG*"),"距離NG",IF(AND($F$12&gt;=$B80,COUNTIF($F$48:$I$58,"交通情報")&gt;=1,$H80=1,KN80&lt;&gt;""),"OK","NG"))))</f>
        <v>不要</v>
      </c>
      <c r="KV80" s="192" t="str">
        <f ca="1">IF($F$12&lt;$B80,"",IF(COUNTIF(KP80:KT80,"不要")=3,"OK",IF($N80="NG","日数NG",IF(AND($F$12&gt;=$B80,KN80&gt;=0,KN80&lt;=$AV80),"OK","NG"))))</f>
        <v>OK</v>
      </c>
      <c r="KX80" s="107" t="str">
        <f ca="1">IF($F$12&lt;$B80,"",IF(COUNTIF(KP80:KT80,"不要")=3,"",IF(AND($F$12&gt;=$B80,ISNUMBER(KN80)=TRUE),KN80,0)))</f>
        <v/>
      </c>
      <c r="KZ80" s="192" t="str">
        <f ca="1">IF($F$12&lt;$B80,"",IF(AND($F$12&gt;=$B80,INDIRECT("'総括分析データ '!"&amp;KZ$78&amp;$C80)&lt;&gt;""),VALUE(INDIRECT("'総括分析データ '!"&amp;KZ$78&amp;$C80)),""))</f>
        <v/>
      </c>
      <c r="LB80" s="192" t="str">
        <f ca="1">IF($F$12&lt;$B80,"",IF(OR(AND($F$12&gt;=$B80,COUNTIF($F$22:$I$32,"交通情報")=0),$D80=0),"不要",IF(AND($F$12&gt;=$B80,COUNTIF($F$22:$I$32,"交通情報")&gt;=1,$D80=1,KZ80&lt;&gt;""),"OK","NG")))</f>
        <v>不要</v>
      </c>
      <c r="LD80" s="192" t="str">
        <f ca="1">IF($F$12&lt;$B80,"",IF(OR(AND($F$12&gt;=$B80,COUNTIF($F$35:$I$45,"交通情報")=0),$F80=0),"不要",IF(AND($F$12&gt;=$B80,COUNTIF($F$35:$I$45,"交通情報")&gt;=1,$F80=1,KZ80&lt;&gt;""),"OK","NG")))</f>
        <v>不要</v>
      </c>
      <c r="LF80" s="192" t="str">
        <f ca="1">IF($F$12&lt;$B80,"",IF(OR(AND($F$12&gt;=$B80,COUNTIF($F$48:$I$58,"交通情報")=0),$H80=0),"不要",IF(AND($F$12&gt;=$B80,COUNTIF($F$48:$I$58,"交通情報")&gt;=1,$H80=1,KZ80&lt;&gt;""),"OK","NG")))</f>
        <v>不要</v>
      </c>
      <c r="LH80" s="192" t="str">
        <f ca="1">IF($F$12&lt;$B80,"",IF(COUNTIF(LB80:LF80,"不要")=3,"OK",IF($N80="NG","日数NG",IF(KZ80="","OK",IF(AND(KZ80&gt;=0,KZ80&lt;&gt;"",ROUNDUP(KZ80,0)-ROUNDDOWN(KZ80,0)=0),"OK","NG")))))</f>
        <v>OK</v>
      </c>
      <c r="LJ80" s="107" t="str">
        <f ca="1">IF($F$12&lt;$B80,"",IF(COUNTIF(LB80:LF80,"不要")=3,"",IF(AND($F$12&gt;=$B80,ISNUMBER(KZ80)=TRUE),KZ80,0)))</f>
        <v/>
      </c>
      <c r="LL80" s="192" t="str">
        <f ca="1">IF($F$12&lt;$B80,"",IF(AND($F$12&gt;=$B80,INDIRECT("'総括分析データ '!"&amp;LL$78&amp;$C80)&lt;&gt;""),VALUE(INDIRECT("'総括分析データ '!"&amp;LL$78&amp;$C80)),""))</f>
        <v/>
      </c>
      <c r="LN80" s="192" t="str">
        <f ca="1">IF($F$12&lt;$B80,"",IF(OR(AND($F$12&gt;=$B80,COUNTIF($F$22:$I$32,"交通情報")=0),$D80=0),"不要",IF(AND($F$12&gt;=$B80,COUNTIF($F$22:$I$32,"交通情報")&gt;=1,$J80="NG"),"日数NG",IF(AND($F$12&gt;=$B80,COUNTIF($F$22:$I$32,"交通情報")&gt;=1,$D80=1,LL80&lt;&gt;""),"OK","NG"))))</f>
        <v>不要</v>
      </c>
      <c r="LP80" s="192" t="str">
        <f ca="1">IF($F$12&lt;$B80,"",IF(OR(AND($F$12&gt;=$B80,COUNTIF($F$35:$I$45,"交通情報")=0),$F80=0),"不要",IF(AND($F$12&gt;=$B80,COUNTIF($F$35:$I$45,"交通情報")&gt;=1,$J80="NG"),"日数NG",IF(AND($F$12&gt;=$B80,COUNTIF($F$35:$I$45,"交通情報")&gt;=1,$F80=1,LL80&lt;&gt;""),"OK","NG"))))</f>
        <v>不要</v>
      </c>
      <c r="LR80" s="192" t="str">
        <f ca="1">IF($F$12&lt;$B80,"",IF(OR(AND($F$12&gt;=$B80,COUNTIF($F$48:$I$58,"交通情報")=0),$H80=0),"不要",IF(AND($F$12&gt;=$B80,COUNTIF($F$48:$I$58,"交通情報")&gt;=1,$J80="NG"),"日数NG",IF(AND($F$12&gt;=$B80,COUNTIF($F$48:$I$58,"交通情報")&gt;=1,$H80=1,LL80&lt;&gt;""),"OK","NG"))))</f>
        <v>不要</v>
      </c>
      <c r="LT80" s="192" t="str">
        <f ca="1">IF($F$12&lt;$B80,"",IF(COUNTIF(LN80:LR80,"不要")=3,"OK",IF($N80="NG","日数NG",IF(LL80&gt;=0,"OK","NG"))))</f>
        <v>OK</v>
      </c>
      <c r="LV80" s="192" t="str">
        <f ca="1">IF($F$12&lt;$B80,"",IF(COUNTIF(LN80:LR80,"不要")=3,"OK",IF($N80="NG","日数NG",IF(OR(AND($F$12&gt;=$B80,$N80="OK",$CH80&gt;=0,LL80&lt;=$CH80),AND($F$12&gt;=$B80,$N80="OK",$CH80="",LL80&lt;=$L80*1440)),"OK","NG"))))</f>
        <v>OK</v>
      </c>
      <c r="LX80" s="107" t="str">
        <f ca="1">IF($F$12&lt;$B80,"",IF(COUNTIF(LN80:LR80,"不要")=3,"",IF(AND($F$12&gt;=$B80,ISNUMBER(LL80)=TRUE),LL80,0)))</f>
        <v/>
      </c>
      <c r="LZ80">
        <v>1</v>
      </c>
      <c r="MB80" s="192" t="str">
        <f ca="1">IF($F$12&lt;$B80,"",IF(AND($F$12&gt;=$B80,INDIRECT("'総括分析データ '!"&amp;MB$78&amp;$C80)&lt;&gt;""),VALUE(INDIRECT("'総括分析データ '!"&amp;MB$78&amp;$C80)),""))</f>
        <v/>
      </c>
      <c r="MD80" s="192" t="str">
        <f ca="1">IF($F$12&lt;$B80,"",IF(OR(AND($F$12&gt;=$B80,COUNTIF($F$22:$I$32,"温度情報")=0),$D80=0),"不要",IF(AND($F$12&gt;=$B80,COUNTIF($F$22:$I$32,"温度情報")&gt;=1,$J80="NG"),"日数NG",IF(AND($F$12&gt;=$B80,COUNTIF($F$22:$I$32,"温度情報")&gt;=1,$D80=1,MB80&lt;&gt;""),"OK","NG"))))</f>
        <v>不要</v>
      </c>
      <c r="MF80" s="192" t="str">
        <f ca="1">IF($F$12&lt;$B80,"",IF(OR(AND($F$12&gt;=$B80,COUNTIF($F$35:$I$45,"温度情報")=0),$F80=0),"不要",IF(AND($F$12&gt;=$B80,COUNTIF($F$35:$I$45,"温度情報")&gt;=1,$J80="NG"),"日数NG",IF(AND($F$12&gt;=$B80,COUNTIF($F$35:$I$45,"温度情報")&gt;=1,$F80=1,MB80&lt;&gt;""),"OK","NG"))))</f>
        <v>不要</v>
      </c>
      <c r="MH80" s="192" t="str">
        <f ca="1">IF($F$12&lt;$B80,"",IF(OR(AND($F$12&gt;=$B80,COUNTIF($F$48:$I$58,"温度情報")=0),$H80=0),"不要",IF(AND($F$12&gt;=$B80,COUNTIF($F$48:$I$58,"温度情報")&gt;=1,$J80="NG"),"日数NG",IF(AND($F$12&gt;=$B80,COUNTIF($F$48:$I$58,"温度情報")&gt;=1,$H80=1,MB80&lt;&gt;""),"OK","NG"))))</f>
        <v>不要</v>
      </c>
      <c r="MJ80" s="192" t="str">
        <f ca="1">IF($F$12&lt;$B80,"",IF(COUNTIF(MD80:MH80,"不要")=3,"OK",IF(AND($F$12&gt;=$B80,MB80&gt;100,MB80&lt;-100),"BC","OK")))</f>
        <v>OK</v>
      </c>
      <c r="ML80" s="107" t="str">
        <f ca="1">IF($F$12&lt;$B80,"",IF(COUNTIF(MD80:MH80,"不要")=3,"",IF(AND($F$12&gt;=$B80,ISNUMBER(MB80)=TRUE),MB80,0)))</f>
        <v/>
      </c>
      <c r="MN80" s="192" t="str">
        <f ca="1">IF($F$12&lt;$B80,"",IF(AND($F$12&gt;=$B80,INDIRECT("'総括分析データ '!"&amp;MN$78&amp;$C80)&lt;&gt;""),VALUE(INDIRECT("'総括分析データ '!"&amp;MN$78&amp;$C80)),""))</f>
        <v/>
      </c>
      <c r="MP80" s="192" t="str">
        <f ca="1">IF($F$12&lt;$B80,"",IF(OR(AND($F$12&gt;=$B80,COUNTIF($F$22:$I$32,"温度情報")=0),$D80=0),"不要",IF(AND($F$12&gt;=$B80,COUNTIF($F$22:$I$32,"温度情報")&gt;=1,$J80="NG"),"日数NG",IF(AND($F$12&gt;=$B80,COUNTIF($F$22:$I$32,"温度情報")&gt;=1,$D80=1,MN80&lt;&gt;""),"OK","NG"))))</f>
        <v>不要</v>
      </c>
      <c r="MR80" s="192" t="str">
        <f ca="1">IF($F$12&lt;$B80,"",IF(OR(AND($F$12&gt;=$B80,COUNTIF($F$35:$I$45,"温度情報")=0),$F80=0),"不要",IF(AND($F$12&gt;=$B80,COUNTIF($F$35:$I$45,"温度情報")&gt;=1,$J80="NG"),"日数NG",IF(AND($F$12&gt;=$B80,COUNTIF($F$35:$I$45,"温度情報")&gt;=1,$F80=1,MN80&lt;&gt;""),"OK","NG"))))</f>
        <v>不要</v>
      </c>
      <c r="MT80" s="192" t="str">
        <f ca="1">IF($F$12&lt;$B80,"",IF(OR(AND($F$12&gt;=$B80,COUNTIF($F$48:$I$58,"温度情報")=0),$H80=0),"不要",IF(AND($F$12&gt;=$B80,COUNTIF($F$48:$I$58,"温度情報")&gt;=1,$J80="NG"),"日数NG",IF(AND($F$12&gt;=$B80,COUNTIF($F$48:$I$58,"温度情報")&gt;=1,$H80=1,MN80&lt;&gt;""),"OK","NG"))))</f>
        <v>不要</v>
      </c>
      <c r="MV80" s="192" t="str">
        <f ca="1">IF($F$12&lt;$B80,"",IF(COUNTIF(MP80:MT80,"不要")=3,"OK",IF(AND($F$12&gt;=$B80,MN80&gt;100,MN80&lt;-100),"BC","OK")))</f>
        <v>OK</v>
      </c>
      <c r="MX80" s="107" t="str">
        <f ca="1">IF($F$12&lt;$B80,"",IF(COUNTIF(MP80:MT80,"不要")=3,"",IF(AND($F$12&gt;=$B80,ISNUMBER(MN80)=TRUE),MN80,0)))</f>
        <v/>
      </c>
      <c r="MZ80" s="192" t="str">
        <f ca="1">IF($F$12&lt;$B80,"",IF(AND($F$12&gt;=$B80,INDIRECT("'総括分析データ '!"&amp;MZ$78&amp;$C80)&lt;&gt;""),VALUE(INDIRECT("'総括分析データ '!"&amp;MZ$78&amp;$C80)),""))</f>
        <v/>
      </c>
      <c r="NB80" s="192" t="str">
        <f ca="1">IF($F$12&lt;$B80,"",IF(OR(AND($F$12&gt;=$B80,COUNTIF($F$22:$I$32,"温度情報")=0),$D80=0),"不要",IF(AND($F$12&gt;=$B80,COUNTIF($F$22:$I$32,"温度情報")&gt;=1,$J80="NG"),"日数NG",IF(AND($F$12&gt;=$B80,COUNTIF($F$22:$I$32,"温度情報")&gt;=1,$D80=1,MZ80&lt;&gt;""),"OK","NG"))))</f>
        <v>不要</v>
      </c>
      <c r="ND80" s="192" t="str">
        <f ca="1">IF($F$12&lt;$B80,"",IF(OR(AND($F$12&gt;=$B80,COUNTIF($F$35:$I$45,"温度情報")=0),$F80=0),"不要",IF(AND($F$12&gt;=$B80,COUNTIF($F$35:$I$45,"温度情報")&gt;=1,$J80="NG"),"日数NG",IF(AND($F$12&gt;=$B80,COUNTIF($F$35:$I$45,"温度情報")&gt;=1,$F80=1,MZ80&lt;&gt;""),"OK","NG"))))</f>
        <v>不要</v>
      </c>
      <c r="NF80" s="192" t="str">
        <f ca="1">IF($F$12&lt;$B80,"",IF(OR(AND($F$12&gt;=$B80,COUNTIF($F$48:$I$58,"温度情報")=0),$H80=0),"不要",IF(AND($F$12&gt;=$B80,COUNTIF($F$48:$I$58,"温度情報")&gt;=1,$J80="NG"),"日数NG",IF(AND($F$12&gt;=$B80,COUNTIF($F$48:$I$58,"温度情報")&gt;=1,$H80=1,MZ80&lt;&gt;""),"OK","NG"))))</f>
        <v>不要</v>
      </c>
      <c r="NH80" s="192" t="str">
        <f ca="1">IF($F$12&lt;$B80,"",IF(COUNTIF(NB80:NF80,"不要")=3,"OK",IF($N80="NG","日数NG",IF(MZ80="","OK",IF(AND(MZ80&gt;=0,MZ80&lt;&gt;"",ROUNDUP(MZ80,0)-ROUNDDOWN(MZ80,0)=0),"OK","NG")))))</f>
        <v>OK</v>
      </c>
      <c r="NJ80" s="107" t="str">
        <f ca="1">IF($F$12&lt;$B80,"",IF(COUNTIF(NB80:NF80,"不要")=3,"",IF(AND($F$12&gt;=$B80,ISNUMBER(MZ80)=TRUE),MZ80,0)))</f>
        <v/>
      </c>
      <c r="NL80">
        <v>1</v>
      </c>
      <c r="NN80" s="192" t="str">
        <f ca="1">IF($F$12&lt;$B80,"",IF(AND($F$12&gt;=$B80,INDIRECT("'総括分析データ '!"&amp;NN$78&amp;$C80)&lt;&gt;""),INDIRECT("'総括分析データ '!"&amp;NN$78&amp;$C80),""))</f>
        <v/>
      </c>
      <c r="NP80" s="192" t="str">
        <f>IF(OR($F$12&lt;$B80,AND($F$64="",$H$64="",$J$64="")),"",IF(AND($F$12&gt;=$B80,OR($F$64="",$D80=0)),"不要",IF(AND($F$12&gt;=$B80,$F$64&lt;&gt;"",$D80=1,NN80&lt;&gt;""),"OK","NG")))</f>
        <v/>
      </c>
      <c r="NR80" s="192" t="str">
        <f>IF(OR($F$12&lt;$B80,AND($F$64="",$H$64="",$J$64="")),"",IF(AND($F$12&gt;=$B80,OR($H$64="",$H$64=17,$D80=0)),"不要",IF(AND($F$12&gt;=$B80,$H$64&lt;&gt;"",$D80=1,NN80&lt;&gt;""),"OK","NG")))</f>
        <v/>
      </c>
      <c r="NT80" s="107" t="str">
        <f>IF(OR(COUNTIF(NP80:NR80,"不要")=2,AND(NP80="",NR80="")),"",NN80)</f>
        <v/>
      </c>
      <c r="NV80" s="192" t="str">
        <f ca="1">IF($F$12&lt;$B80,"",IF(AND($F$12&gt;=$B80,INDIRECT("'総括分析データ '!"&amp;NV$78&amp;$C80)&lt;&gt;""),INDIRECT("'総括分析データ '!"&amp;NV$78&amp;$C80),""))</f>
        <v/>
      </c>
      <c r="NX80" s="192" t="str">
        <f>IF(OR($F$12&lt;$B80,AND($F$66="",$H$66="",$J$66="")),"",IF(AND($F$12&gt;=$B80,OR($F$66="",$D80=0)),"不要",IF(AND($F$12&gt;=$B80,$F$66&lt;&gt;"",$D80=1,NV80&lt;&gt;""),"OK","NG")))</f>
        <v/>
      </c>
      <c r="NZ80" s="192" t="str">
        <f>IF(OR($F$12&lt;$B80,AND($F$66="",$H$66="",$J$66="")),"",IF(AND($F$12&gt;=$B80,OR($H$66="",$H$66=17,$D80=0)),"不要",IF(AND($F$12&gt;=$B80,$H$66&lt;&gt;"",$D80=1,NV80&lt;&gt;""),"OK","NG")))</f>
        <v/>
      </c>
      <c r="OB80" s="107" t="str">
        <f>IF(OR(COUNTIF(NX80:NZ80,"不要")=2,AND(NX80="",NZ80="")),"",NV80)</f>
        <v/>
      </c>
      <c r="OD80" s="192" t="str">
        <f ca="1">IF($F$12&lt;$B80,"",IF(AND($F$12&gt;=$B80,INDIRECT("'総括分析データ '!"&amp;OD$78&amp;$C80)&lt;&gt;""),INDIRECT("'総括分析データ '!"&amp;OD$78&amp;$C80),""))</f>
        <v/>
      </c>
      <c r="OF80" s="192" t="str">
        <f>IF(OR($F$12&lt;$B80,AND($F$68="",$H$68="",$J$68="")),"",IF(AND($F$12&gt;=$B80,OR($F$68="",$D80=0)),"不要",IF(AND($F$12&gt;=$B80,$F$68&lt;&gt;"",$D80=1,OD80&lt;&gt;""),"OK","NG")))</f>
        <v/>
      </c>
      <c r="OH80" s="192" t="str">
        <f>IF(OR($F$12&lt;$B80,AND($F$68="",$H$68="",$J$68="")),"",IF(AND($F$12&gt;=$B80,OR($H$68="",$H$68=17,$D80=0)),"不要",IF(AND($F$12&gt;=$B80,$H$68&lt;&gt;"",$D80=1,OD80&lt;&gt;""),"OK","NG")))</f>
        <v/>
      </c>
      <c r="OJ80" s="107" t="str">
        <f>IF(OR(COUNTIF(OF80:OH80,"不要")=2,AND(OF80="",OH80="")),"",OD80)</f>
        <v/>
      </c>
      <c r="OL80" s="192" t="str">
        <f ca="1">IF($F$12&lt;$B80,"",IF(AND($F$12&gt;=$B80,INDIRECT("'総括分析データ '!"&amp;OL$78&amp;$C80)&lt;&gt;""),INDIRECT("'総括分析データ '!"&amp;OL$78&amp;$C80),""))</f>
        <v/>
      </c>
      <c r="ON80" s="192" t="str">
        <f>IF(OR($F$12&lt;$B80,AND($F$70="",$H$70="",$J$70="")),"",IF(AND($F$12&gt;=$B80,OR($F$70="",$D80=0)),"不要",IF(AND($F$12&gt;=$B80,$F$70&lt;&gt;"",$D80=1,OL80&lt;&gt;""),"OK","NG")))</f>
        <v/>
      </c>
      <c r="OP80" s="192" t="str">
        <f>IF(OR($F$12&lt;$B80,AND($F$70="",$H$70="",$J$70="")),"",IF(AND($F$12&gt;=$B80,OR($H$70="",$H$70=17,$D80=0)),"不要",IF(AND($F$12&gt;=$B80,$H$70&lt;&gt;"",$D80=1,OL80&lt;&gt;""),"OK","NG")))</f>
        <v/>
      </c>
      <c r="OR80" s="107" t="str">
        <f>IF(OR(COUNTIF(ON80:OP80,"不要")=2,AND(ON80="",OP80="")),"",OL80)</f>
        <v/>
      </c>
    </row>
    <row r="81" spans="2:408" ht="5.0999999999999996" customHeight="1" thickBot="1" x14ac:dyDescent="0.2">
      <c r="L81" s="6"/>
      <c r="CT81" s="108"/>
      <c r="EF81" s="108"/>
      <c r="FJ81" s="108"/>
      <c r="FL81" s="108"/>
      <c r="FZ81" s="108"/>
      <c r="GR81" s="108"/>
      <c r="HF81" s="108"/>
      <c r="HV81" s="108"/>
      <c r="IT81" s="6"/>
      <c r="JL81" s="108"/>
      <c r="JX81" s="6"/>
      <c r="KJ81" s="6"/>
      <c r="KX81" s="6"/>
      <c r="LJ81" s="6"/>
      <c r="LX81" s="108"/>
      <c r="ML81" s="6"/>
      <c r="MX81" s="6"/>
      <c r="NJ81" s="6"/>
    </row>
    <row r="82" spans="2:408" ht="14.25" thickBot="1" x14ac:dyDescent="0.2">
      <c r="B82">
        <v>2</v>
      </c>
      <c r="C82">
        <v>15</v>
      </c>
      <c r="D82" s="52">
        <f ca="1">IF($F$12&lt;$B82,"",IF(AND($F$12&gt;=$B82,INDIRECT("'総括分析データ '!"&amp;D$78&amp;$C82)="○"),1,IF(AND($F$12&gt;=$B82,INDIRECT("'総括分析データ '!"&amp;D$78&amp;$C82)&lt;&gt;"○"),0)))</f>
        <v>0</v>
      </c>
      <c r="F82" s="52">
        <f ca="1">IF($F$12&lt;$B82,"",IF(AND($F$12&gt;=$B82,INDIRECT("'総括分析データ '!"&amp;F$78&amp;$C82)="○"),1,IF(AND($F$12&gt;=$B82,INDIRECT("'総括分析データ '!"&amp;F$78&amp;$C82)&lt;&gt;"○"),0)))</f>
        <v>0</v>
      </c>
      <c r="H82" s="52">
        <f ca="1">IF($F$12&lt;$B82,"",IF(AND($F$12&gt;=$B82,INDIRECT("'総括分析データ '!"&amp;H$78&amp;$C82)="○"),1,IF(AND($F$12&gt;=$B82,INDIRECT("'総括分析データ '!"&amp;H$78&amp;$C82)&lt;&gt;"○"),0)))</f>
        <v>0</v>
      </c>
      <c r="J82" s="192" t="str">
        <f ca="1">IF($F$12&lt;B82,"",IF(OR(D82=1,F82=1),"OK","NG"))</f>
        <v>NG</v>
      </c>
      <c r="L82" s="52">
        <f ca="1">IF($F$12&lt;B82,"",IF(ISNUMBER(INDIRECT("'総括分析データ '!"&amp;L$78&amp;$C82))=TRUE,VALUE(INDIRECT("'総括分析データ '!"&amp;L$78&amp;$C82)),0))</f>
        <v>0</v>
      </c>
      <c r="N82" s="192" t="str">
        <f ca="1">IF($F$12&lt;$B82,"",IF(AND(L82="",L82&lt;10),"NG","OK"))</f>
        <v>OK</v>
      </c>
      <c r="O82" s="6"/>
      <c r="P82" s="52" t="str">
        <f ca="1">IF($F$12&lt;$B82,"",IF(AND($F$12&gt;=$B82,INDIRECT("'総括分析データ '!"&amp;P$78&amp;$C82)&lt;&gt;""),INDIRECT("'総括分析データ '!"&amp;P$78&amp;$C82),""))</f>
        <v/>
      </c>
      <c r="R82" s="52" t="str">
        <f ca="1">IF($F$12&lt;$B82,"",IF(AND($F$12&gt;=$B82,INDIRECT("'総括分析データ '!"&amp;R$78&amp;$C82)&lt;&gt;""),UPPER(INDIRECT("'総括分析データ '!"&amp;R$78&amp;$C82)),""))</f>
        <v/>
      </c>
      <c r="T82" s="52" t="str">
        <f ca="1">IF($F$12&lt;$B82,"",IF(AND($F$12&gt;=$B82,INDIRECT("'総括分析データ '!"&amp;T$78&amp;$C82)&lt;&gt;""),INDIRECT("'総括分析データ '!"&amp;T$78&amp;$C82),""))</f>
        <v/>
      </c>
      <c r="V82" s="52" t="str">
        <f ca="1">IF($F$12&lt;$B82,"",IF(AND($F$12&gt;=$B82,INDIRECT("'総括分析データ '!"&amp;V$78&amp;$C82)&lt;&gt;""),VALUE(INDIRECT("'総括分析データ '!"&amp;V$78&amp;$C82)),""))</f>
        <v/>
      </c>
      <c r="X82" s="192" t="str">
        <f ca="1">IF($F$12&lt;$B82,"",IF(AND($F$12&gt;=$B82,COUNTIF(プルダウンリスト!$F$3:$F$137,反映・確認シート!P82)=1,COUNTIF(プルダウンリスト!$H$3:$H$4233,反映・確認シート!R82)&gt;=1,T82&lt;&gt;"",V82&lt;&gt;""),"OK","NG"))</f>
        <v>NG</v>
      </c>
      <c r="Z82" s="453" t="str">
        <f ca="1">P82&amp;R82&amp;T82&amp;V82</f>
        <v/>
      </c>
      <c r="AA82" s="454"/>
      <c r="AB82" s="455"/>
      <c r="AD82" s="453" t="str">
        <f ca="1">IF($F$12&lt;$B82,"",IF(AND($F$12&gt;=$B82,INDIRECT("'総括分析データ '!"&amp;AD$78&amp;$C82)&lt;&gt;""),ASC(INDIRECT("'総括分析データ '!"&amp;AD$78&amp;$C82)),""))</f>
        <v/>
      </c>
      <c r="AE82" s="454"/>
      <c r="AF82" s="455"/>
      <c r="AH82" s="192" t="str">
        <f ca="1">IF($F$12&lt;$B82,"",IF(AND($F$12&gt;=$B82,AD82&lt;&gt;""),"OK","NG"))</f>
        <v>NG</v>
      </c>
      <c r="AJ82" s="462" t="str">
        <f ca="1">IF($F$12&lt;$B82,"",IF(AND($F$12&gt;=$B82,INDIRECT("'総括分析データ '!"&amp;AJ$78&amp;$C82)&lt;&gt;""),DBCS(SUBSTITUTE(SUBSTITUTE(INDIRECT("'総括分析データ '!"&amp;AJ$78&amp;$C82),"　"," ")," ","")),""))</f>
        <v/>
      </c>
      <c r="AK82" s="463"/>
      <c r="AL82" s="464"/>
      <c r="AN82" s="192" t="str">
        <f ca="1">IF($F$12&lt;$B82,"",IF(AND($F$12&gt;=$B82,AJ82&lt;&gt;""),"OK","BC"))</f>
        <v>BC</v>
      </c>
      <c r="AP82" s="52" t="str">
        <f ca="1">IF(OR($F$12&lt;$B82,INDIRECT("'総括分析データ '!"&amp;AP$78&amp;$C82)=""),"",INDIRECT("'総括分析データ '!"&amp;AP$78&amp;$C82))</f>
        <v/>
      </c>
      <c r="AR82" s="192" t="str">
        <f ca="1">IF($F$12&lt;$B82,"",IF(AND($F$12&gt;=$B82,COUNTIF(プルダウンリスト!$C$13:$C$16,反映・確認シート!AP82)=1),"OK","NG"))</f>
        <v>NG</v>
      </c>
      <c r="AT82">
        <v>2</v>
      </c>
      <c r="AV82" s="192" t="str">
        <f ca="1">IF($F$12&lt;$B82,"",IF(AND($F$12&gt;=$B82,INDIRECT("'総括分析データ '!"&amp;AV$78&amp;$C82)&lt;&gt;""),INDIRECT("'総括分析データ '!"&amp;AV$78&amp;$C82),""))</f>
        <v/>
      </c>
      <c r="AX82" s="192" t="str">
        <f ca="1">IF($F$12&lt;$B82,"",IF($N82="NG","日数NG",IF(OR(AND($F$6="連携前",$F$12&gt;=$B82,AV82&gt;0,AV82&lt;L82*2880),AND($F$6="連携後",$F$12&gt;=$B82,AV82&gt;=0,AV82&lt;L82*2880)),"OK","NG")))</f>
        <v>NG</v>
      </c>
      <c r="AZ82" s="92">
        <f ca="1">IF($F$12&lt;$B82,"",IF(AND($F$12&gt;=$B82,ISNUMBER(AV82)=TRUE),AV82,0))</f>
        <v>0</v>
      </c>
      <c r="BB82" s="192" t="str">
        <f ca="1">IF($F$12&lt;$B82,"",IF(AND($F$12&gt;=$B82,INDIRECT("'総括分析データ '!"&amp;BB$78&amp;$C82)&lt;&gt;""),VALUE(INDIRECT("'総括分析データ '!"&amp;BB$78&amp;$C82)),""))</f>
        <v/>
      </c>
      <c r="BD82" s="192" t="str">
        <f ca="1">IF($F$12&lt;$B82,"",IF($N82="NG","日数NG",IF(BB82="","NG",IF(AND($F$12&gt;=$B82,$BB82&lt;=$L82*100),"OK","BC"))))</f>
        <v>NG</v>
      </c>
      <c r="BF82" s="192" t="str">
        <f ca="1">IF($F$12&lt;$B82,"",IF(OR($AX82="NG",$AX82="日数NG"),"距離NG",IF(AND($F$12&gt;=$B82,OR(AND($F$6="連携前",$BB82&gt;0),AND($F$6="連携後",$AZ82=0,$BB82=0),AND($F$6="連携後",$AZ82&gt;0,$BB82&gt;0))),"OK","NG")))</f>
        <v>距離NG</v>
      </c>
      <c r="BH82" s="92">
        <f ca="1">IF($F$12&lt;$B82,"",IF(AND($F$12&gt;=$B82,ISNUMBER(BB82)=TRUE),BB82,0))</f>
        <v>0</v>
      </c>
      <c r="BJ82" s="192" t="str">
        <f ca="1">IF($F$12&lt;$B82,"",IF(AND($F$12&gt;=$B82,INDIRECT("'総括分析データ '!"&amp;BJ$78&amp;$C82)&lt;&gt;""),VALUE(INDIRECT("'総括分析データ '!"&amp;BJ$78&amp;$C82)),""))</f>
        <v/>
      </c>
      <c r="BL82" s="192" t="str">
        <f ca="1">IF($F$12&lt;$B82,"",IF($N82="NG","日数NG",IF(AND(BJ82&gt;=0,BJ82&lt;&gt;"",BJ82&lt;=100),"OK","NG")))</f>
        <v>NG</v>
      </c>
      <c r="BN82" s="92">
        <f ca="1">IF($F$12&lt;$B82,"",IF(AND($F$12&gt;=$B82,ISNUMBER(BJ82)=TRUE),BJ82,0))</f>
        <v>0</v>
      </c>
      <c r="BP82" s="192" t="str">
        <f ca="1">IF($F$12&lt;$B82,"",IF(AND($F$12&gt;=$B82,INDIRECT("'総括分析データ '!"&amp;BP$78&amp;$C82)&lt;&gt;""),VALUE(INDIRECT("'総括分析データ '!"&amp;BP$78&amp;$C82)),""))</f>
        <v/>
      </c>
      <c r="BR82" s="192" t="str">
        <f ca="1">IF($F$12&lt;$B82,"",IF(OR($AX82="NG",$AX82="日数NG"),"距離NG",IF(BP82="","NG",IF(AND($F$12&gt;=$B82,OR(AND($F$6="連携前",$BP82&gt;0),AND($F$6="連携後",$AZ82=0,$BP82=0),AND($F$6="連携後",$AZ82&gt;0,$BP82&gt;0))),"OK","NG"))))</f>
        <v>距離NG</v>
      </c>
      <c r="BT82" s="92">
        <f ca="1">IF($F$12&lt;$B82,"",IF(AND($F$12&gt;=$B82,ISNUMBER(BP82)=TRUE),BP82,0))</f>
        <v>0</v>
      </c>
      <c r="BV82" s="192" t="str">
        <f ca="1">IF($F$12&lt;$B82,"",IF(AND($F$12&gt;=$B82,INDIRECT("'総括分析データ '!"&amp;BV$78&amp;$C82)&lt;&gt;""),VALUE(INDIRECT("'総括分析データ '!"&amp;BV$78&amp;$C82)),""))</f>
        <v/>
      </c>
      <c r="BX82" s="192" t="str">
        <f ca="1">IF($F$12&lt;$B82,"",IF(AND($F$12&gt;=$B82,$F$16=5,$BV82=""),"NG","OK"))</f>
        <v>OK</v>
      </c>
      <c r="BZ82" s="192" t="str">
        <f ca="1">IF($F$12&lt;$B82,"",IF(AND($F$12&gt;=$B82,$BP82&lt;&gt;"",$BV82&gt;$BP82),"NG","OK"))</f>
        <v>OK</v>
      </c>
      <c r="CB82" s="92">
        <f ca="1">IF($F$12&lt;$B82,"",IF(AND($F$12&gt;=$B82,ISNUMBER(BV82)=TRUE),BV82,0))</f>
        <v>0</v>
      </c>
      <c r="CD82" s="92">
        <f ca="1">IF($F$12&lt;$B82,"",IF(AND($F$12&gt;=$B82,ISNUMBER(INDIRECT("'総括分析データ '!"&amp;CD$78&amp;$C82)=TRUE)),INDIRECT("'総括分析データ '!"&amp;CD$78&amp;$C82),0))</f>
        <v>0</v>
      </c>
      <c r="CF82">
        <v>2</v>
      </c>
      <c r="CH82" s="192" t="str">
        <f ca="1">IF($F$12&lt;$B82,"",IF(AND($F$12&gt;=$B82,INDIRECT("'総括分析データ '!"&amp;CH$78&amp;$C82)&lt;&gt;""),VALUE(INDIRECT("'総括分析データ '!"&amp;CH$78&amp;$C82)),""))</f>
        <v/>
      </c>
      <c r="CJ82" s="192" t="str">
        <f ca="1">IF($F$12&lt;$B82,"",IF(OR(AND($F$12&gt;=$B82,COUNTIF($F$22:$I$32,"走行時間")=0),$D82=0),"不要",IF(AND($F$12&gt;=$B82,COUNTIF($F$22:$I$32,"走行時間")=1,$J82="NG"),"日数NG",IF(AND($F$12&gt;=$B82,COUNTIF($F$22:$I$32,"走行時間")=1,$D82=1,$CH82&lt;&gt;""),"OK","NG"))))</f>
        <v>不要</v>
      </c>
      <c r="CL82" s="192" t="str">
        <f ca="1">IF($F$12&lt;$B82,"",IF(OR(AND($F$12&gt;=$B82,COUNTIF($F$35:$I$45,"走行時間")=0),$F82=0),"不要",IF(AND($F$12&gt;=$B82,COUNTIF($F$35:$I$45,"走行時間")=1,$J82="NG"),"日数NG",IF(AND($F$12&gt;=$B82,COUNTIF($F$35:$I$45,"走行時間")=1,$F82=1,$CH82&lt;&gt;""),"OK","NG"))))</f>
        <v>不要</v>
      </c>
      <c r="CN82" s="192" t="str">
        <f ca="1">IF($F$12&lt;$B82,"",IF(OR(AND($F$12&gt;=$B82,COUNTIF($F$48:$I$58,"走行時間")=0),$H82=0),"不要",IF(AND($F$12&gt;=$B82,COUNTIF($F$48:$I$58,"走行時間")=1,$J82="NG"),"日数NG",IF(AND($F$12&gt;=$B82,COUNTIF($F$48:$I$58,"走行時間")=1,$H82=1,$CH82&lt;&gt;""),"OK","NG"))))</f>
        <v>不要</v>
      </c>
      <c r="CP82" s="192" t="str">
        <f ca="1">IF($F$12&lt;$B82,"",IF(COUNTIF($CJ82:$CN82,"不要")=3,"OK",IF(OR($AX82="NG",$AX82="日数NG"),"距離NG",IF(AND($F$12&gt;=$B82,OR(AND($F$6="連携前",CH82&gt;0),AND($F$6="連携後",$AZ82=0,CH82=0),AND($F$6="連携後",$AZ82&gt;0,CH82&gt;0))),"OK","NG"))))</f>
        <v>OK</v>
      </c>
      <c r="CR82" s="192" t="str">
        <f ca="1">IF($F$12&lt;$B82,"",IF(COUNTIF($CJ82:$CN82,"不要")=3,"OK",IF(OR($AX82="NG",$AX82="日数NG"),"距離NG",IF(AND($F$12&gt;=$B82,$L82*1440&gt;=CH82),"OK","NG"))))</f>
        <v>OK</v>
      </c>
      <c r="CT82" s="107" t="str">
        <f ca="1">IF(OR(COUNTIF($CJ82:$CN82,"不要")=3,$F$12&lt;$B82),"",IF(AND($F$12&gt;=$B82,ISNUMBER(CH82)=TRUE),CH82,0))</f>
        <v/>
      </c>
      <c r="CV82" s="192" t="str">
        <f ca="1">IF($F$12&lt;$B82,"",IF(AND($F$12&gt;=$B82,INDIRECT("'総括分析データ '!"&amp;CV$78&amp;$C82)&lt;&gt;""),VALUE(INDIRECT("'総括分析データ '!"&amp;CV$78&amp;$C82)),""))</f>
        <v/>
      </c>
      <c r="CX82" s="192" t="str">
        <f ca="1">IF($F$12&lt;$B82,"",IF(OR(AND($F$12&gt;=$B82,COUNTIF($F$22:$I$32,"平均速度")=0),$D82=0),"不要",IF(AND($F$12&gt;=$B82,COUNTIF($F$22:$I$32,"平均速度")=1,$J82="NG"),"日数NG",IF(AND($F$12&gt;=$B82,COUNTIF($F$22:$I$32,"平均速度")=1,$D82=1,$CH82&lt;&gt;""),"OK","NG"))))</f>
        <v>不要</v>
      </c>
      <c r="CZ82" s="192" t="str">
        <f ca="1">IF($F$12&lt;$B82,"",IF(OR(AND($F$12&gt;=$B82,COUNTIF($F$35:$I$45,"平均速度")=0),$F82=0),"不要",IF(AND($F$12&gt;=$B82,COUNTIF($F$35:$I$45,"平均速度")=1,$J82="NG"),"日数NG",IF(AND($F$12&gt;=$B82,COUNTIF($F$35:$I$45,"平均速度")=1,$F82=1,$CH82&lt;&gt;""),"OK","NG"))))</f>
        <v>不要</v>
      </c>
      <c r="DB82" s="192" t="str">
        <f ca="1">IF($F$12&lt;$B82,"",IF(OR(AND($F$12&gt;=$B82,COUNTIF($F$48:$I$58,"平均速度")=0),$H82=0),"不要",IF(AND($F$12&gt;=$B82,COUNTIF($F$48:$I$58,"平均速度")=1,$J82="NG"),"日数NG",IF(AND($F$12&gt;=$B82,COUNTIF($F$48:$I$58,"平均速度")=1,$H82=1,$CH82&lt;&gt;""),"OK","NG"))))</f>
        <v>不要</v>
      </c>
      <c r="DD82" s="192" t="str">
        <f ca="1">IF($F$12&lt;$B82,"",IF(COUNTIF($CX82:$DB82,"不要")=3,"OK",IF(OR($AX82="NG",$AX82="日数NG"),"距離NG",IF(AND($F$12&gt;=$B82,OR(AND($F$6="連携前",CV82&gt;0),AND($F$6="連携後",$AV82=0,CV82=0),AND($F$6="連携後",$AV82&gt;0,CV82&gt;0))),"OK","NG"))))</f>
        <v>OK</v>
      </c>
      <c r="DF82" s="192" t="str">
        <f ca="1">IF($F$12&lt;$B82,"",IF(COUNTIF($CX82:$DB82,"不要")=3,"OK",IF(OR($AX82="NG",$AX82="日数NG"),"距離NG",IF(AND($F$12&gt;=$B82,CV82&lt;60),"OK",IF(AND($F$12&gt;=$B82,CV82&lt;120),"BC","NG")))))</f>
        <v>OK</v>
      </c>
      <c r="DH82" s="107" t="str">
        <f ca="1">IF(OR($F$12&lt;$B82,COUNTIF($CX82:$DB82,"不要")=3),"",IF(AND($F$12&gt;=$B82,ISNUMBER(CV82)=TRUE),CV82,0))</f>
        <v/>
      </c>
      <c r="DJ82">
        <v>2</v>
      </c>
      <c r="DL82" s="192" t="str">
        <f ca="1">IF($F$12&lt;$B82,"",IF(AND($F$12&gt;=$B82,INDIRECT("'総括分析データ '!"&amp;DL$78&amp;$C82)&lt;&gt;""),VALUE(INDIRECT("'総括分析データ '!"&amp;DL$78&amp;$C82)),""))</f>
        <v/>
      </c>
      <c r="DN82" s="192" t="str">
        <f ca="1">IF($F$12&lt;$B82,"",IF(OR(AND($F$12&gt;=$B82,COUNTIF($F$22:$I$32,"走行距離（高速道路）")=0),$D82=0),"不要",IF(AND($F$12&gt;=$B82,COUNTIF($F$22:$I$32,"走行距離（高速道路）")&gt;=1,$J82="NG"),"日数NG",IF(AND($F$12&gt;=$B82,COUNTIF($F$22:$I$32,"走行距離（高速道路）")&gt;=1,$D82=1,$CH82&lt;&gt;""),"OK","NG"))))</f>
        <v>不要</v>
      </c>
      <c r="DP82" s="192" t="str">
        <f ca="1">IF($F$12&lt;$B82,"",IF(OR(AND($F$12&gt;=$B82,COUNTIF($F$35:$I$45,"走行距離（高速道路）")=0),$F82=0),"不要",IF(AND($F$12&gt;=$B82,COUNTIF($F$35:$I$45,"走行距離（高速道路）")&gt;=1,$J82="NG"),"日数NG",IF(AND($F$12&gt;=$B82,COUNTIF($F$35:$I$45,"走行距離（高速道路）")&gt;=1,$F82=1,$CH82&lt;&gt;""),"OK","NG"))))</f>
        <v>不要</v>
      </c>
      <c r="DR82" s="192" t="str">
        <f ca="1">IF($F$12&lt;$B82,"",IF(OR(AND($F$12&gt;=$B82,COUNTIF($F$48:$I$58,"走行距離（高速道路）")=0),$H82=0),"不要",IF(AND($F$12&gt;=$B82,COUNTIF($F$48:$I$58,"走行距離（高速道路）")&gt;=1,$J82="NG"),"日数NG",IF(AND($F$12&gt;=$B82,COUNTIF($F$48:$I$58,"走行距離（高速道路）")&gt;=1,$H82=1,$CH82&lt;&gt;""),"OK","NG"))))</f>
        <v>不要</v>
      </c>
      <c r="DT82" s="192" t="str">
        <f ca="1">IF($F$12&lt;$B82,"",IF(COUNTIF($DN82:$DR82,"不要")=3,"OK",IF(OR($AX82="NG",$AX82="日数NG"),"距離NG",IF(DL82&gt;=0,"OK","NG"))))</f>
        <v>OK</v>
      </c>
      <c r="DV82" s="192" t="str">
        <f ca="1">IF($F$12&lt;$B82,"",IF(COUNTIF($DN82:$DR82,"不要")=3,"OK",IF(OR($AX82="NG",$AX82="日数NG"),"距離NG",IF(AND($F$12&gt;=$B82,AX82="OK",OR(DL82&lt;=AZ82,DL82="")),"OK","NG"))))</f>
        <v>OK</v>
      </c>
      <c r="DX82" s="107" t="str">
        <f ca="1">IF(OR($F$12&lt;$B82,COUNTIF($DN82:$DR82,"不要")=3),"",IF(AND($F$12&gt;=$B82,ISNUMBER(DL82)=TRUE),DL82,0))</f>
        <v/>
      </c>
      <c r="DZ82" s="192" t="str">
        <f ca="1">IF($F$12&lt;$B82,"",IF(AND($F$12&gt;=$B82,INDIRECT("'総括分析データ '!"&amp;DZ$78&amp;$C82)&lt;&gt;""),VALUE(INDIRECT("'総括分析データ '!"&amp;DZ$78&amp;$C82)),""))</f>
        <v/>
      </c>
      <c r="EB82" s="192" t="str">
        <f ca="1">IF($F$12&lt;$B82,"",IF(COUNTIF($CJ82:$CN82,"不要")=3,"OK",IF($N82="NG","日数NG",IF(OR(DZ82&gt;=0,DZ82=""),"OK","NG"))))</f>
        <v>OK</v>
      </c>
      <c r="ED82" s="192" t="str">
        <f ca="1">IF($F$12&lt;$B82,"",IF(COUNTIF($CJ82:$CN82,"不要")=3,"OK",IF($N82="NG","日数NG",IF(OR(DZ82&lt;=CH82,DZ82=""),"OK","NG"))))</f>
        <v>OK</v>
      </c>
      <c r="EF82" s="107">
        <f ca="1">IF($F$12&lt;$B82,"",IF(AND($F$12&gt;=$B82,ISNUMBER(DZ82)=TRUE),DZ82,0))</f>
        <v>0</v>
      </c>
      <c r="EH82" s="192" t="str">
        <f ca="1">IF($F$12&lt;$B82,"",IF(AND($F$12&gt;=$B82,INDIRECT("'総括分析データ '!"&amp;EH$78&amp;$C82)&lt;&gt;""),VALUE(INDIRECT("'総括分析データ '!"&amp;EH$78&amp;$C82)),""))</f>
        <v/>
      </c>
      <c r="EJ82" s="192" t="str">
        <f ca="1">IF($F$12&lt;$B82,"",IF(COUNTIF($CX82:$DB82,"不要")=3,"OK",IF(OR($AX82="NG",$AX82="日数NG"),"距離NG",IF(OR(EH82&gt;=0,EH82=""),"OK","NG"))))</f>
        <v>OK</v>
      </c>
      <c r="EL82" s="192" t="str">
        <f ca="1">IF($F$12&lt;$B82,"",IF(COUNTIF($CX82:$DB82,"不要")=3,"OK",IF(OR($AX82="NG",$AX82="日数NG"),"距離NG",IF(OR(EH82&lt;=120,EH82=""),"OK","NG"))))</f>
        <v>OK</v>
      </c>
      <c r="EN82" s="92">
        <f ca="1">IF($F$12&lt;$B82,"",IF(AND($F$12&gt;=$B82,ISNUMBER(EH82)=TRUE),EH82,0))</f>
        <v>0</v>
      </c>
      <c r="EP82">
        <v>2</v>
      </c>
      <c r="ER82" s="192" t="str">
        <f ca="1">IF($F$12&lt;$B82,"",IF(AND($F$12&gt;=$B82,INDIRECT("'総括分析データ '!"&amp;ER$78&amp;$C82)&lt;&gt;""),VALUE(INDIRECT("'総括分析データ '!"&amp;ER$78&amp;$C82)),""))</f>
        <v/>
      </c>
      <c r="ET82" s="192" t="str">
        <f ca="1">IF($F$12&lt;$B82,"",IF(AND($F$12&gt;=$B82,INDIRECT("'総括分析データ '!"&amp;ET$78&amp;$C82)&lt;&gt;""),VALUE(INDIRECT("'総括分析データ '!"&amp;ET$78&amp;$C82)),""))</f>
        <v/>
      </c>
      <c r="EV82" s="192" t="str">
        <f ca="1">IF($F$12&lt;$B82,"",IF(OR(AND($F$12&gt;=$B82,COUNTIF($F$22:$I$32,"荷積み・荷卸し")=0),$D82=0),"不要",IF(AND($F$12&gt;=$B82,COUNTIF($F$22:$I$32,"荷積み・荷卸し")&gt;=1,$J82="NG"),"日数NG",IF(OR(AND($F$12&gt;=$B82,COUNTIF($F$22:$I$32,"荷積み・荷卸し")&gt;=1,$D82=1,$ER82&lt;&gt;""),AND($F$12&gt;=$B82,COUNTIF($F$22:$I$32,"荷積み・荷卸し")&gt;=1,$D82=1,$ET82&lt;&gt;"")),"OK","NG"))))</f>
        <v>不要</v>
      </c>
      <c r="EX82" s="192" t="str">
        <f ca="1">IF($F$12&lt;$B82,"",IF(OR(AND($F$12&gt;=$B82,COUNTIF($F$35:$I$45,"荷積み・荷卸し")=0),$F82=0),"不要",IF(AND($F$12&gt;=$B82,COUNTIF($F$35:$I$45,"荷積み・荷卸し")&gt;=1,$J82="NG"),"日数NG",IF(OR(AND($F$12&gt;=$B82,COUNTIF($F$35:$I$45,"荷積み・荷卸し")&gt;=1,$F82=1,$ER82&lt;&gt;""),AND($F$12&gt;=$B82,COUNTIF($F$35:$I$45,"荷積み・荷卸し")&gt;=1,$F82=1,$ET82&lt;&gt;"")),"OK","NG"))))</f>
        <v>不要</v>
      </c>
      <c r="EZ82" s="192" t="str">
        <f ca="1">IF($F$12&lt;$B82,"",IF(OR(AND($F$12&gt;=$B82,COUNTIF($F$48:$I$58,"荷積み・荷卸し")=0),$H82=0),"不要",IF(AND($F$12&gt;=$B82,COUNTIF($F$48:$I$58,"荷積み・荷卸し")&gt;=1,$J82="NG"),"日数NG",IF(OR(AND($F$12&gt;=$B82,COUNTIF($F$48:$I$58,"荷積み・荷卸し")&gt;=1,$H82=1,$ER82&lt;&gt;""),AND($F$12&gt;=$B82,COUNTIF($F$48:$I$58,"荷積み・荷卸し")&gt;=1,$H82=1,$ET82&lt;&gt;"")),"OK","NG"))))</f>
        <v>不要</v>
      </c>
      <c r="FB82" s="192" t="str">
        <f ca="1">IF($F$12&lt;$B82,"",IF(COUNTIF($EV82:$EZ82,"不要")=3,"OK",IF($N82="NG","日数NG",IF(OR(ER82&gt;=0,ER82=""),"OK","NG"))))</f>
        <v>OK</v>
      </c>
      <c r="FD82" s="192" t="str">
        <f ca="1">IF($F$12&lt;$B82,"",IF(COUNTIF($EV82:$EZ82,"不要")=3,"OK",IF($N82="NG","日数NG",IF(OR(ER82&lt;=$L82*1440,ER82=""),"OK","NG"))))</f>
        <v>OK</v>
      </c>
      <c r="FF82" s="192" t="str">
        <f ca="1">IF($F$12&lt;$B82,"",IF(COUNTIF($EV82:$EZ82,"不要")=3,"OK",IF($N82="NG","日数NG",IF(OR(ET82&gt;=0,ET82=""),"OK","NG"))))</f>
        <v>OK</v>
      </c>
      <c r="FH82" s="192" t="str">
        <f ca="1">IF($F$12&lt;$B82,"",IF(COUNTIF($EV82:$EZ82,"不要")=3,"OK",IF($N82="NG","日数NG",IF(OR(ET82&lt;=$L82*1440,ET82=""),"OK","NG"))))</f>
        <v>OK</v>
      </c>
      <c r="FJ82" s="107" t="str">
        <f ca="1">IF($F$12&lt;$B82,"",IF(COUNTIF($EV82:$EZ82,"不要")=3,"",IF(AND($F$12&gt;=$B82,ISNUMBER(ER82)=TRUE),ER82,0)))</f>
        <v/>
      </c>
      <c r="FL82" s="107" t="str">
        <f ca="1">IF($F$12&lt;$B82,"",IF(COUNTIF($EV82:$EZ82,"不要")=3,"",IF(AND($F$12&gt;=$B82,ISNUMBER(ET82)=TRUE),ET82,0)))</f>
        <v/>
      </c>
      <c r="FN82" s="192" t="str">
        <f ca="1">IF($F$12&lt;$B82,"",IF(AND($F$12&gt;=$B82,INDIRECT("'総括分析データ '!"&amp;FN$78&amp;$C82)&lt;&gt;""),VALUE(INDIRECT("'総括分析データ '!"&amp;FN$78&amp;$C82)),""))</f>
        <v/>
      </c>
      <c r="FP82" s="192" t="str">
        <f ca="1">IF($F$12&lt;$B82,"",IF(OR(AND($F$12&gt;=$B82,COUNTIF($F$22:$I$32,"荷待ち時間")=0),$D82=0),"不要",IF(AND($F$12&gt;=$B82,COUNTIF($F$22:$I$32,"荷待ち時間")&gt;=1,$J82="NG"),"日数NG",IF(AND($F$12&gt;=$B82,COUNTIF($F$22:$I$32,"荷待ち時間")&gt;=1,$D82=1,$FN82&lt;&gt;""),"OK","NG"))))</f>
        <v>不要</v>
      </c>
      <c r="FR82" s="192" t="str">
        <f ca="1">IF($F$12&lt;$B82,"",IF(OR(AND($F$12&gt;=$B82,COUNTIF($F$35:$I$45,"荷待ち時間")=0),$F82=0),"不要",IF(AND($F$12&gt;=$B82,COUNTIF($F$35:$I$45,"荷待ち時間")&gt;=1,$J82="NG"),"日数NG",IF(AND($F$12&gt;=$B82,COUNTIF($F$35:$I$45,"荷待ち時間")&gt;=1,$F82=1,$FN82&lt;&gt;""),"OK","NG"))))</f>
        <v>不要</v>
      </c>
      <c r="FT82" s="192" t="str">
        <f ca="1">IF($F$12&lt;$B82,"",IF(OR(AND($F$12&gt;=$B82,COUNTIF($F$48:$I$58,"荷待ち時間")=0),$H82=0),"不要",IF(AND($F$12&gt;=$B82,COUNTIF($F$48:$I$58,"荷待ち時間")&gt;=1,$J82="NG"),"日数NG",IF(AND($F$12&gt;=$B82,COUNTIF($F$48:$I$58,"荷待ち時間")&gt;=1,$H82=1,$FN82&lt;&gt;""),"OK","NG"))))</f>
        <v>不要</v>
      </c>
      <c r="FV82" s="192" t="str">
        <f ca="1">IF($F$12&lt;$B82,"",IF(COUNTIF($FP82:$FT82,"不要")=3,"OK",IF($N82="NG","日数NG",IF(FN82&gt;=0,"OK","NG"))))</f>
        <v>OK</v>
      </c>
      <c r="FX82" s="192" t="str">
        <f ca="1">IF($F$12&lt;$B82,"",IF(COUNTIF($FP82:$FT82,"不要")=3,"OK",IF($N82="NG","日数NG",IF(AND($F$12&gt;=$B82,$N82="OK",FN82&lt;=$L82*1440),"OK","NG"))))</f>
        <v>OK</v>
      </c>
      <c r="FZ82" s="107" t="str">
        <f ca="1">IF($F$12&lt;$B82,"",IF(COUNTIF($FP82:$FT82,"不要")=3,"",IF(AND($F$12&gt;=$B82,ISNUMBER(FN82)=TRUE),FN82,0)))</f>
        <v/>
      </c>
      <c r="GB82">
        <v>2</v>
      </c>
      <c r="GD82" s="192" t="str">
        <f ca="1">IF($F$12&lt;$B82,"",IF(AND($F$12&gt;=$B82,INDIRECT("'総括分析データ '!"&amp;GD$78&amp;$C82)&lt;&gt;""),VALUE(INDIRECT("'総括分析データ '!"&amp;GD$78&amp;$C82)),""))</f>
        <v/>
      </c>
      <c r="GF82" s="192" t="str">
        <f ca="1">IF($F$12&lt;$B82,"",IF(OR(AND($F$12&gt;=$B82,COUNTIF($F$22:$I$32,"荷待ち時間（うちアイドリング時間）")=0),$D82=0),"不要",IF(AND($F$12&gt;=$B82,COUNTIF($F$22:$I$32,"荷待ち時間（うちアイドリング時間）")&gt;=1,$J82="NG"),"日数NG",IF(AND($F$12&gt;=$B82,COUNTIF($F$22:$I$32,"荷待ち時間（うちアイドリング時間）")&gt;=1,$D82=1,GD82&lt;&gt;""),"OK","NG"))))</f>
        <v>不要</v>
      </c>
      <c r="GH82" s="192" t="str">
        <f ca="1">IF($F$12&lt;$B82,"",IF(OR(AND($F$12&gt;=$B82,COUNTIF($F$35:$I$45,"荷待ち時間（うちアイドリング時間）")=0),$F82=0),"不要",IF(AND($F$12&gt;=$B82,COUNTIF($F$35:$I$45,"荷待ち時間（うちアイドリング時間）")&gt;=1,$J82="NG"),"日数NG",IF(AND($F$12&gt;=$B82,COUNTIF($F$35:$I$45,"荷待ち時間（うちアイドリング時間）")&gt;=1,$F82=1,$GD82&lt;&gt;""),"OK","NG"))))</f>
        <v>不要</v>
      </c>
      <c r="GJ82" s="192" t="str">
        <f ca="1">IF($F$12&lt;$B82,"",IF(OR(AND($F$12&gt;=$B82,COUNTIF($F$48:$I$58,"荷待ち時間（うちアイドリング時間）")=0),$H82=0),"不要",IF(AND($F$12&gt;=$B82,COUNTIF($F$48:$I$58,"荷待ち時間（うちアイドリング時間）")&gt;=1,$J82="NG"),"日数NG",IF(AND($F$12&gt;=$B82,COUNTIF($F$48:$I$58,"荷待ち時間（うちアイドリング時間）")&gt;=1,$H82=1,$GD82&lt;&gt;""),"OK","NG"))))</f>
        <v>不要</v>
      </c>
      <c r="GL82" s="192" t="str">
        <f ca="1">IF($F$12&lt;$B82,"",IF(OR(AND($F$12&gt;=$B82,$F82=0),AND($F$12&gt;=$B82,$F$16&lt;&gt;5)),"不要",IF(AND($F$12&gt;=$B82,$F$16=5,$GD82&lt;&gt;""),"OK","NG")))</f>
        <v>不要</v>
      </c>
      <c r="GN82" s="192" t="str">
        <f ca="1">IF($F$12&lt;$B82,"",IF($N82="NG","日数NG",IF(GD82&gt;=0,"OK","NG")))</f>
        <v>OK</v>
      </c>
      <c r="GP82" s="192" t="str">
        <f ca="1">IF($F$12&lt;$B82,"",IF($N82="NG","日数NG",IF(OR(COUNTIF(GF82:GL82,"不要")=4,AND($F$12&gt;=$B82,$N82="OK",$FN82&gt;=0,$GD82&lt;=FN82),AND($F$12&gt;=$B82,$N82="OK",$FN82="",$GD82&lt;=$L82*1440)),"OK","NG")))</f>
        <v>OK</v>
      </c>
      <c r="GR82" s="107" t="str">
        <f ca="1">IF($F$12&lt;$B82,"",IF(COUNTIF($GF82:$GJ82,"不要")=3,"",IF(AND($F$12&gt;=$B82,ISNUMBER(GD82)=TRUE),GD82,0)))</f>
        <v/>
      </c>
      <c r="GT82" s="192" t="str">
        <f ca="1">IF($F$12&lt;$B82,"",IF(AND($F$12&gt;=$B82,INDIRECT("'総括分析データ '!"&amp;GT$78&amp;$C82)&lt;&gt;""),VALUE(INDIRECT("'総括分析データ '!"&amp;GT$78&amp;$C82)),""))</f>
        <v/>
      </c>
      <c r="GV82" s="192" t="str">
        <f ca="1">IF($F$12&lt;$B82,"",IF(OR(AND($F$12&gt;=$B82,COUNTIF($F$22:$I$32,"早着による待機時間")=0),$D82=0),"不要",IF(AND($F$12&gt;=$B82,COUNTIF($F$22:$I$32,"早着による待機時間")&gt;=1,$J82="NG"),"日数NG",IF(AND($F$12&gt;=$B82,COUNTIF($F$22:$I$32,"早着による待機時間")&gt;=1,$D82=1,GT82&lt;&gt;""),"OK","NG"))))</f>
        <v>不要</v>
      </c>
      <c r="GX82" s="192" t="str">
        <f ca="1">IF($F$12&lt;$B82,"",IF(OR(AND($F$12&gt;=$B82,COUNTIF($F$35:$I$45,"早着による待機時間")=0),$F82=0),"不要",IF(AND($F$12&gt;=$B82,COUNTIF($F$35:$I$45,"早着による待機時間")&gt;=1,$J82="NG"),"日数NG",IF(AND($F$12&gt;=$B82,COUNTIF($F$35:$I$45,"早着による待機時間")&gt;=1,$F82=1,GT82&lt;&gt;""),"OK","NG"))))</f>
        <v>不要</v>
      </c>
      <c r="GZ82" s="192" t="str">
        <f ca="1">IF($F$12&lt;$B82,"",IF(OR(AND($F$12&gt;=$B82,COUNTIF($F$48:$I$58,"早着による待機時間")=0),$H82=0),"不要",IF(AND($F$12&gt;=$B82,COUNTIF($F$48:$I$58,"早着による待機時間")&gt;=1,$J82="NG"),"日数NG",IF(AND($F$12&gt;=$B82,COUNTIF($F$48:$I$58,"早着による待機時間")&gt;=1,$H82=1,GT82&lt;&gt;""),"OK","NG"))))</f>
        <v>不要</v>
      </c>
      <c r="HB82" s="192" t="str">
        <f ca="1">IF($F$12&lt;$B82,"",IF(COUNTIF($GV82:$GZ82,"不要")=3,"OK",IF($N82="NG","日数NG",IF(GT82&gt;=0,"OK","NG"))))</f>
        <v>OK</v>
      </c>
      <c r="HD82" s="192" t="str">
        <f ca="1">IF($F$12&lt;$B82,"",IF(COUNTIF($GV82:$GZ82,"不要")=3,"OK",IF($N82="NG","日数NG",IF(AND($F$12&gt;=$B82,$N82="OK",GT82&lt;=$L82*1440),"OK","NG"))))</f>
        <v>OK</v>
      </c>
      <c r="HF82" s="107" t="str">
        <f ca="1">IF($F$12&lt;$B82,"",IF(COUNTIF($GV82:$GZ82,"不要")=3,"",IF(AND($F$12&gt;=$B82,ISNUMBER(GT82)=TRUE),GT82,0)))</f>
        <v/>
      </c>
      <c r="HH82">
        <v>2</v>
      </c>
      <c r="HJ82" s="192" t="str">
        <f ca="1">IF($F$12&lt;$B82,"",IF(AND($F$12&gt;=$B82,INDIRECT("'総括分析データ '!"&amp;HJ$78&amp;$C82)&lt;&gt;""),VALUE(INDIRECT("'総括分析データ '!"&amp;HJ$78&amp;$C82)),""))</f>
        <v/>
      </c>
      <c r="HL82" s="192" t="str">
        <f ca="1">IF($F$12&lt;$B82,"",IF(OR(AND($F$12&gt;=$B82,COUNTIF($F$22:$I$32,"休憩")=0),$D82=0),"不要",IF(AND($F$12&gt;=$B82,COUNTIF($F$22:$I$32,"休憩")&gt;=1,$J82="NG"),"日数NG",IF(AND($F$12&gt;=$B82,COUNTIF($F$22:$I$32,"休憩")&gt;=1,$D82=1,HJ82&lt;&gt;""),"OK","NG"))))</f>
        <v>不要</v>
      </c>
      <c r="HN82" s="192" t="str">
        <f ca="1">IF($F$12&lt;$B82,"",IF(OR(AND($F$12&gt;=$B82,COUNTIF($F$35:$I$45,"休憩")=0),$F82=0),"不要",IF(AND($F$12&gt;=$B82,COUNTIF($F$35:$I$45,"休憩")&gt;=1,$J82="NG"),"日数NG",IF(AND($F$12&gt;=$B82,COUNTIF($F$35:$I$45,"休憩")&gt;=1,$F82=1,HJ82&lt;&gt;""),"OK","NG"))))</f>
        <v>不要</v>
      </c>
      <c r="HP82" s="192" t="str">
        <f ca="1">IF($F$12&lt;$B82,"",IF(OR(AND($F$12&gt;=$B82,COUNTIF($F$48:$I$58,"休憩")=0),$H82=0),"不要",IF(AND($F$12&gt;=$B82,COUNTIF($F$48:$I$58,"休憩")&gt;=1,$J82="NG"),"日数NG",IF(AND($F$12&gt;=$B82,COUNTIF($F$48:$I$58,"休憩")&gt;=1,$H82=1,HJ82&lt;&gt;""),"OK","NG"))))</f>
        <v>不要</v>
      </c>
      <c r="HR82" s="192" t="str">
        <f ca="1">IF($F$12&lt;$B82,"",IF(COUNTIF($HL82:$HP82,"不要")=3,"OK",IF($N82="NG","日数NG",IF(HJ82&gt;=0,"OK","NG"))))</f>
        <v>OK</v>
      </c>
      <c r="HT82" s="192" t="str">
        <f ca="1">IF($F$12&lt;$B82,"",IF(COUNTIF($HL82:$HP82,"不要")=3,"OK",IF($N82="NG","日数NG",IF(AND($F$12&gt;=$B82,$N82="OK",HJ82&lt;=$L82*1440),"OK","NG"))))</f>
        <v>OK</v>
      </c>
      <c r="HV82" s="107" t="str">
        <f ca="1">IF($F$12&lt;$B82,"",IF(COUNTIF($HL82:$HP82,"不要")=3,"",IF(AND($F$12&gt;=$B82,ISNUMBER(HJ82)=TRUE),HJ82,0)))</f>
        <v/>
      </c>
      <c r="HX82" s="192" t="str">
        <f ca="1">IF($F$12&lt;$B82,"",IF(AND($F$12&gt;=$B82,INDIRECT("'総括分析データ '!"&amp;HX$78&amp;$C82)&lt;&gt;""),VALUE(INDIRECT("'総括分析データ '!"&amp;HX$78&amp;$C82)),""))</f>
        <v/>
      </c>
      <c r="HZ82" s="192" t="str">
        <f ca="1">IF($F$12&lt;$B82,"",IF(OR(AND($F$12&gt;=$B82,COUNTIF($F$22:$I$32,"発着時刻")=0),$D82=0),"不要",IF(AND($F$12&gt;=$B82,COUNTIF($F$22:$I$32,"発着時刻")&gt;=1,$J82="NG"),"日数NG",IF(AND($F$12&gt;=$B82,COUNTIF($F$22:$I$32,"発着時刻")&gt;=1,$D82=1,HX82&lt;&gt;""),"OK","NG"))))</f>
        <v>不要</v>
      </c>
      <c r="IB82" s="192" t="str">
        <f ca="1">IF($F$12&lt;$B82,"",IF(OR(AND($F$12&gt;=$B82,COUNTIF($F$35:$I$45,"発着時刻")=0),$F82=0),"不要",IF(AND($F$12&gt;=$B82,COUNTIF($F$35:$I$45,"発着時刻")&gt;=1,$J82="NG"),"日数NG",IF(AND($F$12&gt;=$B82,COUNTIF($F$35:$I$45,"発着時刻")&gt;=1,$F82=1,HX82&lt;&gt;""),"OK","NG"))))</f>
        <v>不要</v>
      </c>
      <c r="ID82" s="192" t="str">
        <f ca="1">IF($F$12&lt;$B82,"",IF(OR(AND($F$12&gt;=$B82,COUNTIF($F$48:$I$58,"発着時刻")=0),$H82=0),"不要",IF(AND($F$12&gt;=$B82,COUNTIF($F$48:$I$58,"発着時刻")&gt;=1,$J82="NG"),"日数NG",IF(AND($F$12&gt;=$B82,COUNTIF($F$48:$I$58,"発着時刻")&gt;=1,$H82=1,HX82&lt;&gt;""),"OK","NG"))))</f>
        <v>不要</v>
      </c>
      <c r="IF82" s="192" t="str">
        <f ca="1">IF($F$12&lt;$B82,"",IF(COUNTIF(HZ82:ID82,"不要")=3,"OK",IF($N82="NG","日数NG",IF(HX82="","OK",IF(AND(HX82&gt;=0,HX82&lt;&gt;"",ROUNDUP(HX82,0)-ROUNDDOWN(HX82,0)=0),"OK","NG")))))</f>
        <v>OK</v>
      </c>
      <c r="IH82" s="107" t="str">
        <f ca="1">IF($F$12&lt;$B82,"",IF(COUNTIF(HZ82:ID82,"不要")=3,"",IF(AND($F$12&gt;=$B82,ISNUMBER(HX82)=TRUE),HX82,0)))</f>
        <v/>
      </c>
      <c r="IJ82" s="192" t="str">
        <f ca="1">IF($F$12&lt;$B82,"",IF(AND($F$12&gt;=$B82,INDIRECT("'総括分析データ '!"&amp;IJ$78&amp;$C82)&lt;&gt;""),INDIRECT("'総括分析データ '!"&amp;IJ$78&amp;$C82),""))</f>
        <v/>
      </c>
      <c r="IL82" s="192" t="str">
        <f ca="1">IF($F$12&lt;$B82,"",IF(OR(AND($F$12&gt;=$B82,COUNTIF($F$22:$I$32,"積載情報")=0),$D82=0),"不要",IF(AND($F$12&gt;=$B82,COUNTIF($F$22:$I$32,"積載情報")&gt;=1,$J82="NG"),"日数NG",IF(AND($F$12&gt;=$B82,COUNTIF($F$22:$I$32,"積載情報")&gt;=1,$D82=1,IJ82&lt;&gt;""),"OK","NG"))))</f>
        <v>不要</v>
      </c>
      <c r="IN82" s="192" t="str">
        <f ca="1">IF($F$12&lt;$B82,"",IF(OR(AND($F$12&gt;=$B82,COUNTIF($F$35:$I$45,"積載情報")=0),$F82=0),"不要",IF(AND($F$12&gt;=$B82,COUNTIF($F$35:$I$45,"積載情報")&gt;=1,$J82="NG"),"日数NG",IF(AND($F$12&gt;=$B82,COUNTIF($F$35:$I$45,"積載情報")&gt;=1,$F82=1,IJ82&lt;&gt;""),"OK","NG"))))</f>
        <v>不要</v>
      </c>
      <c r="IP82" s="192" t="str">
        <f ca="1">IF($F$12&lt;$B82,"",IF(OR(AND($F$12&gt;=$B82,COUNTIF($F$48:$I$58,"積載情報")=0),$H82=0),"不要",IF(AND($F$12&gt;=$B82,COUNTIF($F$48:$I$58,"積載情報")&gt;=1,$J82="NG"),"日数NG",IF(AND($F$12&gt;=$B82,COUNTIF($F$48:$I$58,"積載情報")&gt;=1,$H82=1,IJ82&lt;&gt;""),"OK","NG"))))</f>
        <v>不要</v>
      </c>
      <c r="IR82" s="192" t="str">
        <f ca="1">IF($F$12&lt;$B82,"",IF(COUNTIF(IL82:IP82,"不要")=3,"OK",IF($N82="NG","日数NG",IF(IJ82="","OK",IF(COUNTIF(プルダウンリスト!$C$5:$C$8,反映・確認シート!IJ82)=1,"OK","NG")))))</f>
        <v>OK</v>
      </c>
      <c r="IT82" s="107" t="str">
        <f ca="1">IF($F$12&lt;$B82,"",IF($F$12&lt;$B82,"",IF(COUNTIF(IL82:IP82,"不要")=3,"",IJ82)))</f>
        <v/>
      </c>
      <c r="IV82" s="192" t="str">
        <f ca="1">IF($F$12&lt;$B82,"",IF(OR(AND($F$12&gt;=$B82,COUNTIF($F$48:$I$58,"積載情報")=0),$H82=0),"不要",IF(AND($F$12&gt;=$B82,COUNTIF($F$48:$I$58,"積載情報")&gt;=1,$J82="NG"),"日数NG",IF(AND($F$12&gt;=$B82,COUNTIF($F$48:$I$58,"積載情報")&gt;=1,$H82=1,IP82&lt;&gt;""),"OK","NG"))))</f>
        <v>不要</v>
      </c>
      <c r="IX82">
        <v>2</v>
      </c>
      <c r="IZ82" s="192" t="str">
        <f ca="1">IF($F$12&lt;$B82,"",IF(AND($F$12&gt;=$B82,INDIRECT("'総括分析データ '!"&amp;IZ$78&amp;$C82)&lt;&gt;""),VALUE(INDIRECT("'総括分析データ '!"&amp;IZ$78&amp;$C82)),""))</f>
        <v/>
      </c>
      <c r="JB82" s="192" t="str">
        <f ca="1">IF($F$12&lt;$B82,"",IF(OR(AND($F$12&gt;=$B82,COUNTIF($F$22:$I$32,"空車情報")=0),$D82=0),"不要",IF(AND($F$12&gt;=$B82,COUNTIF($F$22:$I$32,"空車情報")&gt;=1,$J82="NG"),"日数NG",IF(AND($F$12&gt;=$B82,COUNTIF($F$22:$I$32,"空車情報")&gt;=1,$D82=1,IZ82&lt;&gt;""),"OK","NG"))))</f>
        <v>不要</v>
      </c>
      <c r="JD82" s="192" t="str">
        <f ca="1">IF($F$12&lt;$B82,"",IF(OR(AND($F$12&gt;=$B82,COUNTIF($F$35:$I$45,"空車情報")=0),$F82=0),"不要",IF(AND($F$12&gt;=$B82,COUNTIF($F$35:$I$45,"空車情報")&gt;=1,$J82="NG"),"日数NG",IF(AND($F$12&gt;=$B82,COUNTIF($F$35:$I$45,"空車情報")&gt;=1,$F82=1,IZ82&lt;&gt;""),"OK","NG"))))</f>
        <v>不要</v>
      </c>
      <c r="JF82" s="192" t="str">
        <f ca="1">IF($F$12&lt;$B82,"",IF(OR(AND($F$12&gt;=$B82,COUNTIF($F$48:$I$58,"空車情報")=0),$H82=0),"不要",IF(AND($F$12&gt;=$B82,COUNTIF($F$48:$I$58,"空車情報")&gt;=1,$J82="NG"),"日数NG",IF(AND($F$12&gt;=$B82,COUNTIF($F$48:$I$58,"空車情報")&gt;=1,$H82=1,IZ82&lt;&gt;""),"OK","NG"))))</f>
        <v>不要</v>
      </c>
      <c r="JH82" s="192" t="str">
        <f ca="1">IF($F$12&lt;$B82,"",IF(COUNTIF(JB82:JF82,"不要")=3,"OK",IF($N82="NG","日数NG",IF(IZ82&gt;=0,"OK","NG"))))</f>
        <v>OK</v>
      </c>
      <c r="JJ82" s="192" t="str">
        <f ca="1">IF($F$12&lt;$B82,"",IF(COUNTIF(JB82:JF82,"不要")=3,"OK",IF($N82="NG","日数NG",IF(OR(AND($F$12&gt;=$B82,$N82="OK",$CH82&gt;=0,IZ82&lt;=$CH82),AND($F$12&gt;=$B82,$N82="OK",$CH82="",IZ82&lt;=$L82*1440)),"OK","NG"))))</f>
        <v>OK</v>
      </c>
      <c r="JL82" s="107" t="str">
        <f ca="1">IF($F$12&lt;$B82,"",IF(COUNTIF(JB82:JF82,"不要")=3,"",IF(AND($F$12&gt;=$B82,ISNUMBER(IZ82)=TRUE),IZ82,0)))</f>
        <v/>
      </c>
      <c r="JN82" s="192" t="str">
        <f ca="1">IF($F$12&lt;$B82,"",IF(AND($F$12&gt;=$B82,INDIRECT("'総括分析データ '!"&amp;JN$78&amp;$C82)&lt;&gt;""),VALUE(INDIRECT("'総括分析データ '!"&amp;JN$78&amp;$C82)),""))</f>
        <v/>
      </c>
      <c r="JP82" s="192" t="str">
        <f ca="1">IF($F$12&lt;$B82,"",IF(OR(AND($F$12&gt;=$B82,COUNTIF($F$22:$I$32,"空車情報")=0),$D82=0),"不要",IF(AND($F$12&gt;=$B82,COUNTIF($F$22:$I$32,"空車情報")&gt;=1,$J82="NG"),"日数NG",IF(AND($F$12&gt;=$B82,COUNTIF($F$22:$I$32,"空車情報")&gt;=1,$D82=1,JN82&lt;&gt;""),"OK","NG"))))</f>
        <v>不要</v>
      </c>
      <c r="JR82" s="192" t="str">
        <f ca="1">IF($F$12&lt;$B82,"",IF(OR(AND($F$12&gt;=$B82,COUNTIF($F$35:$I$45,"空車情報")=0),$F82=0),"不要",IF(AND($F$12&gt;=$B82,COUNTIF($F$35:$I$45,"空車情報")&gt;=1,$J82="NG"),"日数NG",IF(AND($F$12&gt;=$B82,COUNTIF($F$35:$I$45,"空車情報")&gt;=1,$F82=1,JN82&lt;&gt;""),"OK","NG"))))</f>
        <v>不要</v>
      </c>
      <c r="JT82" s="192" t="str">
        <f ca="1">IF($F$12&lt;$B82,"",IF(OR(AND($F$12&gt;=$B82,COUNTIF($F$48:$I$58,"空車情報")=0),$H82=0),"不要",IF(AND($F$12&gt;=$B82,COUNTIF($F$48:$I$58,"空車情報")&gt;=1,$J82="NG"),"日数NG",IF(AND($F$12&gt;=$B82,COUNTIF($F$48:$I$58,"空車情報")&gt;=1,$H82=1,JN82&lt;&gt;""),"OK","NG"))))</f>
        <v>不要</v>
      </c>
      <c r="JV82" s="192" t="str">
        <f ca="1">IF($F$12&lt;$B82,"",IF(COUNTIF(JP82:JT82,"不要")=3,"OK",IF($N82="NG","日数NG",IF(AND($F$12&gt;=$B82,JN82&gt;=0,JN82&lt;=AV82),"OK","NG"))))</f>
        <v>OK</v>
      </c>
      <c r="JX82" s="107" t="str">
        <f ca="1">IF($F$12&lt;$B82,"",IF(COUNTIF(JP82:JT82,"不要")=3,"",IF(AND($F$12&gt;=$B82,ISNUMBER(JN82)=TRUE),JN82,0)))</f>
        <v/>
      </c>
      <c r="JZ82" s="192" t="str">
        <f ca="1">IF($F$12&lt;$B82,"",IF(AND($F$12&gt;=$B82,INDIRECT("'総括分析データ '!"&amp;JZ$78&amp;$C82)&lt;&gt;""),VALUE(INDIRECT("'総括分析データ '!"&amp;JZ$78&amp;$C82)),""))</f>
        <v/>
      </c>
      <c r="KB82" s="192" t="str">
        <f ca="1">IF($F$12&lt;$B82,"",IF(OR(AND($F$12&gt;=$B82,COUNTIF($F$22:$I$32,"空車情報")=0),$D82=0),"不要",IF(AND($F$12&gt;=$B82,COUNTIF($F$22:$I$32,"空車情報")&gt;=1,$J82="NG"),"日数NG",IF(AND($F$12&gt;=$B82,COUNTIF($F$22:$I$32,"空車情報")&gt;=1,$D82=1,JZ82&lt;&gt;""),"OK","NG"))))</f>
        <v>不要</v>
      </c>
      <c r="KD82" s="192" t="str">
        <f ca="1">IF($F$12&lt;$B82,"",IF(OR(AND($F$12&gt;=$B82,COUNTIF($F$35:$I$45,"空車情報")=0),$F82=0),"不要",IF(AND($F$12&gt;=$B82,COUNTIF($F$35:$I$45,"空車情報")&gt;=1,$J82="NG"),"日数NG",IF(AND($F$12&gt;=$B82,COUNTIF($F$35:$I$45,"空車情報")&gt;=1,$F82=1,JZ82&lt;&gt;""),"OK","NG"))))</f>
        <v>不要</v>
      </c>
      <c r="KF82" s="192" t="str">
        <f ca="1">IF($F$12&lt;$B82,"",IF(OR(AND($F$12&gt;=$B82,COUNTIF($F$48:$I$58,"空車情報")=0),$H82=0),"不要",IF(AND($F$12&gt;=$B82,COUNTIF($F$48:$I$58,"空車情報")&gt;=1,$J82="NG"),"日数NG",IF(AND($F$12&gt;=$B82,COUNTIF($F$48:$I$58,"空車情報")&gt;=1,$H82=1,JZ82&lt;&gt;""),"OK","NG"))))</f>
        <v>不要</v>
      </c>
      <c r="KH82" s="192" t="str">
        <f ca="1">IF($F$12&lt;$B82,"",IF(COUNTIF(KB82:KF82,"不要")=3,"OK",IF($N82="NG","日数NG",IF(AND($F$12&gt;=$B82,JZ82&gt;=0,JZ82&lt;=100),"OK","NG"))))</f>
        <v>OK</v>
      </c>
      <c r="KJ82" s="107" t="str">
        <f ca="1">IF($F$12&lt;$B82,"",IF(COUNTIF(KB82:KF82,"不要")=3,"",IF(AND($F$12&gt;=$B82,ISNUMBER(JZ82)=TRUE),JZ82,0)))</f>
        <v/>
      </c>
      <c r="KL82">
        <v>2</v>
      </c>
      <c r="KN82" s="192" t="str">
        <f ca="1">IF($F$12&lt;$B82,"",IF(AND($F$12&gt;=$B82,INDIRECT("'総括分析データ '!"&amp;KN$78&amp;$C82)&lt;&gt;""),VALUE(INDIRECT("'総括分析データ '!"&amp;KN$78&amp;$C82)),""))</f>
        <v/>
      </c>
      <c r="KP82" s="192" t="str">
        <f ca="1">IF($F$12&lt;$B82,"",IF(OR(AND($F$12&gt;=$B82,COUNTIF($F$22:$I$32,"交通情報")=0),$D82=0),"不要",IF(AND($F$12&gt;=$B82,COUNTIF($F$22:$I$32,"交通情報")&gt;=1,$AX82="*NG*"),"距離NG",IF(AND($F$12&gt;=$B82,COUNTIF($F$22:$I$32,"交通情報")&gt;=1,$D82=1,KN82&lt;&gt;""),"OK","NG"))))</f>
        <v>不要</v>
      </c>
      <c r="KR82" s="192" t="str">
        <f ca="1">IF($F$12&lt;$B82,"",IF(OR(AND($F$12&gt;=$B82,COUNTIF($F$35:$I$45,"交通情報")=0),$F82=0),"不要",IF(AND($F$12&gt;=$B82,COUNTIF($F$35:$I$45,"交通情報")&gt;=1,$AX82="*NG*"),"距離NG",IF(AND($F$12&gt;=$B82,COUNTIF($F$35:$I$45,"交通情報")&gt;=1,$F82=1,KN82&lt;&gt;""),"OK","NG"))))</f>
        <v>不要</v>
      </c>
      <c r="KT82" s="192" t="str">
        <f ca="1">IF($F$12&lt;$B82,"",IF(OR(AND($F$12&gt;=$B82,COUNTIF($F$48:$I$58,"交通情報")=0),$H82=0),"不要",IF(AND($F$12&gt;=$B82,COUNTIF($F$48:$I$58,"交通情報")&gt;=1,$AX82="*NG*"),"距離NG",IF(AND($F$12&gt;=$B82,COUNTIF($F$48:$I$58,"交通情報")&gt;=1,$H82=1,KN82&lt;&gt;""),"OK","NG"))))</f>
        <v>不要</v>
      </c>
      <c r="KV82" s="192" t="str">
        <f ca="1">IF($F$12&lt;$B82,"",IF(COUNTIF(KP82:KT82,"不要")=3,"OK",IF($N82="NG","日数NG",IF(AND($F$12&gt;=$B82,KN82&gt;=0,KN82&lt;=$AV82),"OK","NG"))))</f>
        <v>OK</v>
      </c>
      <c r="KX82" s="107" t="str">
        <f ca="1">IF($F$12&lt;$B82,"",IF(COUNTIF(KP82:KT82,"不要")=3,"",IF(AND($F$12&gt;=$B82,ISNUMBER(KN82)=TRUE),KN82,0)))</f>
        <v/>
      </c>
      <c r="KZ82" s="192" t="str">
        <f ca="1">IF($F$12&lt;$B82,"",IF(AND($F$12&gt;=$B82,INDIRECT("'総括分析データ '!"&amp;KZ$78&amp;$C82)&lt;&gt;""),VALUE(INDIRECT("'総括分析データ '!"&amp;KZ$78&amp;$C82)),""))</f>
        <v/>
      </c>
      <c r="LB82" s="192" t="str">
        <f ca="1">IF($F$12&lt;$B82,"",IF(OR(AND($F$12&gt;=$B82,COUNTIF($F$22:$I$32,"交通情報")=0),$D82=0),"不要",IF(AND($F$12&gt;=$B82,COUNTIF($F$22:$I$32,"交通情報")&gt;=1,$D82=1,KZ82&lt;&gt;""),"OK","NG")))</f>
        <v>不要</v>
      </c>
      <c r="LD82" s="192" t="str">
        <f ca="1">IF($F$12&lt;$B82,"",IF(OR(AND($F$12&gt;=$B82,COUNTIF($F$35:$I$45,"交通情報")=0),$F82=0),"不要",IF(AND($F$12&gt;=$B82,COUNTIF($F$35:$I$45,"交通情報")&gt;=1,$F82=1,KZ82&lt;&gt;""),"OK","NG")))</f>
        <v>不要</v>
      </c>
      <c r="LF82" s="192" t="str">
        <f ca="1">IF($F$12&lt;$B82,"",IF(OR(AND($F$12&gt;=$B82,COUNTIF($F$48:$I$58,"交通情報")=0),$H82=0),"不要",IF(AND($F$12&gt;=$B82,COUNTIF($F$48:$I$58,"交通情報")&gt;=1,$H82=1,KZ82&lt;&gt;""),"OK","NG")))</f>
        <v>不要</v>
      </c>
      <c r="LH82" s="192" t="str">
        <f ca="1">IF($F$12&lt;$B82,"",IF(COUNTIF(LB82:LF82,"不要")=3,"OK",IF($N82="NG","日数NG",IF(KZ82="","OK",IF(AND(KZ82&gt;=0,KZ82&lt;&gt;"",ROUNDUP(KZ82,0)-ROUNDDOWN(KZ82,0)=0),"OK","NG")))))</f>
        <v>OK</v>
      </c>
      <c r="LJ82" s="107" t="str">
        <f ca="1">IF($F$12&lt;$B82,"",IF(COUNTIF(LB82:LF82,"不要")=3,"",IF(AND($F$12&gt;=$B82,ISNUMBER(KZ82)=TRUE),KZ82,0)))</f>
        <v/>
      </c>
      <c r="LL82" s="192" t="str">
        <f ca="1">IF($F$12&lt;$B82,"",IF(AND($F$12&gt;=$B82,INDIRECT("'総括分析データ '!"&amp;LL$78&amp;$C82)&lt;&gt;""),VALUE(INDIRECT("'総括分析データ '!"&amp;LL$78&amp;$C82)),""))</f>
        <v/>
      </c>
      <c r="LN82" s="192" t="str">
        <f ca="1">IF($F$12&lt;$B82,"",IF(OR(AND($F$12&gt;=$B82,COUNTIF($F$22:$I$32,"交通情報")=0),$D82=0),"不要",IF(AND($F$12&gt;=$B82,COUNTIF($F$22:$I$32,"交通情報")&gt;=1,$J82="NG"),"日数NG",IF(AND($F$12&gt;=$B82,COUNTIF($F$22:$I$32,"交通情報")&gt;=1,$D82=1,LL82&lt;&gt;""),"OK","NG"))))</f>
        <v>不要</v>
      </c>
      <c r="LP82" s="192" t="str">
        <f ca="1">IF($F$12&lt;$B82,"",IF(OR(AND($F$12&gt;=$B82,COUNTIF($F$35:$I$45,"交通情報")=0),$F82=0),"不要",IF(AND($F$12&gt;=$B82,COUNTIF($F$35:$I$45,"交通情報")&gt;=1,$J82="NG"),"日数NG",IF(AND($F$12&gt;=$B82,COUNTIF($F$35:$I$45,"交通情報")&gt;=1,$F82=1,LL82&lt;&gt;""),"OK","NG"))))</f>
        <v>不要</v>
      </c>
      <c r="LR82" s="192" t="str">
        <f ca="1">IF($F$12&lt;$B82,"",IF(OR(AND($F$12&gt;=$B82,COUNTIF($F$48:$I$58,"交通情報")=0),$H82=0),"不要",IF(AND($F$12&gt;=$B82,COUNTIF($F$48:$I$58,"交通情報")&gt;=1,$J82="NG"),"日数NG",IF(AND($F$12&gt;=$B82,COUNTIF($F$48:$I$58,"交通情報")&gt;=1,$H82=1,LL82&lt;&gt;""),"OK","NG"))))</f>
        <v>不要</v>
      </c>
      <c r="LT82" s="192" t="str">
        <f ca="1">IF($F$12&lt;$B82,"",IF(COUNTIF(LN82:LR82,"不要")=3,"OK",IF($N82="NG","日数NG",IF(LL82&gt;=0,"OK","NG"))))</f>
        <v>OK</v>
      </c>
      <c r="LV82" s="192" t="str">
        <f ca="1">IF($F$12&lt;$B82,"",IF(COUNTIF(LN82:LR82,"不要")=3,"OK",IF($N82="NG","日数NG",IF(OR(AND($F$12&gt;=$B82,$N82="OK",$CH82&gt;=0,LL82&lt;=$CH82),AND($F$12&gt;=$B82,$N82="OK",$CH82="",LL82&lt;=$L82*1440)),"OK","NG"))))</f>
        <v>OK</v>
      </c>
      <c r="LX82" s="107" t="str">
        <f ca="1">IF($F$12&lt;$B82,"",IF(COUNTIF(LN82:LR82,"不要")=3,"",IF(AND($F$12&gt;=$B82,ISNUMBER(LL82)=TRUE),LL82,0)))</f>
        <v/>
      </c>
      <c r="LZ82">
        <v>2</v>
      </c>
      <c r="MB82" s="192" t="str">
        <f ca="1">IF($F$12&lt;$B82,"",IF(AND($F$12&gt;=$B82,INDIRECT("'総括分析データ '!"&amp;MB$78&amp;$C82)&lt;&gt;""),VALUE(INDIRECT("'総括分析データ '!"&amp;MB$78&amp;$C82)),""))</f>
        <v/>
      </c>
      <c r="MD82" s="192" t="str">
        <f ca="1">IF($F$12&lt;$B82,"",IF(OR(AND($F$12&gt;=$B82,COUNTIF($F$22:$I$32,"温度情報")=0),$D82=0),"不要",IF(AND($F$12&gt;=$B82,COUNTIF($F$22:$I$32,"温度情報")&gt;=1,$J82="NG"),"日数NG",IF(AND($F$12&gt;=$B82,COUNTIF($F$22:$I$32,"温度情報")&gt;=1,$D82=1,MB82&lt;&gt;""),"OK","NG"))))</f>
        <v>不要</v>
      </c>
      <c r="MF82" s="192" t="str">
        <f ca="1">IF($F$12&lt;$B82,"",IF(OR(AND($F$12&gt;=$B82,COUNTIF($F$35:$I$45,"温度情報")=0),$F82=0),"不要",IF(AND($F$12&gt;=$B82,COUNTIF($F$35:$I$45,"温度情報")&gt;=1,$J82="NG"),"日数NG",IF(AND($F$12&gt;=$B82,COUNTIF($F$35:$I$45,"温度情報")&gt;=1,$F82=1,MB82&lt;&gt;""),"OK","NG"))))</f>
        <v>不要</v>
      </c>
      <c r="MH82" s="192" t="str">
        <f ca="1">IF($F$12&lt;$B82,"",IF(OR(AND($F$12&gt;=$B82,COUNTIF($F$48:$I$58,"温度情報")=0),$H82=0),"不要",IF(AND($F$12&gt;=$B82,COUNTIF($F$48:$I$58,"温度情報")&gt;=1,$J82="NG"),"日数NG",IF(AND($F$12&gt;=$B82,COUNTIF($F$48:$I$58,"温度情報")&gt;=1,$H82=1,MB82&lt;&gt;""),"OK","NG"))))</f>
        <v>不要</v>
      </c>
      <c r="MJ82" s="192" t="str">
        <f ca="1">IF($F$12&lt;$B82,"",IF(COUNTIF(MD82:MH82,"不要")=3,"OK",IF(AND($F$12&gt;=$B82,MB82&gt;100,MB82&lt;-100),"BC","OK")))</f>
        <v>OK</v>
      </c>
      <c r="ML82" s="107" t="str">
        <f ca="1">IF($F$12&lt;$B82,"",IF(COUNTIF(MD82:MH82,"不要")=3,"",IF(AND($F$12&gt;=$B82,ISNUMBER(MB82)=TRUE),MB82,0)))</f>
        <v/>
      </c>
      <c r="MN82" s="192" t="str">
        <f ca="1">IF($F$12&lt;$B82,"",IF(AND($F$12&gt;=$B82,INDIRECT("'総括分析データ '!"&amp;MN$78&amp;$C82)&lt;&gt;""),VALUE(INDIRECT("'総括分析データ '!"&amp;MN$78&amp;$C82)),""))</f>
        <v/>
      </c>
      <c r="MP82" s="192" t="str">
        <f ca="1">IF($F$12&lt;$B82,"",IF(OR(AND($F$12&gt;=$B82,COUNTIF($F$22:$I$32,"温度情報")=0),$D82=0),"不要",IF(AND($F$12&gt;=$B82,COUNTIF($F$22:$I$32,"温度情報")&gt;=1,$J82="NG"),"日数NG",IF(AND($F$12&gt;=$B82,COUNTIF($F$22:$I$32,"温度情報")&gt;=1,$D82=1,MN82&lt;&gt;""),"OK","NG"))))</f>
        <v>不要</v>
      </c>
      <c r="MR82" s="192" t="str">
        <f ca="1">IF($F$12&lt;$B82,"",IF(OR(AND($F$12&gt;=$B82,COUNTIF($F$35:$I$45,"温度情報")=0),$F82=0),"不要",IF(AND($F$12&gt;=$B82,COUNTIF($F$35:$I$45,"温度情報")&gt;=1,$J82="NG"),"日数NG",IF(AND($F$12&gt;=$B82,COUNTIF($F$35:$I$45,"温度情報")&gt;=1,$F82=1,MN82&lt;&gt;""),"OK","NG"))))</f>
        <v>不要</v>
      </c>
      <c r="MT82" s="192" t="str">
        <f ca="1">IF($F$12&lt;$B82,"",IF(OR(AND($F$12&gt;=$B82,COUNTIF($F$48:$I$58,"温度情報")=0),$H82=0),"不要",IF(AND($F$12&gt;=$B82,COUNTIF($F$48:$I$58,"温度情報")&gt;=1,$J82="NG"),"日数NG",IF(AND($F$12&gt;=$B82,COUNTIF($F$48:$I$58,"温度情報")&gt;=1,$H82=1,MN82&lt;&gt;""),"OK","NG"))))</f>
        <v>不要</v>
      </c>
      <c r="MV82" s="192" t="str">
        <f ca="1">IF($F$12&lt;$B82,"",IF(COUNTIF(MP82:MT82,"不要")=3,"OK",IF(AND($F$12&gt;=$B82,MN82&gt;100,MN82&lt;-100),"BC","OK")))</f>
        <v>OK</v>
      </c>
      <c r="MX82" s="107" t="str">
        <f ca="1">IF($F$12&lt;$B82,"",IF(COUNTIF(MP82:MT82,"不要")=3,"",IF(AND($F$12&gt;=$B82,ISNUMBER(MN82)=TRUE),MN82,0)))</f>
        <v/>
      </c>
      <c r="MZ82" s="192" t="str">
        <f ca="1">IF($F$12&lt;$B82,"",IF(AND($F$12&gt;=$B82,INDIRECT("'総括分析データ '!"&amp;MZ$78&amp;$C82)&lt;&gt;""),VALUE(INDIRECT("'総括分析データ '!"&amp;MZ$78&amp;$C82)),""))</f>
        <v/>
      </c>
      <c r="NB82" s="192" t="str">
        <f ca="1">IF($F$12&lt;$B82,"",IF(OR(AND($F$12&gt;=$B82,COUNTIF($F$22:$I$32,"温度情報")=0),$D82=0),"不要",IF(AND($F$12&gt;=$B82,COUNTIF($F$22:$I$32,"温度情報")&gt;=1,$J82="NG"),"日数NG",IF(AND($F$12&gt;=$B82,COUNTIF($F$22:$I$32,"温度情報")&gt;=1,$D82=1,MZ82&lt;&gt;""),"OK","NG"))))</f>
        <v>不要</v>
      </c>
      <c r="ND82" s="192" t="str">
        <f ca="1">IF($F$12&lt;$B82,"",IF(OR(AND($F$12&gt;=$B82,COUNTIF($F$35:$I$45,"温度情報")=0),$F82=0),"不要",IF(AND($F$12&gt;=$B82,COUNTIF($F$35:$I$45,"温度情報")&gt;=1,$J82="NG"),"日数NG",IF(AND($F$12&gt;=$B82,COUNTIF($F$35:$I$45,"温度情報")&gt;=1,$F82=1,MZ82&lt;&gt;""),"OK","NG"))))</f>
        <v>不要</v>
      </c>
      <c r="NF82" s="192" t="str">
        <f ca="1">IF($F$12&lt;$B82,"",IF(OR(AND($F$12&gt;=$B82,COUNTIF($F$48:$I$58,"温度情報")=0),$H82=0),"不要",IF(AND($F$12&gt;=$B82,COUNTIF($F$48:$I$58,"温度情報")&gt;=1,$J82="NG"),"日数NG",IF(AND($F$12&gt;=$B82,COUNTIF($F$48:$I$58,"温度情報")&gt;=1,$H82=1,MZ82&lt;&gt;""),"OK","NG"))))</f>
        <v>不要</v>
      </c>
      <c r="NH82" s="192" t="str">
        <f ca="1">IF($F$12&lt;$B82,"",IF(COUNTIF(NB82:NF82,"不要")=3,"OK",IF($N82="NG","日数NG",IF(MZ82="","OK",IF(AND(MZ82&gt;=0,MZ82&lt;&gt;"",ROUNDUP(MZ82,0)-ROUNDDOWN(MZ82,0)=0),"OK","NG")))))</f>
        <v>OK</v>
      </c>
      <c r="NJ82" s="107" t="str">
        <f ca="1">IF($F$12&lt;$B82,"",IF(COUNTIF(NB82:NF82,"不要")=3,"",IF(AND($F$12&gt;=$B82,ISNUMBER(MZ82)=TRUE),MZ82,0)))</f>
        <v/>
      </c>
      <c r="NL82">
        <v>2</v>
      </c>
      <c r="NN82" s="192" t="str">
        <f ca="1">IF($F$12&lt;$B82,"",IF(AND($F$12&gt;=$B82,INDIRECT("'総括分析データ '!"&amp;NN$78&amp;$C82)&lt;&gt;""),INDIRECT("'総括分析データ '!"&amp;NN$78&amp;$C82),""))</f>
        <v/>
      </c>
      <c r="NP82" s="192" t="str">
        <f>IF(OR($F$12&lt;$B82,AND($F$64="",$H$64="",$J$64="")),"",IF(AND($F$12&gt;=$B82,OR($F$64="",$D82=0)),"不要",IF(AND($F$12&gt;=$B82,$F$64&lt;&gt;"",$D82=1,NN82&lt;&gt;""),"OK","NG")))</f>
        <v/>
      </c>
      <c r="NR82" s="192" t="str">
        <f>IF(OR($F$12&lt;$B82,AND($F$64="",$H$64="",$J$64="")),"",IF(AND($F$12&gt;=$B82,OR($H$64="",$H$64=17,$D82=0)),"不要",IF(AND($F$12&gt;=$B82,$H$64&lt;&gt;"",$D82=1,NN82&lt;&gt;""),"OK","NG")))</f>
        <v/>
      </c>
      <c r="NT82" s="107" t="str">
        <f>IF(OR(COUNTIF(NP82:NR82,"不要")=2,AND(NP82="",NR82="")),"",NN82)</f>
        <v/>
      </c>
      <c r="NV82" s="192" t="str">
        <f ca="1">IF($F$12&lt;$B82,"",IF(AND($F$12&gt;=$B82,INDIRECT("'総括分析データ '!"&amp;NV$78&amp;$C82)&lt;&gt;""),INDIRECT("'総括分析データ '!"&amp;NV$78&amp;$C82),""))</f>
        <v/>
      </c>
      <c r="NX82" s="192" t="str">
        <f>IF(OR($F$12&lt;$B82,AND($F$66="",$H$66="",$J$66="")),"",IF(AND($F$12&gt;=$B82,OR($F$66="",$D82=0)),"不要",IF(AND($F$12&gt;=$B82,$F$66&lt;&gt;"",$D82=1,NV82&lt;&gt;""),"OK","NG")))</f>
        <v/>
      </c>
      <c r="NZ82" s="192" t="str">
        <f>IF(OR($F$12&lt;$B82,AND($F$66="",$H$66="",$J$66="")),"",IF(AND($F$12&gt;=$B82,OR($H$66="",$H$66=17,$D82=0)),"不要",IF(AND($F$12&gt;=$B82,$H$66&lt;&gt;"",$D82=1,NV82&lt;&gt;""),"OK","NG")))</f>
        <v/>
      </c>
      <c r="OB82" s="107" t="str">
        <f>IF(OR(COUNTIF(NX82:NZ82,"不要")=2,AND(NX82="",NZ82="")),"",NV82)</f>
        <v/>
      </c>
      <c r="OD82" s="192" t="str">
        <f ca="1">IF($F$12&lt;$B82,"",IF(AND($F$12&gt;=$B82,INDIRECT("'総括分析データ '!"&amp;OD$78&amp;$C82)&lt;&gt;""),INDIRECT("'総括分析データ '!"&amp;OD$78&amp;$C82),""))</f>
        <v/>
      </c>
      <c r="OF82" s="192" t="str">
        <f>IF(OR($F$12&lt;$B82,AND($F$68="",$H$68="",$J$68="")),"",IF(AND($F$12&gt;=$B82,OR($F$68="",$D82=0)),"不要",IF(AND($F$12&gt;=$B82,$F$68&lt;&gt;"",$D82=1,OD82&lt;&gt;""),"OK","NG")))</f>
        <v/>
      </c>
      <c r="OH82" s="192" t="str">
        <f>IF(OR($F$12&lt;$B82,AND($F$68="",$H$68="",$J$68="")),"",IF(AND($F$12&gt;=$B82,OR($H$68="",$H$68=17,$D82=0)),"不要",IF(AND($F$12&gt;=$B82,$H$68&lt;&gt;"",$D82=1,OD82&lt;&gt;""),"OK","NG")))</f>
        <v/>
      </c>
      <c r="OJ82" s="107" t="str">
        <f>IF(OR(COUNTIF(OF82:OH82,"不要")=2,AND(OF82="",OH82="")),"",OD82)</f>
        <v/>
      </c>
      <c r="OL82" s="192" t="str">
        <f ca="1">IF($F$12&lt;$B82,"",IF(AND($F$12&gt;=$B82,INDIRECT("'総括分析データ '!"&amp;OL$78&amp;$C82)&lt;&gt;""),INDIRECT("'総括分析データ '!"&amp;OL$78&amp;$C82),""))</f>
        <v/>
      </c>
      <c r="ON82" s="192" t="str">
        <f>IF(OR($F$12&lt;$B82,AND($F$70="",$H$70="",$J$70="")),"",IF(AND($F$12&gt;=$B82,OR($F$70="",$D82=0)),"不要",IF(AND($F$12&gt;=$B82,$F$70&lt;&gt;"",$D82=1,OL82&lt;&gt;""),"OK","NG")))</f>
        <v/>
      </c>
      <c r="OP82" s="192" t="str">
        <f>IF(OR($F$12&lt;$B82,AND($F$70="",$H$70="",$J$70="")),"",IF(AND($F$12&gt;=$B82,OR($H$70="",$H$70=17,$D82=0)),"不要",IF(AND($F$12&gt;=$B82,$H$70&lt;&gt;"",$D82=1,OL82&lt;&gt;""),"OK","NG")))</f>
        <v/>
      </c>
      <c r="OR82" s="107" t="str">
        <f>IF(OR(COUNTIF(ON82:OP82,"不要")=2,AND(ON82="",OP82="")),"",OL82)</f>
        <v/>
      </c>
    </row>
    <row r="83" spans="2:408" ht="5.0999999999999996" customHeight="1" thickBot="1" x14ac:dyDescent="0.2">
      <c r="L83" s="6"/>
      <c r="CT83" s="108"/>
      <c r="EF83" s="108"/>
      <c r="FJ83" s="108"/>
      <c r="FL83" s="108"/>
      <c r="FZ83" s="108"/>
      <c r="GR83" s="108"/>
      <c r="HF83" s="108"/>
      <c r="HV83" s="108"/>
      <c r="IT83" s="6"/>
      <c r="JL83" s="108"/>
      <c r="JX83" s="6"/>
      <c r="KJ83" s="6"/>
      <c r="KX83" s="6"/>
      <c r="LJ83" s="6"/>
      <c r="LX83" s="108"/>
      <c r="ML83" s="6"/>
      <c r="MX83" s="6"/>
      <c r="NJ83" s="6"/>
    </row>
    <row r="84" spans="2:408" ht="14.25" thickBot="1" x14ac:dyDescent="0.2">
      <c r="B84">
        <v>3</v>
      </c>
      <c r="C84">
        <v>16</v>
      </c>
      <c r="D84" s="52">
        <f ca="1">IF($F$12&lt;$B84,"",IF(AND($F$12&gt;=$B84,INDIRECT("'総括分析データ '!"&amp;D$78&amp;$C84)="○"),1,IF(AND($F$12&gt;=$B84,INDIRECT("'総括分析データ '!"&amp;D$78&amp;$C84)&lt;&gt;"○"),0)))</f>
        <v>0</v>
      </c>
      <c r="F84" s="52">
        <f ca="1">IF($F$12&lt;$B84,"",IF(AND($F$12&gt;=$B84,INDIRECT("'総括分析データ '!"&amp;F$78&amp;$C84)="○"),1,IF(AND($F$12&gt;=$B84,INDIRECT("'総括分析データ '!"&amp;F$78&amp;$C84)&lt;&gt;"○"),0)))</f>
        <v>0</v>
      </c>
      <c r="H84" s="52">
        <f ca="1">IF($F$12&lt;$B84,"",IF(AND($F$12&gt;=$B84,INDIRECT("'総括分析データ '!"&amp;H$78&amp;$C84)="○"),1,IF(AND($F$12&gt;=$B84,INDIRECT("'総括分析データ '!"&amp;H$78&amp;$C84)&lt;&gt;"○"),0)))</f>
        <v>0</v>
      </c>
      <c r="J84" s="192" t="str">
        <f ca="1">IF($F$12&lt;B84,"",IF(OR(D84=1,F84=1),"OK","NG"))</f>
        <v>NG</v>
      </c>
      <c r="L84" s="52">
        <f ca="1">IF($F$12&lt;B84,"",IF(ISNUMBER(INDIRECT("'総括分析データ '!"&amp;L$78&amp;$C84))=TRUE,VALUE(INDIRECT("'総括分析データ '!"&amp;L$78&amp;$C84)),0))</f>
        <v>0</v>
      </c>
      <c r="N84" s="192" t="str">
        <f ca="1">IF($F$12&lt;$B84,"",IF(AND(L84="",L84&lt;10),"NG","OK"))</f>
        <v>OK</v>
      </c>
      <c r="O84" s="6"/>
      <c r="P84" s="52" t="str">
        <f ca="1">IF($F$12&lt;$B84,"",IF(AND($F$12&gt;=$B84,INDIRECT("'総括分析データ '!"&amp;P$78&amp;$C84)&lt;&gt;""),INDIRECT("'総括分析データ '!"&amp;P$78&amp;$C84),""))</f>
        <v/>
      </c>
      <c r="R84" s="52" t="str">
        <f ca="1">IF($F$12&lt;$B84,"",IF(AND($F$12&gt;=$B84,INDIRECT("'総括分析データ '!"&amp;R$78&amp;$C84)&lt;&gt;""),UPPER(INDIRECT("'総括分析データ '!"&amp;R$78&amp;$C84)),""))</f>
        <v/>
      </c>
      <c r="T84" s="52" t="str">
        <f ca="1">IF($F$12&lt;$B84,"",IF(AND($F$12&gt;=$B84,INDIRECT("'総括分析データ '!"&amp;T$78&amp;$C84)&lt;&gt;""),INDIRECT("'総括分析データ '!"&amp;T$78&amp;$C84),""))</f>
        <v/>
      </c>
      <c r="V84" s="52" t="str">
        <f ca="1">IF($F$12&lt;$B84,"",IF(AND($F$12&gt;=$B84,INDIRECT("'総括分析データ '!"&amp;V$78&amp;$C84)&lt;&gt;""),VALUE(INDIRECT("'総括分析データ '!"&amp;V$78&amp;$C84)),""))</f>
        <v/>
      </c>
      <c r="X84" s="192" t="str">
        <f ca="1">IF($F$12&lt;$B84,"",IF(AND($F$12&gt;=$B84,COUNTIF(プルダウンリスト!$F$3:$F$137,反映・確認シート!P84)=1,COUNTIF(プルダウンリスト!$H$3:$H$4233,反映・確認シート!R84)&gt;=1,T84&lt;&gt;"",V84&lt;&gt;""),"OK","NG"))</f>
        <v>NG</v>
      </c>
      <c r="Z84" s="453" t="str">
        <f ca="1">P84&amp;R84&amp;T84&amp;V84</f>
        <v/>
      </c>
      <c r="AA84" s="454"/>
      <c r="AB84" s="455"/>
      <c r="AD84" s="453" t="str">
        <f ca="1">IF($F$12&lt;$B84,"",IF(AND($F$12&gt;=$B84,INDIRECT("'総括分析データ '!"&amp;AD$78&amp;$C84)&lt;&gt;""),ASC(INDIRECT("'総括分析データ '!"&amp;AD$78&amp;$C84)),""))</f>
        <v/>
      </c>
      <c r="AE84" s="454"/>
      <c r="AF84" s="455"/>
      <c r="AH84" s="192" t="str">
        <f ca="1">IF($F$12&lt;$B84,"",IF(AND($F$12&gt;=$B84,AD84&lt;&gt;""),"OK","NG"))</f>
        <v>NG</v>
      </c>
      <c r="AJ84" s="462" t="str">
        <f ca="1">IF($F$12&lt;$B84,"",IF(AND($F$12&gt;=$B84,INDIRECT("'総括分析データ '!"&amp;AJ$78&amp;$C84)&lt;&gt;""),DBCS(SUBSTITUTE(SUBSTITUTE(INDIRECT("'総括分析データ '!"&amp;AJ$78&amp;$C84),"　"," ")," ","")),""))</f>
        <v/>
      </c>
      <c r="AK84" s="463"/>
      <c r="AL84" s="464"/>
      <c r="AN84" s="192" t="str">
        <f ca="1">IF($F$12&lt;$B84,"",IF(AND($F$12&gt;=$B84,AJ84&lt;&gt;""),"OK","BC"))</f>
        <v>BC</v>
      </c>
      <c r="AP84" s="52" t="str">
        <f ca="1">IF(OR($F$12&lt;$B84,INDIRECT("'総括分析データ '!"&amp;AP$78&amp;$C84)=""),"",INDIRECT("'総括分析データ '!"&amp;AP$78&amp;$C84))</f>
        <v/>
      </c>
      <c r="AR84" s="192" t="str">
        <f ca="1">IF($F$12&lt;$B84,"",IF(AND($F$12&gt;=$B84,COUNTIF(プルダウンリスト!$C$13:$C$16,反映・確認シート!AP84)=1),"OK","NG"))</f>
        <v>NG</v>
      </c>
      <c r="AT84">
        <v>3</v>
      </c>
      <c r="AV84" s="192" t="str">
        <f ca="1">IF($F$12&lt;$B84,"",IF(AND($F$12&gt;=$B84,INDIRECT("'総括分析データ '!"&amp;AV$78&amp;$C84)&lt;&gt;""),INDIRECT("'総括分析データ '!"&amp;AV$78&amp;$C84),""))</f>
        <v/>
      </c>
      <c r="AX84" s="192" t="str">
        <f ca="1">IF($F$12&lt;$B84,"",IF($N84="NG","日数NG",IF(OR(AND($F$6="連携前",$F$12&gt;=$B84,AV84&gt;0,AV84&lt;L84*2880),AND($F$6="連携後",$F$12&gt;=$B84,AV84&gt;=0,AV84&lt;L84*2880)),"OK","NG")))</f>
        <v>NG</v>
      </c>
      <c r="AZ84" s="92">
        <f ca="1">IF($F$12&lt;$B84,"",IF(AND($F$12&gt;=$B84,ISNUMBER(AV84)=TRUE),AV84,0))</f>
        <v>0</v>
      </c>
      <c r="BB84" s="192" t="str">
        <f ca="1">IF($F$12&lt;$B84,"",IF(AND($F$12&gt;=$B84,INDIRECT("'総括分析データ '!"&amp;BB$78&amp;$C84)&lt;&gt;""),VALUE(INDIRECT("'総括分析データ '!"&amp;BB$78&amp;$C84)),""))</f>
        <v/>
      </c>
      <c r="BD84" s="192" t="str">
        <f ca="1">IF($F$12&lt;$B84,"",IF($N84="NG","日数NG",IF(BB84="","NG",IF(AND($F$12&gt;=$B84,$BB84&lt;=$L84*100),"OK","BC"))))</f>
        <v>NG</v>
      </c>
      <c r="BF84" s="192" t="str">
        <f ca="1">IF($F$12&lt;$B84,"",IF(OR($AX84="NG",$AX84="日数NG"),"距離NG",IF(AND($F$12&gt;=$B84,OR(AND($F$6="連携前",$BB84&gt;0),AND($F$6="連携後",$AZ84=0,$BB84=0),AND($F$6="連携後",$AZ84&gt;0,$BB84&gt;0))),"OK","NG")))</f>
        <v>距離NG</v>
      </c>
      <c r="BH84" s="92">
        <f ca="1">IF($F$12&lt;$B84,"",IF(AND($F$12&gt;=$B84,ISNUMBER(BB84)=TRUE),BB84,0))</f>
        <v>0</v>
      </c>
      <c r="BJ84" s="192" t="str">
        <f ca="1">IF($F$12&lt;$B84,"",IF(AND($F$12&gt;=$B84,INDIRECT("'総括分析データ '!"&amp;BJ$78&amp;$C84)&lt;&gt;""),VALUE(INDIRECT("'総括分析データ '!"&amp;BJ$78&amp;$C84)),""))</f>
        <v/>
      </c>
      <c r="BL84" s="192" t="str">
        <f ca="1">IF($F$12&lt;$B84,"",IF($N84="NG","日数NG",IF(AND(BJ84&gt;=0,BJ84&lt;&gt;"",BJ84&lt;=100),"OK","NG")))</f>
        <v>NG</v>
      </c>
      <c r="BN84" s="92">
        <f ca="1">IF($F$12&lt;$B84,"",IF(AND($F$12&gt;=$B84,ISNUMBER(BJ84)=TRUE),BJ84,0))</f>
        <v>0</v>
      </c>
      <c r="BP84" s="192" t="str">
        <f ca="1">IF($F$12&lt;$B84,"",IF(AND($F$12&gt;=$B84,INDIRECT("'総括分析データ '!"&amp;BP$78&amp;$C84)&lt;&gt;""),VALUE(INDIRECT("'総括分析データ '!"&amp;BP$78&amp;$C84)),""))</f>
        <v/>
      </c>
      <c r="BR84" s="192" t="str">
        <f ca="1">IF($F$12&lt;$B84,"",IF(OR($AX84="NG",$AX84="日数NG"),"距離NG",IF(BP84="","NG",IF(AND($F$12&gt;=$B84,OR(AND($F$6="連携前",$BP84&gt;0),AND($F$6="連携後",$AZ84=0,$BP84=0),AND($F$6="連携後",$AZ84&gt;0,$BP84&gt;0))),"OK","NG"))))</f>
        <v>距離NG</v>
      </c>
      <c r="BT84" s="92">
        <f ca="1">IF($F$12&lt;$B84,"",IF(AND($F$12&gt;=$B84,ISNUMBER(BP84)=TRUE),BP84,0))</f>
        <v>0</v>
      </c>
      <c r="BV84" s="192" t="str">
        <f ca="1">IF($F$12&lt;$B84,"",IF(AND($F$12&gt;=$B84,INDIRECT("'総括分析データ '!"&amp;BV$78&amp;$C84)&lt;&gt;""),VALUE(INDIRECT("'総括分析データ '!"&amp;BV$78&amp;$C84)),""))</f>
        <v/>
      </c>
      <c r="BX84" s="192" t="str">
        <f ca="1">IF($F$12&lt;$B84,"",IF(AND($F$12&gt;=$B84,$F$16=5,$BV84=""),"NG","OK"))</f>
        <v>OK</v>
      </c>
      <c r="BZ84" s="192" t="str">
        <f ca="1">IF($F$12&lt;$B84,"",IF(AND($F$12&gt;=$B84,$BP84&lt;&gt;"",$BV84&gt;$BP84),"NG","OK"))</f>
        <v>OK</v>
      </c>
      <c r="CB84" s="92">
        <f ca="1">IF($F$12&lt;$B84,"",IF(AND($F$12&gt;=$B84,ISNUMBER(BV84)=TRUE),BV84,0))</f>
        <v>0</v>
      </c>
      <c r="CD84" s="92">
        <f ca="1">IF($F$12&lt;$B84,"",IF(AND($F$12&gt;=$B84,ISNUMBER(INDIRECT("'総括分析データ '!"&amp;CD$78&amp;$C84)=TRUE)),INDIRECT("'総括分析データ '!"&amp;CD$78&amp;$C84),0))</f>
        <v>0</v>
      </c>
      <c r="CF84">
        <v>3</v>
      </c>
      <c r="CH84" s="192" t="str">
        <f ca="1">IF($F$12&lt;$B84,"",IF(AND($F$12&gt;=$B84,INDIRECT("'総括分析データ '!"&amp;CH$78&amp;$C84)&lt;&gt;""),VALUE(INDIRECT("'総括分析データ '!"&amp;CH$78&amp;$C84)),""))</f>
        <v/>
      </c>
      <c r="CJ84" s="192" t="str">
        <f ca="1">IF($F$12&lt;$B84,"",IF(OR(AND($F$12&gt;=$B84,COUNTIF($F$22:$I$32,"走行時間")=0),$D84=0),"不要",IF(AND($F$12&gt;=$B84,COUNTIF($F$22:$I$32,"走行時間")=1,$J84="NG"),"日数NG",IF(AND($F$12&gt;=$B84,COUNTIF($F$22:$I$32,"走行時間")=1,$D84=1,$CH84&lt;&gt;""),"OK","NG"))))</f>
        <v>不要</v>
      </c>
      <c r="CL84" s="192" t="str">
        <f ca="1">IF($F$12&lt;$B84,"",IF(OR(AND($F$12&gt;=$B84,COUNTIF($F$35:$I$45,"走行時間")=0),$F84=0),"不要",IF(AND($F$12&gt;=$B84,COUNTIF($F$35:$I$45,"走行時間")=1,$J84="NG"),"日数NG",IF(AND($F$12&gt;=$B84,COUNTIF($F$35:$I$45,"走行時間")=1,$F84=1,$CH84&lt;&gt;""),"OK","NG"))))</f>
        <v>不要</v>
      </c>
      <c r="CN84" s="192" t="str">
        <f ca="1">IF($F$12&lt;$B84,"",IF(OR(AND($F$12&gt;=$B84,COUNTIF($F$48:$I$58,"走行時間")=0),$H84=0),"不要",IF(AND($F$12&gt;=$B84,COUNTIF($F$48:$I$58,"走行時間")=1,$J84="NG"),"日数NG",IF(AND($F$12&gt;=$B84,COUNTIF($F$48:$I$58,"走行時間")=1,$H84=1,$CH84&lt;&gt;""),"OK","NG"))))</f>
        <v>不要</v>
      </c>
      <c r="CP84" s="192" t="str">
        <f ca="1">IF($F$12&lt;$B84,"",IF(COUNTIF($CJ84:$CN84,"不要")=3,"OK",IF(OR($AX84="NG",$AX84="日数NG"),"距離NG",IF(AND($F$12&gt;=$B84,OR(AND($F$6="連携前",CH84&gt;0),AND($F$6="連携後",$AZ84=0,CH84=0),AND($F$6="連携後",$AZ84&gt;0,CH84&gt;0))),"OK","NG"))))</f>
        <v>OK</v>
      </c>
      <c r="CR84" s="192" t="str">
        <f ca="1">IF($F$12&lt;$B84,"",IF(COUNTIF($CJ84:$CN84,"不要")=3,"OK",IF(OR($AX84="NG",$AX84="日数NG"),"距離NG",IF(AND($F$12&gt;=$B84,$L84*1440&gt;=CH84),"OK","NG"))))</f>
        <v>OK</v>
      </c>
      <c r="CT84" s="107" t="str">
        <f ca="1">IF(OR(COUNTIF($CJ84:$CN84,"不要")=3,$F$12&lt;$B84),"",IF(AND($F$12&gt;=$B84,ISNUMBER(CH84)=TRUE),CH84,0))</f>
        <v/>
      </c>
      <c r="CV84" s="192" t="str">
        <f ca="1">IF($F$12&lt;$B84,"",IF(AND($F$12&gt;=$B84,INDIRECT("'総括分析データ '!"&amp;CV$78&amp;$C84)&lt;&gt;""),VALUE(INDIRECT("'総括分析データ '!"&amp;CV$78&amp;$C84)),""))</f>
        <v/>
      </c>
      <c r="CX84" s="192" t="str">
        <f ca="1">IF($F$12&lt;$B84,"",IF(OR(AND($F$12&gt;=$B84,COUNTIF($F$22:$I$32,"平均速度")=0),$D84=0),"不要",IF(AND($F$12&gt;=$B84,COUNTIF($F$22:$I$32,"平均速度")=1,$J84="NG"),"日数NG",IF(AND($F$12&gt;=$B84,COUNTIF($F$22:$I$32,"平均速度")=1,$D84=1,$CH84&lt;&gt;""),"OK","NG"))))</f>
        <v>不要</v>
      </c>
      <c r="CZ84" s="192" t="str">
        <f ca="1">IF($F$12&lt;$B84,"",IF(OR(AND($F$12&gt;=$B84,COUNTIF($F$35:$I$45,"平均速度")=0),$F84=0),"不要",IF(AND($F$12&gt;=$B84,COUNTIF($F$35:$I$45,"平均速度")=1,$J84="NG"),"日数NG",IF(AND($F$12&gt;=$B84,COUNTIF($F$35:$I$45,"平均速度")=1,$F84=1,$CH84&lt;&gt;""),"OK","NG"))))</f>
        <v>不要</v>
      </c>
      <c r="DB84" s="192" t="str">
        <f ca="1">IF($F$12&lt;$B84,"",IF(OR(AND($F$12&gt;=$B84,COUNTIF($F$48:$I$58,"平均速度")=0),$H84=0),"不要",IF(AND($F$12&gt;=$B84,COUNTIF($F$48:$I$58,"平均速度")=1,$J84="NG"),"日数NG",IF(AND($F$12&gt;=$B84,COUNTIF($F$48:$I$58,"平均速度")=1,$H84=1,$CH84&lt;&gt;""),"OK","NG"))))</f>
        <v>不要</v>
      </c>
      <c r="DD84" s="192" t="str">
        <f ca="1">IF($F$12&lt;$B84,"",IF(COUNTIF($CX84:$DB84,"不要")=3,"OK",IF(OR($AX84="NG",$AX84="日数NG"),"距離NG",IF(AND($F$12&gt;=$B84,OR(AND($F$6="連携前",CV84&gt;0),AND($F$6="連携後",$AV84=0,CV84=0),AND($F$6="連携後",$AV84&gt;0,CV84&gt;0))),"OK","NG"))))</f>
        <v>OK</v>
      </c>
      <c r="DF84" s="192" t="str">
        <f ca="1">IF($F$12&lt;$B84,"",IF(COUNTIF($CX84:$DB84,"不要")=3,"OK",IF(OR($AX84="NG",$AX84="日数NG"),"距離NG",IF(AND($F$12&gt;=$B84,CV84&lt;60),"OK",IF(AND($F$12&gt;=$B84,CV84&lt;120),"BC","NG")))))</f>
        <v>OK</v>
      </c>
      <c r="DH84" s="107" t="str">
        <f ca="1">IF(OR($F$12&lt;$B84,COUNTIF($CX84:$DB84,"不要")=3),"",IF(AND($F$12&gt;=$B84,ISNUMBER(CV84)=TRUE),CV84,0))</f>
        <v/>
      </c>
      <c r="DJ84">
        <v>3</v>
      </c>
      <c r="DL84" s="192" t="str">
        <f ca="1">IF($F$12&lt;$B84,"",IF(AND($F$12&gt;=$B84,INDIRECT("'総括分析データ '!"&amp;DL$78&amp;$C84)&lt;&gt;""),VALUE(INDIRECT("'総括分析データ '!"&amp;DL$78&amp;$C84)),""))</f>
        <v/>
      </c>
      <c r="DN84" s="192" t="str">
        <f ca="1">IF($F$12&lt;$B84,"",IF(OR(AND($F$12&gt;=$B84,COUNTIF($F$22:$I$32,"走行距離（高速道路）")=0),$D84=0),"不要",IF(AND($F$12&gt;=$B84,COUNTIF($F$22:$I$32,"走行距離（高速道路）")&gt;=1,$J84="NG"),"日数NG",IF(AND($F$12&gt;=$B84,COUNTIF($F$22:$I$32,"走行距離（高速道路）")&gt;=1,$D84=1,$CH84&lt;&gt;""),"OK","NG"))))</f>
        <v>不要</v>
      </c>
      <c r="DP84" s="192" t="str">
        <f ca="1">IF($F$12&lt;$B84,"",IF(OR(AND($F$12&gt;=$B84,COUNTIF($F$35:$I$45,"走行距離（高速道路）")=0),$F84=0),"不要",IF(AND($F$12&gt;=$B84,COUNTIF($F$35:$I$45,"走行距離（高速道路）")&gt;=1,$J84="NG"),"日数NG",IF(AND($F$12&gt;=$B84,COUNTIF($F$35:$I$45,"走行距離（高速道路）")&gt;=1,$F84=1,$CH84&lt;&gt;""),"OK","NG"))))</f>
        <v>不要</v>
      </c>
      <c r="DR84" s="192" t="str">
        <f ca="1">IF($F$12&lt;$B84,"",IF(OR(AND($F$12&gt;=$B84,COUNTIF($F$48:$I$58,"走行距離（高速道路）")=0),$H84=0),"不要",IF(AND($F$12&gt;=$B84,COUNTIF($F$48:$I$58,"走行距離（高速道路）")&gt;=1,$J84="NG"),"日数NG",IF(AND($F$12&gt;=$B84,COUNTIF($F$48:$I$58,"走行距離（高速道路）")&gt;=1,$H84=1,$CH84&lt;&gt;""),"OK","NG"))))</f>
        <v>不要</v>
      </c>
      <c r="DT84" s="192" t="str">
        <f ca="1">IF($F$12&lt;$B84,"",IF(COUNTIF($DN84:$DR84,"不要")=3,"OK",IF(OR($AX84="NG",$AX84="日数NG"),"距離NG",IF(DL84&gt;=0,"OK","NG"))))</f>
        <v>OK</v>
      </c>
      <c r="DV84" s="192" t="str">
        <f ca="1">IF($F$12&lt;$B84,"",IF(COUNTIF($DN84:$DR84,"不要")=3,"OK",IF(OR($AX84="NG",$AX84="日数NG"),"距離NG",IF(AND($F$12&gt;=$B84,AX84="OK",OR(DL84&lt;=AZ84,DL84="")),"OK","NG"))))</f>
        <v>OK</v>
      </c>
      <c r="DX84" s="107" t="str">
        <f ca="1">IF(OR($F$12&lt;$B84,COUNTIF($DN84:$DR84,"不要")=3),"",IF(AND($F$12&gt;=$B84,ISNUMBER(DL84)=TRUE),DL84,0))</f>
        <v/>
      </c>
      <c r="DZ84" s="192" t="str">
        <f ca="1">IF($F$12&lt;$B84,"",IF(AND($F$12&gt;=$B84,INDIRECT("'総括分析データ '!"&amp;DZ$78&amp;$C84)&lt;&gt;""),VALUE(INDIRECT("'総括分析データ '!"&amp;DZ$78&amp;$C84)),""))</f>
        <v/>
      </c>
      <c r="EB84" s="192" t="str">
        <f ca="1">IF($F$12&lt;$B84,"",IF(COUNTIF($CJ84:$CN84,"不要")=3,"OK",IF($N84="NG","日数NG",IF(OR(DZ84&gt;=0,DZ84=""),"OK","NG"))))</f>
        <v>OK</v>
      </c>
      <c r="ED84" s="192" t="str">
        <f ca="1">IF($F$12&lt;$B84,"",IF(COUNTIF($CJ84:$CN84,"不要")=3,"OK",IF($N84="NG","日数NG",IF(OR(DZ84&lt;=CH84,DZ84=""),"OK","NG"))))</f>
        <v>OK</v>
      </c>
      <c r="EF84" s="107">
        <f ca="1">IF($F$12&lt;$B84,"",IF(AND($F$12&gt;=$B84,ISNUMBER(DZ84)=TRUE),DZ84,0))</f>
        <v>0</v>
      </c>
      <c r="EH84" s="192" t="str">
        <f ca="1">IF($F$12&lt;$B84,"",IF(AND($F$12&gt;=$B84,INDIRECT("'総括分析データ '!"&amp;EH$78&amp;$C84)&lt;&gt;""),VALUE(INDIRECT("'総括分析データ '!"&amp;EH$78&amp;$C84)),""))</f>
        <v/>
      </c>
      <c r="EJ84" s="192" t="str">
        <f ca="1">IF($F$12&lt;$B84,"",IF(COUNTIF($CX84:$DB84,"不要")=3,"OK",IF(OR($AX84="NG",$AX84="日数NG"),"距離NG",IF(OR(EH84&gt;=0,EH84=""),"OK","NG"))))</f>
        <v>OK</v>
      </c>
      <c r="EL84" s="192" t="str">
        <f ca="1">IF($F$12&lt;$B84,"",IF(COUNTIF($CX84:$DB84,"不要")=3,"OK",IF(OR($AX84="NG",$AX84="日数NG"),"距離NG",IF(OR(EH84&lt;=120,EH84=""),"OK","NG"))))</f>
        <v>OK</v>
      </c>
      <c r="EN84" s="92">
        <f ca="1">IF($F$12&lt;$B84,"",IF(AND($F$12&gt;=$B84,ISNUMBER(EH84)=TRUE),EH84,0))</f>
        <v>0</v>
      </c>
      <c r="EP84">
        <v>3</v>
      </c>
      <c r="ER84" s="192" t="str">
        <f ca="1">IF($F$12&lt;$B84,"",IF(AND($F$12&gt;=$B84,INDIRECT("'総括分析データ '!"&amp;ER$78&amp;$C84)&lt;&gt;""),VALUE(INDIRECT("'総括分析データ '!"&amp;ER$78&amp;$C84)),""))</f>
        <v/>
      </c>
      <c r="ET84" s="192" t="str">
        <f ca="1">IF($F$12&lt;$B84,"",IF(AND($F$12&gt;=$B84,INDIRECT("'総括分析データ '!"&amp;ET$78&amp;$C84)&lt;&gt;""),VALUE(INDIRECT("'総括分析データ '!"&amp;ET$78&amp;$C84)),""))</f>
        <v/>
      </c>
      <c r="EV84" s="192" t="str">
        <f ca="1">IF($F$12&lt;$B84,"",IF(OR(AND($F$12&gt;=$B84,COUNTIF($F$22:$I$32,"荷積み・荷卸し")=0),$D84=0),"不要",IF(AND($F$12&gt;=$B84,COUNTIF($F$22:$I$32,"荷積み・荷卸し")&gt;=1,$J84="NG"),"日数NG",IF(OR(AND($F$12&gt;=$B84,COUNTIF($F$22:$I$32,"荷積み・荷卸し")&gt;=1,$D84=1,$ER84&lt;&gt;""),AND($F$12&gt;=$B84,COUNTIF($F$22:$I$32,"荷積み・荷卸し")&gt;=1,$D84=1,$ET84&lt;&gt;"")),"OK","NG"))))</f>
        <v>不要</v>
      </c>
      <c r="EX84" s="192" t="str">
        <f ca="1">IF($F$12&lt;$B84,"",IF(OR(AND($F$12&gt;=$B84,COUNTIF($F$35:$I$45,"荷積み・荷卸し")=0),$F84=0),"不要",IF(AND($F$12&gt;=$B84,COUNTIF($F$35:$I$45,"荷積み・荷卸し")&gt;=1,$J84="NG"),"日数NG",IF(OR(AND($F$12&gt;=$B84,COUNTIF($F$35:$I$45,"荷積み・荷卸し")&gt;=1,$F84=1,$ER84&lt;&gt;""),AND($F$12&gt;=$B84,COUNTIF($F$35:$I$45,"荷積み・荷卸し")&gt;=1,$F84=1,$ET84&lt;&gt;"")),"OK","NG"))))</f>
        <v>不要</v>
      </c>
      <c r="EZ84" s="192" t="str">
        <f ca="1">IF($F$12&lt;$B84,"",IF(OR(AND($F$12&gt;=$B84,COUNTIF($F$48:$I$58,"荷積み・荷卸し")=0),$H84=0),"不要",IF(AND($F$12&gt;=$B84,COUNTIF($F$48:$I$58,"荷積み・荷卸し")&gt;=1,$J84="NG"),"日数NG",IF(OR(AND($F$12&gt;=$B84,COUNTIF($F$48:$I$58,"荷積み・荷卸し")&gt;=1,$H84=1,$ER84&lt;&gt;""),AND($F$12&gt;=$B84,COUNTIF($F$48:$I$58,"荷積み・荷卸し")&gt;=1,$H84=1,$ET84&lt;&gt;"")),"OK","NG"))))</f>
        <v>不要</v>
      </c>
      <c r="FB84" s="192" t="str">
        <f ca="1">IF($F$12&lt;$B84,"",IF(COUNTIF($EV84:$EZ84,"不要")=3,"OK",IF($N84="NG","日数NG",IF(OR(ER84&gt;=0,ER84=""),"OK","NG"))))</f>
        <v>OK</v>
      </c>
      <c r="FD84" s="192" t="str">
        <f ca="1">IF($F$12&lt;$B84,"",IF(COUNTIF($EV84:$EZ84,"不要")=3,"OK",IF($N84="NG","日数NG",IF(OR(ER84&lt;=$L84*1440,ER84=""),"OK","NG"))))</f>
        <v>OK</v>
      </c>
      <c r="FF84" s="192" t="str">
        <f ca="1">IF($F$12&lt;$B84,"",IF(COUNTIF($EV84:$EZ84,"不要")=3,"OK",IF($N84="NG","日数NG",IF(OR(ET84&gt;=0,ET84=""),"OK","NG"))))</f>
        <v>OK</v>
      </c>
      <c r="FH84" s="192" t="str">
        <f ca="1">IF($F$12&lt;$B84,"",IF(COUNTIF($EV84:$EZ84,"不要")=3,"OK",IF($N84="NG","日数NG",IF(OR(ET84&lt;=$L84*1440,ET84=""),"OK","NG"))))</f>
        <v>OK</v>
      </c>
      <c r="FJ84" s="107" t="str">
        <f ca="1">IF($F$12&lt;$B84,"",IF(COUNTIF($EV84:$EZ84,"不要")=3,"",IF(AND($F$12&gt;=$B84,ISNUMBER(ER84)=TRUE),ER84,0)))</f>
        <v/>
      </c>
      <c r="FL84" s="107" t="str">
        <f ca="1">IF($F$12&lt;$B84,"",IF(COUNTIF($EV84:$EZ84,"不要")=3,"",IF(AND($F$12&gt;=$B84,ISNUMBER(ET84)=TRUE),ET84,0)))</f>
        <v/>
      </c>
      <c r="FN84" s="192" t="str">
        <f ca="1">IF($F$12&lt;$B84,"",IF(AND($F$12&gt;=$B84,INDIRECT("'総括分析データ '!"&amp;FN$78&amp;$C84)&lt;&gt;""),VALUE(INDIRECT("'総括分析データ '!"&amp;FN$78&amp;$C84)),""))</f>
        <v/>
      </c>
      <c r="FP84" s="192" t="str">
        <f ca="1">IF($F$12&lt;$B84,"",IF(OR(AND($F$12&gt;=$B84,COUNTIF($F$22:$I$32,"荷待ち時間")=0),$D84=0),"不要",IF(AND($F$12&gt;=$B84,COUNTIF($F$22:$I$32,"荷待ち時間")&gt;=1,$J84="NG"),"日数NG",IF(AND($F$12&gt;=$B84,COUNTIF($F$22:$I$32,"荷待ち時間")&gt;=1,$D84=1,$FN84&lt;&gt;""),"OK","NG"))))</f>
        <v>不要</v>
      </c>
      <c r="FR84" s="192" t="str">
        <f ca="1">IF($F$12&lt;$B84,"",IF(OR(AND($F$12&gt;=$B84,COUNTIF($F$35:$I$45,"荷待ち時間")=0),$F84=0),"不要",IF(AND($F$12&gt;=$B84,COUNTIF($F$35:$I$45,"荷待ち時間")&gt;=1,$J84="NG"),"日数NG",IF(AND($F$12&gt;=$B84,COUNTIF($F$35:$I$45,"荷待ち時間")&gt;=1,$F84=1,$FN84&lt;&gt;""),"OK","NG"))))</f>
        <v>不要</v>
      </c>
      <c r="FT84" s="192" t="str">
        <f ca="1">IF($F$12&lt;$B84,"",IF(OR(AND($F$12&gt;=$B84,COUNTIF($F$48:$I$58,"荷待ち時間")=0),$H84=0),"不要",IF(AND($F$12&gt;=$B84,COUNTIF($F$48:$I$58,"荷待ち時間")&gt;=1,$J84="NG"),"日数NG",IF(AND($F$12&gt;=$B84,COUNTIF($F$48:$I$58,"荷待ち時間")&gt;=1,$H84=1,$FN84&lt;&gt;""),"OK","NG"))))</f>
        <v>不要</v>
      </c>
      <c r="FV84" s="192" t="str">
        <f ca="1">IF($F$12&lt;$B84,"",IF(COUNTIF($FP84:$FT84,"不要")=3,"OK",IF($N84="NG","日数NG",IF(FN84&gt;=0,"OK","NG"))))</f>
        <v>OK</v>
      </c>
      <c r="FX84" s="192" t="str">
        <f ca="1">IF($F$12&lt;$B84,"",IF(COUNTIF($FP84:$FT84,"不要")=3,"OK",IF($N84="NG","日数NG",IF(AND($F$12&gt;=$B84,$N84="OK",FN84&lt;=$L84*1440),"OK","NG"))))</f>
        <v>OK</v>
      </c>
      <c r="FZ84" s="107" t="str">
        <f ca="1">IF($F$12&lt;$B84,"",IF(COUNTIF($FP84:$FT84,"不要")=3,"",IF(AND($F$12&gt;=$B84,ISNUMBER(FN84)=TRUE),FN84,0)))</f>
        <v/>
      </c>
      <c r="GB84">
        <v>3</v>
      </c>
      <c r="GD84" s="192" t="str">
        <f ca="1">IF($F$12&lt;$B84,"",IF(AND($F$12&gt;=$B84,INDIRECT("'総括分析データ '!"&amp;GD$78&amp;$C84)&lt;&gt;""),VALUE(INDIRECT("'総括分析データ '!"&amp;GD$78&amp;$C84)),""))</f>
        <v/>
      </c>
      <c r="GF84" s="192" t="str">
        <f ca="1">IF($F$12&lt;$B84,"",IF(OR(AND($F$12&gt;=$B84,COUNTIF($F$22:$I$32,"荷待ち時間（うちアイドリング時間）")=0),$D84=0),"不要",IF(AND($F$12&gt;=$B84,COUNTIF($F$22:$I$32,"荷待ち時間（うちアイドリング時間）")&gt;=1,$J84="NG"),"日数NG",IF(AND($F$12&gt;=$B84,COUNTIF($F$22:$I$32,"荷待ち時間（うちアイドリング時間）")&gt;=1,$D84=1,GD84&lt;&gt;""),"OK","NG"))))</f>
        <v>不要</v>
      </c>
      <c r="GH84" s="192" t="str">
        <f ca="1">IF($F$12&lt;$B84,"",IF(OR(AND($F$12&gt;=$B84,COUNTIF($F$35:$I$45,"荷待ち時間（うちアイドリング時間）")=0),$F84=0),"不要",IF(AND($F$12&gt;=$B84,COUNTIF($F$35:$I$45,"荷待ち時間（うちアイドリング時間）")&gt;=1,$J84="NG"),"日数NG",IF(AND($F$12&gt;=$B84,COUNTIF($F$35:$I$45,"荷待ち時間（うちアイドリング時間）")&gt;=1,$F84=1,$GD84&lt;&gt;""),"OK","NG"))))</f>
        <v>不要</v>
      </c>
      <c r="GJ84" s="192" t="str">
        <f ca="1">IF($F$12&lt;$B84,"",IF(OR(AND($F$12&gt;=$B84,COUNTIF($F$48:$I$58,"荷待ち時間（うちアイドリング時間）")=0),$H84=0),"不要",IF(AND($F$12&gt;=$B84,COUNTIF($F$48:$I$58,"荷待ち時間（うちアイドリング時間）")&gt;=1,$J84="NG"),"日数NG",IF(AND($F$12&gt;=$B84,COUNTIF($F$48:$I$58,"荷待ち時間（うちアイドリング時間）")&gt;=1,$H84=1,$GD84&lt;&gt;""),"OK","NG"))))</f>
        <v>不要</v>
      </c>
      <c r="GL84" s="192" t="str">
        <f ca="1">IF($F$12&lt;$B84,"",IF(OR(AND($F$12&gt;=$B84,$F84=0),AND($F$12&gt;=$B84,$F$16&lt;&gt;5)),"不要",IF(AND($F$12&gt;=$B84,$F$16=5,$GD84&lt;&gt;""),"OK","NG")))</f>
        <v>不要</v>
      </c>
      <c r="GN84" s="192" t="str">
        <f ca="1">IF($F$12&lt;$B84,"",IF($N84="NG","日数NG",IF(GD84&gt;=0,"OK","NG")))</f>
        <v>OK</v>
      </c>
      <c r="GP84" s="192" t="str">
        <f ca="1">IF($F$12&lt;$B84,"",IF($N84="NG","日数NG",IF(OR(COUNTIF(GF84:GL84,"不要")=4,AND($F$12&gt;=$B84,$N84="OK",$FN84&gt;=0,$GD84&lt;=FN84),AND($F$12&gt;=$B84,$N84="OK",$FN84="",$GD84&lt;=$L84*1440)),"OK","NG")))</f>
        <v>OK</v>
      </c>
      <c r="GR84" s="107" t="str">
        <f ca="1">IF($F$12&lt;$B84,"",IF(COUNTIF($GF84:$GJ84,"不要")=3,"",IF(AND($F$12&gt;=$B84,ISNUMBER(GD84)=TRUE),GD84,0)))</f>
        <v/>
      </c>
      <c r="GT84" s="192" t="str">
        <f ca="1">IF($F$12&lt;$B84,"",IF(AND($F$12&gt;=$B84,INDIRECT("'総括分析データ '!"&amp;GT$78&amp;$C84)&lt;&gt;""),VALUE(INDIRECT("'総括分析データ '!"&amp;GT$78&amp;$C84)),""))</f>
        <v/>
      </c>
      <c r="GV84" s="192" t="str">
        <f ca="1">IF($F$12&lt;$B84,"",IF(OR(AND($F$12&gt;=$B84,COUNTIF($F$22:$I$32,"早着による待機時間")=0),$D84=0),"不要",IF(AND($F$12&gt;=$B84,COUNTIF($F$22:$I$32,"早着による待機時間")&gt;=1,$J84="NG"),"日数NG",IF(AND($F$12&gt;=$B84,COUNTIF($F$22:$I$32,"早着による待機時間")&gt;=1,$D84=1,GT84&lt;&gt;""),"OK","NG"))))</f>
        <v>不要</v>
      </c>
      <c r="GX84" s="192" t="str">
        <f ca="1">IF($F$12&lt;$B84,"",IF(OR(AND($F$12&gt;=$B84,COUNTIF($F$35:$I$45,"早着による待機時間")=0),$F84=0),"不要",IF(AND($F$12&gt;=$B84,COUNTIF($F$35:$I$45,"早着による待機時間")&gt;=1,$J84="NG"),"日数NG",IF(AND($F$12&gt;=$B84,COUNTIF($F$35:$I$45,"早着による待機時間")&gt;=1,$F84=1,GT84&lt;&gt;""),"OK","NG"))))</f>
        <v>不要</v>
      </c>
      <c r="GZ84" s="192" t="str">
        <f ca="1">IF($F$12&lt;$B84,"",IF(OR(AND($F$12&gt;=$B84,COUNTIF($F$48:$I$58,"早着による待機時間")=0),$H84=0),"不要",IF(AND($F$12&gt;=$B84,COUNTIF($F$48:$I$58,"早着による待機時間")&gt;=1,$J84="NG"),"日数NG",IF(AND($F$12&gt;=$B84,COUNTIF($F$48:$I$58,"早着による待機時間")&gt;=1,$H84=1,GT84&lt;&gt;""),"OK","NG"))))</f>
        <v>不要</v>
      </c>
      <c r="HB84" s="192" t="str">
        <f ca="1">IF($F$12&lt;$B84,"",IF(COUNTIF($GV84:$GZ84,"不要")=3,"OK",IF($N84="NG","日数NG",IF(GT84&gt;=0,"OK","NG"))))</f>
        <v>OK</v>
      </c>
      <c r="HD84" s="192" t="str">
        <f ca="1">IF($F$12&lt;$B84,"",IF(COUNTIF($GV84:$GZ84,"不要")=3,"OK",IF($N84="NG","日数NG",IF(AND($F$12&gt;=$B84,$N84="OK",GT84&lt;=$L84*1440),"OK","NG"))))</f>
        <v>OK</v>
      </c>
      <c r="HF84" s="107" t="str">
        <f ca="1">IF($F$12&lt;$B84,"",IF(COUNTIF($GV84:$GZ84,"不要")=3,"",IF(AND($F$12&gt;=$B84,ISNUMBER(GT84)=TRUE),GT84,0)))</f>
        <v/>
      </c>
      <c r="HH84">
        <v>3</v>
      </c>
      <c r="HJ84" s="192" t="str">
        <f ca="1">IF($F$12&lt;$B84,"",IF(AND($F$12&gt;=$B84,INDIRECT("'総括分析データ '!"&amp;HJ$78&amp;$C84)&lt;&gt;""),VALUE(INDIRECT("'総括分析データ '!"&amp;HJ$78&amp;$C84)),""))</f>
        <v/>
      </c>
      <c r="HL84" s="192" t="str">
        <f ca="1">IF($F$12&lt;$B84,"",IF(OR(AND($F$12&gt;=$B84,COUNTIF($F$22:$I$32,"休憩")=0),$D84=0),"不要",IF(AND($F$12&gt;=$B84,COUNTIF($F$22:$I$32,"休憩")&gt;=1,$J84="NG"),"日数NG",IF(AND($F$12&gt;=$B84,COUNTIF($F$22:$I$32,"休憩")&gt;=1,$D84=1,HJ84&lt;&gt;""),"OK","NG"))))</f>
        <v>不要</v>
      </c>
      <c r="HN84" s="192" t="str">
        <f ca="1">IF($F$12&lt;$B84,"",IF(OR(AND($F$12&gt;=$B84,COUNTIF($F$35:$I$45,"休憩")=0),$F84=0),"不要",IF(AND($F$12&gt;=$B84,COUNTIF($F$35:$I$45,"休憩")&gt;=1,$J84="NG"),"日数NG",IF(AND($F$12&gt;=$B84,COUNTIF($F$35:$I$45,"休憩")&gt;=1,$F84=1,HJ84&lt;&gt;""),"OK","NG"))))</f>
        <v>不要</v>
      </c>
      <c r="HP84" s="192" t="str">
        <f ca="1">IF($F$12&lt;$B84,"",IF(OR(AND($F$12&gt;=$B84,COUNTIF($F$48:$I$58,"休憩")=0),$H84=0),"不要",IF(AND($F$12&gt;=$B84,COUNTIF($F$48:$I$58,"休憩")&gt;=1,$J84="NG"),"日数NG",IF(AND($F$12&gt;=$B84,COUNTIF($F$48:$I$58,"休憩")&gt;=1,$H84=1,HJ84&lt;&gt;""),"OK","NG"))))</f>
        <v>不要</v>
      </c>
      <c r="HR84" s="192" t="str">
        <f ca="1">IF($F$12&lt;$B84,"",IF(COUNTIF($HL84:$HP84,"不要")=3,"OK",IF($N84="NG","日数NG",IF(HJ84&gt;=0,"OK","NG"))))</f>
        <v>OK</v>
      </c>
      <c r="HT84" s="192" t="str">
        <f ca="1">IF($F$12&lt;$B84,"",IF(COUNTIF($HL84:$HP84,"不要")=3,"OK",IF($N84="NG","日数NG",IF(AND($F$12&gt;=$B84,$N84="OK",HJ84&lt;=$L84*1440),"OK","NG"))))</f>
        <v>OK</v>
      </c>
      <c r="HV84" s="107" t="str">
        <f ca="1">IF($F$12&lt;$B84,"",IF(COUNTIF($HL84:$HP84,"不要")=3,"",IF(AND($F$12&gt;=$B84,ISNUMBER(HJ84)=TRUE),HJ84,0)))</f>
        <v/>
      </c>
      <c r="HX84" s="192" t="str">
        <f ca="1">IF($F$12&lt;$B84,"",IF(AND($F$12&gt;=$B84,INDIRECT("'総括分析データ '!"&amp;HX$78&amp;$C84)&lt;&gt;""),VALUE(INDIRECT("'総括分析データ '!"&amp;HX$78&amp;$C84)),""))</f>
        <v/>
      </c>
      <c r="HZ84" s="192" t="str">
        <f ca="1">IF($F$12&lt;$B84,"",IF(OR(AND($F$12&gt;=$B84,COUNTIF($F$22:$I$32,"発着時刻")=0),$D84=0),"不要",IF(AND($F$12&gt;=$B84,COUNTIF($F$22:$I$32,"発着時刻")&gt;=1,$J84="NG"),"日数NG",IF(AND($F$12&gt;=$B84,COUNTIF($F$22:$I$32,"発着時刻")&gt;=1,$D84=1,HX84&lt;&gt;""),"OK","NG"))))</f>
        <v>不要</v>
      </c>
      <c r="IB84" s="192" t="str">
        <f ca="1">IF($F$12&lt;$B84,"",IF(OR(AND($F$12&gt;=$B84,COUNTIF($F$35:$I$45,"発着時刻")=0),$F84=0),"不要",IF(AND($F$12&gt;=$B84,COUNTIF($F$35:$I$45,"発着時刻")&gt;=1,$J84="NG"),"日数NG",IF(AND($F$12&gt;=$B84,COUNTIF($F$35:$I$45,"発着時刻")&gt;=1,$F84=1,HX84&lt;&gt;""),"OK","NG"))))</f>
        <v>不要</v>
      </c>
      <c r="ID84" s="192" t="str">
        <f ca="1">IF($F$12&lt;$B84,"",IF(OR(AND($F$12&gt;=$B84,COUNTIF($F$48:$I$58,"発着時刻")=0),$H84=0),"不要",IF(AND($F$12&gt;=$B84,COUNTIF($F$48:$I$58,"発着時刻")&gt;=1,$J84="NG"),"日数NG",IF(AND($F$12&gt;=$B84,COUNTIF($F$48:$I$58,"発着時刻")&gt;=1,$H84=1,HX84&lt;&gt;""),"OK","NG"))))</f>
        <v>不要</v>
      </c>
      <c r="IF84" s="192" t="str">
        <f ca="1">IF($F$12&lt;$B84,"",IF(COUNTIF(HZ84:ID84,"不要")=3,"OK",IF($N84="NG","日数NG",IF(HX84="","OK",IF(AND(HX84&gt;=0,HX84&lt;&gt;"",ROUNDUP(HX84,0)-ROUNDDOWN(HX84,0)=0),"OK","NG")))))</f>
        <v>OK</v>
      </c>
      <c r="IH84" s="107" t="str">
        <f ca="1">IF($F$12&lt;$B84,"",IF(COUNTIF(HZ84:ID84,"不要")=3,"",IF(AND($F$12&gt;=$B84,ISNUMBER(HX84)=TRUE),HX84,0)))</f>
        <v/>
      </c>
      <c r="IJ84" s="192" t="str">
        <f ca="1">IF($F$12&lt;$B84,"",IF(AND($F$12&gt;=$B84,INDIRECT("'総括分析データ '!"&amp;IJ$78&amp;$C84)&lt;&gt;""),INDIRECT("'総括分析データ '!"&amp;IJ$78&amp;$C84),""))</f>
        <v/>
      </c>
      <c r="IL84" s="192" t="str">
        <f ca="1">IF($F$12&lt;$B84,"",IF(OR(AND($F$12&gt;=$B84,COUNTIF($F$22:$I$32,"積載情報")=0),$D84=0),"不要",IF(AND($F$12&gt;=$B84,COUNTIF($F$22:$I$32,"積載情報")&gt;=1,$J84="NG"),"日数NG",IF(AND($F$12&gt;=$B84,COUNTIF($F$22:$I$32,"積載情報")&gt;=1,$D84=1,IJ84&lt;&gt;""),"OK","NG"))))</f>
        <v>不要</v>
      </c>
      <c r="IN84" s="192" t="str">
        <f ca="1">IF($F$12&lt;$B84,"",IF(OR(AND($F$12&gt;=$B84,COUNTIF($F$35:$I$45,"積載情報")=0),$F84=0),"不要",IF(AND($F$12&gt;=$B84,COUNTIF($F$35:$I$45,"積載情報")&gt;=1,$J84="NG"),"日数NG",IF(AND($F$12&gt;=$B84,COUNTIF($F$35:$I$45,"積載情報")&gt;=1,$F84=1,IJ84&lt;&gt;""),"OK","NG"))))</f>
        <v>不要</v>
      </c>
      <c r="IP84" s="192" t="str">
        <f ca="1">IF($F$12&lt;$B84,"",IF(OR(AND($F$12&gt;=$B84,COUNTIF($F$48:$I$58,"積載情報")=0),$H84=0),"不要",IF(AND($F$12&gt;=$B84,COUNTIF($F$48:$I$58,"積載情報")&gt;=1,$J84="NG"),"日数NG",IF(AND($F$12&gt;=$B84,COUNTIF($F$48:$I$58,"積載情報")&gt;=1,$H84=1,IJ84&lt;&gt;""),"OK","NG"))))</f>
        <v>不要</v>
      </c>
      <c r="IR84" s="192" t="str">
        <f ca="1">IF($F$12&lt;$B84,"",IF(COUNTIF(IL84:IP84,"不要")=3,"OK",IF($N84="NG","日数NG",IF(IJ84="","OK",IF(COUNTIF(プルダウンリスト!$C$5:$C$8,反映・確認シート!IJ84)=1,"OK","NG")))))</f>
        <v>OK</v>
      </c>
      <c r="IT84" s="107" t="str">
        <f ca="1">IF($F$12&lt;$B84,"",IF($F$12&lt;$B84,"",IF(COUNTIF(IL84:IP84,"不要")=3,"",IJ84)))</f>
        <v/>
      </c>
      <c r="IV84" s="192" t="str">
        <f ca="1">IF($F$12&lt;$B84,"",IF(OR(AND($F$12&gt;=$B84,COUNTIF($F$48:$I$58,"積載情報")=0),$H84=0),"不要",IF(AND($F$12&gt;=$B84,COUNTIF($F$48:$I$58,"積載情報")&gt;=1,$J84="NG"),"日数NG",IF(AND($F$12&gt;=$B84,COUNTIF($F$48:$I$58,"積載情報")&gt;=1,$H84=1,IP84&lt;&gt;""),"OK","NG"))))</f>
        <v>不要</v>
      </c>
      <c r="IX84">
        <v>3</v>
      </c>
      <c r="IZ84" s="192" t="str">
        <f ca="1">IF($F$12&lt;$B84,"",IF(AND($F$12&gt;=$B84,INDIRECT("'総括分析データ '!"&amp;IZ$78&amp;$C84)&lt;&gt;""),VALUE(INDIRECT("'総括分析データ '!"&amp;IZ$78&amp;$C84)),""))</f>
        <v/>
      </c>
      <c r="JB84" s="192" t="str">
        <f ca="1">IF($F$12&lt;$B84,"",IF(OR(AND($F$12&gt;=$B84,COUNTIF($F$22:$I$32,"空車情報")=0),$D84=0),"不要",IF(AND($F$12&gt;=$B84,COUNTIF($F$22:$I$32,"空車情報")&gt;=1,$J84="NG"),"日数NG",IF(AND($F$12&gt;=$B84,COUNTIF($F$22:$I$32,"空車情報")&gt;=1,$D84=1,IZ84&lt;&gt;""),"OK","NG"))))</f>
        <v>不要</v>
      </c>
      <c r="JD84" s="192" t="str">
        <f ca="1">IF($F$12&lt;$B84,"",IF(OR(AND($F$12&gt;=$B84,COUNTIF($F$35:$I$45,"空車情報")=0),$F84=0),"不要",IF(AND($F$12&gt;=$B84,COUNTIF($F$35:$I$45,"空車情報")&gt;=1,$J84="NG"),"日数NG",IF(AND($F$12&gt;=$B84,COUNTIF($F$35:$I$45,"空車情報")&gt;=1,$F84=1,IZ84&lt;&gt;""),"OK","NG"))))</f>
        <v>不要</v>
      </c>
      <c r="JF84" s="192" t="str">
        <f ca="1">IF($F$12&lt;$B84,"",IF(OR(AND($F$12&gt;=$B84,COUNTIF($F$48:$I$58,"空車情報")=0),$H84=0),"不要",IF(AND($F$12&gt;=$B84,COUNTIF($F$48:$I$58,"空車情報")&gt;=1,$J84="NG"),"日数NG",IF(AND($F$12&gt;=$B84,COUNTIF($F$48:$I$58,"空車情報")&gt;=1,$H84=1,IZ84&lt;&gt;""),"OK","NG"))))</f>
        <v>不要</v>
      </c>
      <c r="JH84" s="192" t="str">
        <f ca="1">IF($F$12&lt;$B84,"",IF(COUNTIF(JB84:JF84,"不要")=3,"OK",IF($N84="NG","日数NG",IF(IZ84&gt;=0,"OK","NG"))))</f>
        <v>OK</v>
      </c>
      <c r="JJ84" s="192" t="str">
        <f ca="1">IF($F$12&lt;$B84,"",IF(COUNTIF(JB84:JF84,"不要")=3,"OK",IF($N84="NG","日数NG",IF(OR(AND($F$12&gt;=$B84,$N84="OK",$CH84&gt;=0,IZ84&lt;=$CH84),AND($F$12&gt;=$B84,$N84="OK",$CH84="",IZ84&lt;=$L84*1440)),"OK","NG"))))</f>
        <v>OK</v>
      </c>
      <c r="JL84" s="107" t="str">
        <f ca="1">IF($F$12&lt;$B84,"",IF(COUNTIF(JB84:JF84,"不要")=3,"",IF(AND($F$12&gt;=$B84,ISNUMBER(IZ84)=TRUE),IZ84,0)))</f>
        <v/>
      </c>
      <c r="JN84" s="192" t="str">
        <f ca="1">IF($F$12&lt;$B84,"",IF(AND($F$12&gt;=$B84,INDIRECT("'総括分析データ '!"&amp;JN$78&amp;$C84)&lt;&gt;""),VALUE(INDIRECT("'総括分析データ '!"&amp;JN$78&amp;$C84)),""))</f>
        <v/>
      </c>
      <c r="JP84" s="192" t="str">
        <f ca="1">IF($F$12&lt;$B84,"",IF(OR(AND($F$12&gt;=$B84,COUNTIF($F$22:$I$32,"空車情報")=0),$D84=0),"不要",IF(AND($F$12&gt;=$B84,COUNTIF($F$22:$I$32,"空車情報")&gt;=1,$J84="NG"),"日数NG",IF(AND($F$12&gt;=$B84,COUNTIF($F$22:$I$32,"空車情報")&gt;=1,$D84=1,JN84&lt;&gt;""),"OK","NG"))))</f>
        <v>不要</v>
      </c>
      <c r="JR84" s="192" t="str">
        <f ca="1">IF($F$12&lt;$B84,"",IF(OR(AND($F$12&gt;=$B84,COUNTIF($F$35:$I$45,"空車情報")=0),$F84=0),"不要",IF(AND($F$12&gt;=$B84,COUNTIF($F$35:$I$45,"空車情報")&gt;=1,$J84="NG"),"日数NG",IF(AND($F$12&gt;=$B84,COUNTIF($F$35:$I$45,"空車情報")&gt;=1,$F84=1,JN84&lt;&gt;""),"OK","NG"))))</f>
        <v>不要</v>
      </c>
      <c r="JT84" s="192" t="str">
        <f ca="1">IF($F$12&lt;$B84,"",IF(OR(AND($F$12&gt;=$B84,COUNTIF($F$48:$I$58,"空車情報")=0),$H84=0),"不要",IF(AND($F$12&gt;=$B84,COUNTIF($F$48:$I$58,"空車情報")&gt;=1,$J84="NG"),"日数NG",IF(AND($F$12&gt;=$B84,COUNTIF($F$48:$I$58,"空車情報")&gt;=1,$H84=1,JN84&lt;&gt;""),"OK","NG"))))</f>
        <v>不要</v>
      </c>
      <c r="JV84" s="192" t="str">
        <f ca="1">IF($F$12&lt;$B84,"",IF(COUNTIF(JP84:JT84,"不要")=3,"OK",IF($N84="NG","日数NG",IF(AND($F$12&gt;=$B84,JN84&gt;=0,JN84&lt;=AV84),"OK","NG"))))</f>
        <v>OK</v>
      </c>
      <c r="JX84" s="107" t="str">
        <f ca="1">IF($F$12&lt;$B84,"",IF(COUNTIF(JP84:JT84,"不要")=3,"",IF(AND($F$12&gt;=$B84,ISNUMBER(JN84)=TRUE),JN84,0)))</f>
        <v/>
      </c>
      <c r="JZ84" s="192" t="str">
        <f ca="1">IF($F$12&lt;$B84,"",IF(AND($F$12&gt;=$B84,INDIRECT("'総括分析データ '!"&amp;JZ$78&amp;$C84)&lt;&gt;""),VALUE(INDIRECT("'総括分析データ '!"&amp;JZ$78&amp;$C84)),""))</f>
        <v/>
      </c>
      <c r="KB84" s="192" t="str">
        <f ca="1">IF($F$12&lt;$B84,"",IF(OR(AND($F$12&gt;=$B84,COUNTIF($F$22:$I$32,"空車情報")=0),$D84=0),"不要",IF(AND($F$12&gt;=$B84,COUNTIF($F$22:$I$32,"空車情報")&gt;=1,$J84="NG"),"日数NG",IF(AND($F$12&gt;=$B84,COUNTIF($F$22:$I$32,"空車情報")&gt;=1,$D84=1,JZ84&lt;&gt;""),"OK","NG"))))</f>
        <v>不要</v>
      </c>
      <c r="KD84" s="192" t="str">
        <f ca="1">IF($F$12&lt;$B84,"",IF(OR(AND($F$12&gt;=$B84,COUNTIF($F$35:$I$45,"空車情報")=0),$F84=0),"不要",IF(AND($F$12&gt;=$B84,COUNTIF($F$35:$I$45,"空車情報")&gt;=1,$J84="NG"),"日数NG",IF(AND($F$12&gt;=$B84,COUNTIF($F$35:$I$45,"空車情報")&gt;=1,$F84=1,JZ84&lt;&gt;""),"OK","NG"))))</f>
        <v>不要</v>
      </c>
      <c r="KF84" s="192" t="str">
        <f ca="1">IF($F$12&lt;$B84,"",IF(OR(AND($F$12&gt;=$B84,COUNTIF($F$48:$I$58,"空車情報")=0),$H84=0),"不要",IF(AND($F$12&gt;=$B84,COUNTIF($F$48:$I$58,"空車情報")&gt;=1,$J84="NG"),"日数NG",IF(AND($F$12&gt;=$B84,COUNTIF($F$48:$I$58,"空車情報")&gt;=1,$H84=1,JZ84&lt;&gt;""),"OK","NG"))))</f>
        <v>不要</v>
      </c>
      <c r="KH84" s="192" t="str">
        <f ca="1">IF($F$12&lt;$B84,"",IF(COUNTIF(KB84:KF84,"不要")=3,"OK",IF($N84="NG","日数NG",IF(AND($F$12&gt;=$B84,JZ84&gt;=0,JZ84&lt;=100),"OK","NG"))))</f>
        <v>OK</v>
      </c>
      <c r="KJ84" s="107" t="str">
        <f ca="1">IF($F$12&lt;$B84,"",IF(COUNTIF(KB84:KF84,"不要")=3,"",IF(AND($F$12&gt;=$B84,ISNUMBER(JZ84)=TRUE),JZ84,0)))</f>
        <v/>
      </c>
      <c r="KL84">
        <v>3</v>
      </c>
      <c r="KN84" s="192" t="str">
        <f ca="1">IF($F$12&lt;$B84,"",IF(AND($F$12&gt;=$B84,INDIRECT("'総括分析データ '!"&amp;KN$78&amp;$C84)&lt;&gt;""),VALUE(INDIRECT("'総括分析データ '!"&amp;KN$78&amp;$C84)),""))</f>
        <v/>
      </c>
      <c r="KP84" s="192" t="str">
        <f ca="1">IF($F$12&lt;$B84,"",IF(OR(AND($F$12&gt;=$B84,COUNTIF($F$22:$I$32,"交通情報")=0),$D84=0),"不要",IF(AND($F$12&gt;=$B84,COUNTIF($F$22:$I$32,"交通情報")&gt;=1,$AX84="*NG*"),"距離NG",IF(AND($F$12&gt;=$B84,COUNTIF($F$22:$I$32,"交通情報")&gt;=1,$D84=1,KN84&lt;&gt;""),"OK","NG"))))</f>
        <v>不要</v>
      </c>
      <c r="KR84" s="192" t="str">
        <f ca="1">IF($F$12&lt;$B84,"",IF(OR(AND($F$12&gt;=$B84,COUNTIF($F$35:$I$45,"交通情報")=0),$F84=0),"不要",IF(AND($F$12&gt;=$B84,COUNTIF($F$35:$I$45,"交通情報")&gt;=1,$AX84="*NG*"),"距離NG",IF(AND($F$12&gt;=$B84,COUNTIF($F$35:$I$45,"交通情報")&gt;=1,$F84=1,KN84&lt;&gt;""),"OK","NG"))))</f>
        <v>不要</v>
      </c>
      <c r="KT84" s="192" t="str">
        <f ca="1">IF($F$12&lt;$B84,"",IF(OR(AND($F$12&gt;=$B84,COUNTIF($F$48:$I$58,"交通情報")=0),$H84=0),"不要",IF(AND($F$12&gt;=$B84,COUNTIF($F$48:$I$58,"交通情報")&gt;=1,$AX84="*NG*"),"距離NG",IF(AND($F$12&gt;=$B84,COUNTIF($F$48:$I$58,"交通情報")&gt;=1,$H84=1,KN84&lt;&gt;""),"OK","NG"))))</f>
        <v>不要</v>
      </c>
      <c r="KV84" s="192" t="str">
        <f ca="1">IF($F$12&lt;$B84,"",IF(COUNTIF(KP84:KT84,"不要")=3,"OK",IF($N84="NG","日数NG",IF(AND($F$12&gt;=$B84,KN84&gt;=0,KN84&lt;=$AV84),"OK","NG"))))</f>
        <v>OK</v>
      </c>
      <c r="KX84" s="107" t="str">
        <f ca="1">IF($F$12&lt;$B84,"",IF(COUNTIF(KP84:KT84,"不要")=3,"",IF(AND($F$12&gt;=$B84,ISNUMBER(KN84)=TRUE),KN84,0)))</f>
        <v/>
      </c>
      <c r="KZ84" s="192" t="str">
        <f ca="1">IF($F$12&lt;$B84,"",IF(AND($F$12&gt;=$B84,INDIRECT("'総括分析データ '!"&amp;KZ$78&amp;$C84)&lt;&gt;""),VALUE(INDIRECT("'総括分析データ '!"&amp;KZ$78&amp;$C84)),""))</f>
        <v/>
      </c>
      <c r="LB84" s="192" t="str">
        <f ca="1">IF($F$12&lt;$B84,"",IF(OR(AND($F$12&gt;=$B84,COUNTIF($F$22:$I$32,"交通情報")=0),$D84=0),"不要",IF(AND($F$12&gt;=$B84,COUNTIF($F$22:$I$32,"交通情報")&gt;=1,$D84=1,KZ84&lt;&gt;""),"OK","NG")))</f>
        <v>不要</v>
      </c>
      <c r="LD84" s="192" t="str">
        <f ca="1">IF($F$12&lt;$B84,"",IF(OR(AND($F$12&gt;=$B84,COUNTIF($F$35:$I$45,"交通情報")=0),$F84=0),"不要",IF(AND($F$12&gt;=$B84,COUNTIF($F$35:$I$45,"交通情報")&gt;=1,$F84=1,KZ84&lt;&gt;""),"OK","NG")))</f>
        <v>不要</v>
      </c>
      <c r="LF84" s="192" t="str">
        <f ca="1">IF($F$12&lt;$B84,"",IF(OR(AND($F$12&gt;=$B84,COUNTIF($F$48:$I$58,"交通情報")=0),$H84=0),"不要",IF(AND($F$12&gt;=$B84,COUNTIF($F$48:$I$58,"交通情報")&gt;=1,$H84=1,KZ84&lt;&gt;""),"OK","NG")))</f>
        <v>不要</v>
      </c>
      <c r="LH84" s="192" t="str">
        <f ca="1">IF($F$12&lt;$B84,"",IF(COUNTIF(LB84:LF84,"不要")=3,"OK",IF($N84="NG","日数NG",IF(KZ84="","OK",IF(AND(KZ84&gt;=0,KZ84&lt;&gt;"",ROUNDUP(KZ84,0)-ROUNDDOWN(KZ84,0)=0),"OK","NG")))))</f>
        <v>OK</v>
      </c>
      <c r="LJ84" s="107" t="str">
        <f ca="1">IF($F$12&lt;$B84,"",IF(COUNTIF(LB84:LF84,"不要")=3,"",IF(AND($F$12&gt;=$B84,ISNUMBER(KZ84)=TRUE),KZ84,0)))</f>
        <v/>
      </c>
      <c r="LL84" s="192" t="str">
        <f ca="1">IF($F$12&lt;$B84,"",IF(AND($F$12&gt;=$B84,INDIRECT("'総括分析データ '!"&amp;LL$78&amp;$C84)&lt;&gt;""),VALUE(INDIRECT("'総括分析データ '!"&amp;LL$78&amp;$C84)),""))</f>
        <v/>
      </c>
      <c r="LN84" s="192" t="str">
        <f ca="1">IF($F$12&lt;$B84,"",IF(OR(AND($F$12&gt;=$B84,COUNTIF($F$22:$I$32,"交通情報")=0),$D84=0),"不要",IF(AND($F$12&gt;=$B84,COUNTIF($F$22:$I$32,"交通情報")&gt;=1,$J84="NG"),"日数NG",IF(AND($F$12&gt;=$B84,COUNTIF($F$22:$I$32,"交通情報")&gt;=1,$D84=1,LL84&lt;&gt;""),"OK","NG"))))</f>
        <v>不要</v>
      </c>
      <c r="LP84" s="192" t="str">
        <f ca="1">IF($F$12&lt;$B84,"",IF(OR(AND($F$12&gt;=$B84,COUNTIF($F$35:$I$45,"交通情報")=0),$F84=0),"不要",IF(AND($F$12&gt;=$B84,COUNTIF($F$35:$I$45,"交通情報")&gt;=1,$J84="NG"),"日数NG",IF(AND($F$12&gt;=$B84,COUNTIF($F$35:$I$45,"交通情報")&gt;=1,$F84=1,LL84&lt;&gt;""),"OK","NG"))))</f>
        <v>不要</v>
      </c>
      <c r="LR84" s="192" t="str">
        <f ca="1">IF($F$12&lt;$B84,"",IF(OR(AND($F$12&gt;=$B84,COUNTIF($F$48:$I$58,"交通情報")=0),$H84=0),"不要",IF(AND($F$12&gt;=$B84,COUNTIF($F$48:$I$58,"交通情報")&gt;=1,$J84="NG"),"日数NG",IF(AND($F$12&gt;=$B84,COUNTIF($F$48:$I$58,"交通情報")&gt;=1,$H84=1,LL84&lt;&gt;""),"OK","NG"))))</f>
        <v>不要</v>
      </c>
      <c r="LT84" s="192" t="str">
        <f ca="1">IF($F$12&lt;$B84,"",IF(COUNTIF(LN84:LR84,"不要")=3,"OK",IF($N84="NG","日数NG",IF(LL84&gt;=0,"OK","NG"))))</f>
        <v>OK</v>
      </c>
      <c r="LV84" s="192" t="str">
        <f ca="1">IF($F$12&lt;$B84,"",IF(COUNTIF(LN84:LR84,"不要")=3,"OK",IF($N84="NG","日数NG",IF(OR(AND($F$12&gt;=$B84,$N84="OK",$CH84&gt;=0,LL84&lt;=$CH84),AND($F$12&gt;=$B84,$N84="OK",$CH84="",LL84&lt;=$L84*1440)),"OK","NG"))))</f>
        <v>OK</v>
      </c>
      <c r="LX84" s="107" t="str">
        <f ca="1">IF($F$12&lt;$B84,"",IF(COUNTIF(LN84:LR84,"不要")=3,"",IF(AND($F$12&gt;=$B84,ISNUMBER(LL84)=TRUE),LL84,0)))</f>
        <v/>
      </c>
      <c r="LZ84">
        <v>3</v>
      </c>
      <c r="MB84" s="192" t="str">
        <f ca="1">IF($F$12&lt;$B84,"",IF(AND($F$12&gt;=$B84,INDIRECT("'総括分析データ '!"&amp;MB$78&amp;$C84)&lt;&gt;""),VALUE(INDIRECT("'総括分析データ '!"&amp;MB$78&amp;$C84)),""))</f>
        <v/>
      </c>
      <c r="MD84" s="192" t="str">
        <f ca="1">IF($F$12&lt;$B84,"",IF(OR(AND($F$12&gt;=$B84,COUNTIF($F$22:$I$32,"温度情報")=0),$D84=0),"不要",IF(AND($F$12&gt;=$B84,COUNTIF($F$22:$I$32,"温度情報")&gt;=1,$J84="NG"),"日数NG",IF(AND($F$12&gt;=$B84,COUNTIF($F$22:$I$32,"温度情報")&gt;=1,$D84=1,MB84&lt;&gt;""),"OK","NG"))))</f>
        <v>不要</v>
      </c>
      <c r="MF84" s="192" t="str">
        <f ca="1">IF($F$12&lt;$B84,"",IF(OR(AND($F$12&gt;=$B84,COUNTIF($F$35:$I$45,"温度情報")=0),$F84=0),"不要",IF(AND($F$12&gt;=$B84,COUNTIF($F$35:$I$45,"温度情報")&gt;=1,$J84="NG"),"日数NG",IF(AND($F$12&gt;=$B84,COUNTIF($F$35:$I$45,"温度情報")&gt;=1,$F84=1,MB84&lt;&gt;""),"OK","NG"))))</f>
        <v>不要</v>
      </c>
      <c r="MH84" s="192" t="str">
        <f ca="1">IF($F$12&lt;$B84,"",IF(OR(AND($F$12&gt;=$B84,COUNTIF($F$48:$I$58,"温度情報")=0),$H84=0),"不要",IF(AND($F$12&gt;=$B84,COUNTIF($F$48:$I$58,"温度情報")&gt;=1,$J84="NG"),"日数NG",IF(AND($F$12&gt;=$B84,COUNTIF($F$48:$I$58,"温度情報")&gt;=1,$H84=1,MB84&lt;&gt;""),"OK","NG"))))</f>
        <v>不要</v>
      </c>
      <c r="MJ84" s="192" t="str">
        <f ca="1">IF($F$12&lt;$B84,"",IF(COUNTIF(MD84:MH84,"不要")=3,"OK",IF(AND($F$12&gt;=$B84,MB84&gt;100,MB84&lt;-100),"BC","OK")))</f>
        <v>OK</v>
      </c>
      <c r="ML84" s="107" t="str">
        <f ca="1">IF($F$12&lt;$B84,"",IF(COUNTIF(MD84:MH84,"不要")=3,"",IF(AND($F$12&gt;=$B84,ISNUMBER(MB84)=TRUE),MB84,0)))</f>
        <v/>
      </c>
      <c r="MN84" s="192" t="str">
        <f ca="1">IF($F$12&lt;$B84,"",IF(AND($F$12&gt;=$B84,INDIRECT("'総括分析データ '!"&amp;MN$78&amp;$C84)&lt;&gt;""),VALUE(INDIRECT("'総括分析データ '!"&amp;MN$78&amp;$C84)),""))</f>
        <v/>
      </c>
      <c r="MP84" s="192" t="str">
        <f ca="1">IF($F$12&lt;$B84,"",IF(OR(AND($F$12&gt;=$B84,COUNTIF($F$22:$I$32,"温度情報")=0),$D84=0),"不要",IF(AND($F$12&gt;=$B84,COUNTIF($F$22:$I$32,"温度情報")&gt;=1,$J84="NG"),"日数NG",IF(AND($F$12&gt;=$B84,COUNTIF($F$22:$I$32,"温度情報")&gt;=1,$D84=1,MN84&lt;&gt;""),"OK","NG"))))</f>
        <v>不要</v>
      </c>
      <c r="MR84" s="192" t="str">
        <f ca="1">IF($F$12&lt;$B84,"",IF(OR(AND($F$12&gt;=$B84,COUNTIF($F$35:$I$45,"温度情報")=0),$F84=0),"不要",IF(AND($F$12&gt;=$B84,COUNTIF($F$35:$I$45,"温度情報")&gt;=1,$J84="NG"),"日数NG",IF(AND($F$12&gt;=$B84,COUNTIF($F$35:$I$45,"温度情報")&gt;=1,$F84=1,MN84&lt;&gt;""),"OK","NG"))))</f>
        <v>不要</v>
      </c>
      <c r="MT84" s="192" t="str">
        <f ca="1">IF($F$12&lt;$B84,"",IF(OR(AND($F$12&gt;=$B84,COUNTIF($F$48:$I$58,"温度情報")=0),$H84=0),"不要",IF(AND($F$12&gt;=$B84,COUNTIF($F$48:$I$58,"温度情報")&gt;=1,$J84="NG"),"日数NG",IF(AND($F$12&gt;=$B84,COUNTIF($F$48:$I$58,"温度情報")&gt;=1,$H84=1,MN84&lt;&gt;""),"OK","NG"))))</f>
        <v>不要</v>
      </c>
      <c r="MV84" s="192" t="str">
        <f ca="1">IF($F$12&lt;$B84,"",IF(COUNTIF(MP84:MT84,"不要")=3,"OK",IF(AND($F$12&gt;=$B84,MN84&gt;100,MN84&lt;-100),"BC","OK")))</f>
        <v>OK</v>
      </c>
      <c r="MX84" s="107" t="str">
        <f ca="1">IF($F$12&lt;$B84,"",IF(COUNTIF(MP84:MT84,"不要")=3,"",IF(AND($F$12&gt;=$B84,ISNUMBER(MN84)=TRUE),MN84,0)))</f>
        <v/>
      </c>
      <c r="MZ84" s="192" t="str">
        <f ca="1">IF($F$12&lt;$B84,"",IF(AND($F$12&gt;=$B84,INDIRECT("'総括分析データ '!"&amp;MZ$78&amp;$C84)&lt;&gt;""),VALUE(INDIRECT("'総括分析データ '!"&amp;MZ$78&amp;$C84)),""))</f>
        <v/>
      </c>
      <c r="NB84" s="192" t="str">
        <f ca="1">IF($F$12&lt;$B84,"",IF(OR(AND($F$12&gt;=$B84,COUNTIF($F$22:$I$32,"温度情報")=0),$D84=0),"不要",IF(AND($F$12&gt;=$B84,COUNTIF($F$22:$I$32,"温度情報")&gt;=1,$J84="NG"),"日数NG",IF(AND($F$12&gt;=$B84,COUNTIF($F$22:$I$32,"温度情報")&gt;=1,$D84=1,MZ84&lt;&gt;""),"OK","NG"))))</f>
        <v>不要</v>
      </c>
      <c r="ND84" s="192" t="str">
        <f ca="1">IF($F$12&lt;$B84,"",IF(OR(AND($F$12&gt;=$B84,COUNTIF($F$35:$I$45,"温度情報")=0),$F84=0),"不要",IF(AND($F$12&gt;=$B84,COUNTIF($F$35:$I$45,"温度情報")&gt;=1,$J84="NG"),"日数NG",IF(AND($F$12&gt;=$B84,COUNTIF($F$35:$I$45,"温度情報")&gt;=1,$F84=1,MZ84&lt;&gt;""),"OK","NG"))))</f>
        <v>不要</v>
      </c>
      <c r="NF84" s="192" t="str">
        <f ca="1">IF($F$12&lt;$B84,"",IF(OR(AND($F$12&gt;=$B84,COUNTIF($F$48:$I$58,"温度情報")=0),$H84=0),"不要",IF(AND($F$12&gt;=$B84,COUNTIF($F$48:$I$58,"温度情報")&gt;=1,$J84="NG"),"日数NG",IF(AND($F$12&gt;=$B84,COUNTIF($F$48:$I$58,"温度情報")&gt;=1,$H84=1,MZ84&lt;&gt;""),"OK","NG"))))</f>
        <v>不要</v>
      </c>
      <c r="NH84" s="192" t="str">
        <f ca="1">IF($F$12&lt;$B84,"",IF(COUNTIF(NB84:NF84,"不要")=3,"OK",IF($N84="NG","日数NG",IF(MZ84="","OK",IF(AND(MZ84&gt;=0,MZ84&lt;&gt;"",ROUNDUP(MZ84,0)-ROUNDDOWN(MZ84,0)=0),"OK","NG")))))</f>
        <v>OK</v>
      </c>
      <c r="NJ84" s="107" t="str">
        <f ca="1">IF($F$12&lt;$B84,"",IF(COUNTIF(NB84:NF84,"不要")=3,"",IF(AND($F$12&gt;=$B84,ISNUMBER(MZ84)=TRUE),MZ84,0)))</f>
        <v/>
      </c>
      <c r="NL84">
        <v>3</v>
      </c>
      <c r="NN84" s="192" t="str">
        <f ca="1">IF($F$12&lt;$B84,"",IF(AND($F$12&gt;=$B84,INDIRECT("'総括分析データ '!"&amp;NN$78&amp;$C84)&lt;&gt;""),INDIRECT("'総括分析データ '!"&amp;NN$78&amp;$C84),""))</f>
        <v/>
      </c>
      <c r="NP84" s="192" t="str">
        <f>IF(OR($F$12&lt;$B84,AND($F$64="",$H$64="",$J$64="")),"",IF(AND($F$12&gt;=$B84,OR($F$64="",$D84=0)),"不要",IF(AND($F$12&gt;=$B84,$F$64&lt;&gt;"",$D84=1,NN84&lt;&gt;""),"OK","NG")))</f>
        <v/>
      </c>
      <c r="NR84" s="192" t="str">
        <f>IF(OR($F$12&lt;$B84,AND($F$64="",$H$64="",$J$64="")),"",IF(AND($F$12&gt;=$B84,OR($H$64="",$H$64=17,$D84=0)),"不要",IF(AND($F$12&gt;=$B84,$H$64&lt;&gt;"",$D84=1,NN84&lt;&gt;""),"OK","NG")))</f>
        <v/>
      </c>
      <c r="NT84" s="107" t="str">
        <f>IF(OR(COUNTIF(NP84:NR84,"不要")=2,AND(NP84="",NR84="")),"",NN84)</f>
        <v/>
      </c>
      <c r="NV84" s="192" t="str">
        <f ca="1">IF($F$12&lt;$B84,"",IF(AND($F$12&gt;=$B84,INDIRECT("'総括分析データ '!"&amp;NV$78&amp;$C84)&lt;&gt;""),INDIRECT("'総括分析データ '!"&amp;NV$78&amp;$C84),""))</f>
        <v/>
      </c>
      <c r="NX84" s="192" t="str">
        <f>IF(OR($F$12&lt;$B84,AND($F$66="",$H$66="",$J$66="")),"",IF(AND($F$12&gt;=$B84,OR($F$66="",$D84=0)),"不要",IF(AND($F$12&gt;=$B84,$F$66&lt;&gt;"",$D84=1,NV84&lt;&gt;""),"OK","NG")))</f>
        <v/>
      </c>
      <c r="NZ84" s="192" t="str">
        <f>IF(OR($F$12&lt;$B84,AND($F$66="",$H$66="",$J$66="")),"",IF(AND($F$12&gt;=$B84,OR($H$66="",$H$66=17,$D84=0)),"不要",IF(AND($F$12&gt;=$B84,$H$66&lt;&gt;"",$D84=1,NV84&lt;&gt;""),"OK","NG")))</f>
        <v/>
      </c>
      <c r="OB84" s="107" t="str">
        <f>IF(OR(COUNTIF(NX84:NZ84,"不要")=2,AND(NX84="",NZ84="")),"",NV84)</f>
        <v/>
      </c>
      <c r="OD84" s="192" t="str">
        <f ca="1">IF($F$12&lt;$B84,"",IF(AND($F$12&gt;=$B84,INDIRECT("'総括分析データ '!"&amp;OD$78&amp;$C84)&lt;&gt;""),INDIRECT("'総括分析データ '!"&amp;OD$78&amp;$C84),""))</f>
        <v/>
      </c>
      <c r="OF84" s="192" t="str">
        <f>IF(OR($F$12&lt;$B84,AND($F$68="",$H$68="",$J$68="")),"",IF(AND($F$12&gt;=$B84,OR($F$68="",$D84=0)),"不要",IF(AND($F$12&gt;=$B84,$F$68&lt;&gt;"",$D84=1,OD84&lt;&gt;""),"OK","NG")))</f>
        <v/>
      </c>
      <c r="OH84" s="192" t="str">
        <f>IF(OR($F$12&lt;$B84,AND($F$68="",$H$68="",$J$68="")),"",IF(AND($F$12&gt;=$B84,OR($H$68="",$H$68=17,$D84=0)),"不要",IF(AND($F$12&gt;=$B84,$H$68&lt;&gt;"",$D84=1,OD84&lt;&gt;""),"OK","NG")))</f>
        <v/>
      </c>
      <c r="OJ84" s="107" t="str">
        <f>IF(OR(COUNTIF(OF84:OH84,"不要")=2,AND(OF84="",OH84="")),"",OD84)</f>
        <v/>
      </c>
      <c r="OL84" s="192" t="str">
        <f ca="1">IF($F$12&lt;$B84,"",IF(AND($F$12&gt;=$B84,INDIRECT("'総括分析データ '!"&amp;OL$78&amp;$C84)&lt;&gt;""),INDIRECT("'総括分析データ '!"&amp;OL$78&amp;$C84),""))</f>
        <v/>
      </c>
      <c r="ON84" s="192" t="str">
        <f>IF(OR($F$12&lt;$B84,AND($F$70="",$H$70="",$J$70="")),"",IF(AND($F$12&gt;=$B84,OR($F$70="",$D84=0)),"不要",IF(AND($F$12&gt;=$B84,$F$70&lt;&gt;"",$D84=1,OL84&lt;&gt;""),"OK","NG")))</f>
        <v/>
      </c>
      <c r="OP84" s="192" t="str">
        <f>IF(OR($F$12&lt;$B84,AND($F$70="",$H$70="",$J$70="")),"",IF(AND($F$12&gt;=$B84,OR($H$70="",$H$70=17,$D84=0)),"不要",IF(AND($F$12&gt;=$B84,$H$70&lt;&gt;"",$D84=1,OL84&lt;&gt;""),"OK","NG")))</f>
        <v/>
      </c>
      <c r="OR84" s="107" t="str">
        <f>IF(OR(COUNTIF(ON84:OP84,"不要")=2,AND(ON84="",OP84="")),"",OL84)</f>
        <v/>
      </c>
    </row>
    <row r="85" spans="2:408" ht="5.0999999999999996" customHeight="1" thickBot="1" x14ac:dyDescent="0.2">
      <c r="L85" s="6"/>
      <c r="CT85" s="108"/>
      <c r="EF85" s="108"/>
      <c r="FJ85" s="108"/>
      <c r="FL85" s="108"/>
      <c r="FZ85" s="108"/>
      <c r="GR85" s="108"/>
      <c r="HF85" s="108"/>
      <c r="HV85" s="108"/>
      <c r="IT85" s="6"/>
      <c r="JL85" s="108"/>
      <c r="JX85" s="6"/>
      <c r="KJ85" s="6"/>
      <c r="KX85" s="6"/>
      <c r="LJ85" s="6"/>
      <c r="LX85" s="108"/>
      <c r="ML85" s="6"/>
      <c r="MX85" s="6"/>
      <c r="NJ85" s="6"/>
    </row>
    <row r="86" spans="2:408" ht="14.25" thickBot="1" x14ac:dyDescent="0.2">
      <c r="B86">
        <v>4</v>
      </c>
      <c r="C86">
        <v>17</v>
      </c>
      <c r="D86" s="52">
        <f ca="1">IF($F$12&lt;$B86,"",IF(AND($F$12&gt;=$B86,INDIRECT("'総括分析データ '!"&amp;D$78&amp;$C86)="○"),1,IF(AND($F$12&gt;=$B86,INDIRECT("'総括分析データ '!"&amp;D$78&amp;$C86)&lt;&gt;"○"),0)))</f>
        <v>0</v>
      </c>
      <c r="F86" s="52">
        <f ca="1">IF($F$12&lt;$B86,"",IF(AND($F$12&gt;=$B86,INDIRECT("'総括分析データ '!"&amp;F$78&amp;$C86)="○"),1,IF(AND($F$12&gt;=$B86,INDIRECT("'総括分析データ '!"&amp;F$78&amp;$C86)&lt;&gt;"○"),0)))</f>
        <v>0</v>
      </c>
      <c r="H86" s="52">
        <f ca="1">IF($F$12&lt;$B86,"",IF(AND($F$12&gt;=$B86,INDIRECT("'総括分析データ '!"&amp;H$78&amp;$C86)="○"),1,IF(AND($F$12&gt;=$B86,INDIRECT("'総括分析データ '!"&amp;H$78&amp;$C86)&lt;&gt;"○"),0)))</f>
        <v>0</v>
      </c>
      <c r="J86" s="192" t="str">
        <f ca="1">IF($F$12&lt;B86,"",IF(OR(D86=1,F86=1),"OK","NG"))</f>
        <v>NG</v>
      </c>
      <c r="L86" s="52">
        <f ca="1">IF($F$12&lt;B86,"",IF(ISNUMBER(INDIRECT("'総括分析データ '!"&amp;L$78&amp;$C86))=TRUE,VALUE(INDIRECT("'総括分析データ '!"&amp;L$78&amp;$C86)),0))</f>
        <v>0</v>
      </c>
      <c r="N86" s="192" t="str">
        <f ca="1">IF($F$12&lt;$B86,"",IF(AND(L86="",L86&lt;10),"NG","OK"))</f>
        <v>OK</v>
      </c>
      <c r="O86" s="6"/>
      <c r="P86" s="52" t="str">
        <f ca="1">IF($F$12&lt;$B86,"",IF(AND($F$12&gt;=$B86,INDIRECT("'総括分析データ '!"&amp;P$78&amp;$C86)&lt;&gt;""),INDIRECT("'総括分析データ '!"&amp;P$78&amp;$C86),""))</f>
        <v/>
      </c>
      <c r="R86" s="52" t="str">
        <f ca="1">IF($F$12&lt;$B86,"",IF(AND($F$12&gt;=$B86,INDIRECT("'総括分析データ '!"&amp;R$78&amp;$C86)&lt;&gt;""),UPPER(INDIRECT("'総括分析データ '!"&amp;R$78&amp;$C86)),""))</f>
        <v/>
      </c>
      <c r="T86" s="52" t="str">
        <f ca="1">IF($F$12&lt;$B86,"",IF(AND($F$12&gt;=$B86,INDIRECT("'総括分析データ '!"&amp;T$78&amp;$C86)&lt;&gt;""),INDIRECT("'総括分析データ '!"&amp;T$78&amp;$C86),""))</f>
        <v/>
      </c>
      <c r="V86" s="52" t="str">
        <f ca="1">IF($F$12&lt;$B86,"",IF(AND($F$12&gt;=$B86,INDIRECT("'総括分析データ '!"&amp;V$78&amp;$C86)&lt;&gt;""),VALUE(INDIRECT("'総括分析データ '!"&amp;V$78&amp;$C86)),""))</f>
        <v/>
      </c>
      <c r="X86" s="192" t="str">
        <f ca="1">IF($F$12&lt;$B86,"",IF(AND($F$12&gt;=$B86,COUNTIF(プルダウンリスト!$F$3:$F$137,反映・確認シート!P86)=1,COUNTIF(プルダウンリスト!$H$3:$H$4233,反映・確認シート!R86)&gt;=1,T86&lt;&gt;"",V86&lt;&gt;""),"OK","NG"))</f>
        <v>NG</v>
      </c>
      <c r="Z86" s="453" t="str">
        <f ca="1">P86&amp;R86&amp;T86&amp;V86</f>
        <v/>
      </c>
      <c r="AA86" s="454"/>
      <c r="AB86" s="455"/>
      <c r="AD86" s="453" t="str">
        <f ca="1">IF($F$12&lt;$B86,"",IF(AND($F$12&gt;=$B86,INDIRECT("'総括分析データ '!"&amp;AD$78&amp;$C86)&lt;&gt;""),ASC(INDIRECT("'総括分析データ '!"&amp;AD$78&amp;$C86)),""))</f>
        <v/>
      </c>
      <c r="AE86" s="454"/>
      <c r="AF86" s="455"/>
      <c r="AH86" s="192" t="str">
        <f ca="1">IF($F$12&lt;$B86,"",IF(AND($F$12&gt;=$B86,AD86&lt;&gt;""),"OK","NG"))</f>
        <v>NG</v>
      </c>
      <c r="AJ86" s="462" t="str">
        <f ca="1">IF($F$12&lt;$B86,"",IF(AND($F$12&gt;=$B86,INDIRECT("'総括分析データ '!"&amp;AJ$78&amp;$C86)&lt;&gt;""),DBCS(SUBSTITUTE(SUBSTITUTE(INDIRECT("'総括分析データ '!"&amp;AJ$78&amp;$C86),"　"," ")," ","")),""))</f>
        <v/>
      </c>
      <c r="AK86" s="463"/>
      <c r="AL86" s="464"/>
      <c r="AN86" s="192" t="str">
        <f ca="1">IF($F$12&lt;$B86,"",IF(AND($F$12&gt;=$B86,AJ86&lt;&gt;""),"OK","BC"))</f>
        <v>BC</v>
      </c>
      <c r="AP86" s="52" t="str">
        <f ca="1">IF(OR($F$12&lt;$B86,INDIRECT("'総括分析データ '!"&amp;AP$78&amp;$C86)=""),"",INDIRECT("'総括分析データ '!"&amp;AP$78&amp;$C86))</f>
        <v/>
      </c>
      <c r="AR86" s="192" t="str">
        <f ca="1">IF($F$12&lt;$B86,"",IF(AND($F$12&gt;=$B86,COUNTIF(プルダウンリスト!$C$13:$C$16,反映・確認シート!AP86)=1),"OK","NG"))</f>
        <v>NG</v>
      </c>
      <c r="AT86">
        <v>4</v>
      </c>
      <c r="AV86" s="192" t="str">
        <f ca="1">IF($F$12&lt;$B86,"",IF(AND($F$12&gt;=$B86,INDIRECT("'総括分析データ '!"&amp;AV$78&amp;$C86)&lt;&gt;""),INDIRECT("'総括分析データ '!"&amp;AV$78&amp;$C86),""))</f>
        <v/>
      </c>
      <c r="AX86" s="192" t="str">
        <f ca="1">IF($F$12&lt;$B86,"",IF($N86="NG","日数NG",IF(OR(AND($F$6="連携前",$F$12&gt;=$B86,AV86&gt;0,AV86&lt;L86*2880),AND($F$6="連携後",$F$12&gt;=$B86,AV86&gt;=0,AV86&lt;L86*2880)),"OK","NG")))</f>
        <v>NG</v>
      </c>
      <c r="AZ86" s="92">
        <f ca="1">IF($F$12&lt;$B86,"",IF(AND($F$12&gt;=$B86,ISNUMBER(AV86)=TRUE),AV86,0))</f>
        <v>0</v>
      </c>
      <c r="BB86" s="192" t="str">
        <f ca="1">IF($F$12&lt;$B86,"",IF(AND($F$12&gt;=$B86,INDIRECT("'総括分析データ '!"&amp;BB$78&amp;$C86)&lt;&gt;""),VALUE(INDIRECT("'総括分析データ '!"&amp;BB$78&amp;$C86)),""))</f>
        <v/>
      </c>
      <c r="BD86" s="192" t="str">
        <f ca="1">IF($F$12&lt;$B86,"",IF($N86="NG","日数NG",IF(BB86="","NG",IF(AND($F$12&gt;=$B86,$BB86&lt;=$L86*100),"OK","BC"))))</f>
        <v>NG</v>
      </c>
      <c r="BF86" s="192" t="str">
        <f ca="1">IF($F$12&lt;$B86,"",IF(OR($AX86="NG",$AX86="日数NG"),"距離NG",IF(AND($F$12&gt;=$B86,OR(AND($F$6="連携前",$BB86&gt;0),AND($F$6="連携後",$AZ86=0,$BB86=0),AND($F$6="連携後",$AZ86&gt;0,$BB86&gt;0))),"OK","NG")))</f>
        <v>距離NG</v>
      </c>
      <c r="BH86" s="92">
        <f ca="1">IF($F$12&lt;$B86,"",IF(AND($F$12&gt;=$B86,ISNUMBER(BB86)=TRUE),BB86,0))</f>
        <v>0</v>
      </c>
      <c r="BJ86" s="192" t="str">
        <f ca="1">IF($F$12&lt;$B86,"",IF(AND($F$12&gt;=$B86,INDIRECT("'総括分析データ '!"&amp;BJ$78&amp;$C86)&lt;&gt;""),VALUE(INDIRECT("'総括分析データ '!"&amp;BJ$78&amp;$C86)),""))</f>
        <v/>
      </c>
      <c r="BL86" s="192" t="str">
        <f ca="1">IF($F$12&lt;$B86,"",IF($N86="NG","日数NG",IF(AND(BJ86&gt;=0,BJ86&lt;&gt;"",BJ86&lt;=100),"OK","NG")))</f>
        <v>NG</v>
      </c>
      <c r="BN86" s="92">
        <f ca="1">IF($F$12&lt;$B86,"",IF(AND($F$12&gt;=$B86,ISNUMBER(BJ86)=TRUE),BJ86,0))</f>
        <v>0</v>
      </c>
      <c r="BP86" s="192" t="str">
        <f ca="1">IF($F$12&lt;$B86,"",IF(AND($F$12&gt;=$B86,INDIRECT("'総括分析データ '!"&amp;BP$78&amp;$C86)&lt;&gt;""),VALUE(INDIRECT("'総括分析データ '!"&amp;BP$78&amp;$C86)),""))</f>
        <v/>
      </c>
      <c r="BR86" s="192" t="str">
        <f ca="1">IF($F$12&lt;$B86,"",IF(OR($AX86="NG",$AX86="日数NG"),"距離NG",IF(BP86="","NG",IF(AND($F$12&gt;=$B86,OR(AND($F$6="連携前",$BP86&gt;0),AND($F$6="連携後",$AZ86=0,$BP86=0),AND($F$6="連携後",$AZ86&gt;0,$BP86&gt;0))),"OK","NG"))))</f>
        <v>距離NG</v>
      </c>
      <c r="BT86" s="92">
        <f ca="1">IF($F$12&lt;$B86,"",IF(AND($F$12&gt;=$B86,ISNUMBER(BP86)=TRUE),BP86,0))</f>
        <v>0</v>
      </c>
      <c r="BV86" s="192" t="str">
        <f ca="1">IF($F$12&lt;$B86,"",IF(AND($F$12&gt;=$B86,INDIRECT("'総括分析データ '!"&amp;BV$78&amp;$C86)&lt;&gt;""),VALUE(INDIRECT("'総括分析データ '!"&amp;BV$78&amp;$C86)),""))</f>
        <v/>
      </c>
      <c r="BX86" s="192" t="str">
        <f ca="1">IF($F$12&lt;$B86,"",IF(AND($F$12&gt;=$B86,$F$16=5,$BV86=""),"NG","OK"))</f>
        <v>OK</v>
      </c>
      <c r="BZ86" s="192" t="str">
        <f ca="1">IF($F$12&lt;$B86,"",IF(AND($F$12&gt;=$B86,$BP86&lt;&gt;"",$BV86&gt;$BP86),"NG","OK"))</f>
        <v>OK</v>
      </c>
      <c r="CB86" s="92">
        <f ca="1">IF($F$12&lt;$B86,"",IF(AND($F$12&gt;=$B86,ISNUMBER(BV86)=TRUE),BV86,0))</f>
        <v>0</v>
      </c>
      <c r="CD86" s="92">
        <f ca="1">IF($F$12&lt;$B86,"",IF(AND($F$12&gt;=$B86,ISNUMBER(INDIRECT("'総括分析データ '!"&amp;CD$78&amp;$C86)=TRUE)),INDIRECT("'総括分析データ '!"&amp;CD$78&amp;$C86),0))</f>
        <v>0</v>
      </c>
      <c r="CF86">
        <v>4</v>
      </c>
      <c r="CH86" s="192" t="str">
        <f ca="1">IF($F$12&lt;$B86,"",IF(AND($F$12&gt;=$B86,INDIRECT("'総括分析データ '!"&amp;CH$78&amp;$C86)&lt;&gt;""),VALUE(INDIRECT("'総括分析データ '!"&amp;CH$78&amp;$C86)),""))</f>
        <v/>
      </c>
      <c r="CJ86" s="192" t="str">
        <f ca="1">IF($F$12&lt;$B86,"",IF(OR(AND($F$12&gt;=$B86,COUNTIF($F$22:$I$32,"走行時間")=0),$D86=0),"不要",IF(AND($F$12&gt;=$B86,COUNTIF($F$22:$I$32,"走行時間")=1,$J86="NG"),"日数NG",IF(AND($F$12&gt;=$B86,COUNTIF($F$22:$I$32,"走行時間")=1,$D86=1,$CH86&lt;&gt;""),"OK","NG"))))</f>
        <v>不要</v>
      </c>
      <c r="CL86" s="192" t="str">
        <f ca="1">IF($F$12&lt;$B86,"",IF(OR(AND($F$12&gt;=$B86,COUNTIF($F$35:$I$45,"走行時間")=0),$F86=0),"不要",IF(AND($F$12&gt;=$B86,COUNTIF($F$35:$I$45,"走行時間")=1,$J86="NG"),"日数NG",IF(AND($F$12&gt;=$B86,COUNTIF($F$35:$I$45,"走行時間")=1,$F86=1,$CH86&lt;&gt;""),"OK","NG"))))</f>
        <v>不要</v>
      </c>
      <c r="CN86" s="192" t="str">
        <f ca="1">IF($F$12&lt;$B86,"",IF(OR(AND($F$12&gt;=$B86,COUNTIF($F$48:$I$58,"走行時間")=0),$H86=0),"不要",IF(AND($F$12&gt;=$B86,COUNTIF($F$48:$I$58,"走行時間")=1,$J86="NG"),"日数NG",IF(AND($F$12&gt;=$B86,COUNTIF($F$48:$I$58,"走行時間")=1,$H86=1,$CH86&lt;&gt;""),"OK","NG"))))</f>
        <v>不要</v>
      </c>
      <c r="CP86" s="192" t="str">
        <f ca="1">IF($F$12&lt;$B86,"",IF(COUNTIF($CJ86:$CN86,"不要")=3,"OK",IF(OR($AX86="NG",$AX86="日数NG"),"距離NG",IF(AND($F$12&gt;=$B86,OR(AND($F$6="連携前",CH86&gt;0),AND($F$6="連携後",$AZ86=0,CH86=0),AND($F$6="連携後",$AZ86&gt;0,CH86&gt;0))),"OK","NG"))))</f>
        <v>OK</v>
      </c>
      <c r="CR86" s="192" t="str">
        <f ca="1">IF($F$12&lt;$B86,"",IF(COUNTIF($CJ86:$CN86,"不要")=3,"OK",IF(OR($AX86="NG",$AX86="日数NG"),"距離NG",IF(AND($F$12&gt;=$B86,$L86*1440&gt;=CH86),"OK","NG"))))</f>
        <v>OK</v>
      </c>
      <c r="CT86" s="107" t="str">
        <f ca="1">IF(OR(COUNTIF($CJ86:$CN86,"不要")=3,$F$12&lt;$B86),"",IF(AND($F$12&gt;=$B86,ISNUMBER(CH86)=TRUE),CH86,0))</f>
        <v/>
      </c>
      <c r="CV86" s="192" t="str">
        <f ca="1">IF($F$12&lt;$B86,"",IF(AND($F$12&gt;=$B86,INDIRECT("'総括分析データ '!"&amp;CV$78&amp;$C86)&lt;&gt;""),VALUE(INDIRECT("'総括分析データ '!"&amp;CV$78&amp;$C86)),""))</f>
        <v/>
      </c>
      <c r="CX86" s="192" t="str">
        <f ca="1">IF($F$12&lt;$B86,"",IF(OR(AND($F$12&gt;=$B86,COUNTIF($F$22:$I$32,"平均速度")=0),$D86=0),"不要",IF(AND($F$12&gt;=$B86,COUNTIF($F$22:$I$32,"平均速度")=1,$J86="NG"),"日数NG",IF(AND($F$12&gt;=$B86,COUNTIF($F$22:$I$32,"平均速度")=1,$D86=1,$CH86&lt;&gt;""),"OK","NG"))))</f>
        <v>不要</v>
      </c>
      <c r="CZ86" s="192" t="str">
        <f ca="1">IF($F$12&lt;$B86,"",IF(OR(AND($F$12&gt;=$B86,COUNTIF($F$35:$I$45,"平均速度")=0),$F86=0),"不要",IF(AND($F$12&gt;=$B86,COUNTIF($F$35:$I$45,"平均速度")=1,$J86="NG"),"日数NG",IF(AND($F$12&gt;=$B86,COUNTIF($F$35:$I$45,"平均速度")=1,$F86=1,$CH86&lt;&gt;""),"OK","NG"))))</f>
        <v>不要</v>
      </c>
      <c r="DB86" s="192" t="str">
        <f ca="1">IF($F$12&lt;$B86,"",IF(OR(AND($F$12&gt;=$B86,COUNTIF($F$48:$I$58,"平均速度")=0),$H86=0),"不要",IF(AND($F$12&gt;=$B86,COUNTIF($F$48:$I$58,"平均速度")=1,$J86="NG"),"日数NG",IF(AND($F$12&gt;=$B86,COUNTIF($F$48:$I$58,"平均速度")=1,$H86=1,$CH86&lt;&gt;""),"OK","NG"))))</f>
        <v>不要</v>
      </c>
      <c r="DD86" s="192" t="str">
        <f ca="1">IF($F$12&lt;$B86,"",IF(COUNTIF($CX86:$DB86,"不要")=3,"OK",IF(OR($AX86="NG",$AX86="日数NG"),"距離NG",IF(AND($F$12&gt;=$B86,OR(AND($F$6="連携前",CV86&gt;0),AND($F$6="連携後",$AV86=0,CV86=0),AND($F$6="連携後",$AV86&gt;0,CV86&gt;0))),"OK","NG"))))</f>
        <v>OK</v>
      </c>
      <c r="DF86" s="192" t="str">
        <f ca="1">IF($F$12&lt;$B86,"",IF(COUNTIF($CX86:$DB86,"不要")=3,"OK",IF(OR($AX86="NG",$AX86="日数NG"),"距離NG",IF(AND($F$12&gt;=$B86,CV86&lt;60),"OK",IF(AND($F$12&gt;=$B86,CV86&lt;120),"BC","NG")))))</f>
        <v>OK</v>
      </c>
      <c r="DH86" s="107" t="str">
        <f ca="1">IF(OR($F$12&lt;$B86,COUNTIF($CX86:$DB86,"不要")=3),"",IF(AND($F$12&gt;=$B86,ISNUMBER(CV86)=TRUE),CV86,0))</f>
        <v/>
      </c>
      <c r="DJ86">
        <v>4</v>
      </c>
      <c r="DL86" s="192" t="str">
        <f ca="1">IF($F$12&lt;$B86,"",IF(AND($F$12&gt;=$B86,INDIRECT("'総括分析データ '!"&amp;DL$78&amp;$C86)&lt;&gt;""),VALUE(INDIRECT("'総括分析データ '!"&amp;DL$78&amp;$C86)),""))</f>
        <v/>
      </c>
      <c r="DN86" s="192" t="str">
        <f ca="1">IF($F$12&lt;$B86,"",IF(OR(AND($F$12&gt;=$B86,COUNTIF($F$22:$I$32,"走行距離（高速道路）")=0),$D86=0),"不要",IF(AND($F$12&gt;=$B86,COUNTIF($F$22:$I$32,"走行距離（高速道路）")&gt;=1,$J86="NG"),"日数NG",IF(AND($F$12&gt;=$B86,COUNTIF($F$22:$I$32,"走行距離（高速道路）")&gt;=1,$D86=1,$CH86&lt;&gt;""),"OK","NG"))))</f>
        <v>不要</v>
      </c>
      <c r="DP86" s="192" t="str">
        <f ca="1">IF($F$12&lt;$B86,"",IF(OR(AND($F$12&gt;=$B86,COUNTIF($F$35:$I$45,"走行距離（高速道路）")=0),$F86=0),"不要",IF(AND($F$12&gt;=$B86,COUNTIF($F$35:$I$45,"走行距離（高速道路）")&gt;=1,$J86="NG"),"日数NG",IF(AND($F$12&gt;=$B86,COUNTIF($F$35:$I$45,"走行距離（高速道路）")&gt;=1,$F86=1,$CH86&lt;&gt;""),"OK","NG"))))</f>
        <v>不要</v>
      </c>
      <c r="DR86" s="192" t="str">
        <f ca="1">IF($F$12&lt;$B86,"",IF(OR(AND($F$12&gt;=$B86,COUNTIF($F$48:$I$58,"走行距離（高速道路）")=0),$H86=0),"不要",IF(AND($F$12&gt;=$B86,COUNTIF($F$48:$I$58,"走行距離（高速道路）")&gt;=1,$J86="NG"),"日数NG",IF(AND($F$12&gt;=$B86,COUNTIF($F$48:$I$58,"走行距離（高速道路）")&gt;=1,$H86=1,$CH86&lt;&gt;""),"OK","NG"))))</f>
        <v>不要</v>
      </c>
      <c r="DT86" s="192" t="str">
        <f ca="1">IF($F$12&lt;$B86,"",IF(COUNTIF($DN86:$DR86,"不要")=3,"OK",IF(OR($AX86="NG",$AX86="日数NG"),"距離NG",IF(DL86&gt;=0,"OK","NG"))))</f>
        <v>OK</v>
      </c>
      <c r="DV86" s="192" t="str">
        <f ca="1">IF($F$12&lt;$B86,"",IF(COUNTIF($DN86:$DR86,"不要")=3,"OK",IF(OR($AX86="NG",$AX86="日数NG"),"距離NG",IF(AND($F$12&gt;=$B86,AX86="OK",OR(DL86&lt;=AZ86,DL86="")),"OK","NG"))))</f>
        <v>OK</v>
      </c>
      <c r="DX86" s="107" t="str">
        <f ca="1">IF(OR($F$12&lt;$B86,COUNTIF($DN86:$DR86,"不要")=3),"",IF(AND($F$12&gt;=$B86,ISNUMBER(DL86)=TRUE),DL86,0))</f>
        <v/>
      </c>
      <c r="DZ86" s="192" t="str">
        <f ca="1">IF($F$12&lt;$B86,"",IF(AND($F$12&gt;=$B86,INDIRECT("'総括分析データ '!"&amp;DZ$78&amp;$C86)&lt;&gt;""),VALUE(INDIRECT("'総括分析データ '!"&amp;DZ$78&amp;$C86)),""))</f>
        <v/>
      </c>
      <c r="EB86" s="192" t="str">
        <f ca="1">IF($F$12&lt;$B86,"",IF(COUNTIF($CJ86:$CN86,"不要")=3,"OK",IF($N86="NG","日数NG",IF(OR(DZ86&gt;=0,DZ86=""),"OK","NG"))))</f>
        <v>OK</v>
      </c>
      <c r="ED86" s="192" t="str">
        <f ca="1">IF($F$12&lt;$B86,"",IF(COUNTIF($CJ86:$CN86,"不要")=3,"OK",IF($N86="NG","日数NG",IF(OR(DZ86&lt;=CH86,DZ86=""),"OK","NG"))))</f>
        <v>OK</v>
      </c>
      <c r="EF86" s="107">
        <f ca="1">IF($F$12&lt;$B86,"",IF(AND($F$12&gt;=$B86,ISNUMBER(DZ86)=TRUE),DZ86,0))</f>
        <v>0</v>
      </c>
      <c r="EH86" s="192" t="str">
        <f ca="1">IF($F$12&lt;$B86,"",IF(AND($F$12&gt;=$B86,INDIRECT("'総括分析データ '!"&amp;EH$78&amp;$C86)&lt;&gt;""),VALUE(INDIRECT("'総括分析データ '!"&amp;EH$78&amp;$C86)),""))</f>
        <v/>
      </c>
      <c r="EJ86" s="192" t="str">
        <f ca="1">IF($F$12&lt;$B86,"",IF(COUNTIF($CX86:$DB86,"不要")=3,"OK",IF(OR($AX86="NG",$AX86="日数NG"),"距離NG",IF(OR(EH86&gt;=0,EH86=""),"OK","NG"))))</f>
        <v>OK</v>
      </c>
      <c r="EL86" s="192" t="str">
        <f ca="1">IF($F$12&lt;$B86,"",IF(COUNTIF($CX86:$DB86,"不要")=3,"OK",IF(OR($AX86="NG",$AX86="日数NG"),"距離NG",IF(OR(EH86&lt;=120,EH86=""),"OK","NG"))))</f>
        <v>OK</v>
      </c>
      <c r="EN86" s="92">
        <f ca="1">IF($F$12&lt;$B86,"",IF(AND($F$12&gt;=$B86,ISNUMBER(EH86)=TRUE),EH86,0))</f>
        <v>0</v>
      </c>
      <c r="EP86">
        <v>4</v>
      </c>
      <c r="ER86" s="192" t="str">
        <f ca="1">IF($F$12&lt;$B86,"",IF(AND($F$12&gt;=$B86,INDIRECT("'総括分析データ '!"&amp;ER$78&amp;$C86)&lt;&gt;""),VALUE(INDIRECT("'総括分析データ '!"&amp;ER$78&amp;$C86)),""))</f>
        <v/>
      </c>
      <c r="ET86" s="192" t="str">
        <f ca="1">IF($F$12&lt;$B86,"",IF(AND($F$12&gt;=$B86,INDIRECT("'総括分析データ '!"&amp;ET$78&amp;$C86)&lt;&gt;""),VALUE(INDIRECT("'総括分析データ '!"&amp;ET$78&amp;$C86)),""))</f>
        <v/>
      </c>
      <c r="EV86" s="192" t="str">
        <f ca="1">IF($F$12&lt;$B86,"",IF(OR(AND($F$12&gt;=$B86,COUNTIF($F$22:$I$32,"荷積み・荷卸し")=0),$D86=0),"不要",IF(AND($F$12&gt;=$B86,COUNTIF($F$22:$I$32,"荷積み・荷卸し")&gt;=1,$J86="NG"),"日数NG",IF(OR(AND($F$12&gt;=$B86,COUNTIF($F$22:$I$32,"荷積み・荷卸し")&gt;=1,$D86=1,$ER86&lt;&gt;""),AND($F$12&gt;=$B86,COUNTIF($F$22:$I$32,"荷積み・荷卸し")&gt;=1,$D86=1,$ET86&lt;&gt;"")),"OK","NG"))))</f>
        <v>不要</v>
      </c>
      <c r="EX86" s="192" t="str">
        <f ca="1">IF($F$12&lt;$B86,"",IF(OR(AND($F$12&gt;=$B86,COUNTIF($F$35:$I$45,"荷積み・荷卸し")=0),$F86=0),"不要",IF(AND($F$12&gt;=$B86,COUNTIF($F$35:$I$45,"荷積み・荷卸し")&gt;=1,$J86="NG"),"日数NG",IF(OR(AND($F$12&gt;=$B86,COUNTIF($F$35:$I$45,"荷積み・荷卸し")&gt;=1,$F86=1,$ER86&lt;&gt;""),AND($F$12&gt;=$B86,COUNTIF($F$35:$I$45,"荷積み・荷卸し")&gt;=1,$F86=1,$ET86&lt;&gt;"")),"OK","NG"))))</f>
        <v>不要</v>
      </c>
      <c r="EZ86" s="192" t="str">
        <f ca="1">IF($F$12&lt;$B86,"",IF(OR(AND($F$12&gt;=$B86,COUNTIF($F$48:$I$58,"荷積み・荷卸し")=0),$H86=0),"不要",IF(AND($F$12&gt;=$B86,COUNTIF($F$48:$I$58,"荷積み・荷卸し")&gt;=1,$J86="NG"),"日数NG",IF(OR(AND($F$12&gt;=$B86,COUNTIF($F$48:$I$58,"荷積み・荷卸し")&gt;=1,$H86=1,$ER86&lt;&gt;""),AND($F$12&gt;=$B86,COUNTIF($F$48:$I$58,"荷積み・荷卸し")&gt;=1,$H86=1,$ET86&lt;&gt;"")),"OK","NG"))))</f>
        <v>不要</v>
      </c>
      <c r="FB86" s="192" t="str">
        <f ca="1">IF($F$12&lt;$B86,"",IF(COUNTIF($EV86:$EZ86,"不要")=3,"OK",IF($N86="NG","日数NG",IF(OR(ER86&gt;=0,ER86=""),"OK","NG"))))</f>
        <v>OK</v>
      </c>
      <c r="FD86" s="192" t="str">
        <f ca="1">IF($F$12&lt;$B86,"",IF(COUNTIF($EV86:$EZ86,"不要")=3,"OK",IF($N86="NG","日数NG",IF(OR(ER86&lt;=$L86*1440,ER86=""),"OK","NG"))))</f>
        <v>OK</v>
      </c>
      <c r="FF86" s="192" t="str">
        <f ca="1">IF($F$12&lt;$B86,"",IF(COUNTIF($EV86:$EZ86,"不要")=3,"OK",IF($N86="NG","日数NG",IF(OR(ET86&gt;=0,ET86=""),"OK","NG"))))</f>
        <v>OK</v>
      </c>
      <c r="FH86" s="192" t="str">
        <f ca="1">IF($F$12&lt;$B86,"",IF(COUNTIF($EV86:$EZ86,"不要")=3,"OK",IF($N86="NG","日数NG",IF(OR(ET86&lt;=$L86*1440,ET86=""),"OK","NG"))))</f>
        <v>OK</v>
      </c>
      <c r="FJ86" s="107" t="str">
        <f ca="1">IF($F$12&lt;$B86,"",IF(COUNTIF($EV86:$EZ86,"不要")=3,"",IF(AND($F$12&gt;=$B86,ISNUMBER(ER86)=TRUE),ER86,0)))</f>
        <v/>
      </c>
      <c r="FL86" s="107" t="str">
        <f ca="1">IF($F$12&lt;$B86,"",IF(COUNTIF($EV86:$EZ86,"不要")=3,"",IF(AND($F$12&gt;=$B86,ISNUMBER(ET86)=TRUE),ET86,0)))</f>
        <v/>
      </c>
      <c r="FN86" s="192" t="str">
        <f ca="1">IF($F$12&lt;$B86,"",IF(AND($F$12&gt;=$B86,INDIRECT("'総括分析データ '!"&amp;FN$78&amp;$C86)&lt;&gt;""),VALUE(INDIRECT("'総括分析データ '!"&amp;FN$78&amp;$C86)),""))</f>
        <v/>
      </c>
      <c r="FP86" s="192" t="str">
        <f ca="1">IF($F$12&lt;$B86,"",IF(OR(AND($F$12&gt;=$B86,COUNTIF($F$22:$I$32,"荷待ち時間")=0),$D86=0),"不要",IF(AND($F$12&gt;=$B86,COUNTIF($F$22:$I$32,"荷待ち時間")&gt;=1,$J86="NG"),"日数NG",IF(AND($F$12&gt;=$B86,COUNTIF($F$22:$I$32,"荷待ち時間")&gt;=1,$D86=1,$FN86&lt;&gt;""),"OK","NG"))))</f>
        <v>不要</v>
      </c>
      <c r="FR86" s="192" t="str">
        <f ca="1">IF($F$12&lt;$B86,"",IF(OR(AND($F$12&gt;=$B86,COUNTIF($F$35:$I$45,"荷待ち時間")=0),$F86=0),"不要",IF(AND($F$12&gt;=$B86,COUNTIF($F$35:$I$45,"荷待ち時間")&gt;=1,$J86="NG"),"日数NG",IF(AND($F$12&gt;=$B86,COUNTIF($F$35:$I$45,"荷待ち時間")&gt;=1,$F86=1,$FN86&lt;&gt;""),"OK","NG"))))</f>
        <v>不要</v>
      </c>
      <c r="FT86" s="192" t="str">
        <f ca="1">IF($F$12&lt;$B86,"",IF(OR(AND($F$12&gt;=$B86,COUNTIF($F$48:$I$58,"荷待ち時間")=0),$H86=0),"不要",IF(AND($F$12&gt;=$B86,COUNTIF($F$48:$I$58,"荷待ち時間")&gt;=1,$J86="NG"),"日数NG",IF(AND($F$12&gt;=$B86,COUNTIF($F$48:$I$58,"荷待ち時間")&gt;=1,$H86=1,$FN86&lt;&gt;""),"OK","NG"))))</f>
        <v>不要</v>
      </c>
      <c r="FV86" s="192" t="str">
        <f ca="1">IF($F$12&lt;$B86,"",IF(COUNTIF($FP86:$FT86,"不要")=3,"OK",IF($N86="NG","日数NG",IF(FN86&gt;=0,"OK","NG"))))</f>
        <v>OK</v>
      </c>
      <c r="FX86" s="192" t="str">
        <f ca="1">IF($F$12&lt;$B86,"",IF(COUNTIF($FP86:$FT86,"不要")=3,"OK",IF($N86="NG","日数NG",IF(AND($F$12&gt;=$B86,$N86="OK",FN86&lt;=$L86*1440),"OK","NG"))))</f>
        <v>OK</v>
      </c>
      <c r="FZ86" s="107" t="str">
        <f ca="1">IF($F$12&lt;$B86,"",IF(COUNTIF($FP86:$FT86,"不要")=3,"",IF(AND($F$12&gt;=$B86,ISNUMBER(FN86)=TRUE),FN86,0)))</f>
        <v/>
      </c>
      <c r="GB86">
        <v>4</v>
      </c>
      <c r="GD86" s="192" t="str">
        <f ca="1">IF($F$12&lt;$B86,"",IF(AND($F$12&gt;=$B86,INDIRECT("'総括分析データ '!"&amp;GD$78&amp;$C86)&lt;&gt;""),VALUE(INDIRECT("'総括分析データ '!"&amp;GD$78&amp;$C86)),""))</f>
        <v/>
      </c>
      <c r="GF86" s="192" t="str">
        <f ca="1">IF($F$12&lt;$B86,"",IF(OR(AND($F$12&gt;=$B86,COUNTIF($F$22:$I$32,"荷待ち時間（うちアイドリング時間）")=0),$D86=0),"不要",IF(AND($F$12&gt;=$B86,COUNTIF($F$22:$I$32,"荷待ち時間（うちアイドリング時間）")&gt;=1,$J86="NG"),"日数NG",IF(AND($F$12&gt;=$B86,COUNTIF($F$22:$I$32,"荷待ち時間（うちアイドリング時間）")&gt;=1,$D86=1,GD86&lt;&gt;""),"OK","NG"))))</f>
        <v>不要</v>
      </c>
      <c r="GH86" s="192" t="str">
        <f ca="1">IF($F$12&lt;$B86,"",IF(OR(AND($F$12&gt;=$B86,COUNTIF($F$35:$I$45,"荷待ち時間（うちアイドリング時間）")=0),$F86=0),"不要",IF(AND($F$12&gt;=$B86,COUNTIF($F$35:$I$45,"荷待ち時間（うちアイドリング時間）")&gt;=1,$J86="NG"),"日数NG",IF(AND($F$12&gt;=$B86,COUNTIF($F$35:$I$45,"荷待ち時間（うちアイドリング時間）")&gt;=1,$F86=1,$GD86&lt;&gt;""),"OK","NG"))))</f>
        <v>不要</v>
      </c>
      <c r="GJ86" s="192" t="str">
        <f ca="1">IF($F$12&lt;$B86,"",IF(OR(AND($F$12&gt;=$B86,COUNTIF($F$48:$I$58,"荷待ち時間（うちアイドリング時間）")=0),$H86=0),"不要",IF(AND($F$12&gt;=$B86,COUNTIF($F$48:$I$58,"荷待ち時間（うちアイドリング時間）")&gt;=1,$J86="NG"),"日数NG",IF(AND($F$12&gt;=$B86,COUNTIF($F$48:$I$58,"荷待ち時間（うちアイドリング時間）")&gt;=1,$H86=1,$GD86&lt;&gt;""),"OK","NG"))))</f>
        <v>不要</v>
      </c>
      <c r="GL86" s="192" t="str">
        <f ca="1">IF($F$12&lt;$B86,"",IF(OR(AND($F$12&gt;=$B86,$F86=0),AND($F$12&gt;=$B86,$F$16&lt;&gt;5)),"不要",IF(AND($F$12&gt;=$B86,$F$16=5,$GD86&lt;&gt;""),"OK","NG")))</f>
        <v>不要</v>
      </c>
      <c r="GN86" s="192" t="str">
        <f ca="1">IF($F$12&lt;$B86,"",IF($N86="NG","日数NG",IF(GD86&gt;=0,"OK","NG")))</f>
        <v>OK</v>
      </c>
      <c r="GP86" s="192" t="str">
        <f ca="1">IF($F$12&lt;$B86,"",IF($N86="NG","日数NG",IF(OR(COUNTIF(GF86:GL86,"不要")=4,AND($F$12&gt;=$B86,$N86="OK",$FN86&gt;=0,$GD86&lt;=FN86),AND($F$12&gt;=$B86,$N86="OK",$FN86="",$GD86&lt;=$L86*1440)),"OK","NG")))</f>
        <v>OK</v>
      </c>
      <c r="GR86" s="107" t="str">
        <f ca="1">IF($F$12&lt;$B86,"",IF(COUNTIF($GF86:$GJ86,"不要")=3,"",IF(AND($F$12&gt;=$B86,ISNUMBER(GD86)=TRUE),GD86,0)))</f>
        <v/>
      </c>
      <c r="GT86" s="192" t="str">
        <f ca="1">IF($F$12&lt;$B86,"",IF(AND($F$12&gt;=$B86,INDIRECT("'総括分析データ '!"&amp;GT$78&amp;$C86)&lt;&gt;""),VALUE(INDIRECT("'総括分析データ '!"&amp;GT$78&amp;$C86)),""))</f>
        <v/>
      </c>
      <c r="GV86" s="192" t="str">
        <f ca="1">IF($F$12&lt;$B86,"",IF(OR(AND($F$12&gt;=$B86,COUNTIF($F$22:$I$32,"早着による待機時間")=0),$D86=0),"不要",IF(AND($F$12&gt;=$B86,COUNTIF($F$22:$I$32,"早着による待機時間")&gt;=1,$J86="NG"),"日数NG",IF(AND($F$12&gt;=$B86,COUNTIF($F$22:$I$32,"早着による待機時間")&gt;=1,$D86=1,GT86&lt;&gt;""),"OK","NG"))))</f>
        <v>不要</v>
      </c>
      <c r="GX86" s="192" t="str">
        <f ca="1">IF($F$12&lt;$B86,"",IF(OR(AND($F$12&gt;=$B86,COUNTIF($F$35:$I$45,"早着による待機時間")=0),$F86=0),"不要",IF(AND($F$12&gt;=$B86,COUNTIF($F$35:$I$45,"早着による待機時間")&gt;=1,$J86="NG"),"日数NG",IF(AND($F$12&gt;=$B86,COUNTIF($F$35:$I$45,"早着による待機時間")&gt;=1,$F86=1,GT86&lt;&gt;""),"OK","NG"))))</f>
        <v>不要</v>
      </c>
      <c r="GZ86" s="192" t="str">
        <f ca="1">IF($F$12&lt;$B86,"",IF(OR(AND($F$12&gt;=$B86,COUNTIF($F$48:$I$58,"早着による待機時間")=0),$H86=0),"不要",IF(AND($F$12&gt;=$B86,COUNTIF($F$48:$I$58,"早着による待機時間")&gt;=1,$J86="NG"),"日数NG",IF(AND($F$12&gt;=$B86,COUNTIF($F$48:$I$58,"早着による待機時間")&gt;=1,$H86=1,GT86&lt;&gt;""),"OK","NG"))))</f>
        <v>不要</v>
      </c>
      <c r="HB86" s="192" t="str">
        <f ca="1">IF($F$12&lt;$B86,"",IF(COUNTIF($GV86:$GZ86,"不要")=3,"OK",IF($N86="NG","日数NG",IF(GT86&gt;=0,"OK","NG"))))</f>
        <v>OK</v>
      </c>
      <c r="HD86" s="192" t="str">
        <f ca="1">IF($F$12&lt;$B86,"",IF(COUNTIF($GV86:$GZ86,"不要")=3,"OK",IF($N86="NG","日数NG",IF(AND($F$12&gt;=$B86,$N86="OK",GT86&lt;=$L86*1440),"OK","NG"))))</f>
        <v>OK</v>
      </c>
      <c r="HF86" s="107" t="str">
        <f ca="1">IF($F$12&lt;$B86,"",IF(COUNTIF($GV86:$GZ86,"不要")=3,"",IF(AND($F$12&gt;=$B86,ISNUMBER(GT86)=TRUE),GT86,0)))</f>
        <v/>
      </c>
      <c r="HH86">
        <v>4</v>
      </c>
      <c r="HJ86" s="192" t="str">
        <f ca="1">IF($F$12&lt;$B86,"",IF(AND($F$12&gt;=$B86,INDIRECT("'総括分析データ '!"&amp;HJ$78&amp;$C86)&lt;&gt;""),VALUE(INDIRECT("'総括分析データ '!"&amp;HJ$78&amp;$C86)),""))</f>
        <v/>
      </c>
      <c r="HL86" s="192" t="str">
        <f ca="1">IF($F$12&lt;$B86,"",IF(OR(AND($F$12&gt;=$B86,COUNTIF($F$22:$I$32,"休憩")=0),$D86=0),"不要",IF(AND($F$12&gt;=$B86,COUNTIF($F$22:$I$32,"休憩")&gt;=1,$J86="NG"),"日数NG",IF(AND($F$12&gt;=$B86,COUNTIF($F$22:$I$32,"休憩")&gt;=1,$D86=1,HJ86&lt;&gt;""),"OK","NG"))))</f>
        <v>不要</v>
      </c>
      <c r="HN86" s="192" t="str">
        <f ca="1">IF($F$12&lt;$B86,"",IF(OR(AND($F$12&gt;=$B86,COUNTIF($F$35:$I$45,"休憩")=0),$F86=0),"不要",IF(AND($F$12&gt;=$B86,COUNTIF($F$35:$I$45,"休憩")&gt;=1,$J86="NG"),"日数NG",IF(AND($F$12&gt;=$B86,COUNTIF($F$35:$I$45,"休憩")&gt;=1,$F86=1,HJ86&lt;&gt;""),"OK","NG"))))</f>
        <v>不要</v>
      </c>
      <c r="HP86" s="192" t="str">
        <f ca="1">IF($F$12&lt;$B86,"",IF(OR(AND($F$12&gt;=$B86,COUNTIF($F$48:$I$58,"休憩")=0),$H86=0),"不要",IF(AND($F$12&gt;=$B86,COUNTIF($F$48:$I$58,"休憩")&gt;=1,$J86="NG"),"日数NG",IF(AND($F$12&gt;=$B86,COUNTIF($F$48:$I$58,"休憩")&gt;=1,$H86=1,HJ86&lt;&gt;""),"OK","NG"))))</f>
        <v>不要</v>
      </c>
      <c r="HR86" s="192" t="str">
        <f ca="1">IF($F$12&lt;$B86,"",IF(COUNTIF($HL86:$HP86,"不要")=3,"OK",IF($N86="NG","日数NG",IF(HJ86&gt;=0,"OK","NG"))))</f>
        <v>OK</v>
      </c>
      <c r="HT86" s="192" t="str">
        <f ca="1">IF($F$12&lt;$B86,"",IF(COUNTIF($HL86:$HP86,"不要")=3,"OK",IF($N86="NG","日数NG",IF(AND($F$12&gt;=$B86,$N86="OK",HJ86&lt;=$L86*1440),"OK","NG"))))</f>
        <v>OK</v>
      </c>
      <c r="HV86" s="107" t="str">
        <f ca="1">IF($F$12&lt;$B86,"",IF(COUNTIF($HL86:$HP86,"不要")=3,"",IF(AND($F$12&gt;=$B86,ISNUMBER(HJ86)=TRUE),HJ86,0)))</f>
        <v/>
      </c>
      <c r="HX86" s="192" t="str">
        <f ca="1">IF($F$12&lt;$B86,"",IF(AND($F$12&gt;=$B86,INDIRECT("'総括分析データ '!"&amp;HX$78&amp;$C86)&lt;&gt;""),VALUE(INDIRECT("'総括分析データ '!"&amp;HX$78&amp;$C86)),""))</f>
        <v/>
      </c>
      <c r="HZ86" s="192" t="str">
        <f ca="1">IF($F$12&lt;$B86,"",IF(OR(AND($F$12&gt;=$B86,COUNTIF($F$22:$I$32,"発着時刻")=0),$D86=0),"不要",IF(AND($F$12&gt;=$B86,COUNTIF($F$22:$I$32,"発着時刻")&gt;=1,$J86="NG"),"日数NG",IF(AND($F$12&gt;=$B86,COUNTIF($F$22:$I$32,"発着時刻")&gt;=1,$D86=1,HX86&lt;&gt;""),"OK","NG"))))</f>
        <v>不要</v>
      </c>
      <c r="IB86" s="192" t="str">
        <f ca="1">IF($F$12&lt;$B86,"",IF(OR(AND($F$12&gt;=$B86,COUNTIF($F$35:$I$45,"発着時刻")=0),$F86=0),"不要",IF(AND($F$12&gt;=$B86,COUNTIF($F$35:$I$45,"発着時刻")&gt;=1,$J86="NG"),"日数NG",IF(AND($F$12&gt;=$B86,COUNTIF($F$35:$I$45,"発着時刻")&gt;=1,$F86=1,HX86&lt;&gt;""),"OK","NG"))))</f>
        <v>不要</v>
      </c>
      <c r="ID86" s="192" t="str">
        <f ca="1">IF($F$12&lt;$B86,"",IF(OR(AND($F$12&gt;=$B86,COUNTIF($F$48:$I$58,"発着時刻")=0),$H86=0),"不要",IF(AND($F$12&gt;=$B86,COUNTIF($F$48:$I$58,"発着時刻")&gt;=1,$J86="NG"),"日数NG",IF(AND($F$12&gt;=$B86,COUNTIF($F$48:$I$58,"発着時刻")&gt;=1,$H86=1,HX86&lt;&gt;""),"OK","NG"))))</f>
        <v>不要</v>
      </c>
      <c r="IF86" s="192" t="str">
        <f ca="1">IF($F$12&lt;$B86,"",IF(COUNTIF(HZ86:ID86,"不要")=3,"OK",IF($N86="NG","日数NG",IF(HX86="","OK",IF(AND(HX86&gt;=0,HX86&lt;&gt;"",ROUNDUP(HX86,0)-ROUNDDOWN(HX86,0)=0),"OK","NG")))))</f>
        <v>OK</v>
      </c>
      <c r="IH86" s="107" t="str">
        <f ca="1">IF($F$12&lt;$B86,"",IF(COUNTIF(HZ86:ID86,"不要")=3,"",IF(AND($F$12&gt;=$B86,ISNUMBER(HX86)=TRUE),HX86,0)))</f>
        <v/>
      </c>
      <c r="IJ86" s="192" t="str">
        <f ca="1">IF($F$12&lt;$B86,"",IF(AND($F$12&gt;=$B86,INDIRECT("'総括分析データ '!"&amp;IJ$78&amp;$C86)&lt;&gt;""),INDIRECT("'総括分析データ '!"&amp;IJ$78&amp;$C86),""))</f>
        <v/>
      </c>
      <c r="IL86" s="192" t="str">
        <f ca="1">IF($F$12&lt;$B86,"",IF(OR(AND($F$12&gt;=$B86,COUNTIF($F$22:$I$32,"積載情報")=0),$D86=0),"不要",IF(AND($F$12&gt;=$B86,COUNTIF($F$22:$I$32,"積載情報")&gt;=1,$J86="NG"),"日数NG",IF(AND($F$12&gt;=$B86,COUNTIF($F$22:$I$32,"積載情報")&gt;=1,$D86=1,IJ86&lt;&gt;""),"OK","NG"))))</f>
        <v>不要</v>
      </c>
      <c r="IN86" s="192" t="str">
        <f ca="1">IF($F$12&lt;$B86,"",IF(OR(AND($F$12&gt;=$B86,COUNTIF($F$35:$I$45,"積載情報")=0),$F86=0),"不要",IF(AND($F$12&gt;=$B86,COUNTIF($F$35:$I$45,"積載情報")&gt;=1,$J86="NG"),"日数NG",IF(AND($F$12&gt;=$B86,COUNTIF($F$35:$I$45,"積載情報")&gt;=1,$F86=1,IJ86&lt;&gt;""),"OK","NG"))))</f>
        <v>不要</v>
      </c>
      <c r="IP86" s="192" t="str">
        <f ca="1">IF($F$12&lt;$B86,"",IF(OR(AND($F$12&gt;=$B86,COUNTIF($F$48:$I$58,"積載情報")=0),$H86=0),"不要",IF(AND($F$12&gt;=$B86,COUNTIF($F$48:$I$58,"積載情報")&gt;=1,$J86="NG"),"日数NG",IF(AND($F$12&gt;=$B86,COUNTIF($F$48:$I$58,"積載情報")&gt;=1,$H86=1,IJ86&lt;&gt;""),"OK","NG"))))</f>
        <v>不要</v>
      </c>
      <c r="IR86" s="192" t="str">
        <f ca="1">IF($F$12&lt;$B86,"",IF(COUNTIF(IL86:IP86,"不要")=3,"OK",IF($N86="NG","日数NG",IF(IJ86="","OK",IF(COUNTIF(プルダウンリスト!$C$5:$C$8,反映・確認シート!IJ86)=1,"OK","NG")))))</f>
        <v>OK</v>
      </c>
      <c r="IT86" s="107" t="str">
        <f ca="1">IF($F$12&lt;$B86,"",IF($F$12&lt;$B86,"",IF(COUNTIF(IL86:IP86,"不要")=3,"",IJ86)))</f>
        <v/>
      </c>
      <c r="IV86" s="192" t="str">
        <f ca="1">IF($F$12&lt;$B86,"",IF(OR(AND($F$12&gt;=$B86,COUNTIF($F$48:$I$58,"積載情報")=0),$H86=0),"不要",IF(AND($F$12&gt;=$B86,COUNTIF($F$48:$I$58,"積載情報")&gt;=1,$J86="NG"),"日数NG",IF(AND($F$12&gt;=$B86,COUNTIF($F$48:$I$58,"積載情報")&gt;=1,$H86=1,IP86&lt;&gt;""),"OK","NG"))))</f>
        <v>不要</v>
      </c>
      <c r="IX86">
        <v>4</v>
      </c>
      <c r="IZ86" s="192" t="str">
        <f ca="1">IF($F$12&lt;$B86,"",IF(AND($F$12&gt;=$B86,INDIRECT("'総括分析データ '!"&amp;IZ$78&amp;$C86)&lt;&gt;""),VALUE(INDIRECT("'総括分析データ '!"&amp;IZ$78&amp;$C86)),""))</f>
        <v/>
      </c>
      <c r="JB86" s="192" t="str">
        <f ca="1">IF($F$12&lt;$B86,"",IF(OR(AND($F$12&gt;=$B86,COUNTIF($F$22:$I$32,"空車情報")=0),$D86=0),"不要",IF(AND($F$12&gt;=$B86,COUNTIF($F$22:$I$32,"空車情報")&gt;=1,$J86="NG"),"日数NG",IF(AND($F$12&gt;=$B86,COUNTIF($F$22:$I$32,"空車情報")&gt;=1,$D86=1,IZ86&lt;&gt;""),"OK","NG"))))</f>
        <v>不要</v>
      </c>
      <c r="JD86" s="192" t="str">
        <f ca="1">IF($F$12&lt;$B86,"",IF(OR(AND($F$12&gt;=$B86,COUNTIF($F$35:$I$45,"空車情報")=0),$F86=0),"不要",IF(AND($F$12&gt;=$B86,COUNTIF($F$35:$I$45,"空車情報")&gt;=1,$J86="NG"),"日数NG",IF(AND($F$12&gt;=$B86,COUNTIF($F$35:$I$45,"空車情報")&gt;=1,$F86=1,IZ86&lt;&gt;""),"OK","NG"))))</f>
        <v>不要</v>
      </c>
      <c r="JF86" s="192" t="str">
        <f ca="1">IF($F$12&lt;$B86,"",IF(OR(AND($F$12&gt;=$B86,COUNTIF($F$48:$I$58,"空車情報")=0),$H86=0),"不要",IF(AND($F$12&gt;=$B86,COUNTIF($F$48:$I$58,"空車情報")&gt;=1,$J86="NG"),"日数NG",IF(AND($F$12&gt;=$B86,COUNTIF($F$48:$I$58,"空車情報")&gt;=1,$H86=1,IZ86&lt;&gt;""),"OK","NG"))))</f>
        <v>不要</v>
      </c>
      <c r="JH86" s="192" t="str">
        <f ca="1">IF($F$12&lt;$B86,"",IF(COUNTIF(JB86:JF86,"不要")=3,"OK",IF($N86="NG","日数NG",IF(IZ86&gt;=0,"OK","NG"))))</f>
        <v>OK</v>
      </c>
      <c r="JJ86" s="192" t="str">
        <f ca="1">IF($F$12&lt;$B86,"",IF(COUNTIF(JB86:JF86,"不要")=3,"OK",IF($N86="NG","日数NG",IF(OR(AND($F$12&gt;=$B86,$N86="OK",$CH86&gt;=0,IZ86&lt;=$CH86),AND($F$12&gt;=$B86,$N86="OK",$CH86="",IZ86&lt;=$L86*1440)),"OK","NG"))))</f>
        <v>OK</v>
      </c>
      <c r="JL86" s="107" t="str">
        <f ca="1">IF($F$12&lt;$B86,"",IF(COUNTIF(JB86:JF86,"不要")=3,"",IF(AND($F$12&gt;=$B86,ISNUMBER(IZ86)=TRUE),IZ86,0)))</f>
        <v/>
      </c>
      <c r="JN86" s="192" t="str">
        <f ca="1">IF($F$12&lt;$B86,"",IF(AND($F$12&gt;=$B86,INDIRECT("'総括分析データ '!"&amp;JN$78&amp;$C86)&lt;&gt;""),VALUE(INDIRECT("'総括分析データ '!"&amp;JN$78&amp;$C86)),""))</f>
        <v/>
      </c>
      <c r="JP86" s="192" t="str">
        <f ca="1">IF($F$12&lt;$B86,"",IF(OR(AND($F$12&gt;=$B86,COUNTIF($F$22:$I$32,"空車情報")=0),$D86=0),"不要",IF(AND($F$12&gt;=$B86,COUNTIF($F$22:$I$32,"空車情報")&gt;=1,$J86="NG"),"日数NG",IF(AND($F$12&gt;=$B86,COUNTIF($F$22:$I$32,"空車情報")&gt;=1,$D86=1,JN86&lt;&gt;""),"OK","NG"))))</f>
        <v>不要</v>
      </c>
      <c r="JR86" s="192" t="str">
        <f ca="1">IF($F$12&lt;$B86,"",IF(OR(AND($F$12&gt;=$B86,COUNTIF($F$35:$I$45,"空車情報")=0),$F86=0),"不要",IF(AND($F$12&gt;=$B86,COUNTIF($F$35:$I$45,"空車情報")&gt;=1,$J86="NG"),"日数NG",IF(AND($F$12&gt;=$B86,COUNTIF($F$35:$I$45,"空車情報")&gt;=1,$F86=1,JN86&lt;&gt;""),"OK","NG"))))</f>
        <v>不要</v>
      </c>
      <c r="JT86" s="192" t="str">
        <f ca="1">IF($F$12&lt;$B86,"",IF(OR(AND($F$12&gt;=$B86,COUNTIF($F$48:$I$58,"空車情報")=0),$H86=0),"不要",IF(AND($F$12&gt;=$B86,COUNTIF($F$48:$I$58,"空車情報")&gt;=1,$J86="NG"),"日数NG",IF(AND($F$12&gt;=$B86,COUNTIF($F$48:$I$58,"空車情報")&gt;=1,$H86=1,JN86&lt;&gt;""),"OK","NG"))))</f>
        <v>不要</v>
      </c>
      <c r="JV86" s="192" t="str">
        <f ca="1">IF($F$12&lt;$B86,"",IF(COUNTIF(JP86:JT86,"不要")=3,"OK",IF($N86="NG","日数NG",IF(AND($F$12&gt;=$B86,JN86&gt;=0,JN86&lt;=AV86),"OK","NG"))))</f>
        <v>OK</v>
      </c>
      <c r="JX86" s="107" t="str">
        <f ca="1">IF($F$12&lt;$B86,"",IF(COUNTIF(JP86:JT86,"不要")=3,"",IF(AND($F$12&gt;=$B86,ISNUMBER(JN86)=TRUE),JN86,0)))</f>
        <v/>
      </c>
      <c r="JZ86" s="192" t="str">
        <f ca="1">IF($F$12&lt;$B86,"",IF(AND($F$12&gt;=$B86,INDIRECT("'総括分析データ '!"&amp;JZ$78&amp;$C86)&lt;&gt;""),VALUE(INDIRECT("'総括分析データ '!"&amp;JZ$78&amp;$C86)),""))</f>
        <v/>
      </c>
      <c r="KB86" s="192" t="str">
        <f ca="1">IF($F$12&lt;$B86,"",IF(OR(AND($F$12&gt;=$B86,COUNTIF($F$22:$I$32,"空車情報")=0),$D86=0),"不要",IF(AND($F$12&gt;=$B86,COUNTIF($F$22:$I$32,"空車情報")&gt;=1,$J86="NG"),"日数NG",IF(AND($F$12&gt;=$B86,COUNTIF($F$22:$I$32,"空車情報")&gt;=1,$D86=1,JZ86&lt;&gt;""),"OK","NG"))))</f>
        <v>不要</v>
      </c>
      <c r="KD86" s="192" t="str">
        <f ca="1">IF($F$12&lt;$B86,"",IF(OR(AND($F$12&gt;=$B86,COUNTIF($F$35:$I$45,"空車情報")=0),$F86=0),"不要",IF(AND($F$12&gt;=$B86,COUNTIF($F$35:$I$45,"空車情報")&gt;=1,$J86="NG"),"日数NG",IF(AND($F$12&gt;=$B86,COUNTIF($F$35:$I$45,"空車情報")&gt;=1,$F86=1,JZ86&lt;&gt;""),"OK","NG"))))</f>
        <v>不要</v>
      </c>
      <c r="KF86" s="192" t="str">
        <f ca="1">IF($F$12&lt;$B86,"",IF(OR(AND($F$12&gt;=$B86,COUNTIF($F$48:$I$58,"空車情報")=0),$H86=0),"不要",IF(AND($F$12&gt;=$B86,COUNTIF($F$48:$I$58,"空車情報")&gt;=1,$J86="NG"),"日数NG",IF(AND($F$12&gt;=$B86,COUNTIF($F$48:$I$58,"空車情報")&gt;=1,$H86=1,JZ86&lt;&gt;""),"OK","NG"))))</f>
        <v>不要</v>
      </c>
      <c r="KH86" s="192" t="str">
        <f ca="1">IF($F$12&lt;$B86,"",IF(COUNTIF(KB86:KF86,"不要")=3,"OK",IF($N86="NG","日数NG",IF(AND($F$12&gt;=$B86,JZ86&gt;=0,JZ86&lt;=100),"OK","NG"))))</f>
        <v>OK</v>
      </c>
      <c r="KJ86" s="107" t="str">
        <f ca="1">IF($F$12&lt;$B86,"",IF(COUNTIF(KB86:KF86,"不要")=3,"",IF(AND($F$12&gt;=$B86,ISNUMBER(JZ86)=TRUE),JZ86,0)))</f>
        <v/>
      </c>
      <c r="KL86">
        <v>4</v>
      </c>
      <c r="KN86" s="192" t="str">
        <f ca="1">IF($F$12&lt;$B86,"",IF(AND($F$12&gt;=$B86,INDIRECT("'総括分析データ '!"&amp;KN$78&amp;$C86)&lt;&gt;""),VALUE(INDIRECT("'総括分析データ '!"&amp;KN$78&amp;$C86)),""))</f>
        <v/>
      </c>
      <c r="KP86" s="192" t="str">
        <f ca="1">IF($F$12&lt;$B86,"",IF(OR(AND($F$12&gt;=$B86,COUNTIF($F$22:$I$32,"交通情報")=0),$D86=0),"不要",IF(AND($F$12&gt;=$B86,COUNTIF($F$22:$I$32,"交通情報")&gt;=1,$AX86="*NG*"),"距離NG",IF(AND($F$12&gt;=$B86,COUNTIF($F$22:$I$32,"交通情報")&gt;=1,$D86=1,KN86&lt;&gt;""),"OK","NG"))))</f>
        <v>不要</v>
      </c>
      <c r="KR86" s="192" t="str">
        <f ca="1">IF($F$12&lt;$B86,"",IF(OR(AND($F$12&gt;=$B86,COUNTIF($F$35:$I$45,"交通情報")=0),$F86=0),"不要",IF(AND($F$12&gt;=$B86,COUNTIF($F$35:$I$45,"交通情報")&gt;=1,$AX86="*NG*"),"距離NG",IF(AND($F$12&gt;=$B86,COUNTIF($F$35:$I$45,"交通情報")&gt;=1,$F86=1,KN86&lt;&gt;""),"OK","NG"))))</f>
        <v>不要</v>
      </c>
      <c r="KT86" s="192" t="str">
        <f ca="1">IF($F$12&lt;$B86,"",IF(OR(AND($F$12&gt;=$B86,COUNTIF($F$48:$I$58,"交通情報")=0),$H86=0),"不要",IF(AND($F$12&gt;=$B86,COUNTIF($F$48:$I$58,"交通情報")&gt;=1,$AX86="*NG*"),"距離NG",IF(AND($F$12&gt;=$B86,COUNTIF($F$48:$I$58,"交通情報")&gt;=1,$H86=1,KN86&lt;&gt;""),"OK","NG"))))</f>
        <v>不要</v>
      </c>
      <c r="KV86" s="192" t="str">
        <f ca="1">IF($F$12&lt;$B86,"",IF(COUNTIF(KP86:KT86,"不要")=3,"OK",IF($N86="NG","日数NG",IF(AND($F$12&gt;=$B86,KN86&gt;=0,KN86&lt;=$AV86),"OK","NG"))))</f>
        <v>OK</v>
      </c>
      <c r="KX86" s="107" t="str">
        <f ca="1">IF($F$12&lt;$B86,"",IF(COUNTIF(KP86:KT86,"不要")=3,"",IF(AND($F$12&gt;=$B86,ISNUMBER(KN86)=TRUE),KN86,0)))</f>
        <v/>
      </c>
      <c r="KZ86" s="192" t="str">
        <f ca="1">IF($F$12&lt;$B86,"",IF(AND($F$12&gt;=$B86,INDIRECT("'総括分析データ '!"&amp;KZ$78&amp;$C86)&lt;&gt;""),VALUE(INDIRECT("'総括分析データ '!"&amp;KZ$78&amp;$C86)),""))</f>
        <v/>
      </c>
      <c r="LB86" s="192" t="str">
        <f ca="1">IF($F$12&lt;$B86,"",IF(OR(AND($F$12&gt;=$B86,COUNTIF($F$22:$I$32,"交通情報")=0),$D86=0),"不要",IF(AND($F$12&gt;=$B86,COUNTIF($F$22:$I$32,"交通情報")&gt;=1,$D86=1,KZ86&lt;&gt;""),"OK","NG")))</f>
        <v>不要</v>
      </c>
      <c r="LD86" s="192" t="str">
        <f ca="1">IF($F$12&lt;$B86,"",IF(OR(AND($F$12&gt;=$B86,COUNTIF($F$35:$I$45,"交通情報")=0),$F86=0),"不要",IF(AND($F$12&gt;=$B86,COUNTIF($F$35:$I$45,"交通情報")&gt;=1,$F86=1,KZ86&lt;&gt;""),"OK","NG")))</f>
        <v>不要</v>
      </c>
      <c r="LF86" s="192" t="str">
        <f ca="1">IF($F$12&lt;$B86,"",IF(OR(AND($F$12&gt;=$B86,COUNTIF($F$48:$I$58,"交通情報")=0),$H86=0),"不要",IF(AND($F$12&gt;=$B86,COUNTIF($F$48:$I$58,"交通情報")&gt;=1,$H86=1,KZ86&lt;&gt;""),"OK","NG")))</f>
        <v>不要</v>
      </c>
      <c r="LH86" s="192" t="str">
        <f ca="1">IF($F$12&lt;$B86,"",IF(COUNTIF(LB86:LF86,"不要")=3,"OK",IF($N86="NG","日数NG",IF(KZ86="","OK",IF(AND(KZ86&gt;=0,KZ86&lt;&gt;"",ROUNDUP(KZ86,0)-ROUNDDOWN(KZ86,0)=0),"OK","NG")))))</f>
        <v>OK</v>
      </c>
      <c r="LJ86" s="107" t="str">
        <f ca="1">IF($F$12&lt;$B86,"",IF(COUNTIF(LB86:LF86,"不要")=3,"",IF(AND($F$12&gt;=$B86,ISNUMBER(KZ86)=TRUE),KZ86,0)))</f>
        <v/>
      </c>
      <c r="LL86" s="192" t="str">
        <f ca="1">IF($F$12&lt;$B86,"",IF(AND($F$12&gt;=$B86,INDIRECT("'総括分析データ '!"&amp;LL$78&amp;$C86)&lt;&gt;""),VALUE(INDIRECT("'総括分析データ '!"&amp;LL$78&amp;$C86)),""))</f>
        <v/>
      </c>
      <c r="LN86" s="192" t="str">
        <f ca="1">IF($F$12&lt;$B86,"",IF(OR(AND($F$12&gt;=$B86,COUNTIF($F$22:$I$32,"交通情報")=0),$D86=0),"不要",IF(AND($F$12&gt;=$B86,COUNTIF($F$22:$I$32,"交通情報")&gt;=1,$J86="NG"),"日数NG",IF(AND($F$12&gt;=$B86,COUNTIF($F$22:$I$32,"交通情報")&gt;=1,$D86=1,LL86&lt;&gt;""),"OK","NG"))))</f>
        <v>不要</v>
      </c>
      <c r="LP86" s="192" t="str">
        <f ca="1">IF($F$12&lt;$B86,"",IF(OR(AND($F$12&gt;=$B86,COUNTIF($F$35:$I$45,"交通情報")=0),$F86=0),"不要",IF(AND($F$12&gt;=$B86,COUNTIF($F$35:$I$45,"交通情報")&gt;=1,$J86="NG"),"日数NG",IF(AND($F$12&gt;=$B86,COUNTIF($F$35:$I$45,"交通情報")&gt;=1,$F86=1,LL86&lt;&gt;""),"OK","NG"))))</f>
        <v>不要</v>
      </c>
      <c r="LR86" s="192" t="str">
        <f ca="1">IF($F$12&lt;$B86,"",IF(OR(AND($F$12&gt;=$B86,COUNTIF($F$48:$I$58,"交通情報")=0),$H86=0),"不要",IF(AND($F$12&gt;=$B86,COUNTIF($F$48:$I$58,"交通情報")&gt;=1,$J86="NG"),"日数NG",IF(AND($F$12&gt;=$B86,COUNTIF($F$48:$I$58,"交通情報")&gt;=1,$H86=1,LL86&lt;&gt;""),"OK","NG"))))</f>
        <v>不要</v>
      </c>
      <c r="LT86" s="192" t="str">
        <f ca="1">IF($F$12&lt;$B86,"",IF(COUNTIF(LN86:LR86,"不要")=3,"OK",IF($N86="NG","日数NG",IF(LL86&gt;=0,"OK","NG"))))</f>
        <v>OK</v>
      </c>
      <c r="LV86" s="192" t="str">
        <f ca="1">IF($F$12&lt;$B86,"",IF(COUNTIF(LN86:LR86,"不要")=3,"OK",IF($N86="NG","日数NG",IF(OR(AND($F$12&gt;=$B86,$N86="OK",$CH86&gt;=0,LL86&lt;=$CH86),AND($F$12&gt;=$B86,$N86="OK",$CH86="",LL86&lt;=$L86*1440)),"OK","NG"))))</f>
        <v>OK</v>
      </c>
      <c r="LX86" s="107" t="str">
        <f ca="1">IF($F$12&lt;$B86,"",IF(COUNTIF(LN86:LR86,"不要")=3,"",IF(AND($F$12&gt;=$B86,ISNUMBER(LL86)=TRUE),LL86,0)))</f>
        <v/>
      </c>
      <c r="LZ86">
        <v>4</v>
      </c>
      <c r="MB86" s="192" t="str">
        <f ca="1">IF($F$12&lt;$B86,"",IF(AND($F$12&gt;=$B86,INDIRECT("'総括分析データ '!"&amp;MB$78&amp;$C86)&lt;&gt;""),VALUE(INDIRECT("'総括分析データ '!"&amp;MB$78&amp;$C86)),""))</f>
        <v/>
      </c>
      <c r="MD86" s="192" t="str">
        <f ca="1">IF($F$12&lt;$B86,"",IF(OR(AND($F$12&gt;=$B86,COUNTIF($F$22:$I$32,"温度情報")=0),$D86=0),"不要",IF(AND($F$12&gt;=$B86,COUNTIF($F$22:$I$32,"温度情報")&gt;=1,$J86="NG"),"日数NG",IF(AND($F$12&gt;=$B86,COUNTIF($F$22:$I$32,"温度情報")&gt;=1,$D86=1,MB86&lt;&gt;""),"OK","NG"))))</f>
        <v>不要</v>
      </c>
      <c r="MF86" s="192" t="str">
        <f ca="1">IF($F$12&lt;$B86,"",IF(OR(AND($F$12&gt;=$B86,COUNTIF($F$35:$I$45,"温度情報")=0),$F86=0),"不要",IF(AND($F$12&gt;=$B86,COUNTIF($F$35:$I$45,"温度情報")&gt;=1,$J86="NG"),"日数NG",IF(AND($F$12&gt;=$B86,COUNTIF($F$35:$I$45,"温度情報")&gt;=1,$F86=1,MB86&lt;&gt;""),"OK","NG"))))</f>
        <v>不要</v>
      </c>
      <c r="MH86" s="192" t="str">
        <f ca="1">IF($F$12&lt;$B86,"",IF(OR(AND($F$12&gt;=$B86,COUNTIF($F$48:$I$58,"温度情報")=0),$H86=0),"不要",IF(AND($F$12&gt;=$B86,COUNTIF($F$48:$I$58,"温度情報")&gt;=1,$J86="NG"),"日数NG",IF(AND($F$12&gt;=$B86,COUNTIF($F$48:$I$58,"温度情報")&gt;=1,$H86=1,MB86&lt;&gt;""),"OK","NG"))))</f>
        <v>不要</v>
      </c>
      <c r="MJ86" s="192" t="str">
        <f ca="1">IF($F$12&lt;$B86,"",IF(COUNTIF(MD86:MH86,"不要")=3,"OK",IF(AND($F$12&gt;=$B86,MB86&gt;100,MB86&lt;-100),"BC","OK")))</f>
        <v>OK</v>
      </c>
      <c r="ML86" s="107" t="str">
        <f ca="1">IF($F$12&lt;$B86,"",IF(COUNTIF(MD86:MH86,"不要")=3,"",IF(AND($F$12&gt;=$B86,ISNUMBER(MB86)=TRUE),MB86,0)))</f>
        <v/>
      </c>
      <c r="MN86" s="192" t="str">
        <f ca="1">IF($F$12&lt;$B86,"",IF(AND($F$12&gt;=$B86,INDIRECT("'総括分析データ '!"&amp;MN$78&amp;$C86)&lt;&gt;""),VALUE(INDIRECT("'総括分析データ '!"&amp;MN$78&amp;$C86)),""))</f>
        <v/>
      </c>
      <c r="MP86" s="192" t="str">
        <f ca="1">IF($F$12&lt;$B86,"",IF(OR(AND($F$12&gt;=$B86,COUNTIF($F$22:$I$32,"温度情報")=0),$D86=0),"不要",IF(AND($F$12&gt;=$B86,COUNTIF($F$22:$I$32,"温度情報")&gt;=1,$J86="NG"),"日数NG",IF(AND($F$12&gt;=$B86,COUNTIF($F$22:$I$32,"温度情報")&gt;=1,$D86=1,MN86&lt;&gt;""),"OK","NG"))))</f>
        <v>不要</v>
      </c>
      <c r="MR86" s="192" t="str">
        <f ca="1">IF($F$12&lt;$B86,"",IF(OR(AND($F$12&gt;=$B86,COUNTIF($F$35:$I$45,"温度情報")=0),$F86=0),"不要",IF(AND($F$12&gt;=$B86,COUNTIF($F$35:$I$45,"温度情報")&gt;=1,$J86="NG"),"日数NG",IF(AND($F$12&gt;=$B86,COUNTIF($F$35:$I$45,"温度情報")&gt;=1,$F86=1,MN86&lt;&gt;""),"OK","NG"))))</f>
        <v>不要</v>
      </c>
      <c r="MT86" s="192" t="str">
        <f ca="1">IF($F$12&lt;$B86,"",IF(OR(AND($F$12&gt;=$B86,COUNTIF($F$48:$I$58,"温度情報")=0),$H86=0),"不要",IF(AND($F$12&gt;=$B86,COUNTIF($F$48:$I$58,"温度情報")&gt;=1,$J86="NG"),"日数NG",IF(AND($F$12&gt;=$B86,COUNTIF($F$48:$I$58,"温度情報")&gt;=1,$H86=1,MN86&lt;&gt;""),"OK","NG"))))</f>
        <v>不要</v>
      </c>
      <c r="MV86" s="192" t="str">
        <f ca="1">IF($F$12&lt;$B86,"",IF(COUNTIF(MP86:MT86,"不要")=3,"OK",IF(AND($F$12&gt;=$B86,MN86&gt;100,MN86&lt;-100),"BC","OK")))</f>
        <v>OK</v>
      </c>
      <c r="MX86" s="107" t="str">
        <f ca="1">IF($F$12&lt;$B86,"",IF(COUNTIF(MP86:MT86,"不要")=3,"",IF(AND($F$12&gt;=$B86,ISNUMBER(MN86)=TRUE),MN86,0)))</f>
        <v/>
      </c>
      <c r="MZ86" s="192" t="str">
        <f ca="1">IF($F$12&lt;$B86,"",IF(AND($F$12&gt;=$B86,INDIRECT("'総括分析データ '!"&amp;MZ$78&amp;$C86)&lt;&gt;""),VALUE(INDIRECT("'総括分析データ '!"&amp;MZ$78&amp;$C86)),""))</f>
        <v/>
      </c>
      <c r="NB86" s="192" t="str">
        <f ca="1">IF($F$12&lt;$B86,"",IF(OR(AND($F$12&gt;=$B86,COUNTIF($F$22:$I$32,"温度情報")=0),$D86=0),"不要",IF(AND($F$12&gt;=$B86,COUNTIF($F$22:$I$32,"温度情報")&gt;=1,$J86="NG"),"日数NG",IF(AND($F$12&gt;=$B86,COUNTIF($F$22:$I$32,"温度情報")&gt;=1,$D86=1,MZ86&lt;&gt;""),"OK","NG"))))</f>
        <v>不要</v>
      </c>
      <c r="ND86" s="192" t="str">
        <f ca="1">IF($F$12&lt;$B86,"",IF(OR(AND($F$12&gt;=$B86,COUNTIF($F$35:$I$45,"温度情報")=0),$F86=0),"不要",IF(AND($F$12&gt;=$B86,COUNTIF($F$35:$I$45,"温度情報")&gt;=1,$J86="NG"),"日数NG",IF(AND($F$12&gt;=$B86,COUNTIF($F$35:$I$45,"温度情報")&gt;=1,$F86=1,MZ86&lt;&gt;""),"OK","NG"))))</f>
        <v>不要</v>
      </c>
      <c r="NF86" s="192" t="str">
        <f ca="1">IF($F$12&lt;$B86,"",IF(OR(AND($F$12&gt;=$B86,COUNTIF($F$48:$I$58,"温度情報")=0),$H86=0),"不要",IF(AND($F$12&gt;=$B86,COUNTIF($F$48:$I$58,"温度情報")&gt;=1,$J86="NG"),"日数NG",IF(AND($F$12&gt;=$B86,COUNTIF($F$48:$I$58,"温度情報")&gt;=1,$H86=1,MZ86&lt;&gt;""),"OK","NG"))))</f>
        <v>不要</v>
      </c>
      <c r="NH86" s="192" t="str">
        <f ca="1">IF($F$12&lt;$B86,"",IF(COUNTIF(NB86:NF86,"不要")=3,"OK",IF($N86="NG","日数NG",IF(MZ86="","OK",IF(AND(MZ86&gt;=0,MZ86&lt;&gt;"",ROUNDUP(MZ86,0)-ROUNDDOWN(MZ86,0)=0),"OK","NG")))))</f>
        <v>OK</v>
      </c>
      <c r="NJ86" s="107" t="str">
        <f ca="1">IF($F$12&lt;$B86,"",IF(COUNTIF(NB86:NF86,"不要")=3,"",IF(AND($F$12&gt;=$B86,ISNUMBER(MZ86)=TRUE),MZ86,0)))</f>
        <v/>
      </c>
      <c r="NL86">
        <v>4</v>
      </c>
      <c r="NN86" s="192" t="str">
        <f ca="1">IF($F$12&lt;$B86,"",IF(AND($F$12&gt;=$B86,INDIRECT("'総括分析データ '!"&amp;NN$78&amp;$C86)&lt;&gt;""),INDIRECT("'総括分析データ '!"&amp;NN$78&amp;$C86),""))</f>
        <v/>
      </c>
      <c r="NP86" s="192" t="str">
        <f>IF(OR($F$12&lt;$B86,AND($F$64="",$H$64="",$J$64="")),"",IF(AND($F$12&gt;=$B86,OR($F$64="",$D86=0)),"不要",IF(AND($F$12&gt;=$B86,$F$64&lt;&gt;"",$D86=1,NN86&lt;&gt;""),"OK","NG")))</f>
        <v/>
      </c>
      <c r="NR86" s="192" t="str">
        <f>IF(OR($F$12&lt;$B86,AND($F$64="",$H$64="",$J$64="")),"",IF(AND($F$12&gt;=$B86,OR($H$64="",$H$64=17,$D86=0)),"不要",IF(AND($F$12&gt;=$B86,$H$64&lt;&gt;"",$D86=1,NN86&lt;&gt;""),"OK","NG")))</f>
        <v/>
      </c>
      <c r="NT86" s="107" t="str">
        <f>IF(OR(COUNTIF(NP86:NR86,"不要")=2,AND(NP86="",NR86="")),"",NN86)</f>
        <v/>
      </c>
      <c r="NV86" s="192" t="str">
        <f ca="1">IF($F$12&lt;$B86,"",IF(AND($F$12&gt;=$B86,INDIRECT("'総括分析データ '!"&amp;NV$78&amp;$C86)&lt;&gt;""),INDIRECT("'総括分析データ '!"&amp;NV$78&amp;$C86),""))</f>
        <v/>
      </c>
      <c r="NX86" s="192" t="str">
        <f>IF(OR($F$12&lt;$B86,AND($F$66="",$H$66="",$J$66="")),"",IF(AND($F$12&gt;=$B86,OR($F$66="",$D86=0)),"不要",IF(AND($F$12&gt;=$B86,$F$66&lt;&gt;"",$D86=1,NV86&lt;&gt;""),"OK","NG")))</f>
        <v/>
      </c>
      <c r="NZ86" s="192" t="str">
        <f>IF(OR($F$12&lt;$B86,AND($F$66="",$H$66="",$J$66="")),"",IF(AND($F$12&gt;=$B86,OR($H$66="",$H$66=17,$D86=0)),"不要",IF(AND($F$12&gt;=$B86,$H$66&lt;&gt;"",$D86=1,NV86&lt;&gt;""),"OK","NG")))</f>
        <v/>
      </c>
      <c r="OB86" s="107" t="str">
        <f>IF(OR(COUNTIF(NX86:NZ86,"不要")=2,AND(NX86="",NZ86="")),"",NV86)</f>
        <v/>
      </c>
      <c r="OD86" s="192" t="str">
        <f ca="1">IF($F$12&lt;$B86,"",IF(AND($F$12&gt;=$B86,INDIRECT("'総括分析データ '!"&amp;OD$78&amp;$C86)&lt;&gt;""),INDIRECT("'総括分析データ '!"&amp;OD$78&amp;$C86),""))</f>
        <v/>
      </c>
      <c r="OF86" s="192" t="str">
        <f>IF(OR($F$12&lt;$B86,AND($F$68="",$H$68="",$J$68="")),"",IF(AND($F$12&gt;=$B86,OR($F$68="",$D86=0)),"不要",IF(AND($F$12&gt;=$B86,$F$68&lt;&gt;"",$D86=1,OD86&lt;&gt;""),"OK","NG")))</f>
        <v/>
      </c>
      <c r="OH86" s="192" t="str">
        <f>IF(OR($F$12&lt;$B86,AND($F$68="",$H$68="",$J$68="")),"",IF(AND($F$12&gt;=$B86,OR($H$68="",$H$68=17,$D86=0)),"不要",IF(AND($F$12&gt;=$B86,$H$68&lt;&gt;"",$D86=1,OD86&lt;&gt;""),"OK","NG")))</f>
        <v/>
      </c>
      <c r="OJ86" s="107" t="str">
        <f>IF(OR(COUNTIF(OF86:OH86,"不要")=2,AND(OF86="",OH86="")),"",OD86)</f>
        <v/>
      </c>
      <c r="OL86" s="192" t="str">
        <f ca="1">IF($F$12&lt;$B86,"",IF(AND($F$12&gt;=$B86,INDIRECT("'総括分析データ '!"&amp;OL$78&amp;$C86)&lt;&gt;""),INDIRECT("'総括分析データ '!"&amp;OL$78&amp;$C86),""))</f>
        <v/>
      </c>
      <c r="ON86" s="192" t="str">
        <f>IF(OR($F$12&lt;$B86,AND($F$70="",$H$70="",$J$70="")),"",IF(AND($F$12&gt;=$B86,OR($F$70="",$D86=0)),"不要",IF(AND($F$12&gt;=$B86,$F$70&lt;&gt;"",$D86=1,OL86&lt;&gt;""),"OK","NG")))</f>
        <v/>
      </c>
      <c r="OP86" s="192" t="str">
        <f>IF(OR($F$12&lt;$B86,AND($F$70="",$H$70="",$J$70="")),"",IF(AND($F$12&gt;=$B86,OR($H$70="",$H$70=17,$D86=0)),"不要",IF(AND($F$12&gt;=$B86,$H$70&lt;&gt;"",$D86=1,OL86&lt;&gt;""),"OK","NG")))</f>
        <v/>
      </c>
      <c r="OR86" s="107" t="str">
        <f>IF(OR(COUNTIF(ON86:OP86,"不要")=2,AND(ON86="",OP86="")),"",OL86)</f>
        <v/>
      </c>
    </row>
    <row r="87" spans="2:408" ht="5.0999999999999996" customHeight="1" thickBot="1" x14ac:dyDescent="0.2">
      <c r="L87" s="6"/>
      <c r="CT87" s="108"/>
      <c r="EF87" s="108"/>
      <c r="FJ87" s="108"/>
      <c r="FL87" s="108"/>
      <c r="FZ87" s="108"/>
      <c r="GR87" s="108"/>
      <c r="HF87" s="108"/>
      <c r="HV87" s="108"/>
      <c r="IT87" s="6"/>
      <c r="JL87" s="108"/>
      <c r="JX87" s="6"/>
      <c r="KJ87" s="6"/>
      <c r="KX87" s="6"/>
      <c r="LJ87" s="6"/>
      <c r="LX87" s="108"/>
      <c r="ML87" s="6"/>
      <c r="MX87" s="6"/>
      <c r="NJ87" s="6"/>
    </row>
    <row r="88" spans="2:408" ht="14.25" thickBot="1" x14ac:dyDescent="0.2">
      <c r="B88">
        <v>5</v>
      </c>
      <c r="C88">
        <v>18</v>
      </c>
      <c r="D88" s="52">
        <f ca="1">IF($F$12&lt;$B88,"",IF(AND($F$12&gt;=$B88,INDIRECT("'総括分析データ '!"&amp;D$78&amp;$C88)="○"),1,IF(AND($F$12&gt;=$B88,INDIRECT("'総括分析データ '!"&amp;D$78&amp;$C88)&lt;&gt;"○"),0)))</f>
        <v>0</v>
      </c>
      <c r="F88" s="52">
        <f ca="1">IF($F$12&lt;$B88,"",IF(AND($F$12&gt;=$B88,INDIRECT("'総括分析データ '!"&amp;F$78&amp;$C88)="○"),1,IF(AND($F$12&gt;=$B88,INDIRECT("'総括分析データ '!"&amp;F$78&amp;$C88)&lt;&gt;"○"),0)))</f>
        <v>0</v>
      </c>
      <c r="H88" s="52">
        <f ca="1">IF($F$12&lt;$B88,"",IF(AND($F$12&gt;=$B88,INDIRECT("'総括分析データ '!"&amp;H$78&amp;$C88)="○"),1,IF(AND($F$12&gt;=$B88,INDIRECT("'総括分析データ '!"&amp;H$78&amp;$C88)&lt;&gt;"○"),0)))</f>
        <v>0</v>
      </c>
      <c r="J88" s="192" t="str">
        <f ca="1">IF($F$12&lt;B88,"",IF(OR(D88=1,F88=1),"OK","NG"))</f>
        <v>NG</v>
      </c>
      <c r="L88" s="52">
        <f ca="1">IF($F$12&lt;B88,"",IF(ISNUMBER(INDIRECT("'総括分析データ '!"&amp;L$78&amp;$C88))=TRUE,VALUE(INDIRECT("'総括分析データ '!"&amp;L$78&amp;$C88)),0))</f>
        <v>0</v>
      </c>
      <c r="N88" s="192" t="str">
        <f ca="1">IF($F$12&lt;$B88,"",IF(AND(L88="",L88&lt;10),"NG","OK"))</f>
        <v>OK</v>
      </c>
      <c r="O88" s="6"/>
      <c r="P88" s="52" t="str">
        <f ca="1">IF($F$12&lt;$B88,"",IF(AND($F$12&gt;=$B88,INDIRECT("'総括分析データ '!"&amp;P$78&amp;$C88)&lt;&gt;""),INDIRECT("'総括分析データ '!"&amp;P$78&amp;$C88),""))</f>
        <v/>
      </c>
      <c r="R88" s="52" t="str">
        <f ca="1">IF($F$12&lt;$B88,"",IF(AND($F$12&gt;=$B88,INDIRECT("'総括分析データ '!"&amp;R$78&amp;$C88)&lt;&gt;""),UPPER(INDIRECT("'総括分析データ '!"&amp;R$78&amp;$C88)),""))</f>
        <v/>
      </c>
      <c r="T88" s="52" t="str">
        <f ca="1">IF($F$12&lt;$B88,"",IF(AND($F$12&gt;=$B88,INDIRECT("'総括分析データ '!"&amp;T$78&amp;$C88)&lt;&gt;""),INDIRECT("'総括分析データ '!"&amp;T$78&amp;$C88),""))</f>
        <v/>
      </c>
      <c r="V88" s="52" t="str">
        <f ca="1">IF($F$12&lt;$B88,"",IF(AND($F$12&gt;=$B88,INDIRECT("'総括分析データ '!"&amp;V$78&amp;$C88)&lt;&gt;""),VALUE(INDIRECT("'総括分析データ '!"&amp;V$78&amp;$C88)),""))</f>
        <v/>
      </c>
      <c r="X88" s="192" t="str">
        <f ca="1">IF($F$12&lt;$B88,"",IF(AND($F$12&gt;=$B88,COUNTIF(プルダウンリスト!$F$3:$F$137,反映・確認シート!P88)=1,COUNTIF(プルダウンリスト!$H$3:$H$4233,反映・確認シート!R88)&gt;=1,T88&lt;&gt;"",V88&lt;&gt;""),"OK","NG"))</f>
        <v>NG</v>
      </c>
      <c r="Z88" s="453" t="str">
        <f ca="1">P88&amp;R88&amp;T88&amp;V88</f>
        <v/>
      </c>
      <c r="AA88" s="454"/>
      <c r="AB88" s="455"/>
      <c r="AD88" s="453" t="str">
        <f ca="1">IF($F$12&lt;$B88,"",IF(AND($F$12&gt;=$B88,INDIRECT("'総括分析データ '!"&amp;AD$78&amp;$C88)&lt;&gt;""),ASC(INDIRECT("'総括分析データ '!"&amp;AD$78&amp;$C88)),""))</f>
        <v/>
      </c>
      <c r="AE88" s="454"/>
      <c r="AF88" s="455"/>
      <c r="AH88" s="192" t="str">
        <f ca="1">IF($F$12&lt;$B88,"",IF(AND($F$12&gt;=$B88,AD88&lt;&gt;""),"OK","NG"))</f>
        <v>NG</v>
      </c>
      <c r="AJ88" s="462" t="str">
        <f ca="1">IF($F$12&lt;$B88,"",IF(AND($F$12&gt;=$B88,INDIRECT("'総括分析データ '!"&amp;AJ$78&amp;$C88)&lt;&gt;""),DBCS(SUBSTITUTE(SUBSTITUTE(INDIRECT("'総括分析データ '!"&amp;AJ$78&amp;$C88),"　"," ")," ","")),""))</f>
        <v/>
      </c>
      <c r="AK88" s="463"/>
      <c r="AL88" s="464"/>
      <c r="AN88" s="192" t="str">
        <f ca="1">IF($F$12&lt;$B88,"",IF(AND($F$12&gt;=$B88,AJ88&lt;&gt;""),"OK","BC"))</f>
        <v>BC</v>
      </c>
      <c r="AP88" s="52" t="str">
        <f ca="1">IF(OR($F$12&lt;$B88,INDIRECT("'総括分析データ '!"&amp;AP$78&amp;$C88)=""),"",INDIRECT("'総括分析データ '!"&amp;AP$78&amp;$C88))</f>
        <v/>
      </c>
      <c r="AR88" s="192" t="str">
        <f ca="1">IF($F$12&lt;$B88,"",IF(AND($F$12&gt;=$B88,COUNTIF(プルダウンリスト!$C$13:$C$16,反映・確認シート!AP88)=1),"OK","NG"))</f>
        <v>NG</v>
      </c>
      <c r="AT88">
        <v>5</v>
      </c>
      <c r="AV88" s="192" t="str">
        <f ca="1">IF($F$12&lt;$B88,"",IF(AND($F$12&gt;=$B88,INDIRECT("'総括分析データ '!"&amp;AV$78&amp;$C88)&lt;&gt;""),INDIRECT("'総括分析データ '!"&amp;AV$78&amp;$C88),""))</f>
        <v/>
      </c>
      <c r="AX88" s="192" t="str">
        <f ca="1">IF($F$12&lt;$B88,"",IF($N88="NG","日数NG",IF(OR(AND($F$6="連携前",$F$12&gt;=$B88,AV88&gt;0,AV88&lt;L88*2880),AND($F$6="連携後",$F$12&gt;=$B88,AV88&gt;=0,AV88&lt;L88*2880)),"OK","NG")))</f>
        <v>NG</v>
      </c>
      <c r="AZ88" s="92">
        <f ca="1">IF($F$12&lt;$B88,"",IF(AND($F$12&gt;=$B88,ISNUMBER(AV88)=TRUE),AV88,0))</f>
        <v>0</v>
      </c>
      <c r="BB88" s="192" t="str">
        <f ca="1">IF($F$12&lt;$B88,"",IF(AND($F$12&gt;=$B88,INDIRECT("'総括分析データ '!"&amp;BB$78&amp;$C88)&lt;&gt;""),VALUE(INDIRECT("'総括分析データ '!"&amp;BB$78&amp;$C88)),""))</f>
        <v/>
      </c>
      <c r="BD88" s="192" t="str">
        <f ca="1">IF($F$12&lt;$B88,"",IF($N88="NG","日数NG",IF(BB88="","NG",IF(AND($F$12&gt;=$B88,$BB88&lt;=$L88*100),"OK","BC"))))</f>
        <v>NG</v>
      </c>
      <c r="BF88" s="192" t="str">
        <f ca="1">IF($F$12&lt;$B88,"",IF(OR($AX88="NG",$AX88="日数NG"),"距離NG",IF(AND($F$12&gt;=$B88,OR(AND($F$6="連携前",$BB88&gt;0),AND($F$6="連携後",$AZ88=0,$BB88=0),AND($F$6="連携後",$AZ88&gt;0,$BB88&gt;0))),"OK","NG")))</f>
        <v>距離NG</v>
      </c>
      <c r="BH88" s="92">
        <f ca="1">IF($F$12&lt;$B88,"",IF(AND($F$12&gt;=$B88,ISNUMBER(BB88)=TRUE),BB88,0))</f>
        <v>0</v>
      </c>
      <c r="BJ88" s="192" t="str">
        <f ca="1">IF($F$12&lt;$B88,"",IF(AND($F$12&gt;=$B88,INDIRECT("'総括分析データ '!"&amp;BJ$78&amp;$C88)&lt;&gt;""),VALUE(INDIRECT("'総括分析データ '!"&amp;BJ$78&amp;$C88)),""))</f>
        <v/>
      </c>
      <c r="BL88" s="192" t="str">
        <f ca="1">IF($F$12&lt;$B88,"",IF($N88="NG","日数NG",IF(AND(BJ88&gt;=0,BJ88&lt;&gt;"",BJ88&lt;=100),"OK","NG")))</f>
        <v>NG</v>
      </c>
      <c r="BN88" s="92">
        <f ca="1">IF($F$12&lt;$B88,"",IF(AND($F$12&gt;=$B88,ISNUMBER(BJ88)=TRUE),BJ88,0))</f>
        <v>0</v>
      </c>
      <c r="BP88" s="192" t="str">
        <f ca="1">IF($F$12&lt;$B88,"",IF(AND($F$12&gt;=$B88,INDIRECT("'総括分析データ '!"&amp;BP$78&amp;$C88)&lt;&gt;""),VALUE(INDIRECT("'総括分析データ '!"&amp;BP$78&amp;$C88)),""))</f>
        <v/>
      </c>
      <c r="BR88" s="192" t="str">
        <f ca="1">IF($F$12&lt;$B88,"",IF(OR($AX88="NG",$AX88="日数NG"),"距離NG",IF(BP88="","NG",IF(AND($F$12&gt;=$B88,OR(AND($F$6="連携前",$BP88&gt;0),AND($F$6="連携後",$AZ88=0,$BP88=0),AND($F$6="連携後",$AZ88&gt;0,$BP88&gt;0))),"OK","NG"))))</f>
        <v>距離NG</v>
      </c>
      <c r="BT88" s="92">
        <f ca="1">IF($F$12&lt;$B88,"",IF(AND($F$12&gt;=$B88,ISNUMBER(BP88)=TRUE),BP88,0))</f>
        <v>0</v>
      </c>
      <c r="BV88" s="192" t="str">
        <f ca="1">IF($F$12&lt;$B88,"",IF(AND($F$12&gt;=$B88,INDIRECT("'総括分析データ '!"&amp;BV$78&amp;$C88)&lt;&gt;""),VALUE(INDIRECT("'総括分析データ '!"&amp;BV$78&amp;$C88)),""))</f>
        <v/>
      </c>
      <c r="BX88" s="192" t="str">
        <f ca="1">IF($F$12&lt;$B88,"",IF(AND($F$12&gt;=$B88,$F$16=5,$BV88=""),"NG","OK"))</f>
        <v>OK</v>
      </c>
      <c r="BZ88" s="192" t="str">
        <f ca="1">IF($F$12&lt;$B88,"",IF(AND($F$12&gt;=$B88,$BP88&lt;&gt;"",$BV88&gt;$BP88),"NG","OK"))</f>
        <v>OK</v>
      </c>
      <c r="CB88" s="92">
        <f ca="1">IF($F$12&lt;$B88,"",IF(AND($F$12&gt;=$B88,ISNUMBER(BV88)=TRUE),BV88,0))</f>
        <v>0</v>
      </c>
      <c r="CD88" s="92">
        <f ca="1">IF($F$12&lt;$B88,"",IF(AND($F$12&gt;=$B88,ISNUMBER(INDIRECT("'総括分析データ '!"&amp;CD$78&amp;$C88)=TRUE)),INDIRECT("'総括分析データ '!"&amp;CD$78&amp;$C88),0))</f>
        <v>0</v>
      </c>
      <c r="CF88">
        <v>5</v>
      </c>
      <c r="CH88" s="192" t="str">
        <f ca="1">IF($F$12&lt;$B88,"",IF(AND($F$12&gt;=$B88,INDIRECT("'総括分析データ '!"&amp;CH$78&amp;$C88)&lt;&gt;""),VALUE(INDIRECT("'総括分析データ '!"&amp;CH$78&amp;$C88)),""))</f>
        <v/>
      </c>
      <c r="CJ88" s="192" t="str">
        <f ca="1">IF($F$12&lt;$B88,"",IF(OR(AND($F$12&gt;=$B88,COUNTIF($F$22:$I$32,"走行時間")=0),$D88=0),"不要",IF(AND($F$12&gt;=$B88,COUNTIF($F$22:$I$32,"走行時間")=1,$J88="NG"),"日数NG",IF(AND($F$12&gt;=$B88,COUNTIF($F$22:$I$32,"走行時間")=1,$D88=1,$CH88&lt;&gt;""),"OK","NG"))))</f>
        <v>不要</v>
      </c>
      <c r="CL88" s="192" t="str">
        <f ca="1">IF($F$12&lt;$B88,"",IF(OR(AND($F$12&gt;=$B88,COUNTIF($F$35:$I$45,"走行時間")=0),$F88=0),"不要",IF(AND($F$12&gt;=$B88,COUNTIF($F$35:$I$45,"走行時間")=1,$J88="NG"),"日数NG",IF(AND($F$12&gt;=$B88,COUNTIF($F$35:$I$45,"走行時間")=1,$F88=1,$CH88&lt;&gt;""),"OK","NG"))))</f>
        <v>不要</v>
      </c>
      <c r="CN88" s="192" t="str">
        <f ca="1">IF($F$12&lt;$B88,"",IF(OR(AND($F$12&gt;=$B88,COUNTIF($F$48:$I$58,"走行時間")=0),$H88=0),"不要",IF(AND($F$12&gt;=$B88,COUNTIF($F$48:$I$58,"走行時間")=1,$J88="NG"),"日数NG",IF(AND($F$12&gt;=$B88,COUNTIF($F$48:$I$58,"走行時間")=1,$H88=1,$CH88&lt;&gt;""),"OK","NG"))))</f>
        <v>不要</v>
      </c>
      <c r="CP88" s="192" t="str">
        <f ca="1">IF($F$12&lt;$B88,"",IF(COUNTIF($CJ88:$CN88,"不要")=3,"OK",IF(OR($AX88="NG",$AX88="日数NG"),"距離NG",IF(AND($F$12&gt;=$B88,OR(AND($F$6="連携前",CH88&gt;0),AND($F$6="連携後",$AZ88=0,CH88=0),AND($F$6="連携後",$AZ88&gt;0,CH88&gt;0))),"OK","NG"))))</f>
        <v>OK</v>
      </c>
      <c r="CR88" s="192" t="str">
        <f ca="1">IF($F$12&lt;$B88,"",IF(COUNTIF($CJ88:$CN88,"不要")=3,"OK",IF(OR($AX88="NG",$AX88="日数NG"),"距離NG",IF(AND($F$12&gt;=$B88,$L88*1440&gt;=CH88),"OK","NG"))))</f>
        <v>OK</v>
      </c>
      <c r="CT88" s="107" t="str">
        <f ca="1">IF(OR(COUNTIF($CJ88:$CN88,"不要")=3,$F$12&lt;$B88),"",IF(AND($F$12&gt;=$B88,ISNUMBER(CH88)=TRUE),CH88,0))</f>
        <v/>
      </c>
      <c r="CV88" s="192" t="str">
        <f ca="1">IF($F$12&lt;$B88,"",IF(AND($F$12&gt;=$B88,INDIRECT("'総括分析データ '!"&amp;CV$78&amp;$C88)&lt;&gt;""),VALUE(INDIRECT("'総括分析データ '!"&amp;CV$78&amp;$C88)),""))</f>
        <v/>
      </c>
      <c r="CX88" s="192" t="str">
        <f ca="1">IF($F$12&lt;$B88,"",IF(OR(AND($F$12&gt;=$B88,COUNTIF($F$22:$I$32,"平均速度")=0),$D88=0),"不要",IF(AND($F$12&gt;=$B88,COUNTIF($F$22:$I$32,"平均速度")=1,$J88="NG"),"日数NG",IF(AND($F$12&gt;=$B88,COUNTIF($F$22:$I$32,"平均速度")=1,$D88=1,$CH88&lt;&gt;""),"OK","NG"))))</f>
        <v>不要</v>
      </c>
      <c r="CZ88" s="192" t="str">
        <f ca="1">IF($F$12&lt;$B88,"",IF(OR(AND($F$12&gt;=$B88,COUNTIF($F$35:$I$45,"平均速度")=0),$F88=0),"不要",IF(AND($F$12&gt;=$B88,COUNTIF($F$35:$I$45,"平均速度")=1,$J88="NG"),"日数NG",IF(AND($F$12&gt;=$B88,COUNTIF($F$35:$I$45,"平均速度")=1,$F88=1,$CH88&lt;&gt;""),"OK","NG"))))</f>
        <v>不要</v>
      </c>
      <c r="DB88" s="192" t="str">
        <f ca="1">IF($F$12&lt;$B88,"",IF(OR(AND($F$12&gt;=$B88,COUNTIF($F$48:$I$58,"平均速度")=0),$H88=0),"不要",IF(AND($F$12&gt;=$B88,COUNTIF($F$48:$I$58,"平均速度")=1,$J88="NG"),"日数NG",IF(AND($F$12&gt;=$B88,COUNTIF($F$48:$I$58,"平均速度")=1,$H88=1,$CH88&lt;&gt;""),"OK","NG"))))</f>
        <v>不要</v>
      </c>
      <c r="DD88" s="192" t="str">
        <f ca="1">IF($F$12&lt;$B88,"",IF(COUNTIF($CX88:$DB88,"不要")=3,"OK",IF(OR($AX88="NG",$AX88="日数NG"),"距離NG",IF(AND($F$12&gt;=$B88,OR(AND($F$6="連携前",CV88&gt;0),AND($F$6="連携後",$AV88=0,CV88=0),AND($F$6="連携後",$AV88&gt;0,CV88&gt;0))),"OK","NG"))))</f>
        <v>OK</v>
      </c>
      <c r="DF88" s="192" t="str">
        <f ca="1">IF($F$12&lt;$B88,"",IF(COUNTIF($CX88:$DB88,"不要")=3,"OK",IF(OR($AX88="NG",$AX88="日数NG"),"距離NG",IF(AND($F$12&gt;=$B88,CV88&lt;60),"OK",IF(AND($F$12&gt;=$B88,CV88&lt;120),"BC","NG")))))</f>
        <v>OK</v>
      </c>
      <c r="DH88" s="107" t="str">
        <f ca="1">IF(OR($F$12&lt;$B88,COUNTIF($CX88:$DB88,"不要")=3),"",IF(AND($F$12&gt;=$B88,ISNUMBER(CV88)=TRUE),CV88,0))</f>
        <v/>
      </c>
      <c r="DJ88">
        <v>5</v>
      </c>
      <c r="DL88" s="192" t="str">
        <f ca="1">IF($F$12&lt;$B88,"",IF(AND($F$12&gt;=$B88,INDIRECT("'総括分析データ '!"&amp;DL$78&amp;$C88)&lt;&gt;""),VALUE(INDIRECT("'総括分析データ '!"&amp;DL$78&amp;$C88)),""))</f>
        <v/>
      </c>
      <c r="DN88" s="192" t="str">
        <f ca="1">IF($F$12&lt;$B88,"",IF(OR(AND($F$12&gt;=$B88,COUNTIF($F$22:$I$32,"走行距離（高速道路）")=0),$D88=0),"不要",IF(AND($F$12&gt;=$B88,COUNTIF($F$22:$I$32,"走行距離（高速道路）")&gt;=1,$J88="NG"),"日数NG",IF(AND($F$12&gt;=$B88,COUNTIF($F$22:$I$32,"走行距離（高速道路）")&gt;=1,$D88=1,$CH88&lt;&gt;""),"OK","NG"))))</f>
        <v>不要</v>
      </c>
      <c r="DP88" s="192" t="str">
        <f ca="1">IF($F$12&lt;$B88,"",IF(OR(AND($F$12&gt;=$B88,COUNTIF($F$35:$I$45,"走行距離（高速道路）")=0),$F88=0),"不要",IF(AND($F$12&gt;=$B88,COUNTIF($F$35:$I$45,"走行距離（高速道路）")&gt;=1,$J88="NG"),"日数NG",IF(AND($F$12&gt;=$B88,COUNTIF($F$35:$I$45,"走行距離（高速道路）")&gt;=1,$F88=1,$CH88&lt;&gt;""),"OK","NG"))))</f>
        <v>不要</v>
      </c>
      <c r="DR88" s="192" t="str">
        <f ca="1">IF($F$12&lt;$B88,"",IF(OR(AND($F$12&gt;=$B88,COUNTIF($F$48:$I$58,"走行距離（高速道路）")=0),$H88=0),"不要",IF(AND($F$12&gt;=$B88,COUNTIF($F$48:$I$58,"走行距離（高速道路）")&gt;=1,$J88="NG"),"日数NG",IF(AND($F$12&gt;=$B88,COUNTIF($F$48:$I$58,"走行距離（高速道路）")&gt;=1,$H88=1,$CH88&lt;&gt;""),"OK","NG"))))</f>
        <v>不要</v>
      </c>
      <c r="DT88" s="192" t="str">
        <f ca="1">IF($F$12&lt;$B88,"",IF(COUNTIF($DN88:$DR88,"不要")=3,"OK",IF(OR($AX88="NG",$AX88="日数NG"),"距離NG",IF(DL88&gt;=0,"OK","NG"))))</f>
        <v>OK</v>
      </c>
      <c r="DV88" s="192" t="str">
        <f ca="1">IF($F$12&lt;$B88,"",IF(COUNTIF($DN88:$DR88,"不要")=3,"OK",IF(OR($AX88="NG",$AX88="日数NG"),"距離NG",IF(AND($F$12&gt;=$B88,AX88="OK",OR(DL88&lt;=AZ88,DL88="")),"OK","NG"))))</f>
        <v>OK</v>
      </c>
      <c r="DX88" s="107" t="str">
        <f ca="1">IF(OR($F$12&lt;$B88,COUNTIF($DN88:$DR88,"不要")=3),"",IF(AND($F$12&gt;=$B88,ISNUMBER(DL88)=TRUE),DL88,0))</f>
        <v/>
      </c>
      <c r="DZ88" s="192" t="str">
        <f ca="1">IF($F$12&lt;$B88,"",IF(AND($F$12&gt;=$B88,INDIRECT("'総括分析データ '!"&amp;DZ$78&amp;$C88)&lt;&gt;""),VALUE(INDIRECT("'総括分析データ '!"&amp;DZ$78&amp;$C88)),""))</f>
        <v/>
      </c>
      <c r="EB88" s="192" t="str">
        <f ca="1">IF($F$12&lt;$B88,"",IF(COUNTIF($CJ88:$CN88,"不要")=3,"OK",IF($N88="NG","日数NG",IF(OR(DZ88&gt;=0,DZ88=""),"OK","NG"))))</f>
        <v>OK</v>
      </c>
      <c r="ED88" s="192" t="str">
        <f ca="1">IF($F$12&lt;$B88,"",IF(COUNTIF($CJ88:$CN88,"不要")=3,"OK",IF($N88="NG","日数NG",IF(OR(DZ88&lt;=CH88,DZ88=""),"OK","NG"))))</f>
        <v>OK</v>
      </c>
      <c r="EF88" s="107">
        <f ca="1">IF($F$12&lt;$B88,"",IF(AND($F$12&gt;=$B88,ISNUMBER(DZ88)=TRUE),DZ88,0))</f>
        <v>0</v>
      </c>
      <c r="EH88" s="192" t="str">
        <f ca="1">IF($F$12&lt;$B88,"",IF(AND($F$12&gt;=$B88,INDIRECT("'総括分析データ '!"&amp;EH$78&amp;$C88)&lt;&gt;""),VALUE(INDIRECT("'総括分析データ '!"&amp;EH$78&amp;$C88)),""))</f>
        <v/>
      </c>
      <c r="EJ88" s="192" t="str">
        <f ca="1">IF($F$12&lt;$B88,"",IF(COUNTIF($CX88:$DB88,"不要")=3,"OK",IF(OR($AX88="NG",$AX88="日数NG"),"距離NG",IF(OR(EH88&gt;=0,EH88=""),"OK","NG"))))</f>
        <v>OK</v>
      </c>
      <c r="EL88" s="192" t="str">
        <f ca="1">IF($F$12&lt;$B88,"",IF(COUNTIF($CX88:$DB88,"不要")=3,"OK",IF(OR($AX88="NG",$AX88="日数NG"),"距離NG",IF(OR(EH88&lt;=120,EH88=""),"OK","NG"))))</f>
        <v>OK</v>
      </c>
      <c r="EN88" s="92">
        <f ca="1">IF($F$12&lt;$B88,"",IF(AND($F$12&gt;=$B88,ISNUMBER(EH88)=TRUE),EH88,0))</f>
        <v>0</v>
      </c>
      <c r="EP88">
        <v>5</v>
      </c>
      <c r="ER88" s="192" t="str">
        <f ca="1">IF($F$12&lt;$B88,"",IF(AND($F$12&gt;=$B88,INDIRECT("'総括分析データ '!"&amp;ER$78&amp;$C88)&lt;&gt;""),VALUE(INDIRECT("'総括分析データ '!"&amp;ER$78&amp;$C88)),""))</f>
        <v/>
      </c>
      <c r="ET88" s="192" t="str">
        <f ca="1">IF($F$12&lt;$B88,"",IF(AND($F$12&gt;=$B88,INDIRECT("'総括分析データ '!"&amp;ET$78&amp;$C88)&lt;&gt;""),VALUE(INDIRECT("'総括分析データ '!"&amp;ET$78&amp;$C88)),""))</f>
        <v/>
      </c>
      <c r="EV88" s="192" t="str">
        <f ca="1">IF($F$12&lt;$B88,"",IF(OR(AND($F$12&gt;=$B88,COUNTIF($F$22:$I$32,"荷積み・荷卸し")=0),$D88=0),"不要",IF(AND($F$12&gt;=$B88,COUNTIF($F$22:$I$32,"荷積み・荷卸し")&gt;=1,$J88="NG"),"日数NG",IF(OR(AND($F$12&gt;=$B88,COUNTIF($F$22:$I$32,"荷積み・荷卸し")&gt;=1,$D88=1,$ER88&lt;&gt;""),AND($F$12&gt;=$B88,COUNTIF($F$22:$I$32,"荷積み・荷卸し")&gt;=1,$D88=1,$ET88&lt;&gt;"")),"OK","NG"))))</f>
        <v>不要</v>
      </c>
      <c r="EX88" s="192" t="str">
        <f ca="1">IF($F$12&lt;$B88,"",IF(OR(AND($F$12&gt;=$B88,COUNTIF($F$35:$I$45,"荷積み・荷卸し")=0),$F88=0),"不要",IF(AND($F$12&gt;=$B88,COUNTIF($F$35:$I$45,"荷積み・荷卸し")&gt;=1,$J88="NG"),"日数NG",IF(OR(AND($F$12&gt;=$B88,COUNTIF($F$35:$I$45,"荷積み・荷卸し")&gt;=1,$F88=1,$ER88&lt;&gt;""),AND($F$12&gt;=$B88,COUNTIF($F$35:$I$45,"荷積み・荷卸し")&gt;=1,$F88=1,$ET88&lt;&gt;"")),"OK","NG"))))</f>
        <v>不要</v>
      </c>
      <c r="EZ88" s="192" t="str">
        <f ca="1">IF($F$12&lt;$B88,"",IF(OR(AND($F$12&gt;=$B88,COUNTIF($F$48:$I$58,"荷積み・荷卸し")=0),$H88=0),"不要",IF(AND($F$12&gt;=$B88,COUNTIF($F$48:$I$58,"荷積み・荷卸し")&gt;=1,$J88="NG"),"日数NG",IF(OR(AND($F$12&gt;=$B88,COUNTIF($F$48:$I$58,"荷積み・荷卸し")&gt;=1,$H88=1,$ER88&lt;&gt;""),AND($F$12&gt;=$B88,COUNTIF($F$48:$I$58,"荷積み・荷卸し")&gt;=1,$H88=1,$ET88&lt;&gt;"")),"OK","NG"))))</f>
        <v>不要</v>
      </c>
      <c r="FB88" s="192" t="str">
        <f ca="1">IF($F$12&lt;$B88,"",IF(COUNTIF($EV88:$EZ88,"不要")=3,"OK",IF($N88="NG","日数NG",IF(OR(ER88&gt;=0,ER88=""),"OK","NG"))))</f>
        <v>OK</v>
      </c>
      <c r="FD88" s="192" t="str">
        <f ca="1">IF($F$12&lt;$B88,"",IF(COUNTIF($EV88:$EZ88,"不要")=3,"OK",IF($N88="NG","日数NG",IF(OR(ER88&lt;=$L88*1440,ER88=""),"OK","NG"))))</f>
        <v>OK</v>
      </c>
      <c r="FF88" s="192" t="str">
        <f ca="1">IF($F$12&lt;$B88,"",IF(COUNTIF($EV88:$EZ88,"不要")=3,"OK",IF($N88="NG","日数NG",IF(OR(ET88&gt;=0,ET88=""),"OK","NG"))))</f>
        <v>OK</v>
      </c>
      <c r="FH88" s="192" t="str">
        <f ca="1">IF($F$12&lt;$B88,"",IF(COUNTIF($EV88:$EZ88,"不要")=3,"OK",IF($N88="NG","日数NG",IF(OR(ET88&lt;=$L88*1440,ET88=""),"OK","NG"))))</f>
        <v>OK</v>
      </c>
      <c r="FJ88" s="107" t="str">
        <f ca="1">IF($F$12&lt;$B88,"",IF(COUNTIF($EV88:$EZ88,"不要")=3,"",IF(AND($F$12&gt;=$B88,ISNUMBER(ER88)=TRUE),ER88,0)))</f>
        <v/>
      </c>
      <c r="FL88" s="107" t="str">
        <f ca="1">IF($F$12&lt;$B88,"",IF(COUNTIF($EV88:$EZ88,"不要")=3,"",IF(AND($F$12&gt;=$B88,ISNUMBER(ET88)=TRUE),ET88,0)))</f>
        <v/>
      </c>
      <c r="FN88" s="192" t="str">
        <f ca="1">IF($F$12&lt;$B88,"",IF(AND($F$12&gt;=$B88,INDIRECT("'総括分析データ '!"&amp;FN$78&amp;$C88)&lt;&gt;""),VALUE(INDIRECT("'総括分析データ '!"&amp;FN$78&amp;$C88)),""))</f>
        <v/>
      </c>
      <c r="FP88" s="192" t="str">
        <f ca="1">IF($F$12&lt;$B88,"",IF(OR(AND($F$12&gt;=$B88,COUNTIF($F$22:$I$32,"荷待ち時間")=0),$D88=0),"不要",IF(AND($F$12&gt;=$B88,COUNTIF($F$22:$I$32,"荷待ち時間")&gt;=1,$J88="NG"),"日数NG",IF(AND($F$12&gt;=$B88,COUNTIF($F$22:$I$32,"荷待ち時間")&gt;=1,$D88=1,$FN88&lt;&gt;""),"OK","NG"))))</f>
        <v>不要</v>
      </c>
      <c r="FR88" s="192" t="str">
        <f ca="1">IF($F$12&lt;$B88,"",IF(OR(AND($F$12&gt;=$B88,COUNTIF($F$35:$I$45,"荷待ち時間")=0),$F88=0),"不要",IF(AND($F$12&gt;=$B88,COUNTIF($F$35:$I$45,"荷待ち時間")&gt;=1,$J88="NG"),"日数NG",IF(AND($F$12&gt;=$B88,COUNTIF($F$35:$I$45,"荷待ち時間")&gt;=1,$F88=1,$FN88&lt;&gt;""),"OK","NG"))))</f>
        <v>不要</v>
      </c>
      <c r="FT88" s="192" t="str">
        <f ca="1">IF($F$12&lt;$B88,"",IF(OR(AND($F$12&gt;=$B88,COUNTIF($F$48:$I$58,"荷待ち時間")=0),$H88=0),"不要",IF(AND($F$12&gt;=$B88,COUNTIF($F$48:$I$58,"荷待ち時間")&gt;=1,$J88="NG"),"日数NG",IF(AND($F$12&gt;=$B88,COUNTIF($F$48:$I$58,"荷待ち時間")&gt;=1,$H88=1,$FN88&lt;&gt;""),"OK","NG"))))</f>
        <v>不要</v>
      </c>
      <c r="FV88" s="192" t="str">
        <f ca="1">IF($F$12&lt;$B88,"",IF(COUNTIF($FP88:$FT88,"不要")=3,"OK",IF($N88="NG","日数NG",IF(FN88&gt;=0,"OK","NG"))))</f>
        <v>OK</v>
      </c>
      <c r="FX88" s="192" t="str">
        <f ca="1">IF($F$12&lt;$B88,"",IF(COUNTIF($FP88:$FT88,"不要")=3,"OK",IF($N88="NG","日数NG",IF(AND($F$12&gt;=$B88,$N88="OK",FN88&lt;=$L88*1440),"OK","NG"))))</f>
        <v>OK</v>
      </c>
      <c r="FZ88" s="107" t="str">
        <f ca="1">IF($F$12&lt;$B88,"",IF(COUNTIF($FP88:$FT88,"不要")=3,"",IF(AND($F$12&gt;=$B88,ISNUMBER(FN88)=TRUE),FN88,0)))</f>
        <v/>
      </c>
      <c r="GB88">
        <v>5</v>
      </c>
      <c r="GD88" s="192" t="str">
        <f ca="1">IF($F$12&lt;$B88,"",IF(AND($F$12&gt;=$B88,INDIRECT("'総括分析データ '!"&amp;GD$78&amp;$C88)&lt;&gt;""),VALUE(INDIRECT("'総括分析データ '!"&amp;GD$78&amp;$C88)),""))</f>
        <v/>
      </c>
      <c r="GF88" s="192" t="str">
        <f ca="1">IF($F$12&lt;$B88,"",IF(OR(AND($F$12&gt;=$B88,COUNTIF($F$22:$I$32,"荷待ち時間（うちアイドリング時間）")=0),$D88=0),"不要",IF(AND($F$12&gt;=$B88,COUNTIF($F$22:$I$32,"荷待ち時間（うちアイドリング時間）")&gt;=1,$J88="NG"),"日数NG",IF(AND($F$12&gt;=$B88,COUNTIF($F$22:$I$32,"荷待ち時間（うちアイドリング時間）")&gt;=1,$D88=1,GD88&lt;&gt;""),"OK","NG"))))</f>
        <v>不要</v>
      </c>
      <c r="GH88" s="192" t="str">
        <f ca="1">IF($F$12&lt;$B88,"",IF(OR(AND($F$12&gt;=$B88,COUNTIF($F$35:$I$45,"荷待ち時間（うちアイドリング時間）")=0),$F88=0),"不要",IF(AND($F$12&gt;=$B88,COUNTIF($F$35:$I$45,"荷待ち時間（うちアイドリング時間）")&gt;=1,$J88="NG"),"日数NG",IF(AND($F$12&gt;=$B88,COUNTIF($F$35:$I$45,"荷待ち時間（うちアイドリング時間）")&gt;=1,$F88=1,$GD88&lt;&gt;""),"OK","NG"))))</f>
        <v>不要</v>
      </c>
      <c r="GJ88" s="192" t="str">
        <f ca="1">IF($F$12&lt;$B88,"",IF(OR(AND($F$12&gt;=$B88,COUNTIF($F$48:$I$58,"荷待ち時間（うちアイドリング時間）")=0),$H88=0),"不要",IF(AND($F$12&gt;=$B88,COUNTIF($F$48:$I$58,"荷待ち時間（うちアイドリング時間）")&gt;=1,$J88="NG"),"日数NG",IF(AND($F$12&gt;=$B88,COUNTIF($F$48:$I$58,"荷待ち時間（うちアイドリング時間）")&gt;=1,$H88=1,$GD88&lt;&gt;""),"OK","NG"))))</f>
        <v>不要</v>
      </c>
      <c r="GL88" s="192" t="str">
        <f ca="1">IF($F$12&lt;$B88,"",IF(OR(AND($F$12&gt;=$B88,$F88=0),AND($F$12&gt;=$B88,$F$16&lt;&gt;5)),"不要",IF(AND($F$12&gt;=$B88,$F$16=5,$GD88&lt;&gt;""),"OK","NG")))</f>
        <v>不要</v>
      </c>
      <c r="GN88" s="192" t="str">
        <f ca="1">IF($F$12&lt;$B88,"",IF($N88="NG","日数NG",IF(GD88&gt;=0,"OK","NG")))</f>
        <v>OK</v>
      </c>
      <c r="GP88" s="192" t="str">
        <f ca="1">IF($F$12&lt;$B88,"",IF($N88="NG","日数NG",IF(OR(COUNTIF(GF88:GL88,"不要")=4,AND($F$12&gt;=$B88,$N88="OK",$FN88&gt;=0,$GD88&lt;=FN88),AND($F$12&gt;=$B88,$N88="OK",$FN88="",$GD88&lt;=$L88*1440)),"OK","NG")))</f>
        <v>OK</v>
      </c>
      <c r="GR88" s="107" t="str">
        <f ca="1">IF($F$12&lt;$B88,"",IF(COUNTIF($GF88:$GJ88,"不要")=3,"",IF(AND($F$12&gt;=$B88,ISNUMBER(GD88)=TRUE),GD88,0)))</f>
        <v/>
      </c>
      <c r="GT88" s="192" t="str">
        <f ca="1">IF($F$12&lt;$B88,"",IF(AND($F$12&gt;=$B88,INDIRECT("'総括分析データ '!"&amp;GT$78&amp;$C88)&lt;&gt;""),VALUE(INDIRECT("'総括分析データ '!"&amp;GT$78&amp;$C88)),""))</f>
        <v/>
      </c>
      <c r="GV88" s="192" t="str">
        <f ca="1">IF($F$12&lt;$B88,"",IF(OR(AND($F$12&gt;=$B88,COUNTIF($F$22:$I$32,"早着による待機時間")=0),$D88=0),"不要",IF(AND($F$12&gt;=$B88,COUNTIF($F$22:$I$32,"早着による待機時間")&gt;=1,$J88="NG"),"日数NG",IF(AND($F$12&gt;=$B88,COUNTIF($F$22:$I$32,"早着による待機時間")&gt;=1,$D88=1,GT88&lt;&gt;""),"OK","NG"))))</f>
        <v>不要</v>
      </c>
      <c r="GX88" s="192" t="str">
        <f ca="1">IF($F$12&lt;$B88,"",IF(OR(AND($F$12&gt;=$B88,COUNTIF($F$35:$I$45,"早着による待機時間")=0),$F88=0),"不要",IF(AND($F$12&gt;=$B88,COUNTIF($F$35:$I$45,"早着による待機時間")&gt;=1,$J88="NG"),"日数NG",IF(AND($F$12&gt;=$B88,COUNTIF($F$35:$I$45,"早着による待機時間")&gt;=1,$F88=1,GT88&lt;&gt;""),"OK","NG"))))</f>
        <v>不要</v>
      </c>
      <c r="GZ88" s="192" t="str">
        <f ca="1">IF($F$12&lt;$B88,"",IF(OR(AND($F$12&gt;=$B88,COUNTIF($F$48:$I$58,"早着による待機時間")=0),$H88=0),"不要",IF(AND($F$12&gt;=$B88,COUNTIF($F$48:$I$58,"早着による待機時間")&gt;=1,$J88="NG"),"日数NG",IF(AND($F$12&gt;=$B88,COUNTIF($F$48:$I$58,"早着による待機時間")&gt;=1,$H88=1,GT88&lt;&gt;""),"OK","NG"))))</f>
        <v>不要</v>
      </c>
      <c r="HB88" s="192" t="str">
        <f ca="1">IF($F$12&lt;$B88,"",IF(COUNTIF($GV88:$GZ88,"不要")=3,"OK",IF($N88="NG","日数NG",IF(GT88&gt;=0,"OK","NG"))))</f>
        <v>OK</v>
      </c>
      <c r="HD88" s="192" t="str">
        <f ca="1">IF($F$12&lt;$B88,"",IF(COUNTIF($GV88:$GZ88,"不要")=3,"OK",IF($N88="NG","日数NG",IF(AND($F$12&gt;=$B88,$N88="OK",GT88&lt;=$L88*1440),"OK","NG"))))</f>
        <v>OK</v>
      </c>
      <c r="HF88" s="107" t="str">
        <f ca="1">IF($F$12&lt;$B88,"",IF(COUNTIF($GV88:$GZ88,"不要")=3,"",IF(AND($F$12&gt;=$B88,ISNUMBER(GT88)=TRUE),GT88,0)))</f>
        <v/>
      </c>
      <c r="HH88">
        <v>5</v>
      </c>
      <c r="HJ88" s="192" t="str">
        <f ca="1">IF($F$12&lt;$B88,"",IF(AND($F$12&gt;=$B88,INDIRECT("'総括分析データ '!"&amp;HJ$78&amp;$C88)&lt;&gt;""),VALUE(INDIRECT("'総括分析データ '!"&amp;HJ$78&amp;$C88)),""))</f>
        <v/>
      </c>
      <c r="HL88" s="192" t="str">
        <f ca="1">IF($F$12&lt;$B88,"",IF(OR(AND($F$12&gt;=$B88,COUNTIF($F$22:$I$32,"休憩")=0),$D88=0),"不要",IF(AND($F$12&gt;=$B88,COUNTIF($F$22:$I$32,"休憩")&gt;=1,$J88="NG"),"日数NG",IF(AND($F$12&gt;=$B88,COUNTIF($F$22:$I$32,"休憩")&gt;=1,$D88=1,HJ88&lt;&gt;""),"OK","NG"))))</f>
        <v>不要</v>
      </c>
      <c r="HN88" s="192" t="str">
        <f ca="1">IF($F$12&lt;$B88,"",IF(OR(AND($F$12&gt;=$B88,COUNTIF($F$35:$I$45,"休憩")=0),$F88=0),"不要",IF(AND($F$12&gt;=$B88,COUNTIF($F$35:$I$45,"休憩")&gt;=1,$J88="NG"),"日数NG",IF(AND($F$12&gt;=$B88,COUNTIF($F$35:$I$45,"休憩")&gt;=1,$F88=1,HJ88&lt;&gt;""),"OK","NG"))))</f>
        <v>不要</v>
      </c>
      <c r="HP88" s="192" t="str">
        <f ca="1">IF($F$12&lt;$B88,"",IF(OR(AND($F$12&gt;=$B88,COUNTIF($F$48:$I$58,"休憩")=0),$H88=0),"不要",IF(AND($F$12&gt;=$B88,COUNTIF($F$48:$I$58,"休憩")&gt;=1,$J88="NG"),"日数NG",IF(AND($F$12&gt;=$B88,COUNTIF($F$48:$I$58,"休憩")&gt;=1,$H88=1,HJ88&lt;&gt;""),"OK","NG"))))</f>
        <v>不要</v>
      </c>
      <c r="HR88" s="192" t="str">
        <f ca="1">IF($F$12&lt;$B88,"",IF(COUNTIF($HL88:$HP88,"不要")=3,"OK",IF($N88="NG","日数NG",IF(HJ88&gt;=0,"OK","NG"))))</f>
        <v>OK</v>
      </c>
      <c r="HT88" s="192" t="str">
        <f ca="1">IF($F$12&lt;$B88,"",IF(COUNTIF($HL88:$HP88,"不要")=3,"OK",IF($N88="NG","日数NG",IF(AND($F$12&gt;=$B88,$N88="OK",HJ88&lt;=$L88*1440),"OK","NG"))))</f>
        <v>OK</v>
      </c>
      <c r="HV88" s="107" t="str">
        <f ca="1">IF($F$12&lt;$B88,"",IF(COUNTIF($HL88:$HP88,"不要")=3,"",IF(AND($F$12&gt;=$B88,ISNUMBER(HJ88)=TRUE),HJ88,0)))</f>
        <v/>
      </c>
      <c r="HX88" s="192" t="str">
        <f ca="1">IF($F$12&lt;$B88,"",IF(AND($F$12&gt;=$B88,INDIRECT("'総括分析データ '!"&amp;HX$78&amp;$C88)&lt;&gt;""),VALUE(INDIRECT("'総括分析データ '!"&amp;HX$78&amp;$C88)),""))</f>
        <v/>
      </c>
      <c r="HZ88" s="192" t="str">
        <f ca="1">IF($F$12&lt;$B88,"",IF(OR(AND($F$12&gt;=$B88,COUNTIF($F$22:$I$32,"発着時刻")=0),$D88=0),"不要",IF(AND($F$12&gt;=$B88,COUNTIF($F$22:$I$32,"発着時刻")&gt;=1,$J88="NG"),"日数NG",IF(AND($F$12&gt;=$B88,COUNTIF($F$22:$I$32,"発着時刻")&gt;=1,$D88=1,HX88&lt;&gt;""),"OK","NG"))))</f>
        <v>不要</v>
      </c>
      <c r="IB88" s="192" t="str">
        <f ca="1">IF($F$12&lt;$B88,"",IF(OR(AND($F$12&gt;=$B88,COUNTIF($F$35:$I$45,"発着時刻")=0),$F88=0),"不要",IF(AND($F$12&gt;=$B88,COUNTIF($F$35:$I$45,"発着時刻")&gt;=1,$J88="NG"),"日数NG",IF(AND($F$12&gt;=$B88,COUNTIF($F$35:$I$45,"発着時刻")&gt;=1,$F88=1,HX88&lt;&gt;""),"OK","NG"))))</f>
        <v>不要</v>
      </c>
      <c r="ID88" s="192" t="str">
        <f ca="1">IF($F$12&lt;$B88,"",IF(OR(AND($F$12&gt;=$B88,COUNTIF($F$48:$I$58,"発着時刻")=0),$H88=0),"不要",IF(AND($F$12&gt;=$B88,COUNTIF($F$48:$I$58,"発着時刻")&gt;=1,$J88="NG"),"日数NG",IF(AND($F$12&gt;=$B88,COUNTIF($F$48:$I$58,"発着時刻")&gt;=1,$H88=1,HX88&lt;&gt;""),"OK","NG"))))</f>
        <v>不要</v>
      </c>
      <c r="IF88" s="192" t="str">
        <f ca="1">IF($F$12&lt;$B88,"",IF(COUNTIF(HZ88:ID88,"不要")=3,"OK",IF($N88="NG","日数NG",IF(HX88="","OK",IF(AND(HX88&gt;=0,HX88&lt;&gt;"",ROUNDUP(HX88,0)-ROUNDDOWN(HX88,0)=0),"OK","NG")))))</f>
        <v>OK</v>
      </c>
      <c r="IH88" s="107" t="str">
        <f ca="1">IF($F$12&lt;$B88,"",IF(COUNTIF(HZ88:ID88,"不要")=3,"",IF(AND($F$12&gt;=$B88,ISNUMBER(HX88)=TRUE),HX88,0)))</f>
        <v/>
      </c>
      <c r="IJ88" s="192" t="str">
        <f ca="1">IF($F$12&lt;$B88,"",IF(AND($F$12&gt;=$B88,INDIRECT("'総括分析データ '!"&amp;IJ$78&amp;$C88)&lt;&gt;""),INDIRECT("'総括分析データ '!"&amp;IJ$78&amp;$C88),""))</f>
        <v/>
      </c>
      <c r="IL88" s="192" t="str">
        <f ca="1">IF($F$12&lt;$B88,"",IF(OR(AND($F$12&gt;=$B88,COUNTIF($F$22:$I$32,"積載情報")=0),$D88=0),"不要",IF(AND($F$12&gt;=$B88,COUNTIF($F$22:$I$32,"積載情報")&gt;=1,$J88="NG"),"日数NG",IF(AND($F$12&gt;=$B88,COUNTIF($F$22:$I$32,"積載情報")&gt;=1,$D88=1,IJ88&lt;&gt;""),"OK","NG"))))</f>
        <v>不要</v>
      </c>
      <c r="IN88" s="192" t="str">
        <f ca="1">IF($F$12&lt;$B88,"",IF(OR(AND($F$12&gt;=$B88,COUNTIF($F$35:$I$45,"積載情報")=0),$F88=0),"不要",IF(AND($F$12&gt;=$B88,COUNTIF($F$35:$I$45,"積載情報")&gt;=1,$J88="NG"),"日数NG",IF(AND($F$12&gt;=$B88,COUNTIF($F$35:$I$45,"積載情報")&gt;=1,$F88=1,IJ88&lt;&gt;""),"OK","NG"))))</f>
        <v>不要</v>
      </c>
      <c r="IP88" s="192" t="str">
        <f ca="1">IF($F$12&lt;$B88,"",IF(OR(AND($F$12&gt;=$B88,COUNTIF($F$48:$I$58,"積載情報")=0),$H88=0),"不要",IF(AND($F$12&gt;=$B88,COUNTIF($F$48:$I$58,"積載情報")&gt;=1,$J88="NG"),"日数NG",IF(AND($F$12&gt;=$B88,COUNTIF($F$48:$I$58,"積載情報")&gt;=1,$H88=1,IJ88&lt;&gt;""),"OK","NG"))))</f>
        <v>不要</v>
      </c>
      <c r="IR88" s="192" t="str">
        <f ca="1">IF($F$12&lt;$B88,"",IF(COUNTIF(IL88:IP88,"不要")=3,"OK",IF($N88="NG","日数NG",IF(IJ88="","OK",IF(COUNTIF(プルダウンリスト!$C$5:$C$8,反映・確認シート!IJ88)=1,"OK","NG")))))</f>
        <v>OK</v>
      </c>
      <c r="IT88" s="107" t="str">
        <f ca="1">IF($F$12&lt;$B88,"",IF($F$12&lt;$B88,"",IF(COUNTIF(IL88:IP88,"不要")=3,"",IJ88)))</f>
        <v/>
      </c>
      <c r="IV88" s="192" t="str">
        <f ca="1">IF($F$12&lt;$B88,"",IF(OR(AND($F$12&gt;=$B88,COUNTIF($F$48:$I$58,"積載情報")=0),$H88=0),"不要",IF(AND($F$12&gt;=$B88,COUNTIF($F$48:$I$58,"積載情報")&gt;=1,$J88="NG"),"日数NG",IF(AND($F$12&gt;=$B88,COUNTIF($F$48:$I$58,"積載情報")&gt;=1,$H88=1,IP88&lt;&gt;""),"OK","NG"))))</f>
        <v>不要</v>
      </c>
      <c r="IX88">
        <v>5</v>
      </c>
      <c r="IZ88" s="192" t="str">
        <f ca="1">IF($F$12&lt;$B88,"",IF(AND($F$12&gt;=$B88,INDIRECT("'総括分析データ '!"&amp;IZ$78&amp;$C88)&lt;&gt;""),VALUE(INDIRECT("'総括分析データ '!"&amp;IZ$78&amp;$C88)),""))</f>
        <v/>
      </c>
      <c r="JB88" s="192" t="str">
        <f ca="1">IF($F$12&lt;$B88,"",IF(OR(AND($F$12&gt;=$B88,COUNTIF($F$22:$I$32,"空車情報")=0),$D88=0),"不要",IF(AND($F$12&gt;=$B88,COUNTIF($F$22:$I$32,"空車情報")&gt;=1,$J88="NG"),"日数NG",IF(AND($F$12&gt;=$B88,COUNTIF($F$22:$I$32,"空車情報")&gt;=1,$D88=1,IZ88&lt;&gt;""),"OK","NG"))))</f>
        <v>不要</v>
      </c>
      <c r="JD88" s="192" t="str">
        <f ca="1">IF($F$12&lt;$B88,"",IF(OR(AND($F$12&gt;=$B88,COUNTIF($F$35:$I$45,"空車情報")=0),$F88=0),"不要",IF(AND($F$12&gt;=$B88,COUNTIF($F$35:$I$45,"空車情報")&gt;=1,$J88="NG"),"日数NG",IF(AND($F$12&gt;=$B88,COUNTIF($F$35:$I$45,"空車情報")&gt;=1,$F88=1,IZ88&lt;&gt;""),"OK","NG"))))</f>
        <v>不要</v>
      </c>
      <c r="JF88" s="192" t="str">
        <f ca="1">IF($F$12&lt;$B88,"",IF(OR(AND($F$12&gt;=$B88,COUNTIF($F$48:$I$58,"空車情報")=0),$H88=0),"不要",IF(AND($F$12&gt;=$B88,COUNTIF($F$48:$I$58,"空車情報")&gt;=1,$J88="NG"),"日数NG",IF(AND($F$12&gt;=$B88,COUNTIF($F$48:$I$58,"空車情報")&gt;=1,$H88=1,IZ88&lt;&gt;""),"OK","NG"))))</f>
        <v>不要</v>
      </c>
      <c r="JH88" s="192" t="str">
        <f ca="1">IF($F$12&lt;$B88,"",IF(COUNTIF(JB88:JF88,"不要")=3,"OK",IF($N88="NG","日数NG",IF(IZ88&gt;=0,"OK","NG"))))</f>
        <v>OK</v>
      </c>
      <c r="JJ88" s="192" t="str">
        <f ca="1">IF($F$12&lt;$B88,"",IF(COUNTIF(JB88:JF88,"不要")=3,"OK",IF($N88="NG","日数NG",IF(OR(AND($F$12&gt;=$B88,$N88="OK",$CH88&gt;=0,IZ88&lt;=$CH88),AND($F$12&gt;=$B88,$N88="OK",$CH88="",IZ88&lt;=$L88*1440)),"OK","NG"))))</f>
        <v>OK</v>
      </c>
      <c r="JL88" s="107" t="str">
        <f ca="1">IF($F$12&lt;$B88,"",IF(COUNTIF(JB88:JF88,"不要")=3,"",IF(AND($F$12&gt;=$B88,ISNUMBER(IZ88)=TRUE),IZ88,0)))</f>
        <v/>
      </c>
      <c r="JN88" s="192" t="str">
        <f ca="1">IF($F$12&lt;$B88,"",IF(AND($F$12&gt;=$B88,INDIRECT("'総括分析データ '!"&amp;JN$78&amp;$C88)&lt;&gt;""),VALUE(INDIRECT("'総括分析データ '!"&amp;JN$78&amp;$C88)),""))</f>
        <v/>
      </c>
      <c r="JP88" s="192" t="str">
        <f ca="1">IF($F$12&lt;$B88,"",IF(OR(AND($F$12&gt;=$B88,COUNTIF($F$22:$I$32,"空車情報")=0),$D88=0),"不要",IF(AND($F$12&gt;=$B88,COUNTIF($F$22:$I$32,"空車情報")&gt;=1,$J88="NG"),"日数NG",IF(AND($F$12&gt;=$B88,COUNTIF($F$22:$I$32,"空車情報")&gt;=1,$D88=1,JN88&lt;&gt;""),"OK","NG"))))</f>
        <v>不要</v>
      </c>
      <c r="JR88" s="192" t="str">
        <f ca="1">IF($F$12&lt;$B88,"",IF(OR(AND($F$12&gt;=$B88,COUNTIF($F$35:$I$45,"空車情報")=0),$F88=0),"不要",IF(AND($F$12&gt;=$B88,COUNTIF($F$35:$I$45,"空車情報")&gt;=1,$J88="NG"),"日数NG",IF(AND($F$12&gt;=$B88,COUNTIF($F$35:$I$45,"空車情報")&gt;=1,$F88=1,JN88&lt;&gt;""),"OK","NG"))))</f>
        <v>不要</v>
      </c>
      <c r="JT88" s="192" t="str">
        <f ca="1">IF($F$12&lt;$B88,"",IF(OR(AND($F$12&gt;=$B88,COUNTIF($F$48:$I$58,"空車情報")=0),$H88=0),"不要",IF(AND($F$12&gt;=$B88,COUNTIF($F$48:$I$58,"空車情報")&gt;=1,$J88="NG"),"日数NG",IF(AND($F$12&gt;=$B88,COUNTIF($F$48:$I$58,"空車情報")&gt;=1,$H88=1,JN88&lt;&gt;""),"OK","NG"))))</f>
        <v>不要</v>
      </c>
      <c r="JV88" s="192" t="str">
        <f ca="1">IF($F$12&lt;$B88,"",IF(COUNTIF(JP88:JT88,"不要")=3,"OK",IF($N88="NG","日数NG",IF(AND($F$12&gt;=$B88,JN88&gt;=0,JN88&lt;=AV88),"OK","NG"))))</f>
        <v>OK</v>
      </c>
      <c r="JX88" s="107" t="str">
        <f ca="1">IF($F$12&lt;$B88,"",IF(COUNTIF(JP88:JT88,"不要")=3,"",IF(AND($F$12&gt;=$B88,ISNUMBER(JN88)=TRUE),JN88,0)))</f>
        <v/>
      </c>
      <c r="JZ88" s="192" t="str">
        <f ca="1">IF($F$12&lt;$B88,"",IF(AND($F$12&gt;=$B88,INDIRECT("'総括分析データ '!"&amp;JZ$78&amp;$C88)&lt;&gt;""),VALUE(INDIRECT("'総括分析データ '!"&amp;JZ$78&amp;$C88)),""))</f>
        <v/>
      </c>
      <c r="KB88" s="192" t="str">
        <f ca="1">IF($F$12&lt;$B88,"",IF(OR(AND($F$12&gt;=$B88,COUNTIF($F$22:$I$32,"空車情報")=0),$D88=0),"不要",IF(AND($F$12&gt;=$B88,COUNTIF($F$22:$I$32,"空車情報")&gt;=1,$J88="NG"),"日数NG",IF(AND($F$12&gt;=$B88,COUNTIF($F$22:$I$32,"空車情報")&gt;=1,$D88=1,JZ88&lt;&gt;""),"OK","NG"))))</f>
        <v>不要</v>
      </c>
      <c r="KD88" s="192" t="str">
        <f ca="1">IF($F$12&lt;$B88,"",IF(OR(AND($F$12&gt;=$B88,COUNTIF($F$35:$I$45,"空車情報")=0),$F88=0),"不要",IF(AND($F$12&gt;=$B88,COUNTIF($F$35:$I$45,"空車情報")&gt;=1,$J88="NG"),"日数NG",IF(AND($F$12&gt;=$B88,COUNTIF($F$35:$I$45,"空車情報")&gt;=1,$F88=1,JZ88&lt;&gt;""),"OK","NG"))))</f>
        <v>不要</v>
      </c>
      <c r="KF88" s="192" t="str">
        <f ca="1">IF($F$12&lt;$B88,"",IF(OR(AND($F$12&gt;=$B88,COUNTIF($F$48:$I$58,"空車情報")=0),$H88=0),"不要",IF(AND($F$12&gt;=$B88,COUNTIF($F$48:$I$58,"空車情報")&gt;=1,$J88="NG"),"日数NG",IF(AND($F$12&gt;=$B88,COUNTIF($F$48:$I$58,"空車情報")&gt;=1,$H88=1,JZ88&lt;&gt;""),"OK","NG"))))</f>
        <v>不要</v>
      </c>
      <c r="KH88" s="192" t="str">
        <f ca="1">IF($F$12&lt;$B88,"",IF(COUNTIF(KB88:KF88,"不要")=3,"OK",IF($N88="NG","日数NG",IF(AND($F$12&gt;=$B88,JZ88&gt;=0,JZ88&lt;=100),"OK","NG"))))</f>
        <v>OK</v>
      </c>
      <c r="KJ88" s="107" t="str">
        <f ca="1">IF($F$12&lt;$B88,"",IF(COUNTIF(KB88:KF88,"不要")=3,"",IF(AND($F$12&gt;=$B88,ISNUMBER(JZ88)=TRUE),JZ88,0)))</f>
        <v/>
      </c>
      <c r="KL88">
        <v>5</v>
      </c>
      <c r="KN88" s="192" t="str">
        <f ca="1">IF($F$12&lt;$B88,"",IF(AND($F$12&gt;=$B88,INDIRECT("'総括分析データ '!"&amp;KN$78&amp;$C88)&lt;&gt;""),VALUE(INDIRECT("'総括分析データ '!"&amp;KN$78&amp;$C88)),""))</f>
        <v/>
      </c>
      <c r="KP88" s="192" t="str">
        <f ca="1">IF($F$12&lt;$B88,"",IF(OR(AND($F$12&gt;=$B88,COUNTIF($F$22:$I$32,"交通情報")=0),$D88=0),"不要",IF(AND($F$12&gt;=$B88,COUNTIF($F$22:$I$32,"交通情報")&gt;=1,$AX88="*NG*"),"距離NG",IF(AND($F$12&gt;=$B88,COUNTIF($F$22:$I$32,"交通情報")&gt;=1,$D88=1,KN88&lt;&gt;""),"OK","NG"))))</f>
        <v>不要</v>
      </c>
      <c r="KR88" s="192" t="str">
        <f ca="1">IF($F$12&lt;$B88,"",IF(OR(AND($F$12&gt;=$B88,COUNTIF($F$35:$I$45,"交通情報")=0),$F88=0),"不要",IF(AND($F$12&gt;=$B88,COUNTIF($F$35:$I$45,"交通情報")&gt;=1,$AX88="*NG*"),"距離NG",IF(AND($F$12&gt;=$B88,COUNTIF($F$35:$I$45,"交通情報")&gt;=1,$F88=1,KN88&lt;&gt;""),"OK","NG"))))</f>
        <v>不要</v>
      </c>
      <c r="KT88" s="192" t="str">
        <f ca="1">IF($F$12&lt;$B88,"",IF(OR(AND($F$12&gt;=$B88,COUNTIF($F$48:$I$58,"交通情報")=0),$H88=0),"不要",IF(AND($F$12&gt;=$B88,COUNTIF($F$48:$I$58,"交通情報")&gt;=1,$AX88="*NG*"),"距離NG",IF(AND($F$12&gt;=$B88,COUNTIF($F$48:$I$58,"交通情報")&gt;=1,$H88=1,KN88&lt;&gt;""),"OK","NG"))))</f>
        <v>不要</v>
      </c>
      <c r="KV88" s="192" t="str">
        <f ca="1">IF($F$12&lt;$B88,"",IF(COUNTIF(KP88:KT88,"不要")=3,"OK",IF($N88="NG","日数NG",IF(AND($F$12&gt;=$B88,KN88&gt;=0,KN88&lt;=$AV88),"OK","NG"))))</f>
        <v>OK</v>
      </c>
      <c r="KX88" s="107" t="str">
        <f ca="1">IF($F$12&lt;$B88,"",IF(COUNTIF(KP88:KT88,"不要")=3,"",IF(AND($F$12&gt;=$B88,ISNUMBER(KN88)=TRUE),KN88,0)))</f>
        <v/>
      </c>
      <c r="KZ88" s="192" t="str">
        <f ca="1">IF($F$12&lt;$B88,"",IF(AND($F$12&gt;=$B88,INDIRECT("'総括分析データ '!"&amp;KZ$78&amp;$C88)&lt;&gt;""),VALUE(INDIRECT("'総括分析データ '!"&amp;KZ$78&amp;$C88)),""))</f>
        <v/>
      </c>
      <c r="LB88" s="192" t="str">
        <f ca="1">IF($F$12&lt;$B88,"",IF(OR(AND($F$12&gt;=$B88,COUNTIF($F$22:$I$32,"交通情報")=0),$D88=0),"不要",IF(AND($F$12&gt;=$B88,COUNTIF($F$22:$I$32,"交通情報")&gt;=1,$D88=1,KZ88&lt;&gt;""),"OK","NG")))</f>
        <v>不要</v>
      </c>
      <c r="LD88" s="192" t="str">
        <f ca="1">IF($F$12&lt;$B88,"",IF(OR(AND($F$12&gt;=$B88,COUNTIF($F$35:$I$45,"交通情報")=0),$F88=0),"不要",IF(AND($F$12&gt;=$B88,COUNTIF($F$35:$I$45,"交通情報")&gt;=1,$F88=1,KZ88&lt;&gt;""),"OK","NG")))</f>
        <v>不要</v>
      </c>
      <c r="LF88" s="192" t="str">
        <f ca="1">IF($F$12&lt;$B88,"",IF(OR(AND($F$12&gt;=$B88,COUNTIF($F$48:$I$58,"交通情報")=0),$H88=0),"不要",IF(AND($F$12&gt;=$B88,COUNTIF($F$48:$I$58,"交通情報")&gt;=1,$H88=1,KZ88&lt;&gt;""),"OK","NG")))</f>
        <v>不要</v>
      </c>
      <c r="LH88" s="192" t="str">
        <f ca="1">IF($F$12&lt;$B88,"",IF(COUNTIF(LB88:LF88,"不要")=3,"OK",IF($N88="NG","日数NG",IF(KZ88="","OK",IF(AND(KZ88&gt;=0,KZ88&lt;&gt;"",ROUNDUP(KZ88,0)-ROUNDDOWN(KZ88,0)=0),"OK","NG")))))</f>
        <v>OK</v>
      </c>
      <c r="LJ88" s="107" t="str">
        <f ca="1">IF($F$12&lt;$B88,"",IF(COUNTIF(LB88:LF88,"不要")=3,"",IF(AND($F$12&gt;=$B88,ISNUMBER(KZ88)=TRUE),KZ88,0)))</f>
        <v/>
      </c>
      <c r="LL88" s="192" t="str">
        <f ca="1">IF($F$12&lt;$B88,"",IF(AND($F$12&gt;=$B88,INDIRECT("'総括分析データ '!"&amp;LL$78&amp;$C88)&lt;&gt;""),VALUE(INDIRECT("'総括分析データ '!"&amp;LL$78&amp;$C88)),""))</f>
        <v/>
      </c>
      <c r="LN88" s="192" t="str">
        <f ca="1">IF($F$12&lt;$B88,"",IF(OR(AND($F$12&gt;=$B88,COUNTIF($F$22:$I$32,"交通情報")=0),$D88=0),"不要",IF(AND($F$12&gt;=$B88,COUNTIF($F$22:$I$32,"交通情報")&gt;=1,$J88="NG"),"日数NG",IF(AND($F$12&gt;=$B88,COUNTIF($F$22:$I$32,"交通情報")&gt;=1,$D88=1,LL88&lt;&gt;""),"OK","NG"))))</f>
        <v>不要</v>
      </c>
      <c r="LP88" s="192" t="str">
        <f ca="1">IF($F$12&lt;$B88,"",IF(OR(AND($F$12&gt;=$B88,COUNTIF($F$35:$I$45,"交通情報")=0),$F88=0),"不要",IF(AND($F$12&gt;=$B88,COUNTIF($F$35:$I$45,"交通情報")&gt;=1,$J88="NG"),"日数NG",IF(AND($F$12&gt;=$B88,COUNTIF($F$35:$I$45,"交通情報")&gt;=1,$F88=1,LL88&lt;&gt;""),"OK","NG"))))</f>
        <v>不要</v>
      </c>
      <c r="LR88" s="192" t="str">
        <f ca="1">IF($F$12&lt;$B88,"",IF(OR(AND($F$12&gt;=$B88,COUNTIF($F$48:$I$58,"交通情報")=0),$H88=0),"不要",IF(AND($F$12&gt;=$B88,COUNTIF($F$48:$I$58,"交通情報")&gt;=1,$J88="NG"),"日数NG",IF(AND($F$12&gt;=$B88,COUNTIF($F$48:$I$58,"交通情報")&gt;=1,$H88=1,LL88&lt;&gt;""),"OK","NG"))))</f>
        <v>不要</v>
      </c>
      <c r="LT88" s="192" t="str">
        <f ca="1">IF($F$12&lt;$B88,"",IF(COUNTIF(LN88:LR88,"不要")=3,"OK",IF($N88="NG","日数NG",IF(LL88&gt;=0,"OK","NG"))))</f>
        <v>OK</v>
      </c>
      <c r="LV88" s="192" t="str">
        <f ca="1">IF($F$12&lt;$B88,"",IF(COUNTIF(LN88:LR88,"不要")=3,"OK",IF($N88="NG","日数NG",IF(OR(AND($F$12&gt;=$B88,$N88="OK",$CH88&gt;=0,LL88&lt;=$CH88),AND($F$12&gt;=$B88,$N88="OK",$CH88="",LL88&lt;=$L88*1440)),"OK","NG"))))</f>
        <v>OK</v>
      </c>
      <c r="LX88" s="107" t="str">
        <f ca="1">IF($F$12&lt;$B88,"",IF(COUNTIF(LN88:LR88,"不要")=3,"",IF(AND($F$12&gt;=$B88,ISNUMBER(LL88)=TRUE),LL88,0)))</f>
        <v/>
      </c>
      <c r="LZ88">
        <v>5</v>
      </c>
      <c r="MB88" s="192" t="str">
        <f ca="1">IF($F$12&lt;$B88,"",IF(AND($F$12&gt;=$B88,INDIRECT("'総括分析データ '!"&amp;MB$78&amp;$C88)&lt;&gt;""),VALUE(INDIRECT("'総括分析データ '!"&amp;MB$78&amp;$C88)),""))</f>
        <v/>
      </c>
      <c r="MD88" s="192" t="str">
        <f ca="1">IF($F$12&lt;$B88,"",IF(OR(AND($F$12&gt;=$B88,COUNTIF($F$22:$I$32,"温度情報")=0),$D88=0),"不要",IF(AND($F$12&gt;=$B88,COUNTIF($F$22:$I$32,"温度情報")&gt;=1,$J88="NG"),"日数NG",IF(AND($F$12&gt;=$B88,COUNTIF($F$22:$I$32,"温度情報")&gt;=1,$D88=1,MB88&lt;&gt;""),"OK","NG"))))</f>
        <v>不要</v>
      </c>
      <c r="MF88" s="192" t="str">
        <f ca="1">IF($F$12&lt;$B88,"",IF(OR(AND($F$12&gt;=$B88,COUNTIF($F$35:$I$45,"温度情報")=0),$F88=0),"不要",IF(AND($F$12&gt;=$B88,COUNTIF($F$35:$I$45,"温度情報")&gt;=1,$J88="NG"),"日数NG",IF(AND($F$12&gt;=$B88,COUNTIF($F$35:$I$45,"温度情報")&gt;=1,$F88=1,MB88&lt;&gt;""),"OK","NG"))))</f>
        <v>不要</v>
      </c>
      <c r="MH88" s="192" t="str">
        <f ca="1">IF($F$12&lt;$B88,"",IF(OR(AND($F$12&gt;=$B88,COUNTIF($F$48:$I$58,"温度情報")=0),$H88=0),"不要",IF(AND($F$12&gt;=$B88,COUNTIF($F$48:$I$58,"温度情報")&gt;=1,$J88="NG"),"日数NG",IF(AND($F$12&gt;=$B88,COUNTIF($F$48:$I$58,"温度情報")&gt;=1,$H88=1,MB88&lt;&gt;""),"OK","NG"))))</f>
        <v>不要</v>
      </c>
      <c r="MJ88" s="192" t="str">
        <f ca="1">IF($F$12&lt;$B88,"",IF(COUNTIF(MD88:MH88,"不要")=3,"OK",IF(AND($F$12&gt;=$B88,MB88&gt;100,MB88&lt;-100),"BC","OK")))</f>
        <v>OK</v>
      </c>
      <c r="ML88" s="107" t="str">
        <f ca="1">IF($F$12&lt;$B88,"",IF(COUNTIF(MD88:MH88,"不要")=3,"",IF(AND($F$12&gt;=$B88,ISNUMBER(MB88)=TRUE),MB88,0)))</f>
        <v/>
      </c>
      <c r="MN88" s="192" t="str">
        <f ca="1">IF($F$12&lt;$B88,"",IF(AND($F$12&gt;=$B88,INDIRECT("'総括分析データ '!"&amp;MN$78&amp;$C88)&lt;&gt;""),VALUE(INDIRECT("'総括分析データ '!"&amp;MN$78&amp;$C88)),""))</f>
        <v/>
      </c>
      <c r="MP88" s="192" t="str">
        <f ca="1">IF($F$12&lt;$B88,"",IF(OR(AND($F$12&gt;=$B88,COUNTIF($F$22:$I$32,"温度情報")=0),$D88=0),"不要",IF(AND($F$12&gt;=$B88,COUNTIF($F$22:$I$32,"温度情報")&gt;=1,$J88="NG"),"日数NG",IF(AND($F$12&gt;=$B88,COUNTIF($F$22:$I$32,"温度情報")&gt;=1,$D88=1,MN88&lt;&gt;""),"OK","NG"))))</f>
        <v>不要</v>
      </c>
      <c r="MR88" s="192" t="str">
        <f ca="1">IF($F$12&lt;$B88,"",IF(OR(AND($F$12&gt;=$B88,COUNTIF($F$35:$I$45,"温度情報")=0),$F88=0),"不要",IF(AND($F$12&gt;=$B88,COUNTIF($F$35:$I$45,"温度情報")&gt;=1,$J88="NG"),"日数NG",IF(AND($F$12&gt;=$B88,COUNTIF($F$35:$I$45,"温度情報")&gt;=1,$F88=1,MN88&lt;&gt;""),"OK","NG"))))</f>
        <v>不要</v>
      </c>
      <c r="MT88" s="192" t="str">
        <f ca="1">IF($F$12&lt;$B88,"",IF(OR(AND($F$12&gt;=$B88,COUNTIF($F$48:$I$58,"温度情報")=0),$H88=0),"不要",IF(AND($F$12&gt;=$B88,COUNTIF($F$48:$I$58,"温度情報")&gt;=1,$J88="NG"),"日数NG",IF(AND($F$12&gt;=$B88,COUNTIF($F$48:$I$58,"温度情報")&gt;=1,$H88=1,MN88&lt;&gt;""),"OK","NG"))))</f>
        <v>不要</v>
      </c>
      <c r="MV88" s="192" t="str">
        <f ca="1">IF($F$12&lt;$B88,"",IF(COUNTIF(MP88:MT88,"不要")=3,"OK",IF(AND($F$12&gt;=$B88,MN88&gt;100,MN88&lt;-100),"BC","OK")))</f>
        <v>OK</v>
      </c>
      <c r="MX88" s="107" t="str">
        <f ca="1">IF($F$12&lt;$B88,"",IF(COUNTIF(MP88:MT88,"不要")=3,"",IF(AND($F$12&gt;=$B88,ISNUMBER(MN88)=TRUE),MN88,0)))</f>
        <v/>
      </c>
      <c r="MZ88" s="192" t="str">
        <f ca="1">IF($F$12&lt;$B88,"",IF(AND($F$12&gt;=$B88,INDIRECT("'総括分析データ '!"&amp;MZ$78&amp;$C88)&lt;&gt;""),VALUE(INDIRECT("'総括分析データ '!"&amp;MZ$78&amp;$C88)),""))</f>
        <v/>
      </c>
      <c r="NB88" s="192" t="str">
        <f ca="1">IF($F$12&lt;$B88,"",IF(OR(AND($F$12&gt;=$B88,COUNTIF($F$22:$I$32,"温度情報")=0),$D88=0),"不要",IF(AND($F$12&gt;=$B88,COUNTIF($F$22:$I$32,"温度情報")&gt;=1,$J88="NG"),"日数NG",IF(AND($F$12&gt;=$B88,COUNTIF($F$22:$I$32,"温度情報")&gt;=1,$D88=1,MZ88&lt;&gt;""),"OK","NG"))))</f>
        <v>不要</v>
      </c>
      <c r="ND88" s="192" t="str">
        <f ca="1">IF($F$12&lt;$B88,"",IF(OR(AND($F$12&gt;=$B88,COUNTIF($F$35:$I$45,"温度情報")=0),$F88=0),"不要",IF(AND($F$12&gt;=$B88,COUNTIF($F$35:$I$45,"温度情報")&gt;=1,$J88="NG"),"日数NG",IF(AND($F$12&gt;=$B88,COUNTIF($F$35:$I$45,"温度情報")&gt;=1,$F88=1,MZ88&lt;&gt;""),"OK","NG"))))</f>
        <v>不要</v>
      </c>
      <c r="NF88" s="192" t="str">
        <f ca="1">IF($F$12&lt;$B88,"",IF(OR(AND($F$12&gt;=$B88,COUNTIF($F$48:$I$58,"温度情報")=0),$H88=0),"不要",IF(AND($F$12&gt;=$B88,COUNTIF($F$48:$I$58,"温度情報")&gt;=1,$J88="NG"),"日数NG",IF(AND($F$12&gt;=$B88,COUNTIF($F$48:$I$58,"温度情報")&gt;=1,$H88=1,MZ88&lt;&gt;""),"OK","NG"))))</f>
        <v>不要</v>
      </c>
      <c r="NH88" s="192" t="str">
        <f ca="1">IF($F$12&lt;$B88,"",IF(COUNTIF(NB88:NF88,"不要")=3,"OK",IF($N88="NG","日数NG",IF(MZ88="","OK",IF(AND(MZ88&gt;=0,MZ88&lt;&gt;"",ROUNDUP(MZ88,0)-ROUNDDOWN(MZ88,0)=0),"OK","NG")))))</f>
        <v>OK</v>
      </c>
      <c r="NJ88" s="107" t="str">
        <f ca="1">IF($F$12&lt;$B88,"",IF(COUNTIF(NB88:NF88,"不要")=3,"",IF(AND($F$12&gt;=$B88,ISNUMBER(MZ88)=TRUE),MZ88,0)))</f>
        <v/>
      </c>
      <c r="NL88">
        <v>5</v>
      </c>
      <c r="NN88" s="192" t="str">
        <f ca="1">IF($F$12&lt;$B88,"",IF(AND($F$12&gt;=$B88,INDIRECT("'総括分析データ '!"&amp;NN$78&amp;$C88)&lt;&gt;""),INDIRECT("'総括分析データ '!"&amp;NN$78&amp;$C88),""))</f>
        <v/>
      </c>
      <c r="NP88" s="192" t="str">
        <f>IF(OR($F$12&lt;$B88,AND($F$64="",$H$64="",$J$64="")),"",IF(AND($F$12&gt;=$B88,OR($F$64="",$D88=0)),"不要",IF(AND($F$12&gt;=$B88,$F$64&lt;&gt;"",$D88=1,NN88&lt;&gt;""),"OK","NG")))</f>
        <v/>
      </c>
      <c r="NR88" s="192" t="str">
        <f>IF(OR($F$12&lt;$B88,AND($F$64="",$H$64="",$J$64="")),"",IF(AND($F$12&gt;=$B88,OR($H$64="",$H$64=17,$D88=0)),"不要",IF(AND($F$12&gt;=$B88,$H$64&lt;&gt;"",$D88=1,NN88&lt;&gt;""),"OK","NG")))</f>
        <v/>
      </c>
      <c r="NT88" s="107" t="str">
        <f>IF(OR(COUNTIF(NP88:NR88,"不要")=2,AND(NP88="",NR88="")),"",NN88)</f>
        <v/>
      </c>
      <c r="NV88" s="192" t="str">
        <f ca="1">IF($F$12&lt;$B88,"",IF(AND($F$12&gt;=$B88,INDIRECT("'総括分析データ '!"&amp;NV$78&amp;$C88)&lt;&gt;""),INDIRECT("'総括分析データ '!"&amp;NV$78&amp;$C88),""))</f>
        <v/>
      </c>
      <c r="NX88" s="192" t="str">
        <f>IF(OR($F$12&lt;$B88,AND($F$66="",$H$66="",$J$66="")),"",IF(AND($F$12&gt;=$B88,OR($F$66="",$D88=0)),"不要",IF(AND($F$12&gt;=$B88,$F$66&lt;&gt;"",$D88=1,NV88&lt;&gt;""),"OK","NG")))</f>
        <v/>
      </c>
      <c r="NZ88" s="192" t="str">
        <f>IF(OR($F$12&lt;$B88,AND($F$66="",$H$66="",$J$66="")),"",IF(AND($F$12&gt;=$B88,OR($H$66="",$H$66=17,$D88=0)),"不要",IF(AND($F$12&gt;=$B88,$H$66&lt;&gt;"",$D88=1,NV88&lt;&gt;""),"OK","NG")))</f>
        <v/>
      </c>
      <c r="OB88" s="107" t="str">
        <f>IF(OR(COUNTIF(NX88:NZ88,"不要")=2,AND(NX88="",NZ88="")),"",NV88)</f>
        <v/>
      </c>
      <c r="OD88" s="192" t="str">
        <f ca="1">IF($F$12&lt;$B88,"",IF(AND($F$12&gt;=$B88,INDIRECT("'総括分析データ '!"&amp;OD$78&amp;$C88)&lt;&gt;""),INDIRECT("'総括分析データ '!"&amp;OD$78&amp;$C88),""))</f>
        <v/>
      </c>
      <c r="OF88" s="192" t="str">
        <f>IF(OR($F$12&lt;$B88,AND($F$68="",$H$68="",$J$68="")),"",IF(AND($F$12&gt;=$B88,OR($F$68="",$D88=0)),"不要",IF(AND($F$12&gt;=$B88,$F$68&lt;&gt;"",$D88=1,OD88&lt;&gt;""),"OK","NG")))</f>
        <v/>
      </c>
      <c r="OH88" s="192" t="str">
        <f>IF(OR($F$12&lt;$B88,AND($F$68="",$H$68="",$J$68="")),"",IF(AND($F$12&gt;=$B88,OR($H$68="",$H$68=17,$D88=0)),"不要",IF(AND($F$12&gt;=$B88,$H$68&lt;&gt;"",$D88=1,OD88&lt;&gt;""),"OK","NG")))</f>
        <v/>
      </c>
      <c r="OJ88" s="107" t="str">
        <f>IF(OR(COUNTIF(OF88:OH88,"不要")=2,AND(OF88="",OH88="")),"",OD88)</f>
        <v/>
      </c>
      <c r="OL88" s="192" t="str">
        <f ca="1">IF($F$12&lt;$B88,"",IF(AND($F$12&gt;=$B88,INDIRECT("'総括分析データ '!"&amp;OL$78&amp;$C88)&lt;&gt;""),INDIRECT("'総括分析データ '!"&amp;OL$78&amp;$C88),""))</f>
        <v/>
      </c>
      <c r="ON88" s="192" t="str">
        <f>IF(OR($F$12&lt;$B88,AND($F$70="",$H$70="",$J$70="")),"",IF(AND($F$12&gt;=$B88,OR($F$70="",$D88=0)),"不要",IF(AND($F$12&gt;=$B88,$F$70&lt;&gt;"",$D88=1,OL88&lt;&gt;""),"OK","NG")))</f>
        <v/>
      </c>
      <c r="OP88" s="192" t="str">
        <f>IF(OR($F$12&lt;$B88,AND($F$70="",$H$70="",$J$70="")),"",IF(AND($F$12&gt;=$B88,OR($H$70="",$H$70=17,$D88=0)),"不要",IF(AND($F$12&gt;=$B88,$H$70&lt;&gt;"",$D88=1,OL88&lt;&gt;""),"OK","NG")))</f>
        <v/>
      </c>
      <c r="OR88" s="107" t="str">
        <f>IF(OR(COUNTIF(ON88:OP88,"不要")=2,AND(ON88="",OP88="")),"",OL88)</f>
        <v/>
      </c>
    </row>
    <row r="89" spans="2:408" ht="5.0999999999999996" customHeight="1" thickBot="1" x14ac:dyDescent="0.2">
      <c r="L89" s="6"/>
      <c r="CT89" s="108"/>
      <c r="EF89" s="108"/>
      <c r="FJ89" s="108"/>
      <c r="FL89" s="108"/>
      <c r="FZ89" s="108"/>
      <c r="GR89" s="108"/>
      <c r="HF89" s="108"/>
      <c r="HV89" s="108"/>
      <c r="IT89" s="6"/>
      <c r="JL89" s="108"/>
      <c r="JX89" s="6"/>
      <c r="KJ89" s="6"/>
      <c r="KX89" s="6"/>
      <c r="LJ89" s="6"/>
      <c r="LX89" s="108"/>
      <c r="ML89" s="6"/>
      <c r="MX89" s="6"/>
      <c r="NJ89" s="6"/>
    </row>
    <row r="90" spans="2:408" ht="14.25" thickBot="1" x14ac:dyDescent="0.2">
      <c r="B90">
        <v>6</v>
      </c>
      <c r="C90">
        <v>19</v>
      </c>
      <c r="D90" s="52">
        <f ca="1">IF($F$12&lt;$B90,"",IF(AND($F$12&gt;=$B90,INDIRECT("'総括分析データ '!"&amp;D$78&amp;$C90)="○"),1,IF(AND($F$12&gt;=$B90,INDIRECT("'総括分析データ '!"&amp;D$78&amp;$C90)&lt;&gt;"○"),0)))</f>
        <v>0</v>
      </c>
      <c r="F90" s="52">
        <f ca="1">IF($F$12&lt;$B90,"",IF(AND($F$12&gt;=$B90,INDIRECT("'総括分析データ '!"&amp;F$78&amp;$C90)="○"),1,IF(AND($F$12&gt;=$B90,INDIRECT("'総括分析データ '!"&amp;F$78&amp;$C90)&lt;&gt;"○"),0)))</f>
        <v>0</v>
      </c>
      <c r="H90" s="52">
        <f ca="1">IF($F$12&lt;$B90,"",IF(AND($F$12&gt;=$B90,INDIRECT("'総括分析データ '!"&amp;H$78&amp;$C90)="○"),1,IF(AND($F$12&gt;=$B90,INDIRECT("'総括分析データ '!"&amp;H$78&amp;$C90)&lt;&gt;"○"),0)))</f>
        <v>0</v>
      </c>
      <c r="J90" s="192" t="str">
        <f ca="1">IF($F$12&lt;B90,"",IF(OR(D90=1,F90=1),"OK","NG"))</f>
        <v>NG</v>
      </c>
      <c r="L90" s="52">
        <f ca="1">IF($F$12&lt;B90,"",IF(ISNUMBER(INDIRECT("'総括分析データ '!"&amp;L$78&amp;$C90))=TRUE,VALUE(INDIRECT("'総括分析データ '!"&amp;L$78&amp;$C90)),0))</f>
        <v>0</v>
      </c>
      <c r="N90" s="192" t="str">
        <f ca="1">IF($F$12&lt;$B90,"",IF(AND(L90="",L90&lt;10),"NG","OK"))</f>
        <v>OK</v>
      </c>
      <c r="O90" s="6"/>
      <c r="P90" s="52" t="str">
        <f ca="1">IF($F$12&lt;$B90,"",IF(AND($F$12&gt;=$B90,INDIRECT("'総括分析データ '!"&amp;P$78&amp;$C90)&lt;&gt;""),INDIRECT("'総括分析データ '!"&amp;P$78&amp;$C90),""))</f>
        <v/>
      </c>
      <c r="R90" s="52" t="str">
        <f ca="1">IF($F$12&lt;$B90,"",IF(AND($F$12&gt;=$B90,INDIRECT("'総括分析データ '!"&amp;R$78&amp;$C90)&lt;&gt;""),UPPER(INDIRECT("'総括分析データ '!"&amp;R$78&amp;$C90)),""))</f>
        <v/>
      </c>
      <c r="T90" s="52" t="str">
        <f ca="1">IF($F$12&lt;$B90,"",IF(AND($F$12&gt;=$B90,INDIRECT("'総括分析データ '!"&amp;T$78&amp;$C90)&lt;&gt;""),INDIRECT("'総括分析データ '!"&amp;T$78&amp;$C90),""))</f>
        <v/>
      </c>
      <c r="V90" s="52" t="str">
        <f ca="1">IF($F$12&lt;$B90,"",IF(AND($F$12&gt;=$B90,INDIRECT("'総括分析データ '!"&amp;V$78&amp;$C90)&lt;&gt;""),VALUE(INDIRECT("'総括分析データ '!"&amp;V$78&amp;$C90)),""))</f>
        <v/>
      </c>
      <c r="X90" s="192" t="str">
        <f ca="1">IF($F$12&lt;$B90,"",IF(AND($F$12&gt;=$B90,COUNTIF(プルダウンリスト!$F$3:$F$137,反映・確認シート!P90)=1,COUNTIF(プルダウンリスト!$H$3:$H$4233,反映・確認シート!R90)&gt;=1,T90&lt;&gt;"",V90&lt;&gt;""),"OK","NG"))</f>
        <v>NG</v>
      </c>
      <c r="Z90" s="453" t="str">
        <f ca="1">P90&amp;R90&amp;T90&amp;V90</f>
        <v/>
      </c>
      <c r="AA90" s="454"/>
      <c r="AB90" s="455"/>
      <c r="AD90" s="453" t="str">
        <f ca="1">IF($F$12&lt;$B90,"",IF(AND($F$12&gt;=$B90,INDIRECT("'総括分析データ '!"&amp;AD$78&amp;$C90)&lt;&gt;""),ASC(INDIRECT("'総括分析データ '!"&amp;AD$78&amp;$C90)),""))</f>
        <v/>
      </c>
      <c r="AE90" s="454"/>
      <c r="AF90" s="455"/>
      <c r="AH90" s="192" t="str">
        <f ca="1">IF($F$12&lt;$B90,"",IF(AND($F$12&gt;=$B90,AD90&lt;&gt;""),"OK","NG"))</f>
        <v>NG</v>
      </c>
      <c r="AJ90" s="462" t="str">
        <f ca="1">IF($F$12&lt;$B90,"",IF(AND($F$12&gt;=$B90,INDIRECT("'総括分析データ '!"&amp;AJ$78&amp;$C90)&lt;&gt;""),DBCS(SUBSTITUTE(SUBSTITUTE(INDIRECT("'総括分析データ '!"&amp;AJ$78&amp;$C90),"　"," ")," ","")),""))</f>
        <v/>
      </c>
      <c r="AK90" s="463"/>
      <c r="AL90" s="464"/>
      <c r="AN90" s="192" t="str">
        <f ca="1">IF($F$12&lt;$B90,"",IF(AND($F$12&gt;=$B90,AJ90&lt;&gt;""),"OK","BC"))</f>
        <v>BC</v>
      </c>
      <c r="AP90" s="52" t="str">
        <f ca="1">IF(OR($F$12&lt;$B90,INDIRECT("'総括分析データ '!"&amp;AP$78&amp;$C90)=""),"",INDIRECT("'総括分析データ '!"&amp;AP$78&amp;$C90))</f>
        <v/>
      </c>
      <c r="AR90" s="192" t="str">
        <f ca="1">IF($F$12&lt;$B90,"",IF(AND($F$12&gt;=$B90,COUNTIF(プルダウンリスト!$C$13:$C$16,反映・確認シート!AP90)=1),"OK","NG"))</f>
        <v>NG</v>
      </c>
      <c r="AT90">
        <v>6</v>
      </c>
      <c r="AV90" s="192" t="str">
        <f ca="1">IF($F$12&lt;$B90,"",IF(AND($F$12&gt;=$B90,INDIRECT("'総括分析データ '!"&amp;AV$78&amp;$C90)&lt;&gt;""),INDIRECT("'総括分析データ '!"&amp;AV$78&amp;$C90),""))</f>
        <v/>
      </c>
      <c r="AX90" s="192" t="str">
        <f ca="1">IF($F$12&lt;$B90,"",IF($N90="NG","日数NG",IF(OR(AND($F$6="連携前",$F$12&gt;=$B90,AV90&gt;0,AV90&lt;L90*2880),AND($F$6="連携後",$F$12&gt;=$B90,AV90&gt;=0,AV90&lt;L90*2880)),"OK","NG")))</f>
        <v>NG</v>
      </c>
      <c r="AZ90" s="92">
        <f ca="1">IF($F$12&lt;$B90,"",IF(AND($F$12&gt;=$B90,ISNUMBER(AV90)=TRUE),AV90,0))</f>
        <v>0</v>
      </c>
      <c r="BB90" s="192" t="str">
        <f ca="1">IF($F$12&lt;$B90,"",IF(AND($F$12&gt;=$B90,INDIRECT("'総括分析データ '!"&amp;BB$78&amp;$C90)&lt;&gt;""),VALUE(INDIRECT("'総括分析データ '!"&amp;BB$78&amp;$C90)),""))</f>
        <v/>
      </c>
      <c r="BD90" s="192" t="str">
        <f ca="1">IF($F$12&lt;$B90,"",IF($N90="NG","日数NG",IF(BB90="","NG",IF(AND($F$12&gt;=$B90,$BB90&lt;=$L90*100),"OK","BC"))))</f>
        <v>NG</v>
      </c>
      <c r="BF90" s="192" t="str">
        <f ca="1">IF($F$12&lt;$B90,"",IF(OR($AX90="NG",$AX90="日数NG"),"距離NG",IF(AND($F$12&gt;=$B90,OR(AND($F$6="連携前",$BB90&gt;0),AND($F$6="連携後",$AZ90=0,$BB90=0),AND($F$6="連携後",$AZ90&gt;0,$BB90&gt;0))),"OK","NG")))</f>
        <v>距離NG</v>
      </c>
      <c r="BH90" s="92">
        <f ca="1">IF($F$12&lt;$B90,"",IF(AND($F$12&gt;=$B90,ISNUMBER(BB90)=TRUE),BB90,0))</f>
        <v>0</v>
      </c>
      <c r="BJ90" s="192" t="str">
        <f ca="1">IF($F$12&lt;$B90,"",IF(AND($F$12&gt;=$B90,INDIRECT("'総括分析データ '!"&amp;BJ$78&amp;$C90)&lt;&gt;""),VALUE(INDIRECT("'総括分析データ '!"&amp;BJ$78&amp;$C90)),""))</f>
        <v/>
      </c>
      <c r="BL90" s="192" t="str">
        <f ca="1">IF($F$12&lt;$B90,"",IF($N90="NG","日数NG",IF(AND(BJ90&gt;=0,BJ90&lt;&gt;"",BJ90&lt;=100),"OK","NG")))</f>
        <v>NG</v>
      </c>
      <c r="BN90" s="92">
        <f ca="1">IF($F$12&lt;$B90,"",IF(AND($F$12&gt;=$B90,ISNUMBER(BJ90)=TRUE),BJ90,0))</f>
        <v>0</v>
      </c>
      <c r="BP90" s="192" t="str">
        <f ca="1">IF($F$12&lt;$B90,"",IF(AND($F$12&gt;=$B90,INDIRECT("'総括分析データ '!"&amp;BP$78&amp;$C90)&lt;&gt;""),VALUE(INDIRECT("'総括分析データ '!"&amp;BP$78&amp;$C90)),""))</f>
        <v/>
      </c>
      <c r="BR90" s="192" t="str">
        <f ca="1">IF($F$12&lt;$B90,"",IF(OR($AX90="NG",$AX90="日数NG"),"距離NG",IF(BP90="","NG",IF(AND($F$12&gt;=$B90,OR(AND($F$6="連携前",$BP90&gt;0),AND($F$6="連携後",$AZ90=0,$BP90=0),AND($F$6="連携後",$AZ90&gt;0,$BP90&gt;0))),"OK","NG"))))</f>
        <v>距離NG</v>
      </c>
      <c r="BT90" s="92">
        <f ca="1">IF($F$12&lt;$B90,"",IF(AND($F$12&gt;=$B90,ISNUMBER(BP90)=TRUE),BP90,0))</f>
        <v>0</v>
      </c>
      <c r="BV90" s="192" t="str">
        <f ca="1">IF($F$12&lt;$B90,"",IF(AND($F$12&gt;=$B90,INDIRECT("'総括分析データ '!"&amp;BV$78&amp;$C90)&lt;&gt;""),VALUE(INDIRECT("'総括分析データ '!"&amp;BV$78&amp;$C90)),""))</f>
        <v/>
      </c>
      <c r="BX90" s="192" t="str">
        <f ca="1">IF($F$12&lt;$B90,"",IF(AND($F$12&gt;=$B90,$F$16=5,$BV90=""),"NG","OK"))</f>
        <v>OK</v>
      </c>
      <c r="BZ90" s="192" t="str">
        <f ca="1">IF($F$12&lt;$B90,"",IF(AND($F$12&gt;=$B90,$BP90&lt;&gt;"",$BV90&gt;$BP90),"NG","OK"))</f>
        <v>OK</v>
      </c>
      <c r="CB90" s="92">
        <f ca="1">IF($F$12&lt;$B90,"",IF(AND($F$12&gt;=$B90,ISNUMBER(BV90)=TRUE),BV90,0))</f>
        <v>0</v>
      </c>
      <c r="CD90" s="92">
        <f ca="1">IF($F$12&lt;$B90,"",IF(AND($F$12&gt;=$B90,ISNUMBER(INDIRECT("'総括分析データ '!"&amp;CD$78&amp;$C90)=TRUE)),INDIRECT("'総括分析データ '!"&amp;CD$78&amp;$C90),0))</f>
        <v>0</v>
      </c>
      <c r="CF90">
        <v>6</v>
      </c>
      <c r="CH90" s="192" t="str">
        <f ca="1">IF($F$12&lt;$B90,"",IF(AND($F$12&gt;=$B90,INDIRECT("'総括分析データ '!"&amp;CH$78&amp;$C90)&lt;&gt;""),VALUE(INDIRECT("'総括分析データ '!"&amp;CH$78&amp;$C90)),""))</f>
        <v/>
      </c>
      <c r="CJ90" s="192" t="str">
        <f ca="1">IF($F$12&lt;$B90,"",IF(OR(AND($F$12&gt;=$B90,COUNTIF($F$22:$I$32,"走行時間")=0),$D90=0),"不要",IF(AND($F$12&gt;=$B90,COUNTIF($F$22:$I$32,"走行時間")=1,$J90="NG"),"日数NG",IF(AND($F$12&gt;=$B90,COUNTIF($F$22:$I$32,"走行時間")=1,$D90=1,$CH90&lt;&gt;""),"OK","NG"))))</f>
        <v>不要</v>
      </c>
      <c r="CL90" s="192" t="str">
        <f ca="1">IF($F$12&lt;$B90,"",IF(OR(AND($F$12&gt;=$B90,COUNTIF($F$35:$I$45,"走行時間")=0),$F90=0),"不要",IF(AND($F$12&gt;=$B90,COUNTIF($F$35:$I$45,"走行時間")=1,$J90="NG"),"日数NG",IF(AND($F$12&gt;=$B90,COUNTIF($F$35:$I$45,"走行時間")=1,$F90=1,$CH90&lt;&gt;""),"OK","NG"))))</f>
        <v>不要</v>
      </c>
      <c r="CN90" s="192" t="str">
        <f ca="1">IF($F$12&lt;$B90,"",IF(OR(AND($F$12&gt;=$B90,COUNTIF($F$48:$I$58,"走行時間")=0),$H90=0),"不要",IF(AND($F$12&gt;=$B90,COUNTIF($F$48:$I$58,"走行時間")=1,$J90="NG"),"日数NG",IF(AND($F$12&gt;=$B90,COUNTIF($F$48:$I$58,"走行時間")=1,$H90=1,$CH90&lt;&gt;""),"OK","NG"))))</f>
        <v>不要</v>
      </c>
      <c r="CP90" s="192" t="str">
        <f ca="1">IF($F$12&lt;$B90,"",IF(COUNTIF($CJ90:$CN90,"不要")=3,"OK",IF(OR($AX90="NG",$AX90="日数NG"),"距離NG",IF(AND($F$12&gt;=$B90,OR(AND($F$6="連携前",CH90&gt;0),AND($F$6="連携後",$AZ90=0,CH90=0),AND($F$6="連携後",$AZ90&gt;0,CH90&gt;0))),"OK","NG"))))</f>
        <v>OK</v>
      </c>
      <c r="CR90" s="192" t="str">
        <f ca="1">IF($F$12&lt;$B90,"",IF(COUNTIF($CJ90:$CN90,"不要")=3,"OK",IF(OR($AX90="NG",$AX90="日数NG"),"距離NG",IF(AND($F$12&gt;=$B90,$L90*1440&gt;=CH90),"OK","NG"))))</f>
        <v>OK</v>
      </c>
      <c r="CT90" s="107" t="str">
        <f ca="1">IF(OR(COUNTIF($CJ90:$CN90,"不要")=3,$F$12&lt;$B90),"",IF(AND($F$12&gt;=$B90,ISNUMBER(CH90)=TRUE),CH90,0))</f>
        <v/>
      </c>
      <c r="CV90" s="192" t="str">
        <f ca="1">IF($F$12&lt;$B90,"",IF(AND($F$12&gt;=$B90,INDIRECT("'総括分析データ '!"&amp;CV$78&amp;$C90)&lt;&gt;""),VALUE(INDIRECT("'総括分析データ '!"&amp;CV$78&amp;$C90)),""))</f>
        <v/>
      </c>
      <c r="CX90" s="192" t="str">
        <f ca="1">IF($F$12&lt;$B90,"",IF(OR(AND($F$12&gt;=$B90,COUNTIF($F$22:$I$32,"平均速度")=0),$D90=0),"不要",IF(AND($F$12&gt;=$B90,COUNTIF($F$22:$I$32,"平均速度")=1,$J90="NG"),"日数NG",IF(AND($F$12&gt;=$B90,COUNTIF($F$22:$I$32,"平均速度")=1,$D90=1,$CH90&lt;&gt;""),"OK","NG"))))</f>
        <v>不要</v>
      </c>
      <c r="CZ90" s="192" t="str">
        <f ca="1">IF($F$12&lt;$B90,"",IF(OR(AND($F$12&gt;=$B90,COUNTIF($F$35:$I$45,"平均速度")=0),$F90=0),"不要",IF(AND($F$12&gt;=$B90,COUNTIF($F$35:$I$45,"平均速度")=1,$J90="NG"),"日数NG",IF(AND($F$12&gt;=$B90,COUNTIF($F$35:$I$45,"平均速度")=1,$F90=1,$CH90&lt;&gt;""),"OK","NG"))))</f>
        <v>不要</v>
      </c>
      <c r="DB90" s="192" t="str">
        <f ca="1">IF($F$12&lt;$B90,"",IF(OR(AND($F$12&gt;=$B90,COUNTIF($F$48:$I$58,"平均速度")=0),$H90=0),"不要",IF(AND($F$12&gt;=$B90,COUNTIF($F$48:$I$58,"平均速度")=1,$J90="NG"),"日数NG",IF(AND($F$12&gt;=$B90,COUNTIF($F$48:$I$58,"平均速度")=1,$H90=1,$CH90&lt;&gt;""),"OK","NG"))))</f>
        <v>不要</v>
      </c>
      <c r="DD90" s="192" t="str">
        <f ca="1">IF($F$12&lt;$B90,"",IF(COUNTIF($CX90:$DB90,"不要")=3,"OK",IF(OR($AX90="NG",$AX90="日数NG"),"距離NG",IF(AND($F$12&gt;=$B90,OR(AND($F$6="連携前",CV90&gt;0),AND($F$6="連携後",$AV90=0,CV90=0),AND($F$6="連携後",$AV90&gt;0,CV90&gt;0))),"OK","NG"))))</f>
        <v>OK</v>
      </c>
      <c r="DF90" s="192" t="str">
        <f ca="1">IF($F$12&lt;$B90,"",IF(COUNTIF($CX90:$DB90,"不要")=3,"OK",IF(OR($AX90="NG",$AX90="日数NG"),"距離NG",IF(AND($F$12&gt;=$B90,CV90&lt;60),"OK",IF(AND($F$12&gt;=$B90,CV90&lt;120),"BC","NG")))))</f>
        <v>OK</v>
      </c>
      <c r="DH90" s="107" t="str">
        <f ca="1">IF(OR($F$12&lt;$B90,COUNTIF($CX90:$DB90,"不要")=3),"",IF(AND($F$12&gt;=$B90,ISNUMBER(CV90)=TRUE),CV90,0))</f>
        <v/>
      </c>
      <c r="DJ90">
        <v>6</v>
      </c>
      <c r="DL90" s="192" t="str">
        <f ca="1">IF($F$12&lt;$B90,"",IF(AND($F$12&gt;=$B90,INDIRECT("'総括分析データ '!"&amp;DL$78&amp;$C90)&lt;&gt;""),VALUE(INDIRECT("'総括分析データ '!"&amp;DL$78&amp;$C90)),""))</f>
        <v/>
      </c>
      <c r="DN90" s="192" t="str">
        <f ca="1">IF($F$12&lt;$B90,"",IF(OR(AND($F$12&gt;=$B90,COUNTIF($F$22:$I$32,"走行距離（高速道路）")=0),$D90=0),"不要",IF(AND($F$12&gt;=$B90,COUNTIF($F$22:$I$32,"走行距離（高速道路）")&gt;=1,$J90="NG"),"日数NG",IF(AND($F$12&gt;=$B90,COUNTIF($F$22:$I$32,"走行距離（高速道路）")&gt;=1,$D90=1,$CH90&lt;&gt;""),"OK","NG"))))</f>
        <v>不要</v>
      </c>
      <c r="DP90" s="192" t="str">
        <f ca="1">IF($F$12&lt;$B90,"",IF(OR(AND($F$12&gt;=$B90,COUNTIF($F$35:$I$45,"走行距離（高速道路）")=0),$F90=0),"不要",IF(AND($F$12&gt;=$B90,COUNTIF($F$35:$I$45,"走行距離（高速道路）")&gt;=1,$J90="NG"),"日数NG",IF(AND($F$12&gt;=$B90,COUNTIF($F$35:$I$45,"走行距離（高速道路）")&gt;=1,$F90=1,$CH90&lt;&gt;""),"OK","NG"))))</f>
        <v>不要</v>
      </c>
      <c r="DR90" s="192" t="str">
        <f ca="1">IF($F$12&lt;$B90,"",IF(OR(AND($F$12&gt;=$B90,COUNTIF($F$48:$I$58,"走行距離（高速道路）")=0),$H90=0),"不要",IF(AND($F$12&gt;=$B90,COUNTIF($F$48:$I$58,"走行距離（高速道路）")&gt;=1,$J90="NG"),"日数NG",IF(AND($F$12&gt;=$B90,COUNTIF($F$48:$I$58,"走行距離（高速道路）")&gt;=1,$H90=1,$CH90&lt;&gt;""),"OK","NG"))))</f>
        <v>不要</v>
      </c>
      <c r="DT90" s="192" t="str">
        <f ca="1">IF($F$12&lt;$B90,"",IF(COUNTIF($DN90:$DR90,"不要")=3,"OK",IF(OR($AX90="NG",$AX90="日数NG"),"距離NG",IF(DL90&gt;=0,"OK","NG"))))</f>
        <v>OK</v>
      </c>
      <c r="DV90" s="192" t="str">
        <f ca="1">IF($F$12&lt;$B90,"",IF(COUNTIF($DN90:$DR90,"不要")=3,"OK",IF(OR($AX90="NG",$AX90="日数NG"),"距離NG",IF(AND($F$12&gt;=$B90,AX90="OK",OR(DL90&lt;=AZ90,DL90="")),"OK","NG"))))</f>
        <v>OK</v>
      </c>
      <c r="DX90" s="107" t="str">
        <f ca="1">IF(OR($F$12&lt;$B90,COUNTIF($DN90:$DR90,"不要")=3),"",IF(AND($F$12&gt;=$B90,ISNUMBER(DL90)=TRUE),DL90,0))</f>
        <v/>
      </c>
      <c r="DZ90" s="192" t="str">
        <f ca="1">IF($F$12&lt;$B90,"",IF(AND($F$12&gt;=$B90,INDIRECT("'総括分析データ '!"&amp;DZ$78&amp;$C90)&lt;&gt;""),VALUE(INDIRECT("'総括分析データ '!"&amp;DZ$78&amp;$C90)),""))</f>
        <v/>
      </c>
      <c r="EB90" s="192" t="str">
        <f ca="1">IF($F$12&lt;$B90,"",IF(COUNTIF($CJ90:$CN90,"不要")=3,"OK",IF($N90="NG","日数NG",IF(OR(DZ90&gt;=0,DZ90=""),"OK","NG"))))</f>
        <v>OK</v>
      </c>
      <c r="ED90" s="192" t="str">
        <f ca="1">IF($F$12&lt;$B90,"",IF(COUNTIF($CJ90:$CN90,"不要")=3,"OK",IF($N90="NG","日数NG",IF(OR(DZ90&lt;=CH90,DZ90=""),"OK","NG"))))</f>
        <v>OK</v>
      </c>
      <c r="EF90" s="107">
        <f ca="1">IF($F$12&lt;$B90,"",IF(AND($F$12&gt;=$B90,ISNUMBER(DZ90)=TRUE),DZ90,0))</f>
        <v>0</v>
      </c>
      <c r="EH90" s="192" t="str">
        <f ca="1">IF($F$12&lt;$B90,"",IF(AND($F$12&gt;=$B90,INDIRECT("'総括分析データ '!"&amp;EH$78&amp;$C90)&lt;&gt;""),VALUE(INDIRECT("'総括分析データ '!"&amp;EH$78&amp;$C90)),""))</f>
        <v/>
      </c>
      <c r="EJ90" s="192" t="str">
        <f ca="1">IF($F$12&lt;$B90,"",IF(COUNTIF($CX90:$DB90,"不要")=3,"OK",IF(OR($AX90="NG",$AX90="日数NG"),"距離NG",IF(OR(EH90&gt;=0,EH90=""),"OK","NG"))))</f>
        <v>OK</v>
      </c>
      <c r="EL90" s="192" t="str">
        <f ca="1">IF($F$12&lt;$B90,"",IF(COUNTIF($CX90:$DB90,"不要")=3,"OK",IF(OR($AX90="NG",$AX90="日数NG"),"距離NG",IF(OR(EH90&lt;=120,EH90=""),"OK","NG"))))</f>
        <v>OK</v>
      </c>
      <c r="EN90" s="92">
        <f ca="1">IF($F$12&lt;$B90,"",IF(AND($F$12&gt;=$B90,ISNUMBER(EH90)=TRUE),EH90,0))</f>
        <v>0</v>
      </c>
      <c r="EP90">
        <v>6</v>
      </c>
      <c r="ER90" s="192" t="str">
        <f ca="1">IF($F$12&lt;$B90,"",IF(AND($F$12&gt;=$B90,INDIRECT("'総括分析データ '!"&amp;ER$78&amp;$C90)&lt;&gt;""),VALUE(INDIRECT("'総括分析データ '!"&amp;ER$78&amp;$C90)),""))</f>
        <v/>
      </c>
      <c r="ET90" s="192" t="str">
        <f ca="1">IF($F$12&lt;$B90,"",IF(AND($F$12&gt;=$B90,INDIRECT("'総括分析データ '!"&amp;ET$78&amp;$C90)&lt;&gt;""),VALUE(INDIRECT("'総括分析データ '!"&amp;ET$78&amp;$C90)),""))</f>
        <v/>
      </c>
      <c r="EV90" s="192" t="str">
        <f ca="1">IF($F$12&lt;$B90,"",IF(OR(AND($F$12&gt;=$B90,COUNTIF($F$22:$I$32,"荷積み・荷卸し")=0),$D90=0),"不要",IF(AND($F$12&gt;=$B90,COUNTIF($F$22:$I$32,"荷積み・荷卸し")&gt;=1,$J90="NG"),"日数NG",IF(OR(AND($F$12&gt;=$B90,COUNTIF($F$22:$I$32,"荷積み・荷卸し")&gt;=1,$D90=1,$ER90&lt;&gt;""),AND($F$12&gt;=$B90,COUNTIF($F$22:$I$32,"荷積み・荷卸し")&gt;=1,$D90=1,$ET90&lt;&gt;"")),"OK","NG"))))</f>
        <v>不要</v>
      </c>
      <c r="EX90" s="192" t="str">
        <f ca="1">IF($F$12&lt;$B90,"",IF(OR(AND($F$12&gt;=$B90,COUNTIF($F$35:$I$45,"荷積み・荷卸し")=0),$F90=0),"不要",IF(AND($F$12&gt;=$B90,COUNTIF($F$35:$I$45,"荷積み・荷卸し")&gt;=1,$J90="NG"),"日数NG",IF(OR(AND($F$12&gt;=$B90,COUNTIF($F$35:$I$45,"荷積み・荷卸し")&gt;=1,$F90=1,$ER90&lt;&gt;""),AND($F$12&gt;=$B90,COUNTIF($F$35:$I$45,"荷積み・荷卸し")&gt;=1,$F90=1,$ET90&lt;&gt;"")),"OK","NG"))))</f>
        <v>不要</v>
      </c>
      <c r="EZ90" s="192" t="str">
        <f ca="1">IF($F$12&lt;$B90,"",IF(OR(AND($F$12&gt;=$B90,COUNTIF($F$48:$I$58,"荷積み・荷卸し")=0),$H90=0),"不要",IF(AND($F$12&gt;=$B90,COUNTIF($F$48:$I$58,"荷積み・荷卸し")&gt;=1,$J90="NG"),"日数NG",IF(OR(AND($F$12&gt;=$B90,COUNTIF($F$48:$I$58,"荷積み・荷卸し")&gt;=1,$H90=1,$ER90&lt;&gt;""),AND($F$12&gt;=$B90,COUNTIF($F$48:$I$58,"荷積み・荷卸し")&gt;=1,$H90=1,$ET90&lt;&gt;"")),"OK","NG"))))</f>
        <v>不要</v>
      </c>
      <c r="FB90" s="192" t="str">
        <f ca="1">IF($F$12&lt;$B90,"",IF(COUNTIF($EV90:$EZ90,"不要")=3,"OK",IF($N90="NG","日数NG",IF(OR(ER90&gt;=0,ER90=""),"OK","NG"))))</f>
        <v>OK</v>
      </c>
      <c r="FD90" s="192" t="str">
        <f ca="1">IF($F$12&lt;$B90,"",IF(COUNTIF($EV90:$EZ90,"不要")=3,"OK",IF($N90="NG","日数NG",IF(OR(ER90&lt;=$L90*1440,ER90=""),"OK","NG"))))</f>
        <v>OK</v>
      </c>
      <c r="FF90" s="192" t="str">
        <f ca="1">IF($F$12&lt;$B90,"",IF(COUNTIF($EV90:$EZ90,"不要")=3,"OK",IF($N90="NG","日数NG",IF(OR(ET90&gt;=0,ET90=""),"OK","NG"))))</f>
        <v>OK</v>
      </c>
      <c r="FH90" s="192" t="str">
        <f ca="1">IF($F$12&lt;$B90,"",IF(COUNTIF($EV90:$EZ90,"不要")=3,"OK",IF($N90="NG","日数NG",IF(OR(ET90&lt;=$L90*1440,ET90=""),"OK","NG"))))</f>
        <v>OK</v>
      </c>
      <c r="FJ90" s="107" t="str">
        <f ca="1">IF($F$12&lt;$B90,"",IF(COUNTIF($EV90:$EZ90,"不要")=3,"",IF(AND($F$12&gt;=$B90,ISNUMBER(ER90)=TRUE),ER90,0)))</f>
        <v/>
      </c>
      <c r="FL90" s="107" t="str">
        <f ca="1">IF($F$12&lt;$B90,"",IF(COUNTIF($EV90:$EZ90,"不要")=3,"",IF(AND($F$12&gt;=$B90,ISNUMBER(ET90)=TRUE),ET90,0)))</f>
        <v/>
      </c>
      <c r="FN90" s="192" t="str">
        <f ca="1">IF($F$12&lt;$B90,"",IF(AND($F$12&gt;=$B90,INDIRECT("'総括分析データ '!"&amp;FN$78&amp;$C90)&lt;&gt;""),VALUE(INDIRECT("'総括分析データ '!"&amp;FN$78&amp;$C90)),""))</f>
        <v/>
      </c>
      <c r="FP90" s="192" t="str">
        <f ca="1">IF($F$12&lt;$B90,"",IF(OR(AND($F$12&gt;=$B90,COUNTIF($F$22:$I$32,"荷待ち時間")=0),$D90=0),"不要",IF(AND($F$12&gt;=$B90,COUNTIF($F$22:$I$32,"荷待ち時間")&gt;=1,$J90="NG"),"日数NG",IF(AND($F$12&gt;=$B90,COUNTIF($F$22:$I$32,"荷待ち時間")&gt;=1,$D90=1,$FN90&lt;&gt;""),"OK","NG"))))</f>
        <v>不要</v>
      </c>
      <c r="FR90" s="192" t="str">
        <f ca="1">IF($F$12&lt;$B90,"",IF(OR(AND($F$12&gt;=$B90,COUNTIF($F$35:$I$45,"荷待ち時間")=0),$F90=0),"不要",IF(AND($F$12&gt;=$B90,COUNTIF($F$35:$I$45,"荷待ち時間")&gt;=1,$J90="NG"),"日数NG",IF(AND($F$12&gt;=$B90,COUNTIF($F$35:$I$45,"荷待ち時間")&gt;=1,$F90=1,$FN90&lt;&gt;""),"OK","NG"))))</f>
        <v>不要</v>
      </c>
      <c r="FT90" s="192" t="str">
        <f ca="1">IF($F$12&lt;$B90,"",IF(OR(AND($F$12&gt;=$B90,COUNTIF($F$48:$I$58,"荷待ち時間")=0),$H90=0),"不要",IF(AND($F$12&gt;=$B90,COUNTIF($F$48:$I$58,"荷待ち時間")&gt;=1,$J90="NG"),"日数NG",IF(AND($F$12&gt;=$B90,COUNTIF($F$48:$I$58,"荷待ち時間")&gt;=1,$H90=1,$FN90&lt;&gt;""),"OK","NG"))))</f>
        <v>不要</v>
      </c>
      <c r="FV90" s="192" t="str">
        <f ca="1">IF($F$12&lt;$B90,"",IF(COUNTIF($FP90:$FT90,"不要")=3,"OK",IF($N90="NG","日数NG",IF(FN90&gt;=0,"OK","NG"))))</f>
        <v>OK</v>
      </c>
      <c r="FX90" s="192" t="str">
        <f ca="1">IF($F$12&lt;$B90,"",IF(COUNTIF($FP90:$FT90,"不要")=3,"OK",IF($N90="NG","日数NG",IF(AND($F$12&gt;=$B90,$N90="OK",FN90&lt;=$L90*1440),"OK","NG"))))</f>
        <v>OK</v>
      </c>
      <c r="FZ90" s="107" t="str">
        <f ca="1">IF($F$12&lt;$B90,"",IF(COUNTIF($FP90:$FT90,"不要")=3,"",IF(AND($F$12&gt;=$B90,ISNUMBER(FN90)=TRUE),FN90,0)))</f>
        <v/>
      </c>
      <c r="GB90">
        <v>6</v>
      </c>
      <c r="GD90" s="192" t="str">
        <f ca="1">IF($F$12&lt;$B90,"",IF(AND($F$12&gt;=$B90,INDIRECT("'総括分析データ '!"&amp;GD$78&amp;$C90)&lt;&gt;""),VALUE(INDIRECT("'総括分析データ '!"&amp;GD$78&amp;$C90)),""))</f>
        <v/>
      </c>
      <c r="GF90" s="192" t="str">
        <f ca="1">IF($F$12&lt;$B90,"",IF(OR(AND($F$12&gt;=$B90,COUNTIF($F$22:$I$32,"荷待ち時間（うちアイドリング時間）")=0),$D90=0),"不要",IF(AND($F$12&gt;=$B90,COUNTIF($F$22:$I$32,"荷待ち時間（うちアイドリング時間）")&gt;=1,$J90="NG"),"日数NG",IF(AND($F$12&gt;=$B90,COUNTIF($F$22:$I$32,"荷待ち時間（うちアイドリング時間）")&gt;=1,$D90=1,GD90&lt;&gt;""),"OK","NG"))))</f>
        <v>不要</v>
      </c>
      <c r="GH90" s="192" t="str">
        <f ca="1">IF($F$12&lt;$B90,"",IF(OR(AND($F$12&gt;=$B90,COUNTIF($F$35:$I$45,"荷待ち時間（うちアイドリング時間）")=0),$F90=0),"不要",IF(AND($F$12&gt;=$B90,COUNTIF($F$35:$I$45,"荷待ち時間（うちアイドリング時間）")&gt;=1,$J90="NG"),"日数NG",IF(AND($F$12&gt;=$B90,COUNTIF($F$35:$I$45,"荷待ち時間（うちアイドリング時間）")&gt;=1,$F90=1,$GD90&lt;&gt;""),"OK","NG"))))</f>
        <v>不要</v>
      </c>
      <c r="GJ90" s="192" t="str">
        <f ca="1">IF($F$12&lt;$B90,"",IF(OR(AND($F$12&gt;=$B90,COUNTIF($F$48:$I$58,"荷待ち時間（うちアイドリング時間）")=0),$H90=0),"不要",IF(AND($F$12&gt;=$B90,COUNTIF($F$48:$I$58,"荷待ち時間（うちアイドリング時間）")&gt;=1,$J90="NG"),"日数NG",IF(AND($F$12&gt;=$B90,COUNTIF($F$48:$I$58,"荷待ち時間（うちアイドリング時間）")&gt;=1,$H90=1,$GD90&lt;&gt;""),"OK","NG"))))</f>
        <v>不要</v>
      </c>
      <c r="GL90" s="192" t="str">
        <f ca="1">IF($F$12&lt;$B90,"",IF(OR(AND($F$12&gt;=$B90,$F90=0),AND($F$12&gt;=$B90,$F$16&lt;&gt;5)),"不要",IF(AND($F$12&gt;=$B90,$F$16=5,$GD90&lt;&gt;""),"OK","NG")))</f>
        <v>不要</v>
      </c>
      <c r="GN90" s="192" t="str">
        <f ca="1">IF($F$12&lt;$B90,"",IF($N90="NG","日数NG",IF(GD90&gt;=0,"OK","NG")))</f>
        <v>OK</v>
      </c>
      <c r="GP90" s="192" t="str">
        <f ca="1">IF($F$12&lt;$B90,"",IF($N90="NG","日数NG",IF(OR(COUNTIF(GF90:GL90,"不要")=4,AND($F$12&gt;=$B90,$N90="OK",$FN90&gt;=0,$GD90&lt;=FN90),AND($F$12&gt;=$B90,$N90="OK",$FN90="",$GD90&lt;=$L90*1440)),"OK","NG")))</f>
        <v>OK</v>
      </c>
      <c r="GR90" s="107" t="str">
        <f ca="1">IF($F$12&lt;$B90,"",IF(COUNTIF($GF90:$GJ90,"不要")=3,"",IF(AND($F$12&gt;=$B90,ISNUMBER(GD90)=TRUE),GD90,0)))</f>
        <v/>
      </c>
      <c r="GT90" s="192" t="str">
        <f ca="1">IF($F$12&lt;$B90,"",IF(AND($F$12&gt;=$B90,INDIRECT("'総括分析データ '!"&amp;GT$78&amp;$C90)&lt;&gt;""),VALUE(INDIRECT("'総括分析データ '!"&amp;GT$78&amp;$C90)),""))</f>
        <v/>
      </c>
      <c r="GV90" s="192" t="str">
        <f ca="1">IF($F$12&lt;$B90,"",IF(OR(AND($F$12&gt;=$B90,COUNTIF($F$22:$I$32,"早着による待機時間")=0),$D90=0),"不要",IF(AND($F$12&gt;=$B90,COUNTIF($F$22:$I$32,"早着による待機時間")&gt;=1,$J90="NG"),"日数NG",IF(AND($F$12&gt;=$B90,COUNTIF($F$22:$I$32,"早着による待機時間")&gt;=1,$D90=1,GT90&lt;&gt;""),"OK","NG"))))</f>
        <v>不要</v>
      </c>
      <c r="GX90" s="192" t="str">
        <f ca="1">IF($F$12&lt;$B90,"",IF(OR(AND($F$12&gt;=$B90,COUNTIF($F$35:$I$45,"早着による待機時間")=0),$F90=0),"不要",IF(AND($F$12&gt;=$B90,COUNTIF($F$35:$I$45,"早着による待機時間")&gt;=1,$J90="NG"),"日数NG",IF(AND($F$12&gt;=$B90,COUNTIF($F$35:$I$45,"早着による待機時間")&gt;=1,$F90=1,GT90&lt;&gt;""),"OK","NG"))))</f>
        <v>不要</v>
      </c>
      <c r="GZ90" s="192" t="str">
        <f ca="1">IF($F$12&lt;$B90,"",IF(OR(AND($F$12&gt;=$B90,COUNTIF($F$48:$I$58,"早着による待機時間")=0),$H90=0),"不要",IF(AND($F$12&gt;=$B90,COUNTIF($F$48:$I$58,"早着による待機時間")&gt;=1,$J90="NG"),"日数NG",IF(AND($F$12&gt;=$B90,COUNTIF($F$48:$I$58,"早着による待機時間")&gt;=1,$H90=1,GT90&lt;&gt;""),"OK","NG"))))</f>
        <v>不要</v>
      </c>
      <c r="HB90" s="192" t="str">
        <f ca="1">IF($F$12&lt;$B90,"",IF(COUNTIF($GV90:$GZ90,"不要")=3,"OK",IF($N90="NG","日数NG",IF(GT90&gt;=0,"OK","NG"))))</f>
        <v>OK</v>
      </c>
      <c r="HD90" s="192" t="str">
        <f ca="1">IF($F$12&lt;$B90,"",IF(COUNTIF($GV90:$GZ90,"不要")=3,"OK",IF($N90="NG","日数NG",IF(AND($F$12&gt;=$B90,$N90="OK",GT90&lt;=$L90*1440),"OK","NG"))))</f>
        <v>OK</v>
      </c>
      <c r="HF90" s="107" t="str">
        <f ca="1">IF($F$12&lt;$B90,"",IF(COUNTIF($GV90:$GZ90,"不要")=3,"",IF(AND($F$12&gt;=$B90,ISNUMBER(GT90)=TRUE),GT90,0)))</f>
        <v/>
      </c>
      <c r="HH90">
        <v>6</v>
      </c>
      <c r="HJ90" s="192" t="str">
        <f ca="1">IF($F$12&lt;$B90,"",IF(AND($F$12&gt;=$B90,INDIRECT("'総括分析データ '!"&amp;HJ$78&amp;$C90)&lt;&gt;""),VALUE(INDIRECT("'総括分析データ '!"&amp;HJ$78&amp;$C90)),""))</f>
        <v/>
      </c>
      <c r="HL90" s="192" t="str">
        <f ca="1">IF($F$12&lt;$B90,"",IF(OR(AND($F$12&gt;=$B90,COUNTIF($F$22:$I$32,"休憩")=0),$D90=0),"不要",IF(AND($F$12&gt;=$B90,COUNTIF($F$22:$I$32,"休憩")&gt;=1,$J90="NG"),"日数NG",IF(AND($F$12&gt;=$B90,COUNTIF($F$22:$I$32,"休憩")&gt;=1,$D90=1,HJ90&lt;&gt;""),"OK","NG"))))</f>
        <v>不要</v>
      </c>
      <c r="HN90" s="192" t="str">
        <f ca="1">IF($F$12&lt;$B90,"",IF(OR(AND($F$12&gt;=$B90,COUNTIF($F$35:$I$45,"休憩")=0),$F90=0),"不要",IF(AND($F$12&gt;=$B90,COUNTIF($F$35:$I$45,"休憩")&gt;=1,$J90="NG"),"日数NG",IF(AND($F$12&gt;=$B90,COUNTIF($F$35:$I$45,"休憩")&gt;=1,$F90=1,HJ90&lt;&gt;""),"OK","NG"))))</f>
        <v>不要</v>
      </c>
      <c r="HP90" s="192" t="str">
        <f ca="1">IF($F$12&lt;$B90,"",IF(OR(AND($F$12&gt;=$B90,COUNTIF($F$48:$I$58,"休憩")=0),$H90=0),"不要",IF(AND($F$12&gt;=$B90,COUNTIF($F$48:$I$58,"休憩")&gt;=1,$J90="NG"),"日数NG",IF(AND($F$12&gt;=$B90,COUNTIF($F$48:$I$58,"休憩")&gt;=1,$H90=1,HJ90&lt;&gt;""),"OK","NG"))))</f>
        <v>不要</v>
      </c>
      <c r="HR90" s="192" t="str">
        <f ca="1">IF($F$12&lt;$B90,"",IF(COUNTIF($HL90:$HP90,"不要")=3,"OK",IF($N90="NG","日数NG",IF(HJ90&gt;=0,"OK","NG"))))</f>
        <v>OK</v>
      </c>
      <c r="HT90" s="192" t="str">
        <f ca="1">IF($F$12&lt;$B90,"",IF(COUNTIF($HL90:$HP90,"不要")=3,"OK",IF($N90="NG","日数NG",IF(AND($F$12&gt;=$B90,$N90="OK",HJ90&lt;=$L90*1440),"OK","NG"))))</f>
        <v>OK</v>
      </c>
      <c r="HV90" s="107" t="str">
        <f ca="1">IF($F$12&lt;$B90,"",IF(COUNTIF($HL90:$HP90,"不要")=3,"",IF(AND($F$12&gt;=$B90,ISNUMBER(HJ90)=TRUE),HJ90,0)))</f>
        <v/>
      </c>
      <c r="HX90" s="192" t="str">
        <f ca="1">IF($F$12&lt;$B90,"",IF(AND($F$12&gt;=$B90,INDIRECT("'総括分析データ '!"&amp;HX$78&amp;$C90)&lt;&gt;""),VALUE(INDIRECT("'総括分析データ '!"&amp;HX$78&amp;$C90)),""))</f>
        <v/>
      </c>
      <c r="HZ90" s="192" t="str">
        <f ca="1">IF($F$12&lt;$B90,"",IF(OR(AND($F$12&gt;=$B90,COUNTIF($F$22:$I$32,"発着時刻")=0),$D90=0),"不要",IF(AND($F$12&gt;=$B90,COUNTIF($F$22:$I$32,"発着時刻")&gt;=1,$J90="NG"),"日数NG",IF(AND($F$12&gt;=$B90,COUNTIF($F$22:$I$32,"発着時刻")&gt;=1,$D90=1,HX90&lt;&gt;""),"OK","NG"))))</f>
        <v>不要</v>
      </c>
      <c r="IB90" s="192" t="str">
        <f ca="1">IF($F$12&lt;$B90,"",IF(OR(AND($F$12&gt;=$B90,COUNTIF($F$35:$I$45,"発着時刻")=0),$F90=0),"不要",IF(AND($F$12&gt;=$B90,COUNTIF($F$35:$I$45,"発着時刻")&gt;=1,$J90="NG"),"日数NG",IF(AND($F$12&gt;=$B90,COUNTIF($F$35:$I$45,"発着時刻")&gt;=1,$F90=1,HX90&lt;&gt;""),"OK","NG"))))</f>
        <v>不要</v>
      </c>
      <c r="ID90" s="192" t="str">
        <f ca="1">IF($F$12&lt;$B90,"",IF(OR(AND($F$12&gt;=$B90,COUNTIF($F$48:$I$58,"発着時刻")=0),$H90=0),"不要",IF(AND($F$12&gt;=$B90,COUNTIF($F$48:$I$58,"発着時刻")&gt;=1,$J90="NG"),"日数NG",IF(AND($F$12&gt;=$B90,COUNTIF($F$48:$I$58,"発着時刻")&gt;=1,$H90=1,HX90&lt;&gt;""),"OK","NG"))))</f>
        <v>不要</v>
      </c>
      <c r="IF90" s="192" t="str">
        <f ca="1">IF($F$12&lt;$B90,"",IF(COUNTIF(HZ90:ID90,"不要")=3,"OK",IF($N90="NG","日数NG",IF(HX90="","OK",IF(AND(HX90&gt;=0,HX90&lt;&gt;"",ROUNDUP(HX90,0)-ROUNDDOWN(HX90,0)=0),"OK","NG")))))</f>
        <v>OK</v>
      </c>
      <c r="IH90" s="107" t="str">
        <f ca="1">IF($F$12&lt;$B90,"",IF(COUNTIF(HZ90:ID90,"不要")=3,"",IF(AND($F$12&gt;=$B90,ISNUMBER(HX90)=TRUE),HX90,0)))</f>
        <v/>
      </c>
      <c r="IJ90" s="192" t="str">
        <f ca="1">IF($F$12&lt;$B90,"",IF(AND($F$12&gt;=$B90,INDIRECT("'総括分析データ '!"&amp;IJ$78&amp;$C90)&lt;&gt;""),INDIRECT("'総括分析データ '!"&amp;IJ$78&amp;$C90),""))</f>
        <v/>
      </c>
      <c r="IL90" s="192" t="str">
        <f ca="1">IF($F$12&lt;$B90,"",IF(OR(AND($F$12&gt;=$B90,COUNTIF($F$22:$I$32,"積載情報")=0),$D90=0),"不要",IF(AND($F$12&gt;=$B90,COUNTIF($F$22:$I$32,"積載情報")&gt;=1,$J90="NG"),"日数NG",IF(AND($F$12&gt;=$B90,COUNTIF($F$22:$I$32,"積載情報")&gt;=1,$D90=1,IJ90&lt;&gt;""),"OK","NG"))))</f>
        <v>不要</v>
      </c>
      <c r="IN90" s="192" t="str">
        <f ca="1">IF($F$12&lt;$B90,"",IF(OR(AND($F$12&gt;=$B90,COUNTIF($F$35:$I$45,"積載情報")=0),$F90=0),"不要",IF(AND($F$12&gt;=$B90,COUNTIF($F$35:$I$45,"積載情報")&gt;=1,$J90="NG"),"日数NG",IF(AND($F$12&gt;=$B90,COUNTIF($F$35:$I$45,"積載情報")&gt;=1,$F90=1,IJ90&lt;&gt;""),"OK","NG"))))</f>
        <v>不要</v>
      </c>
      <c r="IP90" s="192" t="str">
        <f ca="1">IF($F$12&lt;$B90,"",IF(OR(AND($F$12&gt;=$B90,COUNTIF($F$48:$I$58,"積載情報")=0),$H90=0),"不要",IF(AND($F$12&gt;=$B90,COUNTIF($F$48:$I$58,"積載情報")&gt;=1,$J90="NG"),"日数NG",IF(AND($F$12&gt;=$B90,COUNTIF($F$48:$I$58,"積載情報")&gt;=1,$H90=1,IJ90&lt;&gt;""),"OK","NG"))))</f>
        <v>不要</v>
      </c>
      <c r="IR90" s="192" t="str">
        <f ca="1">IF($F$12&lt;$B90,"",IF(COUNTIF(IL90:IP90,"不要")=3,"OK",IF($N90="NG","日数NG",IF(IJ90="","OK",IF(COUNTIF(プルダウンリスト!$C$5:$C$8,反映・確認シート!IJ90)=1,"OK","NG")))))</f>
        <v>OK</v>
      </c>
      <c r="IT90" s="107" t="str">
        <f ca="1">IF($F$12&lt;$B90,"",IF($F$12&lt;$B90,"",IF(COUNTIF(IL90:IP90,"不要")=3,"",IJ90)))</f>
        <v/>
      </c>
      <c r="IV90" s="192" t="str">
        <f ca="1">IF($F$12&lt;$B90,"",IF(OR(AND($F$12&gt;=$B90,COUNTIF($F$48:$I$58,"積載情報")=0),$H90=0),"不要",IF(AND($F$12&gt;=$B90,COUNTIF($F$48:$I$58,"積載情報")&gt;=1,$J90="NG"),"日数NG",IF(AND($F$12&gt;=$B90,COUNTIF($F$48:$I$58,"積載情報")&gt;=1,$H90=1,IP90&lt;&gt;""),"OK","NG"))))</f>
        <v>不要</v>
      </c>
      <c r="IX90">
        <v>6</v>
      </c>
      <c r="IZ90" s="192" t="str">
        <f ca="1">IF($F$12&lt;$B90,"",IF(AND($F$12&gt;=$B90,INDIRECT("'総括分析データ '!"&amp;IZ$78&amp;$C90)&lt;&gt;""),VALUE(INDIRECT("'総括分析データ '!"&amp;IZ$78&amp;$C90)),""))</f>
        <v/>
      </c>
      <c r="JB90" s="192" t="str">
        <f ca="1">IF($F$12&lt;$B90,"",IF(OR(AND($F$12&gt;=$B90,COUNTIF($F$22:$I$32,"空車情報")=0),$D90=0),"不要",IF(AND($F$12&gt;=$B90,COUNTIF($F$22:$I$32,"空車情報")&gt;=1,$J90="NG"),"日数NG",IF(AND($F$12&gt;=$B90,COUNTIF($F$22:$I$32,"空車情報")&gt;=1,$D90=1,IZ90&lt;&gt;""),"OK","NG"))))</f>
        <v>不要</v>
      </c>
      <c r="JD90" s="192" t="str">
        <f ca="1">IF($F$12&lt;$B90,"",IF(OR(AND($F$12&gt;=$B90,COUNTIF($F$35:$I$45,"空車情報")=0),$F90=0),"不要",IF(AND($F$12&gt;=$B90,COUNTIF($F$35:$I$45,"空車情報")&gt;=1,$J90="NG"),"日数NG",IF(AND($F$12&gt;=$B90,COUNTIF($F$35:$I$45,"空車情報")&gt;=1,$F90=1,IZ90&lt;&gt;""),"OK","NG"))))</f>
        <v>不要</v>
      </c>
      <c r="JF90" s="192" t="str">
        <f ca="1">IF($F$12&lt;$B90,"",IF(OR(AND($F$12&gt;=$B90,COUNTIF($F$48:$I$58,"空車情報")=0),$H90=0),"不要",IF(AND($F$12&gt;=$B90,COUNTIF($F$48:$I$58,"空車情報")&gt;=1,$J90="NG"),"日数NG",IF(AND($F$12&gt;=$B90,COUNTIF($F$48:$I$58,"空車情報")&gt;=1,$H90=1,IZ90&lt;&gt;""),"OK","NG"))))</f>
        <v>不要</v>
      </c>
      <c r="JH90" s="192" t="str">
        <f ca="1">IF($F$12&lt;$B90,"",IF(COUNTIF(JB90:JF90,"不要")=3,"OK",IF($N90="NG","日数NG",IF(IZ90&gt;=0,"OK","NG"))))</f>
        <v>OK</v>
      </c>
      <c r="JJ90" s="192" t="str">
        <f ca="1">IF($F$12&lt;$B90,"",IF(COUNTIF(JB90:JF90,"不要")=3,"OK",IF($N90="NG","日数NG",IF(OR(AND($F$12&gt;=$B90,$N90="OK",$CH90&gt;=0,IZ90&lt;=$CH90),AND($F$12&gt;=$B90,$N90="OK",$CH90="",IZ90&lt;=$L90*1440)),"OK","NG"))))</f>
        <v>OK</v>
      </c>
      <c r="JL90" s="107" t="str">
        <f ca="1">IF($F$12&lt;$B90,"",IF(COUNTIF(JB90:JF90,"不要")=3,"",IF(AND($F$12&gt;=$B90,ISNUMBER(IZ90)=TRUE),IZ90,0)))</f>
        <v/>
      </c>
      <c r="JN90" s="192" t="str">
        <f ca="1">IF($F$12&lt;$B90,"",IF(AND($F$12&gt;=$B90,INDIRECT("'総括分析データ '!"&amp;JN$78&amp;$C90)&lt;&gt;""),VALUE(INDIRECT("'総括分析データ '!"&amp;JN$78&amp;$C90)),""))</f>
        <v/>
      </c>
      <c r="JP90" s="192" t="str">
        <f ca="1">IF($F$12&lt;$B90,"",IF(OR(AND($F$12&gt;=$B90,COUNTIF($F$22:$I$32,"空車情報")=0),$D90=0),"不要",IF(AND($F$12&gt;=$B90,COUNTIF($F$22:$I$32,"空車情報")&gt;=1,$J90="NG"),"日数NG",IF(AND($F$12&gt;=$B90,COUNTIF($F$22:$I$32,"空車情報")&gt;=1,$D90=1,JN90&lt;&gt;""),"OK","NG"))))</f>
        <v>不要</v>
      </c>
      <c r="JR90" s="192" t="str">
        <f ca="1">IF($F$12&lt;$B90,"",IF(OR(AND($F$12&gt;=$B90,COUNTIF($F$35:$I$45,"空車情報")=0),$F90=0),"不要",IF(AND($F$12&gt;=$B90,COUNTIF($F$35:$I$45,"空車情報")&gt;=1,$J90="NG"),"日数NG",IF(AND($F$12&gt;=$B90,COUNTIF($F$35:$I$45,"空車情報")&gt;=1,$F90=1,JN90&lt;&gt;""),"OK","NG"))))</f>
        <v>不要</v>
      </c>
      <c r="JT90" s="192" t="str">
        <f ca="1">IF($F$12&lt;$B90,"",IF(OR(AND($F$12&gt;=$B90,COUNTIF($F$48:$I$58,"空車情報")=0),$H90=0),"不要",IF(AND($F$12&gt;=$B90,COUNTIF($F$48:$I$58,"空車情報")&gt;=1,$J90="NG"),"日数NG",IF(AND($F$12&gt;=$B90,COUNTIF($F$48:$I$58,"空車情報")&gt;=1,$H90=1,JN90&lt;&gt;""),"OK","NG"))))</f>
        <v>不要</v>
      </c>
      <c r="JV90" s="192" t="str">
        <f ca="1">IF($F$12&lt;$B90,"",IF(COUNTIF(JP90:JT90,"不要")=3,"OK",IF($N90="NG","日数NG",IF(AND($F$12&gt;=$B90,JN90&gt;=0,JN90&lt;=AV90),"OK","NG"))))</f>
        <v>OK</v>
      </c>
      <c r="JX90" s="107" t="str">
        <f ca="1">IF($F$12&lt;$B90,"",IF(COUNTIF(JP90:JT90,"不要")=3,"",IF(AND($F$12&gt;=$B90,ISNUMBER(JN90)=TRUE),JN90,0)))</f>
        <v/>
      </c>
      <c r="JZ90" s="192" t="str">
        <f ca="1">IF($F$12&lt;$B90,"",IF(AND($F$12&gt;=$B90,INDIRECT("'総括分析データ '!"&amp;JZ$78&amp;$C90)&lt;&gt;""),VALUE(INDIRECT("'総括分析データ '!"&amp;JZ$78&amp;$C90)),""))</f>
        <v/>
      </c>
      <c r="KB90" s="192" t="str">
        <f ca="1">IF($F$12&lt;$B90,"",IF(OR(AND($F$12&gt;=$B90,COUNTIF($F$22:$I$32,"空車情報")=0),$D90=0),"不要",IF(AND($F$12&gt;=$B90,COUNTIF($F$22:$I$32,"空車情報")&gt;=1,$J90="NG"),"日数NG",IF(AND($F$12&gt;=$B90,COUNTIF($F$22:$I$32,"空車情報")&gt;=1,$D90=1,JZ90&lt;&gt;""),"OK","NG"))))</f>
        <v>不要</v>
      </c>
      <c r="KD90" s="192" t="str">
        <f ca="1">IF($F$12&lt;$B90,"",IF(OR(AND($F$12&gt;=$B90,COUNTIF($F$35:$I$45,"空車情報")=0),$F90=0),"不要",IF(AND($F$12&gt;=$B90,COUNTIF($F$35:$I$45,"空車情報")&gt;=1,$J90="NG"),"日数NG",IF(AND($F$12&gt;=$B90,COUNTIF($F$35:$I$45,"空車情報")&gt;=1,$F90=1,JZ90&lt;&gt;""),"OK","NG"))))</f>
        <v>不要</v>
      </c>
      <c r="KF90" s="192" t="str">
        <f ca="1">IF($F$12&lt;$B90,"",IF(OR(AND($F$12&gt;=$B90,COUNTIF($F$48:$I$58,"空車情報")=0),$H90=0),"不要",IF(AND($F$12&gt;=$B90,COUNTIF($F$48:$I$58,"空車情報")&gt;=1,$J90="NG"),"日数NG",IF(AND($F$12&gt;=$B90,COUNTIF($F$48:$I$58,"空車情報")&gt;=1,$H90=1,JZ90&lt;&gt;""),"OK","NG"))))</f>
        <v>不要</v>
      </c>
      <c r="KH90" s="192" t="str">
        <f ca="1">IF($F$12&lt;$B90,"",IF(COUNTIF(KB90:KF90,"不要")=3,"OK",IF($N90="NG","日数NG",IF(AND($F$12&gt;=$B90,JZ90&gt;=0,JZ90&lt;=100),"OK","NG"))))</f>
        <v>OK</v>
      </c>
      <c r="KJ90" s="107" t="str">
        <f ca="1">IF($F$12&lt;$B90,"",IF(COUNTIF(KB90:KF90,"不要")=3,"",IF(AND($F$12&gt;=$B90,ISNUMBER(JZ90)=TRUE),JZ90,0)))</f>
        <v/>
      </c>
      <c r="KL90">
        <v>6</v>
      </c>
      <c r="KN90" s="192" t="str">
        <f ca="1">IF($F$12&lt;$B90,"",IF(AND($F$12&gt;=$B90,INDIRECT("'総括分析データ '!"&amp;KN$78&amp;$C90)&lt;&gt;""),VALUE(INDIRECT("'総括分析データ '!"&amp;KN$78&amp;$C90)),""))</f>
        <v/>
      </c>
      <c r="KP90" s="192" t="str">
        <f ca="1">IF($F$12&lt;$B90,"",IF(OR(AND($F$12&gt;=$B90,COUNTIF($F$22:$I$32,"交通情報")=0),$D90=0),"不要",IF(AND($F$12&gt;=$B90,COUNTIF($F$22:$I$32,"交通情報")&gt;=1,$AX90="*NG*"),"距離NG",IF(AND($F$12&gt;=$B90,COUNTIF($F$22:$I$32,"交通情報")&gt;=1,$D90=1,KN90&lt;&gt;""),"OK","NG"))))</f>
        <v>不要</v>
      </c>
      <c r="KR90" s="192" t="str">
        <f ca="1">IF($F$12&lt;$B90,"",IF(OR(AND($F$12&gt;=$B90,COUNTIF($F$35:$I$45,"交通情報")=0),$F90=0),"不要",IF(AND($F$12&gt;=$B90,COUNTIF($F$35:$I$45,"交通情報")&gt;=1,$AX90="*NG*"),"距離NG",IF(AND($F$12&gt;=$B90,COUNTIF($F$35:$I$45,"交通情報")&gt;=1,$F90=1,KN90&lt;&gt;""),"OK","NG"))))</f>
        <v>不要</v>
      </c>
      <c r="KT90" s="192" t="str">
        <f ca="1">IF($F$12&lt;$B90,"",IF(OR(AND($F$12&gt;=$B90,COUNTIF($F$48:$I$58,"交通情報")=0),$H90=0),"不要",IF(AND($F$12&gt;=$B90,COUNTIF($F$48:$I$58,"交通情報")&gt;=1,$AX90="*NG*"),"距離NG",IF(AND($F$12&gt;=$B90,COUNTIF($F$48:$I$58,"交通情報")&gt;=1,$H90=1,KN90&lt;&gt;""),"OK","NG"))))</f>
        <v>不要</v>
      </c>
      <c r="KV90" s="192" t="str">
        <f ca="1">IF($F$12&lt;$B90,"",IF(COUNTIF(KP90:KT90,"不要")=3,"OK",IF($N90="NG","日数NG",IF(AND($F$12&gt;=$B90,KN90&gt;=0,KN90&lt;=$AV90),"OK","NG"))))</f>
        <v>OK</v>
      </c>
      <c r="KX90" s="107" t="str">
        <f ca="1">IF($F$12&lt;$B90,"",IF(COUNTIF(KP90:KT90,"不要")=3,"",IF(AND($F$12&gt;=$B90,ISNUMBER(KN90)=TRUE),KN90,0)))</f>
        <v/>
      </c>
      <c r="KZ90" s="192" t="str">
        <f ca="1">IF($F$12&lt;$B90,"",IF(AND($F$12&gt;=$B90,INDIRECT("'総括分析データ '!"&amp;KZ$78&amp;$C90)&lt;&gt;""),VALUE(INDIRECT("'総括分析データ '!"&amp;KZ$78&amp;$C90)),""))</f>
        <v/>
      </c>
      <c r="LB90" s="192" t="str">
        <f ca="1">IF($F$12&lt;$B90,"",IF(OR(AND($F$12&gt;=$B90,COUNTIF($F$22:$I$32,"交通情報")=0),$D90=0),"不要",IF(AND($F$12&gt;=$B90,COUNTIF($F$22:$I$32,"交通情報")&gt;=1,$D90=1,KZ90&lt;&gt;""),"OK","NG")))</f>
        <v>不要</v>
      </c>
      <c r="LD90" s="192" t="str">
        <f ca="1">IF($F$12&lt;$B90,"",IF(OR(AND($F$12&gt;=$B90,COUNTIF($F$35:$I$45,"交通情報")=0),$F90=0),"不要",IF(AND($F$12&gt;=$B90,COUNTIF($F$35:$I$45,"交通情報")&gt;=1,$F90=1,KZ90&lt;&gt;""),"OK","NG")))</f>
        <v>不要</v>
      </c>
      <c r="LF90" s="192" t="str">
        <f ca="1">IF($F$12&lt;$B90,"",IF(OR(AND($F$12&gt;=$B90,COUNTIF($F$48:$I$58,"交通情報")=0),$H90=0),"不要",IF(AND($F$12&gt;=$B90,COUNTIF($F$48:$I$58,"交通情報")&gt;=1,$H90=1,KZ90&lt;&gt;""),"OK","NG")))</f>
        <v>不要</v>
      </c>
      <c r="LH90" s="192" t="str">
        <f ca="1">IF($F$12&lt;$B90,"",IF(COUNTIF(LB90:LF90,"不要")=3,"OK",IF($N90="NG","日数NG",IF(KZ90="","OK",IF(AND(KZ90&gt;=0,KZ90&lt;&gt;"",ROUNDUP(KZ90,0)-ROUNDDOWN(KZ90,0)=0),"OK","NG")))))</f>
        <v>OK</v>
      </c>
      <c r="LJ90" s="107" t="str">
        <f ca="1">IF($F$12&lt;$B90,"",IF(COUNTIF(LB90:LF90,"不要")=3,"",IF(AND($F$12&gt;=$B90,ISNUMBER(KZ90)=TRUE),KZ90,0)))</f>
        <v/>
      </c>
      <c r="LL90" s="192" t="str">
        <f ca="1">IF($F$12&lt;$B90,"",IF(AND($F$12&gt;=$B90,INDIRECT("'総括分析データ '!"&amp;LL$78&amp;$C90)&lt;&gt;""),VALUE(INDIRECT("'総括分析データ '!"&amp;LL$78&amp;$C90)),""))</f>
        <v/>
      </c>
      <c r="LN90" s="192" t="str">
        <f ca="1">IF($F$12&lt;$B90,"",IF(OR(AND($F$12&gt;=$B90,COUNTIF($F$22:$I$32,"交通情報")=0),$D90=0),"不要",IF(AND($F$12&gt;=$B90,COUNTIF($F$22:$I$32,"交通情報")&gt;=1,$J90="NG"),"日数NG",IF(AND($F$12&gt;=$B90,COUNTIF($F$22:$I$32,"交通情報")&gt;=1,$D90=1,LL90&lt;&gt;""),"OK","NG"))))</f>
        <v>不要</v>
      </c>
      <c r="LP90" s="192" t="str">
        <f ca="1">IF($F$12&lt;$B90,"",IF(OR(AND($F$12&gt;=$B90,COUNTIF($F$35:$I$45,"交通情報")=0),$F90=0),"不要",IF(AND($F$12&gt;=$B90,COUNTIF($F$35:$I$45,"交通情報")&gt;=1,$J90="NG"),"日数NG",IF(AND($F$12&gt;=$B90,COUNTIF($F$35:$I$45,"交通情報")&gt;=1,$F90=1,LL90&lt;&gt;""),"OK","NG"))))</f>
        <v>不要</v>
      </c>
      <c r="LR90" s="192" t="str">
        <f ca="1">IF($F$12&lt;$B90,"",IF(OR(AND($F$12&gt;=$B90,COUNTIF($F$48:$I$58,"交通情報")=0),$H90=0),"不要",IF(AND($F$12&gt;=$B90,COUNTIF($F$48:$I$58,"交通情報")&gt;=1,$J90="NG"),"日数NG",IF(AND($F$12&gt;=$B90,COUNTIF($F$48:$I$58,"交通情報")&gt;=1,$H90=1,LL90&lt;&gt;""),"OK","NG"))))</f>
        <v>不要</v>
      </c>
      <c r="LT90" s="192" t="str">
        <f ca="1">IF($F$12&lt;$B90,"",IF(COUNTIF(LN90:LR90,"不要")=3,"OK",IF($N90="NG","日数NG",IF(LL90&gt;=0,"OK","NG"))))</f>
        <v>OK</v>
      </c>
      <c r="LV90" s="192" t="str">
        <f ca="1">IF($F$12&lt;$B90,"",IF(COUNTIF(LN90:LR90,"不要")=3,"OK",IF($N90="NG","日数NG",IF(OR(AND($F$12&gt;=$B90,$N90="OK",$CH90&gt;=0,LL90&lt;=$CH90),AND($F$12&gt;=$B90,$N90="OK",$CH90="",LL90&lt;=$L90*1440)),"OK","NG"))))</f>
        <v>OK</v>
      </c>
      <c r="LX90" s="107" t="str">
        <f ca="1">IF($F$12&lt;$B90,"",IF(COUNTIF(LN90:LR90,"不要")=3,"",IF(AND($F$12&gt;=$B90,ISNUMBER(LL90)=TRUE),LL90,0)))</f>
        <v/>
      </c>
      <c r="LZ90">
        <v>6</v>
      </c>
      <c r="MB90" s="192" t="str">
        <f ca="1">IF($F$12&lt;$B90,"",IF(AND($F$12&gt;=$B90,INDIRECT("'総括分析データ '!"&amp;MB$78&amp;$C90)&lt;&gt;""),VALUE(INDIRECT("'総括分析データ '!"&amp;MB$78&amp;$C90)),""))</f>
        <v/>
      </c>
      <c r="MD90" s="192" t="str">
        <f ca="1">IF($F$12&lt;$B90,"",IF(OR(AND($F$12&gt;=$B90,COUNTIF($F$22:$I$32,"温度情報")=0),$D90=0),"不要",IF(AND($F$12&gt;=$B90,COUNTIF($F$22:$I$32,"温度情報")&gt;=1,$J90="NG"),"日数NG",IF(AND($F$12&gt;=$B90,COUNTIF($F$22:$I$32,"温度情報")&gt;=1,$D90=1,MB90&lt;&gt;""),"OK","NG"))))</f>
        <v>不要</v>
      </c>
      <c r="MF90" s="192" t="str">
        <f ca="1">IF($F$12&lt;$B90,"",IF(OR(AND($F$12&gt;=$B90,COUNTIF($F$35:$I$45,"温度情報")=0),$F90=0),"不要",IF(AND($F$12&gt;=$B90,COUNTIF($F$35:$I$45,"温度情報")&gt;=1,$J90="NG"),"日数NG",IF(AND($F$12&gt;=$B90,COUNTIF($F$35:$I$45,"温度情報")&gt;=1,$F90=1,MB90&lt;&gt;""),"OK","NG"))))</f>
        <v>不要</v>
      </c>
      <c r="MH90" s="192" t="str">
        <f ca="1">IF($F$12&lt;$B90,"",IF(OR(AND($F$12&gt;=$B90,COUNTIF($F$48:$I$58,"温度情報")=0),$H90=0),"不要",IF(AND($F$12&gt;=$B90,COUNTIF($F$48:$I$58,"温度情報")&gt;=1,$J90="NG"),"日数NG",IF(AND($F$12&gt;=$B90,COUNTIF($F$48:$I$58,"温度情報")&gt;=1,$H90=1,MB90&lt;&gt;""),"OK","NG"))))</f>
        <v>不要</v>
      </c>
      <c r="MJ90" s="192" t="str">
        <f ca="1">IF($F$12&lt;$B90,"",IF(COUNTIF(MD90:MH90,"不要")=3,"OK",IF(AND($F$12&gt;=$B90,MB90&gt;100,MB90&lt;-100),"BC","OK")))</f>
        <v>OK</v>
      </c>
      <c r="ML90" s="107" t="str">
        <f ca="1">IF($F$12&lt;$B90,"",IF(COUNTIF(MD90:MH90,"不要")=3,"",IF(AND($F$12&gt;=$B90,ISNUMBER(MB90)=TRUE),MB90,0)))</f>
        <v/>
      </c>
      <c r="MN90" s="192" t="str">
        <f ca="1">IF($F$12&lt;$B90,"",IF(AND($F$12&gt;=$B90,INDIRECT("'総括分析データ '!"&amp;MN$78&amp;$C90)&lt;&gt;""),VALUE(INDIRECT("'総括分析データ '!"&amp;MN$78&amp;$C90)),""))</f>
        <v/>
      </c>
      <c r="MP90" s="192" t="str">
        <f ca="1">IF($F$12&lt;$B90,"",IF(OR(AND($F$12&gt;=$B90,COUNTIF($F$22:$I$32,"温度情報")=0),$D90=0),"不要",IF(AND($F$12&gt;=$B90,COUNTIF($F$22:$I$32,"温度情報")&gt;=1,$J90="NG"),"日数NG",IF(AND($F$12&gt;=$B90,COUNTIF($F$22:$I$32,"温度情報")&gt;=1,$D90=1,MN90&lt;&gt;""),"OK","NG"))))</f>
        <v>不要</v>
      </c>
      <c r="MR90" s="192" t="str">
        <f ca="1">IF($F$12&lt;$B90,"",IF(OR(AND($F$12&gt;=$B90,COUNTIF($F$35:$I$45,"温度情報")=0),$F90=0),"不要",IF(AND($F$12&gt;=$B90,COUNTIF($F$35:$I$45,"温度情報")&gt;=1,$J90="NG"),"日数NG",IF(AND($F$12&gt;=$B90,COUNTIF($F$35:$I$45,"温度情報")&gt;=1,$F90=1,MN90&lt;&gt;""),"OK","NG"))))</f>
        <v>不要</v>
      </c>
      <c r="MT90" s="192" t="str">
        <f ca="1">IF($F$12&lt;$B90,"",IF(OR(AND($F$12&gt;=$B90,COUNTIF($F$48:$I$58,"温度情報")=0),$H90=0),"不要",IF(AND($F$12&gt;=$B90,COUNTIF($F$48:$I$58,"温度情報")&gt;=1,$J90="NG"),"日数NG",IF(AND($F$12&gt;=$B90,COUNTIF($F$48:$I$58,"温度情報")&gt;=1,$H90=1,MN90&lt;&gt;""),"OK","NG"))))</f>
        <v>不要</v>
      </c>
      <c r="MV90" s="192" t="str">
        <f ca="1">IF($F$12&lt;$B90,"",IF(COUNTIF(MP90:MT90,"不要")=3,"OK",IF(AND($F$12&gt;=$B90,MN90&gt;100,MN90&lt;-100),"BC","OK")))</f>
        <v>OK</v>
      </c>
      <c r="MX90" s="107" t="str">
        <f ca="1">IF($F$12&lt;$B90,"",IF(COUNTIF(MP90:MT90,"不要")=3,"",IF(AND($F$12&gt;=$B90,ISNUMBER(MN90)=TRUE),MN90,0)))</f>
        <v/>
      </c>
      <c r="MZ90" s="192" t="str">
        <f ca="1">IF($F$12&lt;$B90,"",IF(AND($F$12&gt;=$B90,INDIRECT("'総括分析データ '!"&amp;MZ$78&amp;$C90)&lt;&gt;""),VALUE(INDIRECT("'総括分析データ '!"&amp;MZ$78&amp;$C90)),""))</f>
        <v/>
      </c>
      <c r="NB90" s="192" t="str">
        <f ca="1">IF($F$12&lt;$B90,"",IF(OR(AND($F$12&gt;=$B90,COUNTIF($F$22:$I$32,"温度情報")=0),$D90=0),"不要",IF(AND($F$12&gt;=$B90,COUNTIF($F$22:$I$32,"温度情報")&gt;=1,$J90="NG"),"日数NG",IF(AND($F$12&gt;=$B90,COUNTIF($F$22:$I$32,"温度情報")&gt;=1,$D90=1,MZ90&lt;&gt;""),"OK","NG"))))</f>
        <v>不要</v>
      </c>
      <c r="ND90" s="192" t="str">
        <f ca="1">IF($F$12&lt;$B90,"",IF(OR(AND($F$12&gt;=$B90,COUNTIF($F$35:$I$45,"温度情報")=0),$F90=0),"不要",IF(AND($F$12&gt;=$B90,COUNTIF($F$35:$I$45,"温度情報")&gt;=1,$J90="NG"),"日数NG",IF(AND($F$12&gt;=$B90,COUNTIF($F$35:$I$45,"温度情報")&gt;=1,$F90=1,MZ90&lt;&gt;""),"OK","NG"))))</f>
        <v>不要</v>
      </c>
      <c r="NF90" s="192" t="str">
        <f ca="1">IF($F$12&lt;$B90,"",IF(OR(AND($F$12&gt;=$B90,COUNTIF($F$48:$I$58,"温度情報")=0),$H90=0),"不要",IF(AND($F$12&gt;=$B90,COUNTIF($F$48:$I$58,"温度情報")&gt;=1,$J90="NG"),"日数NG",IF(AND($F$12&gt;=$B90,COUNTIF($F$48:$I$58,"温度情報")&gt;=1,$H90=1,MZ90&lt;&gt;""),"OK","NG"))))</f>
        <v>不要</v>
      </c>
      <c r="NH90" s="192" t="str">
        <f ca="1">IF($F$12&lt;$B90,"",IF(COUNTIF(NB90:NF90,"不要")=3,"OK",IF($N90="NG","日数NG",IF(MZ90="","OK",IF(AND(MZ90&gt;=0,MZ90&lt;&gt;"",ROUNDUP(MZ90,0)-ROUNDDOWN(MZ90,0)=0),"OK","NG")))))</f>
        <v>OK</v>
      </c>
      <c r="NJ90" s="107" t="str">
        <f ca="1">IF($F$12&lt;$B90,"",IF(COUNTIF(NB90:NF90,"不要")=3,"",IF(AND($F$12&gt;=$B90,ISNUMBER(MZ90)=TRUE),MZ90,0)))</f>
        <v/>
      </c>
      <c r="NL90">
        <v>6</v>
      </c>
      <c r="NN90" s="192" t="str">
        <f ca="1">IF($F$12&lt;$B90,"",IF(AND($F$12&gt;=$B90,INDIRECT("'総括分析データ '!"&amp;NN$78&amp;$C90)&lt;&gt;""),INDIRECT("'総括分析データ '!"&amp;NN$78&amp;$C90),""))</f>
        <v/>
      </c>
      <c r="NP90" s="192" t="str">
        <f>IF(OR($F$12&lt;$B90,AND($F$64="",$H$64="",$J$64="")),"",IF(AND($F$12&gt;=$B90,OR($F$64="",$D90=0)),"不要",IF(AND($F$12&gt;=$B90,$F$64&lt;&gt;"",$D90=1,NN90&lt;&gt;""),"OK","NG")))</f>
        <v/>
      </c>
      <c r="NR90" s="192" t="str">
        <f>IF(OR($F$12&lt;$B90,AND($F$64="",$H$64="",$J$64="")),"",IF(AND($F$12&gt;=$B90,OR($H$64="",$H$64=17,$D90=0)),"不要",IF(AND($F$12&gt;=$B90,$H$64&lt;&gt;"",$D90=1,NN90&lt;&gt;""),"OK","NG")))</f>
        <v/>
      </c>
      <c r="NT90" s="107" t="str">
        <f>IF(OR(COUNTIF(NP90:NR90,"不要")=2,AND(NP90="",NR90="")),"",NN90)</f>
        <v/>
      </c>
      <c r="NV90" s="192" t="str">
        <f ca="1">IF($F$12&lt;$B90,"",IF(AND($F$12&gt;=$B90,INDIRECT("'総括分析データ '!"&amp;NV$78&amp;$C90)&lt;&gt;""),INDIRECT("'総括分析データ '!"&amp;NV$78&amp;$C90),""))</f>
        <v/>
      </c>
      <c r="NX90" s="192" t="str">
        <f>IF(OR($F$12&lt;$B90,AND($F$66="",$H$66="",$J$66="")),"",IF(AND($F$12&gt;=$B90,OR($F$66="",$D90=0)),"不要",IF(AND($F$12&gt;=$B90,$F$66&lt;&gt;"",$D90=1,NV90&lt;&gt;""),"OK","NG")))</f>
        <v/>
      </c>
      <c r="NZ90" s="192" t="str">
        <f>IF(OR($F$12&lt;$B90,AND($F$66="",$H$66="",$J$66="")),"",IF(AND($F$12&gt;=$B90,OR($H$66="",$H$66=17,$D90=0)),"不要",IF(AND($F$12&gt;=$B90,$H$66&lt;&gt;"",$D90=1,NV90&lt;&gt;""),"OK","NG")))</f>
        <v/>
      </c>
      <c r="OB90" s="107" t="str">
        <f>IF(OR(COUNTIF(NX90:NZ90,"不要")=2,AND(NX90="",NZ90="")),"",NV90)</f>
        <v/>
      </c>
      <c r="OD90" s="192" t="str">
        <f ca="1">IF($F$12&lt;$B90,"",IF(AND($F$12&gt;=$B90,INDIRECT("'総括分析データ '!"&amp;OD$78&amp;$C90)&lt;&gt;""),INDIRECT("'総括分析データ '!"&amp;OD$78&amp;$C90),""))</f>
        <v/>
      </c>
      <c r="OF90" s="192" t="str">
        <f>IF(OR($F$12&lt;$B90,AND($F$68="",$H$68="",$J$68="")),"",IF(AND($F$12&gt;=$B90,OR($F$68="",$D90=0)),"不要",IF(AND($F$12&gt;=$B90,$F$68&lt;&gt;"",$D90=1,OD90&lt;&gt;""),"OK","NG")))</f>
        <v/>
      </c>
      <c r="OH90" s="192" t="str">
        <f>IF(OR($F$12&lt;$B90,AND($F$68="",$H$68="",$J$68="")),"",IF(AND($F$12&gt;=$B90,OR($H$68="",$H$68=17,$D90=0)),"不要",IF(AND($F$12&gt;=$B90,$H$68&lt;&gt;"",$D90=1,OD90&lt;&gt;""),"OK","NG")))</f>
        <v/>
      </c>
      <c r="OJ90" s="107" t="str">
        <f>IF(OR(COUNTIF(OF90:OH90,"不要")=2,AND(OF90="",OH90="")),"",OD90)</f>
        <v/>
      </c>
      <c r="OL90" s="192" t="str">
        <f ca="1">IF($F$12&lt;$B90,"",IF(AND($F$12&gt;=$B90,INDIRECT("'総括分析データ '!"&amp;OL$78&amp;$C90)&lt;&gt;""),INDIRECT("'総括分析データ '!"&amp;OL$78&amp;$C90),""))</f>
        <v/>
      </c>
      <c r="ON90" s="192" t="str">
        <f>IF(OR($F$12&lt;$B90,AND($F$70="",$H$70="",$J$70="")),"",IF(AND($F$12&gt;=$B90,OR($F$70="",$D90=0)),"不要",IF(AND($F$12&gt;=$B90,$F$70&lt;&gt;"",$D90=1,OL90&lt;&gt;""),"OK","NG")))</f>
        <v/>
      </c>
      <c r="OP90" s="192" t="str">
        <f>IF(OR($F$12&lt;$B90,AND($F$70="",$H$70="",$J$70="")),"",IF(AND($F$12&gt;=$B90,OR($H$70="",$H$70=17,$D90=0)),"不要",IF(AND($F$12&gt;=$B90,$H$70&lt;&gt;"",$D90=1,OL90&lt;&gt;""),"OK","NG")))</f>
        <v/>
      </c>
      <c r="OR90" s="107" t="str">
        <f>IF(OR(COUNTIF(ON90:OP90,"不要")=2,AND(ON90="",OP90="")),"",OL90)</f>
        <v/>
      </c>
    </row>
    <row r="91" spans="2:408" ht="5.0999999999999996" customHeight="1" thickBot="1" x14ac:dyDescent="0.2">
      <c r="L91" s="6"/>
      <c r="CT91" s="108"/>
      <c r="EF91" s="108"/>
      <c r="FJ91" s="108"/>
      <c r="FL91" s="108"/>
      <c r="FZ91" s="108"/>
      <c r="GR91" s="108"/>
      <c r="HF91" s="108"/>
      <c r="HV91" s="108"/>
      <c r="IT91" s="6"/>
      <c r="JL91" s="108"/>
      <c r="JX91" s="6"/>
      <c r="KJ91" s="6"/>
      <c r="KX91" s="6"/>
      <c r="LJ91" s="6"/>
      <c r="LX91" s="108"/>
      <c r="ML91" s="6"/>
      <c r="MX91" s="6"/>
      <c r="NJ91" s="6"/>
    </row>
    <row r="92" spans="2:408" ht="14.25" thickBot="1" x14ac:dyDescent="0.2">
      <c r="B92">
        <v>7</v>
      </c>
      <c r="C92">
        <v>20</v>
      </c>
      <c r="D92" s="52">
        <f ca="1">IF($F$12&lt;$B92,"",IF(AND($F$12&gt;=$B92,INDIRECT("'総括分析データ '!"&amp;D$78&amp;$C92)="○"),1,IF(AND($F$12&gt;=$B92,INDIRECT("'総括分析データ '!"&amp;D$78&amp;$C92)&lt;&gt;"○"),0)))</f>
        <v>0</v>
      </c>
      <c r="F92" s="52">
        <f ca="1">IF($F$12&lt;$B92,"",IF(AND($F$12&gt;=$B92,INDIRECT("'総括分析データ '!"&amp;F$78&amp;$C92)="○"),1,IF(AND($F$12&gt;=$B92,INDIRECT("'総括分析データ '!"&amp;F$78&amp;$C92)&lt;&gt;"○"),0)))</f>
        <v>0</v>
      </c>
      <c r="H92" s="52">
        <f ca="1">IF($F$12&lt;$B92,"",IF(AND($F$12&gt;=$B92,INDIRECT("'総括分析データ '!"&amp;H$78&amp;$C92)="○"),1,IF(AND($F$12&gt;=$B92,INDIRECT("'総括分析データ '!"&amp;H$78&amp;$C92)&lt;&gt;"○"),0)))</f>
        <v>0</v>
      </c>
      <c r="J92" s="192" t="str">
        <f ca="1">IF($F$12&lt;B92,"",IF(OR(D92=1,F92=1),"OK","NG"))</f>
        <v>NG</v>
      </c>
      <c r="L92" s="52">
        <f ca="1">IF($F$12&lt;B92,"",IF(ISNUMBER(INDIRECT("'総括分析データ '!"&amp;L$78&amp;$C92))=TRUE,VALUE(INDIRECT("'総括分析データ '!"&amp;L$78&amp;$C92)),0))</f>
        <v>0</v>
      </c>
      <c r="N92" s="192" t="str">
        <f ca="1">IF($F$12&lt;$B92,"",IF(AND(L92="",L92&lt;10),"NG","OK"))</f>
        <v>OK</v>
      </c>
      <c r="O92" s="6"/>
      <c r="P92" s="52" t="str">
        <f ca="1">IF($F$12&lt;$B92,"",IF(AND($F$12&gt;=$B92,INDIRECT("'総括分析データ '!"&amp;P$78&amp;$C92)&lt;&gt;""),INDIRECT("'総括分析データ '!"&amp;P$78&amp;$C92),""))</f>
        <v/>
      </c>
      <c r="R92" s="52" t="str">
        <f ca="1">IF($F$12&lt;$B92,"",IF(AND($F$12&gt;=$B92,INDIRECT("'総括分析データ '!"&amp;R$78&amp;$C92)&lt;&gt;""),UPPER(INDIRECT("'総括分析データ '!"&amp;R$78&amp;$C92)),""))</f>
        <v/>
      </c>
      <c r="T92" s="52" t="str">
        <f ca="1">IF($F$12&lt;$B92,"",IF(AND($F$12&gt;=$B92,INDIRECT("'総括分析データ '!"&amp;T$78&amp;$C92)&lt;&gt;""),INDIRECT("'総括分析データ '!"&amp;T$78&amp;$C92),""))</f>
        <v/>
      </c>
      <c r="V92" s="52" t="str">
        <f ca="1">IF($F$12&lt;$B92,"",IF(AND($F$12&gt;=$B92,INDIRECT("'総括分析データ '!"&amp;V$78&amp;$C92)&lt;&gt;""),VALUE(INDIRECT("'総括分析データ '!"&amp;V$78&amp;$C92)),""))</f>
        <v/>
      </c>
      <c r="X92" s="192" t="str">
        <f ca="1">IF($F$12&lt;$B92,"",IF(AND($F$12&gt;=$B92,COUNTIF(プルダウンリスト!$F$3:$F$137,反映・確認シート!P92)=1,COUNTIF(プルダウンリスト!$H$3:$H$4233,反映・確認シート!R92)&gt;=1,T92&lt;&gt;"",V92&lt;&gt;""),"OK","NG"))</f>
        <v>NG</v>
      </c>
      <c r="Z92" s="453" t="str">
        <f ca="1">P92&amp;R92&amp;T92&amp;V92</f>
        <v/>
      </c>
      <c r="AA92" s="454"/>
      <c r="AB92" s="455"/>
      <c r="AD92" s="453" t="str">
        <f ca="1">IF($F$12&lt;$B92,"",IF(AND($F$12&gt;=$B92,INDIRECT("'総括分析データ '!"&amp;AD$78&amp;$C92)&lt;&gt;""),ASC(INDIRECT("'総括分析データ '!"&amp;AD$78&amp;$C92)),""))</f>
        <v/>
      </c>
      <c r="AE92" s="454"/>
      <c r="AF92" s="455"/>
      <c r="AH92" s="192" t="str">
        <f ca="1">IF($F$12&lt;$B92,"",IF(AND($F$12&gt;=$B92,AD92&lt;&gt;""),"OK","NG"))</f>
        <v>NG</v>
      </c>
      <c r="AJ92" s="462" t="str">
        <f ca="1">IF($F$12&lt;$B92,"",IF(AND($F$12&gt;=$B92,INDIRECT("'総括分析データ '!"&amp;AJ$78&amp;$C92)&lt;&gt;""),DBCS(SUBSTITUTE(SUBSTITUTE(INDIRECT("'総括分析データ '!"&amp;AJ$78&amp;$C92),"　"," ")," ","")),""))</f>
        <v/>
      </c>
      <c r="AK92" s="463"/>
      <c r="AL92" s="464"/>
      <c r="AN92" s="192" t="str">
        <f ca="1">IF($F$12&lt;$B92,"",IF(AND($F$12&gt;=$B92,AJ92&lt;&gt;""),"OK","BC"))</f>
        <v>BC</v>
      </c>
      <c r="AP92" s="52" t="str">
        <f ca="1">IF(OR($F$12&lt;$B92,INDIRECT("'総括分析データ '!"&amp;AP$78&amp;$C92)=""),"",INDIRECT("'総括分析データ '!"&amp;AP$78&amp;$C92))</f>
        <v/>
      </c>
      <c r="AR92" s="192" t="str">
        <f ca="1">IF($F$12&lt;$B92,"",IF(AND($F$12&gt;=$B92,COUNTIF(プルダウンリスト!$C$13:$C$16,反映・確認シート!AP92)=1),"OK","NG"))</f>
        <v>NG</v>
      </c>
      <c r="AT92">
        <v>7</v>
      </c>
      <c r="AV92" s="192" t="str">
        <f ca="1">IF($F$12&lt;$B92,"",IF(AND($F$12&gt;=$B92,INDIRECT("'総括分析データ '!"&amp;AV$78&amp;$C92)&lt;&gt;""),INDIRECT("'総括分析データ '!"&amp;AV$78&amp;$C92),""))</f>
        <v/>
      </c>
      <c r="AX92" s="192" t="str">
        <f ca="1">IF($F$12&lt;$B92,"",IF($N92="NG","日数NG",IF(OR(AND($F$6="連携前",$F$12&gt;=$B92,AV92&gt;0,AV92&lt;L92*2880),AND($F$6="連携後",$F$12&gt;=$B92,AV92&gt;=0,AV92&lt;L92*2880)),"OK","NG")))</f>
        <v>NG</v>
      </c>
      <c r="AZ92" s="92">
        <f ca="1">IF($F$12&lt;$B92,"",IF(AND($F$12&gt;=$B92,ISNUMBER(AV92)=TRUE),AV92,0))</f>
        <v>0</v>
      </c>
      <c r="BB92" s="192" t="str">
        <f ca="1">IF($F$12&lt;$B92,"",IF(AND($F$12&gt;=$B92,INDIRECT("'総括分析データ '!"&amp;BB$78&amp;$C92)&lt;&gt;""),VALUE(INDIRECT("'総括分析データ '!"&amp;BB$78&amp;$C92)),""))</f>
        <v/>
      </c>
      <c r="BD92" s="192" t="str">
        <f ca="1">IF($F$12&lt;$B92,"",IF($N92="NG","日数NG",IF(BB92="","NG",IF(AND($F$12&gt;=$B92,$BB92&lt;=$L92*100),"OK","BC"))))</f>
        <v>NG</v>
      </c>
      <c r="BF92" s="192" t="str">
        <f ca="1">IF($F$12&lt;$B92,"",IF(OR($AX92="NG",$AX92="日数NG"),"距離NG",IF(AND($F$12&gt;=$B92,OR(AND($F$6="連携前",$BB92&gt;0),AND($F$6="連携後",$AZ92=0,$BB92=0),AND($F$6="連携後",$AZ92&gt;0,$BB92&gt;0))),"OK","NG")))</f>
        <v>距離NG</v>
      </c>
      <c r="BH92" s="92">
        <f ca="1">IF($F$12&lt;$B92,"",IF(AND($F$12&gt;=$B92,ISNUMBER(BB92)=TRUE),BB92,0))</f>
        <v>0</v>
      </c>
      <c r="BJ92" s="192" t="str">
        <f ca="1">IF($F$12&lt;$B92,"",IF(AND($F$12&gt;=$B92,INDIRECT("'総括分析データ '!"&amp;BJ$78&amp;$C92)&lt;&gt;""),VALUE(INDIRECT("'総括分析データ '!"&amp;BJ$78&amp;$C92)),""))</f>
        <v/>
      </c>
      <c r="BL92" s="192" t="str">
        <f ca="1">IF($F$12&lt;$B92,"",IF($N92="NG","日数NG",IF(AND(BJ92&gt;=0,BJ92&lt;&gt;"",BJ92&lt;=100),"OK","NG")))</f>
        <v>NG</v>
      </c>
      <c r="BN92" s="92">
        <f ca="1">IF($F$12&lt;$B92,"",IF(AND($F$12&gt;=$B92,ISNUMBER(BJ92)=TRUE),BJ92,0))</f>
        <v>0</v>
      </c>
      <c r="BP92" s="192" t="str">
        <f ca="1">IF($F$12&lt;$B92,"",IF(AND($F$12&gt;=$B92,INDIRECT("'総括分析データ '!"&amp;BP$78&amp;$C92)&lt;&gt;""),VALUE(INDIRECT("'総括分析データ '!"&amp;BP$78&amp;$C92)),""))</f>
        <v/>
      </c>
      <c r="BR92" s="192" t="str">
        <f ca="1">IF($F$12&lt;$B92,"",IF(OR($AX92="NG",$AX92="日数NG"),"距離NG",IF(BP92="","NG",IF(AND($F$12&gt;=$B92,OR(AND($F$6="連携前",$BP92&gt;0),AND($F$6="連携後",$AZ92=0,$BP92=0),AND($F$6="連携後",$AZ92&gt;0,$BP92&gt;0))),"OK","NG"))))</f>
        <v>距離NG</v>
      </c>
      <c r="BT92" s="92">
        <f ca="1">IF($F$12&lt;$B92,"",IF(AND($F$12&gt;=$B92,ISNUMBER(BP92)=TRUE),BP92,0))</f>
        <v>0</v>
      </c>
      <c r="BV92" s="192" t="str">
        <f ca="1">IF($F$12&lt;$B92,"",IF(AND($F$12&gt;=$B92,INDIRECT("'総括分析データ '!"&amp;BV$78&amp;$C92)&lt;&gt;""),VALUE(INDIRECT("'総括分析データ '!"&amp;BV$78&amp;$C92)),""))</f>
        <v/>
      </c>
      <c r="BX92" s="192" t="str">
        <f ca="1">IF($F$12&lt;$B92,"",IF(AND($F$12&gt;=$B92,$F$16=5,$BV92=""),"NG","OK"))</f>
        <v>OK</v>
      </c>
      <c r="BZ92" s="192" t="str">
        <f ca="1">IF($F$12&lt;$B92,"",IF(AND($F$12&gt;=$B92,$BP92&lt;&gt;"",$BV92&gt;$BP92),"NG","OK"))</f>
        <v>OK</v>
      </c>
      <c r="CB92" s="92">
        <f ca="1">IF($F$12&lt;$B92,"",IF(AND($F$12&gt;=$B92,ISNUMBER(BV92)=TRUE),BV92,0))</f>
        <v>0</v>
      </c>
      <c r="CD92" s="92">
        <f ca="1">IF($F$12&lt;$B92,"",IF(AND($F$12&gt;=$B92,ISNUMBER(INDIRECT("'総括分析データ '!"&amp;CD$78&amp;$C92)=TRUE)),INDIRECT("'総括分析データ '!"&amp;CD$78&amp;$C92),0))</f>
        <v>0</v>
      </c>
      <c r="CF92">
        <v>7</v>
      </c>
      <c r="CH92" s="192" t="str">
        <f ca="1">IF($F$12&lt;$B92,"",IF(AND($F$12&gt;=$B92,INDIRECT("'総括分析データ '!"&amp;CH$78&amp;$C92)&lt;&gt;""),VALUE(INDIRECT("'総括分析データ '!"&amp;CH$78&amp;$C92)),""))</f>
        <v/>
      </c>
      <c r="CJ92" s="192" t="str">
        <f ca="1">IF($F$12&lt;$B92,"",IF(OR(AND($F$12&gt;=$B92,COUNTIF($F$22:$I$32,"走行時間")=0),$D92=0),"不要",IF(AND($F$12&gt;=$B92,COUNTIF($F$22:$I$32,"走行時間")=1,$J92="NG"),"日数NG",IF(AND($F$12&gt;=$B92,COUNTIF($F$22:$I$32,"走行時間")=1,$D92=1,$CH92&lt;&gt;""),"OK","NG"))))</f>
        <v>不要</v>
      </c>
      <c r="CL92" s="192" t="str">
        <f ca="1">IF($F$12&lt;$B92,"",IF(OR(AND($F$12&gt;=$B92,COUNTIF($F$35:$I$45,"走行時間")=0),$F92=0),"不要",IF(AND($F$12&gt;=$B92,COUNTIF($F$35:$I$45,"走行時間")=1,$J92="NG"),"日数NG",IF(AND($F$12&gt;=$B92,COUNTIF($F$35:$I$45,"走行時間")=1,$F92=1,$CH92&lt;&gt;""),"OK","NG"))))</f>
        <v>不要</v>
      </c>
      <c r="CN92" s="192" t="str">
        <f ca="1">IF($F$12&lt;$B92,"",IF(OR(AND($F$12&gt;=$B92,COUNTIF($F$48:$I$58,"走行時間")=0),$H92=0),"不要",IF(AND($F$12&gt;=$B92,COUNTIF($F$48:$I$58,"走行時間")=1,$J92="NG"),"日数NG",IF(AND($F$12&gt;=$B92,COUNTIF($F$48:$I$58,"走行時間")=1,$H92=1,$CH92&lt;&gt;""),"OK","NG"))))</f>
        <v>不要</v>
      </c>
      <c r="CP92" s="192" t="str">
        <f ca="1">IF($F$12&lt;$B92,"",IF(COUNTIF($CJ92:$CN92,"不要")=3,"OK",IF(OR($AX92="NG",$AX92="日数NG"),"距離NG",IF(AND($F$12&gt;=$B92,OR(AND($F$6="連携前",CH92&gt;0),AND($F$6="連携後",$AZ92=0,CH92=0),AND($F$6="連携後",$AZ92&gt;0,CH92&gt;0))),"OK","NG"))))</f>
        <v>OK</v>
      </c>
      <c r="CR92" s="192" t="str">
        <f ca="1">IF($F$12&lt;$B92,"",IF(COUNTIF($CJ92:$CN92,"不要")=3,"OK",IF(OR($AX92="NG",$AX92="日数NG"),"距離NG",IF(AND($F$12&gt;=$B92,$L92*1440&gt;=CH92),"OK","NG"))))</f>
        <v>OK</v>
      </c>
      <c r="CT92" s="107" t="str">
        <f ca="1">IF(OR(COUNTIF($CJ92:$CN92,"不要")=3,$F$12&lt;$B92),"",IF(AND($F$12&gt;=$B92,ISNUMBER(CH92)=TRUE),CH92,0))</f>
        <v/>
      </c>
      <c r="CV92" s="192" t="str">
        <f ca="1">IF($F$12&lt;$B92,"",IF(AND($F$12&gt;=$B92,INDIRECT("'総括分析データ '!"&amp;CV$78&amp;$C92)&lt;&gt;""),VALUE(INDIRECT("'総括分析データ '!"&amp;CV$78&amp;$C92)),""))</f>
        <v/>
      </c>
      <c r="CX92" s="192" t="str">
        <f ca="1">IF($F$12&lt;$B92,"",IF(OR(AND($F$12&gt;=$B92,COUNTIF($F$22:$I$32,"平均速度")=0),$D92=0),"不要",IF(AND($F$12&gt;=$B92,COUNTIF($F$22:$I$32,"平均速度")=1,$J92="NG"),"日数NG",IF(AND($F$12&gt;=$B92,COUNTIF($F$22:$I$32,"平均速度")=1,$D92=1,$CH92&lt;&gt;""),"OK","NG"))))</f>
        <v>不要</v>
      </c>
      <c r="CZ92" s="192" t="str">
        <f ca="1">IF($F$12&lt;$B92,"",IF(OR(AND($F$12&gt;=$B92,COUNTIF($F$35:$I$45,"平均速度")=0),$F92=0),"不要",IF(AND($F$12&gt;=$B92,COUNTIF($F$35:$I$45,"平均速度")=1,$J92="NG"),"日数NG",IF(AND($F$12&gt;=$B92,COUNTIF($F$35:$I$45,"平均速度")=1,$F92=1,$CH92&lt;&gt;""),"OK","NG"))))</f>
        <v>不要</v>
      </c>
      <c r="DB92" s="192" t="str">
        <f ca="1">IF($F$12&lt;$B92,"",IF(OR(AND($F$12&gt;=$B92,COUNTIF($F$48:$I$58,"平均速度")=0),$H92=0),"不要",IF(AND($F$12&gt;=$B92,COUNTIF($F$48:$I$58,"平均速度")=1,$J92="NG"),"日数NG",IF(AND($F$12&gt;=$B92,COUNTIF($F$48:$I$58,"平均速度")=1,$H92=1,$CH92&lt;&gt;""),"OK","NG"))))</f>
        <v>不要</v>
      </c>
      <c r="DD92" s="192" t="str">
        <f ca="1">IF($F$12&lt;$B92,"",IF(COUNTIF($CX92:$DB92,"不要")=3,"OK",IF(OR($AX92="NG",$AX92="日数NG"),"距離NG",IF(AND($F$12&gt;=$B92,OR(AND($F$6="連携前",CV92&gt;0),AND($F$6="連携後",$AV92=0,CV92=0),AND($F$6="連携後",$AV92&gt;0,CV92&gt;0))),"OK","NG"))))</f>
        <v>OK</v>
      </c>
      <c r="DF92" s="192" t="str">
        <f ca="1">IF($F$12&lt;$B92,"",IF(COUNTIF($CX92:$DB92,"不要")=3,"OK",IF(OR($AX92="NG",$AX92="日数NG"),"距離NG",IF(AND($F$12&gt;=$B92,CV92&lt;60),"OK",IF(AND($F$12&gt;=$B92,CV92&lt;120),"BC","NG")))))</f>
        <v>OK</v>
      </c>
      <c r="DH92" s="107" t="str">
        <f ca="1">IF(OR($F$12&lt;$B92,COUNTIF($CX92:$DB92,"不要")=3),"",IF(AND($F$12&gt;=$B92,ISNUMBER(CV92)=TRUE),CV92,0))</f>
        <v/>
      </c>
      <c r="DJ92">
        <v>7</v>
      </c>
      <c r="DL92" s="192" t="str">
        <f ca="1">IF($F$12&lt;$B92,"",IF(AND($F$12&gt;=$B92,INDIRECT("'総括分析データ '!"&amp;DL$78&amp;$C92)&lt;&gt;""),VALUE(INDIRECT("'総括分析データ '!"&amp;DL$78&amp;$C92)),""))</f>
        <v/>
      </c>
      <c r="DN92" s="192" t="str">
        <f ca="1">IF($F$12&lt;$B92,"",IF(OR(AND($F$12&gt;=$B92,COUNTIF($F$22:$I$32,"走行距離（高速道路）")=0),$D92=0),"不要",IF(AND($F$12&gt;=$B92,COUNTIF($F$22:$I$32,"走行距離（高速道路）")&gt;=1,$J92="NG"),"日数NG",IF(AND($F$12&gt;=$B92,COUNTIF($F$22:$I$32,"走行距離（高速道路）")&gt;=1,$D92=1,$CH92&lt;&gt;""),"OK","NG"))))</f>
        <v>不要</v>
      </c>
      <c r="DP92" s="192" t="str">
        <f ca="1">IF($F$12&lt;$B92,"",IF(OR(AND($F$12&gt;=$B92,COUNTIF($F$35:$I$45,"走行距離（高速道路）")=0),$F92=0),"不要",IF(AND($F$12&gt;=$B92,COUNTIF($F$35:$I$45,"走行距離（高速道路）")&gt;=1,$J92="NG"),"日数NG",IF(AND($F$12&gt;=$B92,COUNTIF($F$35:$I$45,"走行距離（高速道路）")&gt;=1,$F92=1,$CH92&lt;&gt;""),"OK","NG"))))</f>
        <v>不要</v>
      </c>
      <c r="DR92" s="192" t="str">
        <f ca="1">IF($F$12&lt;$B92,"",IF(OR(AND($F$12&gt;=$B92,COUNTIF($F$48:$I$58,"走行距離（高速道路）")=0),$H92=0),"不要",IF(AND($F$12&gt;=$B92,COUNTIF($F$48:$I$58,"走行距離（高速道路）")&gt;=1,$J92="NG"),"日数NG",IF(AND($F$12&gt;=$B92,COUNTIF($F$48:$I$58,"走行距離（高速道路）")&gt;=1,$H92=1,$CH92&lt;&gt;""),"OK","NG"))))</f>
        <v>不要</v>
      </c>
      <c r="DT92" s="192" t="str">
        <f ca="1">IF($F$12&lt;$B92,"",IF(COUNTIF($DN92:$DR92,"不要")=3,"OK",IF(OR($AX92="NG",$AX92="日数NG"),"距離NG",IF(DL92&gt;=0,"OK","NG"))))</f>
        <v>OK</v>
      </c>
      <c r="DV92" s="192" t="str">
        <f ca="1">IF($F$12&lt;$B92,"",IF(COUNTIF($DN92:$DR92,"不要")=3,"OK",IF(OR($AX92="NG",$AX92="日数NG"),"距離NG",IF(AND($F$12&gt;=$B92,AX92="OK",OR(DL92&lt;=AZ92,DL92="")),"OK","NG"))))</f>
        <v>OK</v>
      </c>
      <c r="DX92" s="107" t="str">
        <f ca="1">IF(OR($F$12&lt;$B92,COUNTIF($DN92:$DR92,"不要")=3),"",IF(AND($F$12&gt;=$B92,ISNUMBER(DL92)=TRUE),DL92,0))</f>
        <v/>
      </c>
      <c r="DZ92" s="192" t="str">
        <f ca="1">IF($F$12&lt;$B92,"",IF(AND($F$12&gt;=$B92,INDIRECT("'総括分析データ '!"&amp;DZ$78&amp;$C92)&lt;&gt;""),VALUE(INDIRECT("'総括分析データ '!"&amp;DZ$78&amp;$C92)),""))</f>
        <v/>
      </c>
      <c r="EB92" s="192" t="str">
        <f ca="1">IF($F$12&lt;$B92,"",IF(COUNTIF($CJ92:$CN92,"不要")=3,"OK",IF($N92="NG","日数NG",IF(OR(DZ92&gt;=0,DZ92=""),"OK","NG"))))</f>
        <v>OK</v>
      </c>
      <c r="ED92" s="192" t="str">
        <f ca="1">IF($F$12&lt;$B92,"",IF(COUNTIF($CJ92:$CN92,"不要")=3,"OK",IF($N92="NG","日数NG",IF(OR(DZ92&lt;=CH92,DZ92=""),"OK","NG"))))</f>
        <v>OK</v>
      </c>
      <c r="EF92" s="107">
        <f ca="1">IF($F$12&lt;$B92,"",IF(AND($F$12&gt;=$B92,ISNUMBER(DZ92)=TRUE),DZ92,0))</f>
        <v>0</v>
      </c>
      <c r="EH92" s="192" t="str">
        <f ca="1">IF($F$12&lt;$B92,"",IF(AND($F$12&gt;=$B92,INDIRECT("'総括分析データ '!"&amp;EH$78&amp;$C92)&lt;&gt;""),VALUE(INDIRECT("'総括分析データ '!"&amp;EH$78&amp;$C92)),""))</f>
        <v/>
      </c>
      <c r="EJ92" s="192" t="str">
        <f ca="1">IF($F$12&lt;$B92,"",IF(COUNTIF($CX92:$DB92,"不要")=3,"OK",IF(OR($AX92="NG",$AX92="日数NG"),"距離NG",IF(OR(EH92&gt;=0,EH92=""),"OK","NG"))))</f>
        <v>OK</v>
      </c>
      <c r="EL92" s="192" t="str">
        <f ca="1">IF($F$12&lt;$B92,"",IF(COUNTIF($CX92:$DB92,"不要")=3,"OK",IF(OR($AX92="NG",$AX92="日数NG"),"距離NG",IF(OR(EH92&lt;=120,EH92=""),"OK","NG"))))</f>
        <v>OK</v>
      </c>
      <c r="EN92" s="92">
        <f ca="1">IF($F$12&lt;$B92,"",IF(AND($F$12&gt;=$B92,ISNUMBER(EH92)=TRUE),EH92,0))</f>
        <v>0</v>
      </c>
      <c r="EP92">
        <v>7</v>
      </c>
      <c r="ER92" s="192" t="str">
        <f ca="1">IF($F$12&lt;$B92,"",IF(AND($F$12&gt;=$B92,INDIRECT("'総括分析データ '!"&amp;ER$78&amp;$C92)&lt;&gt;""),VALUE(INDIRECT("'総括分析データ '!"&amp;ER$78&amp;$C92)),""))</f>
        <v/>
      </c>
      <c r="ET92" s="192" t="str">
        <f ca="1">IF($F$12&lt;$B92,"",IF(AND($F$12&gt;=$B92,INDIRECT("'総括分析データ '!"&amp;ET$78&amp;$C92)&lt;&gt;""),VALUE(INDIRECT("'総括分析データ '!"&amp;ET$78&amp;$C92)),""))</f>
        <v/>
      </c>
      <c r="EV92" s="192" t="str">
        <f ca="1">IF($F$12&lt;$B92,"",IF(OR(AND($F$12&gt;=$B92,COUNTIF($F$22:$I$32,"荷積み・荷卸し")=0),$D92=0),"不要",IF(AND($F$12&gt;=$B92,COUNTIF($F$22:$I$32,"荷積み・荷卸し")&gt;=1,$J92="NG"),"日数NG",IF(OR(AND($F$12&gt;=$B92,COUNTIF($F$22:$I$32,"荷積み・荷卸し")&gt;=1,$D92=1,$ER92&lt;&gt;""),AND($F$12&gt;=$B92,COUNTIF($F$22:$I$32,"荷積み・荷卸し")&gt;=1,$D92=1,$ET92&lt;&gt;"")),"OK","NG"))))</f>
        <v>不要</v>
      </c>
      <c r="EX92" s="192" t="str">
        <f ca="1">IF($F$12&lt;$B92,"",IF(OR(AND($F$12&gt;=$B92,COUNTIF($F$35:$I$45,"荷積み・荷卸し")=0),$F92=0),"不要",IF(AND($F$12&gt;=$B92,COUNTIF($F$35:$I$45,"荷積み・荷卸し")&gt;=1,$J92="NG"),"日数NG",IF(OR(AND($F$12&gt;=$B92,COUNTIF($F$35:$I$45,"荷積み・荷卸し")&gt;=1,$F92=1,$ER92&lt;&gt;""),AND($F$12&gt;=$B92,COUNTIF($F$35:$I$45,"荷積み・荷卸し")&gt;=1,$F92=1,$ET92&lt;&gt;"")),"OK","NG"))))</f>
        <v>不要</v>
      </c>
      <c r="EZ92" s="192" t="str">
        <f ca="1">IF($F$12&lt;$B92,"",IF(OR(AND($F$12&gt;=$B92,COUNTIF($F$48:$I$58,"荷積み・荷卸し")=0),$H92=0),"不要",IF(AND($F$12&gt;=$B92,COUNTIF($F$48:$I$58,"荷積み・荷卸し")&gt;=1,$J92="NG"),"日数NG",IF(OR(AND($F$12&gt;=$B92,COUNTIF($F$48:$I$58,"荷積み・荷卸し")&gt;=1,$H92=1,$ER92&lt;&gt;""),AND($F$12&gt;=$B92,COUNTIF($F$48:$I$58,"荷積み・荷卸し")&gt;=1,$H92=1,$ET92&lt;&gt;"")),"OK","NG"))))</f>
        <v>不要</v>
      </c>
      <c r="FB92" s="192" t="str">
        <f ca="1">IF($F$12&lt;$B92,"",IF(COUNTIF($EV92:$EZ92,"不要")=3,"OK",IF($N92="NG","日数NG",IF(OR(ER92&gt;=0,ER92=""),"OK","NG"))))</f>
        <v>OK</v>
      </c>
      <c r="FD92" s="192" t="str">
        <f ca="1">IF($F$12&lt;$B92,"",IF(COUNTIF($EV92:$EZ92,"不要")=3,"OK",IF($N92="NG","日数NG",IF(OR(ER92&lt;=$L92*1440,ER92=""),"OK","NG"))))</f>
        <v>OK</v>
      </c>
      <c r="FF92" s="192" t="str">
        <f ca="1">IF($F$12&lt;$B92,"",IF(COUNTIF($EV92:$EZ92,"不要")=3,"OK",IF($N92="NG","日数NG",IF(OR(ET92&gt;=0,ET92=""),"OK","NG"))))</f>
        <v>OK</v>
      </c>
      <c r="FH92" s="192" t="str">
        <f ca="1">IF($F$12&lt;$B92,"",IF(COUNTIF($EV92:$EZ92,"不要")=3,"OK",IF($N92="NG","日数NG",IF(OR(ET92&lt;=$L92*1440,ET92=""),"OK","NG"))))</f>
        <v>OK</v>
      </c>
      <c r="FJ92" s="107" t="str">
        <f ca="1">IF($F$12&lt;$B92,"",IF(COUNTIF($EV92:$EZ92,"不要")=3,"",IF(AND($F$12&gt;=$B92,ISNUMBER(ER92)=TRUE),ER92,0)))</f>
        <v/>
      </c>
      <c r="FL92" s="107" t="str">
        <f ca="1">IF($F$12&lt;$B92,"",IF(COUNTIF($EV92:$EZ92,"不要")=3,"",IF(AND($F$12&gt;=$B92,ISNUMBER(ET92)=TRUE),ET92,0)))</f>
        <v/>
      </c>
      <c r="FN92" s="192" t="str">
        <f ca="1">IF($F$12&lt;$B92,"",IF(AND($F$12&gt;=$B92,INDIRECT("'総括分析データ '!"&amp;FN$78&amp;$C92)&lt;&gt;""),VALUE(INDIRECT("'総括分析データ '!"&amp;FN$78&amp;$C92)),""))</f>
        <v/>
      </c>
      <c r="FP92" s="192" t="str">
        <f ca="1">IF($F$12&lt;$B92,"",IF(OR(AND($F$12&gt;=$B92,COUNTIF($F$22:$I$32,"荷待ち時間")=0),$D92=0),"不要",IF(AND($F$12&gt;=$B92,COUNTIF($F$22:$I$32,"荷待ち時間")&gt;=1,$J92="NG"),"日数NG",IF(AND($F$12&gt;=$B92,COUNTIF($F$22:$I$32,"荷待ち時間")&gt;=1,$D92=1,$FN92&lt;&gt;""),"OK","NG"))))</f>
        <v>不要</v>
      </c>
      <c r="FR92" s="192" t="str">
        <f ca="1">IF($F$12&lt;$B92,"",IF(OR(AND($F$12&gt;=$B92,COUNTIF($F$35:$I$45,"荷待ち時間")=0),$F92=0),"不要",IF(AND($F$12&gt;=$B92,COUNTIF($F$35:$I$45,"荷待ち時間")&gt;=1,$J92="NG"),"日数NG",IF(AND($F$12&gt;=$B92,COUNTIF($F$35:$I$45,"荷待ち時間")&gt;=1,$F92=1,$FN92&lt;&gt;""),"OK","NG"))))</f>
        <v>不要</v>
      </c>
      <c r="FT92" s="192" t="str">
        <f ca="1">IF($F$12&lt;$B92,"",IF(OR(AND($F$12&gt;=$B92,COUNTIF($F$48:$I$58,"荷待ち時間")=0),$H92=0),"不要",IF(AND($F$12&gt;=$B92,COUNTIF($F$48:$I$58,"荷待ち時間")&gt;=1,$J92="NG"),"日数NG",IF(AND($F$12&gt;=$B92,COUNTIF($F$48:$I$58,"荷待ち時間")&gt;=1,$H92=1,$FN92&lt;&gt;""),"OK","NG"))))</f>
        <v>不要</v>
      </c>
      <c r="FV92" s="192" t="str">
        <f ca="1">IF($F$12&lt;$B92,"",IF(COUNTIF($FP92:$FT92,"不要")=3,"OK",IF($N92="NG","日数NG",IF(FN92&gt;=0,"OK","NG"))))</f>
        <v>OK</v>
      </c>
      <c r="FX92" s="192" t="str">
        <f ca="1">IF($F$12&lt;$B92,"",IF(COUNTIF($FP92:$FT92,"不要")=3,"OK",IF($N92="NG","日数NG",IF(AND($F$12&gt;=$B92,$N92="OK",FN92&lt;=$L92*1440),"OK","NG"))))</f>
        <v>OK</v>
      </c>
      <c r="FZ92" s="107" t="str">
        <f ca="1">IF($F$12&lt;$B92,"",IF(COUNTIF($FP92:$FT92,"不要")=3,"",IF(AND($F$12&gt;=$B92,ISNUMBER(FN92)=TRUE),FN92,0)))</f>
        <v/>
      </c>
      <c r="GB92">
        <v>7</v>
      </c>
      <c r="GD92" s="192" t="str">
        <f ca="1">IF($F$12&lt;$B92,"",IF(AND($F$12&gt;=$B92,INDIRECT("'総括分析データ '!"&amp;GD$78&amp;$C92)&lt;&gt;""),VALUE(INDIRECT("'総括分析データ '!"&amp;GD$78&amp;$C92)),""))</f>
        <v/>
      </c>
      <c r="GF92" s="192" t="str">
        <f ca="1">IF($F$12&lt;$B92,"",IF(OR(AND($F$12&gt;=$B92,COUNTIF($F$22:$I$32,"荷待ち時間（うちアイドリング時間）")=0),$D92=0),"不要",IF(AND($F$12&gt;=$B92,COUNTIF($F$22:$I$32,"荷待ち時間（うちアイドリング時間）")&gt;=1,$J92="NG"),"日数NG",IF(AND($F$12&gt;=$B92,COUNTIF($F$22:$I$32,"荷待ち時間（うちアイドリング時間）")&gt;=1,$D92=1,GD92&lt;&gt;""),"OK","NG"))))</f>
        <v>不要</v>
      </c>
      <c r="GH92" s="192" t="str">
        <f ca="1">IF($F$12&lt;$B92,"",IF(OR(AND($F$12&gt;=$B92,COUNTIF($F$35:$I$45,"荷待ち時間（うちアイドリング時間）")=0),$F92=0),"不要",IF(AND($F$12&gt;=$B92,COUNTIF($F$35:$I$45,"荷待ち時間（うちアイドリング時間）")&gt;=1,$J92="NG"),"日数NG",IF(AND($F$12&gt;=$B92,COUNTIF($F$35:$I$45,"荷待ち時間（うちアイドリング時間）")&gt;=1,$F92=1,$GD92&lt;&gt;""),"OK","NG"))))</f>
        <v>不要</v>
      </c>
      <c r="GJ92" s="192" t="str">
        <f ca="1">IF($F$12&lt;$B92,"",IF(OR(AND($F$12&gt;=$B92,COUNTIF($F$48:$I$58,"荷待ち時間（うちアイドリング時間）")=0),$H92=0),"不要",IF(AND($F$12&gt;=$B92,COUNTIF($F$48:$I$58,"荷待ち時間（うちアイドリング時間）")&gt;=1,$J92="NG"),"日数NG",IF(AND($F$12&gt;=$B92,COUNTIF($F$48:$I$58,"荷待ち時間（うちアイドリング時間）")&gt;=1,$H92=1,$GD92&lt;&gt;""),"OK","NG"))))</f>
        <v>不要</v>
      </c>
      <c r="GL92" s="192" t="str">
        <f ca="1">IF($F$12&lt;$B92,"",IF(OR(AND($F$12&gt;=$B92,$F92=0),AND($F$12&gt;=$B92,$F$16&lt;&gt;5)),"不要",IF(AND($F$12&gt;=$B92,$F$16=5,$GD92&lt;&gt;""),"OK","NG")))</f>
        <v>不要</v>
      </c>
      <c r="GN92" s="192" t="str">
        <f ca="1">IF($F$12&lt;$B92,"",IF($N92="NG","日数NG",IF(GD92&gt;=0,"OK","NG")))</f>
        <v>OK</v>
      </c>
      <c r="GP92" s="192" t="str">
        <f ca="1">IF($F$12&lt;$B92,"",IF($N92="NG","日数NG",IF(OR(COUNTIF(GF92:GL92,"不要")=4,AND($F$12&gt;=$B92,$N92="OK",$FN92&gt;=0,$GD92&lt;=FN92),AND($F$12&gt;=$B92,$N92="OK",$FN92="",$GD92&lt;=$L92*1440)),"OK","NG")))</f>
        <v>OK</v>
      </c>
      <c r="GR92" s="107" t="str">
        <f ca="1">IF($F$12&lt;$B92,"",IF(COUNTIF($GF92:$GJ92,"不要")=3,"",IF(AND($F$12&gt;=$B92,ISNUMBER(GD92)=TRUE),GD92,0)))</f>
        <v/>
      </c>
      <c r="GT92" s="192" t="str">
        <f ca="1">IF($F$12&lt;$B92,"",IF(AND($F$12&gt;=$B92,INDIRECT("'総括分析データ '!"&amp;GT$78&amp;$C92)&lt;&gt;""),VALUE(INDIRECT("'総括分析データ '!"&amp;GT$78&amp;$C92)),""))</f>
        <v/>
      </c>
      <c r="GV92" s="192" t="str">
        <f ca="1">IF($F$12&lt;$B92,"",IF(OR(AND($F$12&gt;=$B92,COUNTIF($F$22:$I$32,"早着による待機時間")=0),$D92=0),"不要",IF(AND($F$12&gt;=$B92,COUNTIF($F$22:$I$32,"早着による待機時間")&gt;=1,$J92="NG"),"日数NG",IF(AND($F$12&gt;=$B92,COUNTIF($F$22:$I$32,"早着による待機時間")&gt;=1,$D92=1,GT92&lt;&gt;""),"OK","NG"))))</f>
        <v>不要</v>
      </c>
      <c r="GX92" s="192" t="str">
        <f ca="1">IF($F$12&lt;$B92,"",IF(OR(AND($F$12&gt;=$B92,COUNTIF($F$35:$I$45,"早着による待機時間")=0),$F92=0),"不要",IF(AND($F$12&gt;=$B92,COUNTIF($F$35:$I$45,"早着による待機時間")&gt;=1,$J92="NG"),"日数NG",IF(AND($F$12&gt;=$B92,COUNTIF($F$35:$I$45,"早着による待機時間")&gt;=1,$F92=1,GT92&lt;&gt;""),"OK","NG"))))</f>
        <v>不要</v>
      </c>
      <c r="GZ92" s="192" t="str">
        <f ca="1">IF($F$12&lt;$B92,"",IF(OR(AND($F$12&gt;=$B92,COUNTIF($F$48:$I$58,"早着による待機時間")=0),$H92=0),"不要",IF(AND($F$12&gt;=$B92,COUNTIF($F$48:$I$58,"早着による待機時間")&gt;=1,$J92="NG"),"日数NG",IF(AND($F$12&gt;=$B92,COUNTIF($F$48:$I$58,"早着による待機時間")&gt;=1,$H92=1,GT92&lt;&gt;""),"OK","NG"))))</f>
        <v>不要</v>
      </c>
      <c r="HB92" s="192" t="str">
        <f ca="1">IF($F$12&lt;$B92,"",IF(COUNTIF($GV92:$GZ92,"不要")=3,"OK",IF($N92="NG","日数NG",IF(GT92&gt;=0,"OK","NG"))))</f>
        <v>OK</v>
      </c>
      <c r="HD92" s="192" t="str">
        <f ca="1">IF($F$12&lt;$B92,"",IF(COUNTIF($GV92:$GZ92,"不要")=3,"OK",IF($N92="NG","日数NG",IF(AND($F$12&gt;=$B92,$N92="OK",GT92&lt;=$L92*1440),"OK","NG"))))</f>
        <v>OK</v>
      </c>
      <c r="HF92" s="107" t="str">
        <f ca="1">IF($F$12&lt;$B92,"",IF(COUNTIF($GV92:$GZ92,"不要")=3,"",IF(AND($F$12&gt;=$B92,ISNUMBER(GT92)=TRUE),GT92,0)))</f>
        <v/>
      </c>
      <c r="HH92">
        <v>7</v>
      </c>
      <c r="HJ92" s="192" t="str">
        <f ca="1">IF($F$12&lt;$B92,"",IF(AND($F$12&gt;=$B92,INDIRECT("'総括分析データ '!"&amp;HJ$78&amp;$C92)&lt;&gt;""),VALUE(INDIRECT("'総括分析データ '!"&amp;HJ$78&amp;$C92)),""))</f>
        <v/>
      </c>
      <c r="HL92" s="192" t="str">
        <f ca="1">IF($F$12&lt;$B92,"",IF(OR(AND($F$12&gt;=$B92,COUNTIF($F$22:$I$32,"休憩")=0),$D92=0),"不要",IF(AND($F$12&gt;=$B92,COUNTIF($F$22:$I$32,"休憩")&gt;=1,$J92="NG"),"日数NG",IF(AND($F$12&gt;=$B92,COUNTIF($F$22:$I$32,"休憩")&gt;=1,$D92=1,HJ92&lt;&gt;""),"OK","NG"))))</f>
        <v>不要</v>
      </c>
      <c r="HN92" s="192" t="str">
        <f ca="1">IF($F$12&lt;$B92,"",IF(OR(AND($F$12&gt;=$B92,COUNTIF($F$35:$I$45,"休憩")=0),$F92=0),"不要",IF(AND($F$12&gt;=$B92,COUNTIF($F$35:$I$45,"休憩")&gt;=1,$J92="NG"),"日数NG",IF(AND($F$12&gt;=$B92,COUNTIF($F$35:$I$45,"休憩")&gt;=1,$F92=1,HJ92&lt;&gt;""),"OK","NG"))))</f>
        <v>不要</v>
      </c>
      <c r="HP92" s="192" t="str">
        <f ca="1">IF($F$12&lt;$B92,"",IF(OR(AND($F$12&gt;=$B92,COUNTIF($F$48:$I$58,"休憩")=0),$H92=0),"不要",IF(AND($F$12&gt;=$B92,COUNTIF($F$48:$I$58,"休憩")&gt;=1,$J92="NG"),"日数NG",IF(AND($F$12&gt;=$B92,COUNTIF($F$48:$I$58,"休憩")&gt;=1,$H92=1,HJ92&lt;&gt;""),"OK","NG"))))</f>
        <v>不要</v>
      </c>
      <c r="HR92" s="192" t="str">
        <f ca="1">IF($F$12&lt;$B92,"",IF(COUNTIF($HL92:$HP92,"不要")=3,"OK",IF($N92="NG","日数NG",IF(HJ92&gt;=0,"OK","NG"))))</f>
        <v>OK</v>
      </c>
      <c r="HT92" s="192" t="str">
        <f ca="1">IF($F$12&lt;$B92,"",IF(COUNTIF($HL92:$HP92,"不要")=3,"OK",IF($N92="NG","日数NG",IF(AND($F$12&gt;=$B92,$N92="OK",HJ92&lt;=$L92*1440),"OK","NG"))))</f>
        <v>OK</v>
      </c>
      <c r="HV92" s="107" t="str">
        <f ca="1">IF($F$12&lt;$B92,"",IF(COUNTIF($HL92:$HP92,"不要")=3,"",IF(AND($F$12&gt;=$B92,ISNUMBER(HJ92)=TRUE),HJ92,0)))</f>
        <v/>
      </c>
      <c r="HX92" s="192" t="str">
        <f ca="1">IF($F$12&lt;$B92,"",IF(AND($F$12&gt;=$B92,INDIRECT("'総括分析データ '!"&amp;HX$78&amp;$C92)&lt;&gt;""),VALUE(INDIRECT("'総括分析データ '!"&amp;HX$78&amp;$C92)),""))</f>
        <v/>
      </c>
      <c r="HZ92" s="192" t="str">
        <f ca="1">IF($F$12&lt;$B92,"",IF(OR(AND($F$12&gt;=$B92,COUNTIF($F$22:$I$32,"発着時刻")=0),$D92=0),"不要",IF(AND($F$12&gt;=$B92,COUNTIF($F$22:$I$32,"発着時刻")&gt;=1,$J92="NG"),"日数NG",IF(AND($F$12&gt;=$B92,COUNTIF($F$22:$I$32,"発着時刻")&gt;=1,$D92=1,HX92&lt;&gt;""),"OK","NG"))))</f>
        <v>不要</v>
      </c>
      <c r="IB92" s="192" t="str">
        <f ca="1">IF($F$12&lt;$B92,"",IF(OR(AND($F$12&gt;=$B92,COUNTIF($F$35:$I$45,"発着時刻")=0),$F92=0),"不要",IF(AND($F$12&gt;=$B92,COUNTIF($F$35:$I$45,"発着時刻")&gt;=1,$J92="NG"),"日数NG",IF(AND($F$12&gt;=$B92,COUNTIF($F$35:$I$45,"発着時刻")&gt;=1,$F92=1,HX92&lt;&gt;""),"OK","NG"))))</f>
        <v>不要</v>
      </c>
      <c r="ID92" s="192" t="str">
        <f ca="1">IF($F$12&lt;$B92,"",IF(OR(AND($F$12&gt;=$B92,COUNTIF($F$48:$I$58,"発着時刻")=0),$H92=0),"不要",IF(AND($F$12&gt;=$B92,COUNTIF($F$48:$I$58,"発着時刻")&gt;=1,$J92="NG"),"日数NG",IF(AND($F$12&gt;=$B92,COUNTIF($F$48:$I$58,"発着時刻")&gt;=1,$H92=1,HX92&lt;&gt;""),"OK","NG"))))</f>
        <v>不要</v>
      </c>
      <c r="IF92" s="192" t="str">
        <f ca="1">IF($F$12&lt;$B92,"",IF(COUNTIF(HZ92:ID92,"不要")=3,"OK",IF($N92="NG","日数NG",IF(HX92="","OK",IF(AND(HX92&gt;=0,HX92&lt;&gt;"",ROUNDUP(HX92,0)-ROUNDDOWN(HX92,0)=0),"OK","NG")))))</f>
        <v>OK</v>
      </c>
      <c r="IH92" s="107" t="str">
        <f ca="1">IF($F$12&lt;$B92,"",IF(COUNTIF(HZ92:ID92,"不要")=3,"",IF(AND($F$12&gt;=$B92,ISNUMBER(HX92)=TRUE),HX92,0)))</f>
        <v/>
      </c>
      <c r="IJ92" s="192" t="str">
        <f ca="1">IF($F$12&lt;$B92,"",IF(AND($F$12&gt;=$B92,INDIRECT("'総括分析データ '!"&amp;IJ$78&amp;$C92)&lt;&gt;""),INDIRECT("'総括分析データ '!"&amp;IJ$78&amp;$C92),""))</f>
        <v/>
      </c>
      <c r="IL92" s="192" t="str">
        <f ca="1">IF($F$12&lt;$B92,"",IF(OR(AND($F$12&gt;=$B92,COUNTIF($F$22:$I$32,"積載情報")=0),$D92=0),"不要",IF(AND($F$12&gt;=$B92,COUNTIF($F$22:$I$32,"積載情報")&gt;=1,$J92="NG"),"日数NG",IF(AND($F$12&gt;=$B92,COUNTIF($F$22:$I$32,"積載情報")&gt;=1,$D92=1,IJ92&lt;&gt;""),"OK","NG"))))</f>
        <v>不要</v>
      </c>
      <c r="IN92" s="192" t="str">
        <f ca="1">IF($F$12&lt;$B92,"",IF(OR(AND($F$12&gt;=$B92,COUNTIF($F$35:$I$45,"積載情報")=0),$F92=0),"不要",IF(AND($F$12&gt;=$B92,COUNTIF($F$35:$I$45,"積載情報")&gt;=1,$J92="NG"),"日数NG",IF(AND($F$12&gt;=$B92,COUNTIF($F$35:$I$45,"積載情報")&gt;=1,$F92=1,IJ92&lt;&gt;""),"OK","NG"))))</f>
        <v>不要</v>
      </c>
      <c r="IP92" s="192" t="str">
        <f ca="1">IF($F$12&lt;$B92,"",IF(OR(AND($F$12&gt;=$B92,COUNTIF($F$48:$I$58,"積載情報")=0),$H92=0),"不要",IF(AND($F$12&gt;=$B92,COUNTIF($F$48:$I$58,"積載情報")&gt;=1,$J92="NG"),"日数NG",IF(AND($F$12&gt;=$B92,COUNTIF($F$48:$I$58,"積載情報")&gt;=1,$H92=1,IJ92&lt;&gt;""),"OK","NG"))))</f>
        <v>不要</v>
      </c>
      <c r="IR92" s="192" t="str">
        <f ca="1">IF($F$12&lt;$B92,"",IF(COUNTIF(IL92:IP92,"不要")=3,"OK",IF($N92="NG","日数NG",IF(IJ92="","OK",IF(COUNTIF(プルダウンリスト!$C$5:$C$8,反映・確認シート!IJ92)=1,"OK","NG")))))</f>
        <v>OK</v>
      </c>
      <c r="IT92" s="107" t="str">
        <f ca="1">IF($F$12&lt;$B92,"",IF($F$12&lt;$B92,"",IF(COUNTIF(IL92:IP92,"不要")=3,"",IJ92)))</f>
        <v/>
      </c>
      <c r="IV92" s="192" t="str">
        <f ca="1">IF($F$12&lt;$B92,"",IF(OR(AND($F$12&gt;=$B92,COUNTIF($F$48:$I$58,"積載情報")=0),$H92=0),"不要",IF(AND($F$12&gt;=$B92,COUNTIF($F$48:$I$58,"積載情報")&gt;=1,$J92="NG"),"日数NG",IF(AND($F$12&gt;=$B92,COUNTIF($F$48:$I$58,"積載情報")&gt;=1,$H92=1,IP92&lt;&gt;""),"OK","NG"))))</f>
        <v>不要</v>
      </c>
      <c r="IX92">
        <v>7</v>
      </c>
      <c r="IZ92" s="192" t="str">
        <f ca="1">IF($F$12&lt;$B92,"",IF(AND($F$12&gt;=$B92,INDIRECT("'総括分析データ '!"&amp;IZ$78&amp;$C92)&lt;&gt;""),VALUE(INDIRECT("'総括分析データ '!"&amp;IZ$78&amp;$C92)),""))</f>
        <v/>
      </c>
      <c r="JB92" s="192" t="str">
        <f ca="1">IF($F$12&lt;$B92,"",IF(OR(AND($F$12&gt;=$B92,COUNTIF($F$22:$I$32,"空車情報")=0),$D92=0),"不要",IF(AND($F$12&gt;=$B92,COUNTIF($F$22:$I$32,"空車情報")&gt;=1,$J92="NG"),"日数NG",IF(AND($F$12&gt;=$B92,COUNTIF($F$22:$I$32,"空車情報")&gt;=1,$D92=1,IZ92&lt;&gt;""),"OK","NG"))))</f>
        <v>不要</v>
      </c>
      <c r="JD92" s="192" t="str">
        <f ca="1">IF($F$12&lt;$B92,"",IF(OR(AND($F$12&gt;=$B92,COUNTIF($F$35:$I$45,"空車情報")=0),$F92=0),"不要",IF(AND($F$12&gt;=$B92,COUNTIF($F$35:$I$45,"空車情報")&gt;=1,$J92="NG"),"日数NG",IF(AND($F$12&gt;=$B92,COUNTIF($F$35:$I$45,"空車情報")&gt;=1,$F92=1,IZ92&lt;&gt;""),"OK","NG"))))</f>
        <v>不要</v>
      </c>
      <c r="JF92" s="192" t="str">
        <f ca="1">IF($F$12&lt;$B92,"",IF(OR(AND($F$12&gt;=$B92,COUNTIF($F$48:$I$58,"空車情報")=0),$H92=0),"不要",IF(AND($F$12&gt;=$B92,COUNTIF($F$48:$I$58,"空車情報")&gt;=1,$J92="NG"),"日数NG",IF(AND($F$12&gt;=$B92,COUNTIF($F$48:$I$58,"空車情報")&gt;=1,$H92=1,IZ92&lt;&gt;""),"OK","NG"))))</f>
        <v>不要</v>
      </c>
      <c r="JH92" s="192" t="str">
        <f ca="1">IF($F$12&lt;$B92,"",IF(COUNTIF(JB92:JF92,"不要")=3,"OK",IF($N92="NG","日数NG",IF(IZ92&gt;=0,"OK","NG"))))</f>
        <v>OK</v>
      </c>
      <c r="JJ92" s="192" t="str">
        <f ca="1">IF($F$12&lt;$B92,"",IF(COUNTIF(JB92:JF92,"不要")=3,"OK",IF($N92="NG","日数NG",IF(OR(AND($F$12&gt;=$B92,$N92="OK",$CH92&gt;=0,IZ92&lt;=$CH92),AND($F$12&gt;=$B92,$N92="OK",$CH92="",IZ92&lt;=$L92*1440)),"OK","NG"))))</f>
        <v>OK</v>
      </c>
      <c r="JL92" s="107" t="str">
        <f ca="1">IF($F$12&lt;$B92,"",IF(COUNTIF(JB92:JF92,"不要")=3,"",IF(AND($F$12&gt;=$B92,ISNUMBER(IZ92)=TRUE),IZ92,0)))</f>
        <v/>
      </c>
      <c r="JN92" s="192" t="str">
        <f ca="1">IF($F$12&lt;$B92,"",IF(AND($F$12&gt;=$B92,INDIRECT("'総括分析データ '!"&amp;JN$78&amp;$C92)&lt;&gt;""),VALUE(INDIRECT("'総括分析データ '!"&amp;JN$78&amp;$C92)),""))</f>
        <v/>
      </c>
      <c r="JP92" s="192" t="str">
        <f ca="1">IF($F$12&lt;$B92,"",IF(OR(AND($F$12&gt;=$B92,COUNTIF($F$22:$I$32,"空車情報")=0),$D92=0),"不要",IF(AND($F$12&gt;=$B92,COUNTIF($F$22:$I$32,"空車情報")&gt;=1,$J92="NG"),"日数NG",IF(AND($F$12&gt;=$B92,COUNTIF($F$22:$I$32,"空車情報")&gt;=1,$D92=1,JN92&lt;&gt;""),"OK","NG"))))</f>
        <v>不要</v>
      </c>
      <c r="JR92" s="192" t="str">
        <f ca="1">IF($F$12&lt;$B92,"",IF(OR(AND($F$12&gt;=$B92,COUNTIF($F$35:$I$45,"空車情報")=0),$F92=0),"不要",IF(AND($F$12&gt;=$B92,COUNTIF($F$35:$I$45,"空車情報")&gt;=1,$J92="NG"),"日数NG",IF(AND($F$12&gt;=$B92,COUNTIF($F$35:$I$45,"空車情報")&gt;=1,$F92=1,JN92&lt;&gt;""),"OK","NG"))))</f>
        <v>不要</v>
      </c>
      <c r="JT92" s="192" t="str">
        <f ca="1">IF($F$12&lt;$B92,"",IF(OR(AND($F$12&gt;=$B92,COUNTIF($F$48:$I$58,"空車情報")=0),$H92=0),"不要",IF(AND($F$12&gt;=$B92,COUNTIF($F$48:$I$58,"空車情報")&gt;=1,$J92="NG"),"日数NG",IF(AND($F$12&gt;=$B92,COUNTIF($F$48:$I$58,"空車情報")&gt;=1,$H92=1,JN92&lt;&gt;""),"OK","NG"))))</f>
        <v>不要</v>
      </c>
      <c r="JV92" s="192" t="str">
        <f ca="1">IF($F$12&lt;$B92,"",IF(COUNTIF(JP92:JT92,"不要")=3,"OK",IF($N92="NG","日数NG",IF(AND($F$12&gt;=$B92,JN92&gt;=0,JN92&lt;=AV92),"OK","NG"))))</f>
        <v>OK</v>
      </c>
      <c r="JX92" s="107" t="str">
        <f ca="1">IF($F$12&lt;$B92,"",IF(COUNTIF(JP92:JT92,"不要")=3,"",IF(AND($F$12&gt;=$B92,ISNUMBER(JN92)=TRUE),JN92,0)))</f>
        <v/>
      </c>
      <c r="JZ92" s="192" t="str">
        <f ca="1">IF($F$12&lt;$B92,"",IF(AND($F$12&gt;=$B92,INDIRECT("'総括分析データ '!"&amp;JZ$78&amp;$C92)&lt;&gt;""),VALUE(INDIRECT("'総括分析データ '!"&amp;JZ$78&amp;$C92)),""))</f>
        <v/>
      </c>
      <c r="KB92" s="192" t="str">
        <f ca="1">IF($F$12&lt;$B92,"",IF(OR(AND($F$12&gt;=$B92,COUNTIF($F$22:$I$32,"空車情報")=0),$D92=0),"不要",IF(AND($F$12&gt;=$B92,COUNTIF($F$22:$I$32,"空車情報")&gt;=1,$J92="NG"),"日数NG",IF(AND($F$12&gt;=$B92,COUNTIF($F$22:$I$32,"空車情報")&gt;=1,$D92=1,JZ92&lt;&gt;""),"OK","NG"))))</f>
        <v>不要</v>
      </c>
      <c r="KD92" s="192" t="str">
        <f ca="1">IF($F$12&lt;$B92,"",IF(OR(AND($F$12&gt;=$B92,COUNTIF($F$35:$I$45,"空車情報")=0),$F92=0),"不要",IF(AND($F$12&gt;=$B92,COUNTIF($F$35:$I$45,"空車情報")&gt;=1,$J92="NG"),"日数NG",IF(AND($F$12&gt;=$B92,COUNTIF($F$35:$I$45,"空車情報")&gt;=1,$F92=1,JZ92&lt;&gt;""),"OK","NG"))))</f>
        <v>不要</v>
      </c>
      <c r="KF92" s="192" t="str">
        <f ca="1">IF($F$12&lt;$B92,"",IF(OR(AND($F$12&gt;=$B92,COUNTIF($F$48:$I$58,"空車情報")=0),$H92=0),"不要",IF(AND($F$12&gt;=$B92,COUNTIF($F$48:$I$58,"空車情報")&gt;=1,$J92="NG"),"日数NG",IF(AND($F$12&gt;=$B92,COUNTIF($F$48:$I$58,"空車情報")&gt;=1,$H92=1,JZ92&lt;&gt;""),"OK","NG"))))</f>
        <v>不要</v>
      </c>
      <c r="KH92" s="192" t="str">
        <f ca="1">IF($F$12&lt;$B92,"",IF(COUNTIF(KB92:KF92,"不要")=3,"OK",IF($N92="NG","日数NG",IF(AND($F$12&gt;=$B92,JZ92&gt;=0,JZ92&lt;=100),"OK","NG"))))</f>
        <v>OK</v>
      </c>
      <c r="KJ92" s="107" t="str">
        <f ca="1">IF($F$12&lt;$B92,"",IF(COUNTIF(KB92:KF92,"不要")=3,"",IF(AND($F$12&gt;=$B92,ISNUMBER(JZ92)=TRUE),JZ92,0)))</f>
        <v/>
      </c>
      <c r="KL92">
        <v>7</v>
      </c>
      <c r="KN92" s="192" t="str">
        <f ca="1">IF($F$12&lt;$B92,"",IF(AND($F$12&gt;=$B92,INDIRECT("'総括分析データ '!"&amp;KN$78&amp;$C92)&lt;&gt;""),VALUE(INDIRECT("'総括分析データ '!"&amp;KN$78&amp;$C92)),""))</f>
        <v/>
      </c>
      <c r="KP92" s="192" t="str">
        <f ca="1">IF($F$12&lt;$B92,"",IF(OR(AND($F$12&gt;=$B92,COUNTIF($F$22:$I$32,"交通情報")=0),$D92=0),"不要",IF(AND($F$12&gt;=$B92,COUNTIF($F$22:$I$32,"交通情報")&gt;=1,$AX92="*NG*"),"距離NG",IF(AND($F$12&gt;=$B92,COUNTIF($F$22:$I$32,"交通情報")&gt;=1,$D92=1,KN92&lt;&gt;""),"OK","NG"))))</f>
        <v>不要</v>
      </c>
      <c r="KR92" s="192" t="str">
        <f ca="1">IF($F$12&lt;$B92,"",IF(OR(AND($F$12&gt;=$B92,COUNTIF($F$35:$I$45,"交通情報")=0),$F92=0),"不要",IF(AND($F$12&gt;=$B92,COUNTIF($F$35:$I$45,"交通情報")&gt;=1,$AX92="*NG*"),"距離NG",IF(AND($F$12&gt;=$B92,COUNTIF($F$35:$I$45,"交通情報")&gt;=1,$F92=1,KN92&lt;&gt;""),"OK","NG"))))</f>
        <v>不要</v>
      </c>
      <c r="KT92" s="192" t="str">
        <f ca="1">IF($F$12&lt;$B92,"",IF(OR(AND($F$12&gt;=$B92,COUNTIF($F$48:$I$58,"交通情報")=0),$H92=0),"不要",IF(AND($F$12&gt;=$B92,COUNTIF($F$48:$I$58,"交通情報")&gt;=1,$AX92="*NG*"),"距離NG",IF(AND($F$12&gt;=$B92,COUNTIF($F$48:$I$58,"交通情報")&gt;=1,$H92=1,KN92&lt;&gt;""),"OK","NG"))))</f>
        <v>不要</v>
      </c>
      <c r="KV92" s="192" t="str">
        <f ca="1">IF($F$12&lt;$B92,"",IF(COUNTIF(KP92:KT92,"不要")=3,"OK",IF($N92="NG","日数NG",IF(AND($F$12&gt;=$B92,KN92&gt;=0,KN92&lt;=$AV92),"OK","NG"))))</f>
        <v>OK</v>
      </c>
      <c r="KX92" s="107" t="str">
        <f ca="1">IF($F$12&lt;$B92,"",IF(COUNTIF(KP92:KT92,"不要")=3,"",IF(AND($F$12&gt;=$B92,ISNUMBER(KN92)=TRUE),KN92,0)))</f>
        <v/>
      </c>
      <c r="KZ92" s="192" t="str">
        <f ca="1">IF($F$12&lt;$B92,"",IF(AND($F$12&gt;=$B92,INDIRECT("'総括分析データ '!"&amp;KZ$78&amp;$C92)&lt;&gt;""),VALUE(INDIRECT("'総括分析データ '!"&amp;KZ$78&amp;$C92)),""))</f>
        <v/>
      </c>
      <c r="LB92" s="192" t="str">
        <f ca="1">IF($F$12&lt;$B92,"",IF(OR(AND($F$12&gt;=$B92,COUNTIF($F$22:$I$32,"交通情報")=0),$D92=0),"不要",IF(AND($F$12&gt;=$B92,COUNTIF($F$22:$I$32,"交通情報")&gt;=1,$D92=1,KZ92&lt;&gt;""),"OK","NG")))</f>
        <v>不要</v>
      </c>
      <c r="LD92" s="192" t="str">
        <f ca="1">IF($F$12&lt;$B92,"",IF(OR(AND($F$12&gt;=$B92,COUNTIF($F$35:$I$45,"交通情報")=0),$F92=0),"不要",IF(AND($F$12&gt;=$B92,COUNTIF($F$35:$I$45,"交通情報")&gt;=1,$F92=1,KZ92&lt;&gt;""),"OK","NG")))</f>
        <v>不要</v>
      </c>
      <c r="LF92" s="192" t="str">
        <f ca="1">IF($F$12&lt;$B92,"",IF(OR(AND($F$12&gt;=$B92,COUNTIF($F$48:$I$58,"交通情報")=0),$H92=0),"不要",IF(AND($F$12&gt;=$B92,COUNTIF($F$48:$I$58,"交通情報")&gt;=1,$H92=1,KZ92&lt;&gt;""),"OK","NG")))</f>
        <v>不要</v>
      </c>
      <c r="LH92" s="192" t="str">
        <f ca="1">IF($F$12&lt;$B92,"",IF(COUNTIF(LB92:LF92,"不要")=3,"OK",IF($N92="NG","日数NG",IF(KZ92="","OK",IF(AND(KZ92&gt;=0,KZ92&lt;&gt;"",ROUNDUP(KZ92,0)-ROUNDDOWN(KZ92,0)=0),"OK","NG")))))</f>
        <v>OK</v>
      </c>
      <c r="LJ92" s="107" t="str">
        <f ca="1">IF($F$12&lt;$B92,"",IF(COUNTIF(LB92:LF92,"不要")=3,"",IF(AND($F$12&gt;=$B92,ISNUMBER(KZ92)=TRUE),KZ92,0)))</f>
        <v/>
      </c>
      <c r="LL92" s="192" t="str">
        <f ca="1">IF($F$12&lt;$B92,"",IF(AND($F$12&gt;=$B92,INDIRECT("'総括分析データ '!"&amp;LL$78&amp;$C92)&lt;&gt;""),VALUE(INDIRECT("'総括分析データ '!"&amp;LL$78&amp;$C92)),""))</f>
        <v/>
      </c>
      <c r="LN92" s="192" t="str">
        <f ca="1">IF($F$12&lt;$B92,"",IF(OR(AND($F$12&gt;=$B92,COUNTIF($F$22:$I$32,"交通情報")=0),$D92=0),"不要",IF(AND($F$12&gt;=$B92,COUNTIF($F$22:$I$32,"交通情報")&gt;=1,$J92="NG"),"日数NG",IF(AND($F$12&gt;=$B92,COUNTIF($F$22:$I$32,"交通情報")&gt;=1,$D92=1,LL92&lt;&gt;""),"OK","NG"))))</f>
        <v>不要</v>
      </c>
      <c r="LP92" s="192" t="str">
        <f ca="1">IF($F$12&lt;$B92,"",IF(OR(AND($F$12&gt;=$B92,COUNTIF($F$35:$I$45,"交通情報")=0),$F92=0),"不要",IF(AND($F$12&gt;=$B92,COUNTIF($F$35:$I$45,"交通情報")&gt;=1,$J92="NG"),"日数NG",IF(AND($F$12&gt;=$B92,COUNTIF($F$35:$I$45,"交通情報")&gt;=1,$F92=1,LL92&lt;&gt;""),"OK","NG"))))</f>
        <v>不要</v>
      </c>
      <c r="LR92" s="192" t="str">
        <f ca="1">IF($F$12&lt;$B92,"",IF(OR(AND($F$12&gt;=$B92,COUNTIF($F$48:$I$58,"交通情報")=0),$H92=0),"不要",IF(AND($F$12&gt;=$B92,COUNTIF($F$48:$I$58,"交通情報")&gt;=1,$J92="NG"),"日数NG",IF(AND($F$12&gt;=$B92,COUNTIF($F$48:$I$58,"交通情報")&gt;=1,$H92=1,LL92&lt;&gt;""),"OK","NG"))))</f>
        <v>不要</v>
      </c>
      <c r="LT92" s="192" t="str">
        <f ca="1">IF($F$12&lt;$B92,"",IF(COUNTIF(LN92:LR92,"不要")=3,"OK",IF($N92="NG","日数NG",IF(LL92&gt;=0,"OK","NG"))))</f>
        <v>OK</v>
      </c>
      <c r="LV92" s="192" t="str">
        <f ca="1">IF($F$12&lt;$B92,"",IF(COUNTIF(LN92:LR92,"不要")=3,"OK",IF($N92="NG","日数NG",IF(OR(AND($F$12&gt;=$B92,$N92="OK",$CH92&gt;=0,LL92&lt;=$CH92),AND($F$12&gt;=$B92,$N92="OK",$CH92="",LL92&lt;=$L92*1440)),"OK","NG"))))</f>
        <v>OK</v>
      </c>
      <c r="LX92" s="107" t="str">
        <f ca="1">IF($F$12&lt;$B92,"",IF(COUNTIF(LN92:LR92,"不要")=3,"",IF(AND($F$12&gt;=$B92,ISNUMBER(LL92)=TRUE),LL92,0)))</f>
        <v/>
      </c>
      <c r="LZ92">
        <v>7</v>
      </c>
      <c r="MB92" s="192" t="str">
        <f ca="1">IF($F$12&lt;$B92,"",IF(AND($F$12&gt;=$B92,INDIRECT("'総括分析データ '!"&amp;MB$78&amp;$C92)&lt;&gt;""),VALUE(INDIRECT("'総括分析データ '!"&amp;MB$78&amp;$C92)),""))</f>
        <v/>
      </c>
      <c r="MD92" s="192" t="str">
        <f ca="1">IF($F$12&lt;$B92,"",IF(OR(AND($F$12&gt;=$B92,COUNTIF($F$22:$I$32,"温度情報")=0),$D92=0),"不要",IF(AND($F$12&gt;=$B92,COUNTIF($F$22:$I$32,"温度情報")&gt;=1,$J92="NG"),"日数NG",IF(AND($F$12&gt;=$B92,COUNTIF($F$22:$I$32,"温度情報")&gt;=1,$D92=1,MB92&lt;&gt;""),"OK","NG"))))</f>
        <v>不要</v>
      </c>
      <c r="MF92" s="192" t="str">
        <f ca="1">IF($F$12&lt;$B92,"",IF(OR(AND($F$12&gt;=$B92,COUNTIF($F$35:$I$45,"温度情報")=0),$F92=0),"不要",IF(AND($F$12&gt;=$B92,COUNTIF($F$35:$I$45,"温度情報")&gt;=1,$J92="NG"),"日数NG",IF(AND($F$12&gt;=$B92,COUNTIF($F$35:$I$45,"温度情報")&gt;=1,$F92=1,MB92&lt;&gt;""),"OK","NG"))))</f>
        <v>不要</v>
      </c>
      <c r="MH92" s="192" t="str">
        <f ca="1">IF($F$12&lt;$B92,"",IF(OR(AND($F$12&gt;=$B92,COUNTIF($F$48:$I$58,"温度情報")=0),$H92=0),"不要",IF(AND($F$12&gt;=$B92,COUNTIF($F$48:$I$58,"温度情報")&gt;=1,$J92="NG"),"日数NG",IF(AND($F$12&gt;=$B92,COUNTIF($F$48:$I$58,"温度情報")&gt;=1,$H92=1,MB92&lt;&gt;""),"OK","NG"))))</f>
        <v>不要</v>
      </c>
      <c r="MJ92" s="192" t="str">
        <f ca="1">IF($F$12&lt;$B92,"",IF(COUNTIF(MD92:MH92,"不要")=3,"OK",IF(AND($F$12&gt;=$B92,MB92&gt;100,MB92&lt;-100),"BC","OK")))</f>
        <v>OK</v>
      </c>
      <c r="ML92" s="107" t="str">
        <f ca="1">IF($F$12&lt;$B92,"",IF(COUNTIF(MD92:MH92,"不要")=3,"",IF(AND($F$12&gt;=$B92,ISNUMBER(MB92)=TRUE),MB92,0)))</f>
        <v/>
      </c>
      <c r="MN92" s="192" t="str">
        <f ca="1">IF($F$12&lt;$B92,"",IF(AND($F$12&gt;=$B92,INDIRECT("'総括分析データ '!"&amp;MN$78&amp;$C92)&lt;&gt;""),VALUE(INDIRECT("'総括分析データ '!"&amp;MN$78&amp;$C92)),""))</f>
        <v/>
      </c>
      <c r="MP92" s="192" t="str">
        <f ca="1">IF($F$12&lt;$B92,"",IF(OR(AND($F$12&gt;=$B92,COUNTIF($F$22:$I$32,"温度情報")=0),$D92=0),"不要",IF(AND($F$12&gt;=$B92,COUNTIF($F$22:$I$32,"温度情報")&gt;=1,$J92="NG"),"日数NG",IF(AND($F$12&gt;=$B92,COUNTIF($F$22:$I$32,"温度情報")&gt;=1,$D92=1,MN92&lt;&gt;""),"OK","NG"))))</f>
        <v>不要</v>
      </c>
      <c r="MR92" s="192" t="str">
        <f ca="1">IF($F$12&lt;$B92,"",IF(OR(AND($F$12&gt;=$B92,COUNTIF($F$35:$I$45,"温度情報")=0),$F92=0),"不要",IF(AND($F$12&gt;=$B92,COUNTIF($F$35:$I$45,"温度情報")&gt;=1,$J92="NG"),"日数NG",IF(AND($F$12&gt;=$B92,COUNTIF($F$35:$I$45,"温度情報")&gt;=1,$F92=1,MN92&lt;&gt;""),"OK","NG"))))</f>
        <v>不要</v>
      </c>
      <c r="MT92" s="192" t="str">
        <f ca="1">IF($F$12&lt;$B92,"",IF(OR(AND($F$12&gt;=$B92,COUNTIF($F$48:$I$58,"温度情報")=0),$H92=0),"不要",IF(AND($F$12&gt;=$B92,COUNTIF($F$48:$I$58,"温度情報")&gt;=1,$J92="NG"),"日数NG",IF(AND($F$12&gt;=$B92,COUNTIF($F$48:$I$58,"温度情報")&gt;=1,$H92=1,MN92&lt;&gt;""),"OK","NG"))))</f>
        <v>不要</v>
      </c>
      <c r="MV92" s="192" t="str">
        <f ca="1">IF($F$12&lt;$B92,"",IF(COUNTIF(MP92:MT92,"不要")=3,"OK",IF(AND($F$12&gt;=$B92,MN92&gt;100,MN92&lt;-100),"BC","OK")))</f>
        <v>OK</v>
      </c>
      <c r="MX92" s="107" t="str">
        <f ca="1">IF($F$12&lt;$B92,"",IF(COUNTIF(MP92:MT92,"不要")=3,"",IF(AND($F$12&gt;=$B92,ISNUMBER(MN92)=TRUE),MN92,0)))</f>
        <v/>
      </c>
      <c r="MZ92" s="192" t="str">
        <f ca="1">IF($F$12&lt;$B92,"",IF(AND($F$12&gt;=$B92,INDIRECT("'総括分析データ '!"&amp;MZ$78&amp;$C92)&lt;&gt;""),VALUE(INDIRECT("'総括分析データ '!"&amp;MZ$78&amp;$C92)),""))</f>
        <v/>
      </c>
      <c r="NB92" s="192" t="str">
        <f ca="1">IF($F$12&lt;$B92,"",IF(OR(AND($F$12&gt;=$B92,COUNTIF($F$22:$I$32,"温度情報")=0),$D92=0),"不要",IF(AND($F$12&gt;=$B92,COUNTIF($F$22:$I$32,"温度情報")&gt;=1,$J92="NG"),"日数NG",IF(AND($F$12&gt;=$B92,COUNTIF($F$22:$I$32,"温度情報")&gt;=1,$D92=1,MZ92&lt;&gt;""),"OK","NG"))))</f>
        <v>不要</v>
      </c>
      <c r="ND92" s="192" t="str">
        <f ca="1">IF($F$12&lt;$B92,"",IF(OR(AND($F$12&gt;=$B92,COUNTIF($F$35:$I$45,"温度情報")=0),$F92=0),"不要",IF(AND($F$12&gt;=$B92,COUNTIF($F$35:$I$45,"温度情報")&gt;=1,$J92="NG"),"日数NG",IF(AND($F$12&gt;=$B92,COUNTIF($F$35:$I$45,"温度情報")&gt;=1,$F92=1,MZ92&lt;&gt;""),"OK","NG"))))</f>
        <v>不要</v>
      </c>
      <c r="NF92" s="192" t="str">
        <f ca="1">IF($F$12&lt;$B92,"",IF(OR(AND($F$12&gt;=$B92,COUNTIF($F$48:$I$58,"温度情報")=0),$H92=0),"不要",IF(AND($F$12&gt;=$B92,COUNTIF($F$48:$I$58,"温度情報")&gt;=1,$J92="NG"),"日数NG",IF(AND($F$12&gt;=$B92,COUNTIF($F$48:$I$58,"温度情報")&gt;=1,$H92=1,MZ92&lt;&gt;""),"OK","NG"))))</f>
        <v>不要</v>
      </c>
      <c r="NH92" s="192" t="str">
        <f ca="1">IF($F$12&lt;$B92,"",IF(COUNTIF(NB92:NF92,"不要")=3,"OK",IF($N92="NG","日数NG",IF(MZ92="","OK",IF(AND(MZ92&gt;=0,MZ92&lt;&gt;"",ROUNDUP(MZ92,0)-ROUNDDOWN(MZ92,0)=0),"OK","NG")))))</f>
        <v>OK</v>
      </c>
      <c r="NJ92" s="107" t="str">
        <f ca="1">IF($F$12&lt;$B92,"",IF(COUNTIF(NB92:NF92,"不要")=3,"",IF(AND($F$12&gt;=$B92,ISNUMBER(MZ92)=TRUE),MZ92,0)))</f>
        <v/>
      </c>
      <c r="NL92">
        <v>7</v>
      </c>
      <c r="NN92" s="192" t="str">
        <f ca="1">IF($F$12&lt;$B92,"",IF(AND($F$12&gt;=$B92,INDIRECT("'総括分析データ '!"&amp;NN$78&amp;$C92)&lt;&gt;""),INDIRECT("'総括分析データ '!"&amp;NN$78&amp;$C92),""))</f>
        <v/>
      </c>
      <c r="NP92" s="192" t="str">
        <f>IF(OR($F$12&lt;$B92,AND($F$64="",$H$64="",$J$64="")),"",IF(AND($F$12&gt;=$B92,OR($F$64="",$D92=0)),"不要",IF(AND($F$12&gt;=$B92,$F$64&lt;&gt;"",$D92=1,NN92&lt;&gt;""),"OK","NG")))</f>
        <v/>
      </c>
      <c r="NR92" s="192" t="str">
        <f>IF(OR($F$12&lt;$B92,AND($F$64="",$H$64="",$J$64="")),"",IF(AND($F$12&gt;=$B92,OR($H$64="",$H$64=17,$D92=0)),"不要",IF(AND($F$12&gt;=$B92,$H$64&lt;&gt;"",$D92=1,NN92&lt;&gt;""),"OK","NG")))</f>
        <v/>
      </c>
      <c r="NT92" s="107" t="str">
        <f>IF(OR(COUNTIF(NP92:NR92,"不要")=2,AND(NP92="",NR92="")),"",NN92)</f>
        <v/>
      </c>
      <c r="NV92" s="192" t="str">
        <f ca="1">IF($F$12&lt;$B92,"",IF(AND($F$12&gt;=$B92,INDIRECT("'総括分析データ '!"&amp;NV$78&amp;$C92)&lt;&gt;""),INDIRECT("'総括分析データ '!"&amp;NV$78&amp;$C92),""))</f>
        <v/>
      </c>
      <c r="NX92" s="192" t="str">
        <f>IF(OR($F$12&lt;$B92,AND($F$66="",$H$66="",$J$66="")),"",IF(AND($F$12&gt;=$B92,OR($F$66="",$D92=0)),"不要",IF(AND($F$12&gt;=$B92,$F$66&lt;&gt;"",$D92=1,NV92&lt;&gt;""),"OK","NG")))</f>
        <v/>
      </c>
      <c r="NZ92" s="192" t="str">
        <f>IF(OR($F$12&lt;$B92,AND($F$66="",$H$66="",$J$66="")),"",IF(AND($F$12&gt;=$B92,OR($H$66="",$H$66=17,$D92=0)),"不要",IF(AND($F$12&gt;=$B92,$H$66&lt;&gt;"",$D92=1,NV92&lt;&gt;""),"OK","NG")))</f>
        <v/>
      </c>
      <c r="OB92" s="107" t="str">
        <f>IF(OR(COUNTIF(NX92:NZ92,"不要")=2,AND(NX92="",NZ92="")),"",NV92)</f>
        <v/>
      </c>
      <c r="OD92" s="192" t="str">
        <f ca="1">IF($F$12&lt;$B92,"",IF(AND($F$12&gt;=$B92,INDIRECT("'総括分析データ '!"&amp;OD$78&amp;$C92)&lt;&gt;""),INDIRECT("'総括分析データ '!"&amp;OD$78&amp;$C92),""))</f>
        <v/>
      </c>
      <c r="OF92" s="192" t="str">
        <f>IF(OR($F$12&lt;$B92,AND($F$68="",$H$68="",$J$68="")),"",IF(AND($F$12&gt;=$B92,OR($F$68="",$D92=0)),"不要",IF(AND($F$12&gt;=$B92,$F$68&lt;&gt;"",$D92=1,OD92&lt;&gt;""),"OK","NG")))</f>
        <v/>
      </c>
      <c r="OH92" s="192" t="str">
        <f>IF(OR($F$12&lt;$B92,AND($F$68="",$H$68="",$J$68="")),"",IF(AND($F$12&gt;=$B92,OR($H$68="",$H$68=17,$D92=0)),"不要",IF(AND($F$12&gt;=$B92,$H$68&lt;&gt;"",$D92=1,OD92&lt;&gt;""),"OK","NG")))</f>
        <v/>
      </c>
      <c r="OJ92" s="107" t="str">
        <f>IF(OR(COUNTIF(OF92:OH92,"不要")=2,AND(OF92="",OH92="")),"",OD92)</f>
        <v/>
      </c>
      <c r="OL92" s="192" t="str">
        <f ca="1">IF($F$12&lt;$B92,"",IF(AND($F$12&gt;=$B92,INDIRECT("'総括分析データ '!"&amp;OL$78&amp;$C92)&lt;&gt;""),INDIRECT("'総括分析データ '!"&amp;OL$78&amp;$C92),""))</f>
        <v/>
      </c>
      <c r="ON92" s="192" t="str">
        <f>IF(OR($F$12&lt;$B92,AND($F$70="",$H$70="",$J$70="")),"",IF(AND($F$12&gt;=$B92,OR($F$70="",$D92=0)),"不要",IF(AND($F$12&gt;=$B92,$F$70&lt;&gt;"",$D92=1,OL92&lt;&gt;""),"OK","NG")))</f>
        <v/>
      </c>
      <c r="OP92" s="192" t="str">
        <f>IF(OR($F$12&lt;$B92,AND($F$70="",$H$70="",$J$70="")),"",IF(AND($F$12&gt;=$B92,OR($H$70="",$H$70=17,$D92=0)),"不要",IF(AND($F$12&gt;=$B92,$H$70&lt;&gt;"",$D92=1,OL92&lt;&gt;""),"OK","NG")))</f>
        <v/>
      </c>
      <c r="OR92" s="107" t="str">
        <f>IF(OR(COUNTIF(ON92:OP92,"不要")=2,AND(ON92="",OP92="")),"",OL92)</f>
        <v/>
      </c>
    </row>
    <row r="93" spans="2:408" ht="5.0999999999999996" customHeight="1" thickBot="1" x14ac:dyDescent="0.2">
      <c r="L93" s="6"/>
      <c r="CT93" s="108"/>
      <c r="EF93" s="108"/>
      <c r="FJ93" s="108"/>
      <c r="FL93" s="108"/>
      <c r="FZ93" s="108"/>
      <c r="GR93" s="108"/>
      <c r="HF93" s="108"/>
      <c r="HV93" s="108"/>
      <c r="IT93" s="6"/>
      <c r="JL93" s="108"/>
      <c r="JX93" s="6"/>
      <c r="KJ93" s="6"/>
      <c r="KX93" s="6"/>
      <c r="LJ93" s="6"/>
      <c r="LX93" s="108"/>
      <c r="ML93" s="6"/>
      <c r="MX93" s="6"/>
      <c r="NJ93" s="6"/>
    </row>
    <row r="94" spans="2:408" ht="14.25" thickBot="1" x14ac:dyDescent="0.2">
      <c r="B94">
        <v>8</v>
      </c>
      <c r="C94">
        <v>21</v>
      </c>
      <c r="D94" s="52">
        <f ca="1">IF($F$12&lt;$B94,"",IF(AND($F$12&gt;=$B94,INDIRECT("'総括分析データ '!"&amp;D$78&amp;$C94)="○"),1,IF(AND($F$12&gt;=$B94,INDIRECT("'総括分析データ '!"&amp;D$78&amp;$C94)&lt;&gt;"○"),0)))</f>
        <v>0</v>
      </c>
      <c r="F94" s="52">
        <f ca="1">IF($F$12&lt;$B94,"",IF(AND($F$12&gt;=$B94,INDIRECT("'総括分析データ '!"&amp;F$78&amp;$C94)="○"),1,IF(AND($F$12&gt;=$B94,INDIRECT("'総括分析データ '!"&amp;F$78&amp;$C94)&lt;&gt;"○"),0)))</f>
        <v>0</v>
      </c>
      <c r="H94" s="52">
        <f ca="1">IF($F$12&lt;$B94,"",IF(AND($F$12&gt;=$B94,INDIRECT("'総括分析データ '!"&amp;H$78&amp;$C94)="○"),1,IF(AND($F$12&gt;=$B94,INDIRECT("'総括分析データ '!"&amp;H$78&amp;$C94)&lt;&gt;"○"),0)))</f>
        <v>0</v>
      </c>
      <c r="J94" s="192" t="str">
        <f ca="1">IF($F$12&lt;B94,"",IF(OR(D94=1,F94=1),"OK","NG"))</f>
        <v>NG</v>
      </c>
      <c r="L94" s="52">
        <f ca="1">IF($F$12&lt;B94,"",IF(ISNUMBER(INDIRECT("'総括分析データ '!"&amp;L$78&amp;$C94))=TRUE,VALUE(INDIRECT("'総括分析データ '!"&amp;L$78&amp;$C94)),0))</f>
        <v>0</v>
      </c>
      <c r="N94" s="192" t="str">
        <f ca="1">IF($F$12&lt;$B94,"",IF(AND(L94="",L94&lt;10),"NG","OK"))</f>
        <v>OK</v>
      </c>
      <c r="O94" s="6"/>
      <c r="P94" s="52" t="str">
        <f ca="1">IF($F$12&lt;$B94,"",IF(AND($F$12&gt;=$B94,INDIRECT("'総括分析データ '!"&amp;P$78&amp;$C94)&lt;&gt;""),INDIRECT("'総括分析データ '!"&amp;P$78&amp;$C94),""))</f>
        <v/>
      </c>
      <c r="R94" s="52" t="str">
        <f ca="1">IF($F$12&lt;$B94,"",IF(AND($F$12&gt;=$B94,INDIRECT("'総括分析データ '!"&amp;R$78&amp;$C94)&lt;&gt;""),UPPER(INDIRECT("'総括分析データ '!"&amp;R$78&amp;$C94)),""))</f>
        <v/>
      </c>
      <c r="T94" s="52" t="str">
        <f ca="1">IF($F$12&lt;$B94,"",IF(AND($F$12&gt;=$B94,INDIRECT("'総括分析データ '!"&amp;T$78&amp;$C94)&lt;&gt;""),INDIRECT("'総括分析データ '!"&amp;T$78&amp;$C94),""))</f>
        <v/>
      </c>
      <c r="V94" s="52" t="str">
        <f ca="1">IF($F$12&lt;$B94,"",IF(AND($F$12&gt;=$B94,INDIRECT("'総括分析データ '!"&amp;V$78&amp;$C94)&lt;&gt;""),VALUE(INDIRECT("'総括分析データ '!"&amp;V$78&amp;$C94)),""))</f>
        <v/>
      </c>
      <c r="X94" s="192" t="str">
        <f ca="1">IF($F$12&lt;$B94,"",IF(AND($F$12&gt;=$B94,COUNTIF(プルダウンリスト!$F$3:$F$137,反映・確認シート!P94)=1,COUNTIF(プルダウンリスト!$H$3:$H$4233,反映・確認シート!R94)&gt;=1,T94&lt;&gt;"",V94&lt;&gt;""),"OK","NG"))</f>
        <v>NG</v>
      </c>
      <c r="Z94" s="453" t="str">
        <f ca="1">P94&amp;R94&amp;T94&amp;V94</f>
        <v/>
      </c>
      <c r="AA94" s="454"/>
      <c r="AB94" s="455"/>
      <c r="AD94" s="453" t="str">
        <f ca="1">IF($F$12&lt;$B94,"",IF(AND($F$12&gt;=$B94,INDIRECT("'総括分析データ '!"&amp;AD$78&amp;$C94)&lt;&gt;""),ASC(INDIRECT("'総括分析データ '!"&amp;AD$78&amp;$C94)),""))</f>
        <v/>
      </c>
      <c r="AE94" s="454"/>
      <c r="AF94" s="455"/>
      <c r="AH94" s="192" t="str">
        <f ca="1">IF($F$12&lt;$B94,"",IF(AND($F$12&gt;=$B94,AD94&lt;&gt;""),"OK","NG"))</f>
        <v>NG</v>
      </c>
      <c r="AJ94" s="462" t="str">
        <f ca="1">IF($F$12&lt;$B94,"",IF(AND($F$12&gt;=$B94,INDIRECT("'総括分析データ '!"&amp;AJ$78&amp;$C94)&lt;&gt;""),DBCS(SUBSTITUTE(SUBSTITUTE(INDIRECT("'総括分析データ '!"&amp;AJ$78&amp;$C94),"　"," ")," ","")),""))</f>
        <v/>
      </c>
      <c r="AK94" s="463"/>
      <c r="AL94" s="464"/>
      <c r="AN94" s="192" t="str">
        <f ca="1">IF($F$12&lt;$B94,"",IF(AND($F$12&gt;=$B94,AJ94&lt;&gt;""),"OK","BC"))</f>
        <v>BC</v>
      </c>
      <c r="AP94" s="52" t="str">
        <f ca="1">IF(OR($F$12&lt;$B94,INDIRECT("'総括分析データ '!"&amp;AP$78&amp;$C94)=""),"",INDIRECT("'総括分析データ '!"&amp;AP$78&amp;$C94))</f>
        <v/>
      </c>
      <c r="AR94" s="192" t="str">
        <f ca="1">IF($F$12&lt;$B94,"",IF(AND($F$12&gt;=$B94,COUNTIF(プルダウンリスト!$C$13:$C$16,反映・確認シート!AP94)=1),"OK","NG"))</f>
        <v>NG</v>
      </c>
      <c r="AT94">
        <v>8</v>
      </c>
      <c r="AV94" s="192" t="str">
        <f ca="1">IF($F$12&lt;$B94,"",IF(AND($F$12&gt;=$B94,INDIRECT("'総括分析データ '!"&amp;AV$78&amp;$C94)&lt;&gt;""),INDIRECT("'総括分析データ '!"&amp;AV$78&amp;$C94),""))</f>
        <v/>
      </c>
      <c r="AX94" s="192" t="str">
        <f ca="1">IF($F$12&lt;$B94,"",IF($N94="NG","日数NG",IF(OR(AND($F$6="連携前",$F$12&gt;=$B94,AV94&gt;0,AV94&lt;L94*2880),AND($F$6="連携後",$F$12&gt;=$B94,AV94&gt;=0,AV94&lt;L94*2880)),"OK","NG")))</f>
        <v>NG</v>
      </c>
      <c r="AZ94" s="92">
        <f ca="1">IF($F$12&lt;$B94,"",IF(AND($F$12&gt;=$B94,ISNUMBER(AV94)=TRUE),AV94,0))</f>
        <v>0</v>
      </c>
      <c r="BB94" s="192" t="str">
        <f ca="1">IF($F$12&lt;$B94,"",IF(AND($F$12&gt;=$B94,INDIRECT("'総括分析データ '!"&amp;BB$78&amp;$C94)&lt;&gt;""),VALUE(INDIRECT("'総括分析データ '!"&amp;BB$78&amp;$C94)),""))</f>
        <v/>
      </c>
      <c r="BD94" s="192" t="str">
        <f ca="1">IF($F$12&lt;$B94,"",IF($N94="NG","日数NG",IF(BB94="","NG",IF(AND($F$12&gt;=$B94,$BB94&lt;=$L94*100),"OK","BC"))))</f>
        <v>NG</v>
      </c>
      <c r="BF94" s="192" t="str">
        <f ca="1">IF($F$12&lt;$B94,"",IF(OR($AX94="NG",$AX94="日数NG"),"距離NG",IF(AND($F$12&gt;=$B94,OR(AND($F$6="連携前",$BB94&gt;0),AND($F$6="連携後",$AZ94=0,$BB94=0),AND($F$6="連携後",$AZ94&gt;0,$BB94&gt;0))),"OK","NG")))</f>
        <v>距離NG</v>
      </c>
      <c r="BH94" s="92">
        <f ca="1">IF($F$12&lt;$B94,"",IF(AND($F$12&gt;=$B94,ISNUMBER(BB94)=TRUE),BB94,0))</f>
        <v>0</v>
      </c>
      <c r="BJ94" s="192" t="str">
        <f ca="1">IF($F$12&lt;$B94,"",IF(AND($F$12&gt;=$B94,INDIRECT("'総括分析データ '!"&amp;BJ$78&amp;$C94)&lt;&gt;""),VALUE(INDIRECT("'総括分析データ '!"&amp;BJ$78&amp;$C94)),""))</f>
        <v/>
      </c>
      <c r="BL94" s="192" t="str">
        <f ca="1">IF($F$12&lt;$B94,"",IF($N94="NG","日数NG",IF(AND(BJ94&gt;=0,BJ94&lt;&gt;"",BJ94&lt;=100),"OK","NG")))</f>
        <v>NG</v>
      </c>
      <c r="BN94" s="92">
        <f ca="1">IF($F$12&lt;$B94,"",IF(AND($F$12&gt;=$B94,ISNUMBER(BJ94)=TRUE),BJ94,0))</f>
        <v>0</v>
      </c>
      <c r="BP94" s="192" t="str">
        <f ca="1">IF($F$12&lt;$B94,"",IF(AND($F$12&gt;=$B94,INDIRECT("'総括分析データ '!"&amp;BP$78&amp;$C94)&lt;&gt;""),VALUE(INDIRECT("'総括分析データ '!"&amp;BP$78&amp;$C94)),""))</f>
        <v/>
      </c>
      <c r="BR94" s="192" t="str">
        <f ca="1">IF($F$12&lt;$B94,"",IF(OR($AX94="NG",$AX94="日数NG"),"距離NG",IF(BP94="","NG",IF(AND($F$12&gt;=$B94,OR(AND($F$6="連携前",$BP94&gt;0),AND($F$6="連携後",$AZ94=0,$BP94=0),AND($F$6="連携後",$AZ94&gt;0,$BP94&gt;0))),"OK","NG"))))</f>
        <v>距離NG</v>
      </c>
      <c r="BT94" s="92">
        <f ca="1">IF($F$12&lt;$B94,"",IF(AND($F$12&gt;=$B94,ISNUMBER(BP94)=TRUE),BP94,0))</f>
        <v>0</v>
      </c>
      <c r="BV94" s="192" t="str">
        <f ca="1">IF($F$12&lt;$B94,"",IF(AND($F$12&gt;=$B94,INDIRECT("'総括分析データ '!"&amp;BV$78&amp;$C94)&lt;&gt;""),VALUE(INDIRECT("'総括分析データ '!"&amp;BV$78&amp;$C94)),""))</f>
        <v/>
      </c>
      <c r="BX94" s="192" t="str">
        <f ca="1">IF($F$12&lt;$B94,"",IF(AND($F$12&gt;=$B94,$F$16=5,$BV94=""),"NG","OK"))</f>
        <v>OK</v>
      </c>
      <c r="BZ94" s="192" t="str">
        <f ca="1">IF($F$12&lt;$B94,"",IF(AND($F$12&gt;=$B94,$BP94&lt;&gt;"",$BV94&gt;$BP94),"NG","OK"))</f>
        <v>OK</v>
      </c>
      <c r="CB94" s="92">
        <f ca="1">IF($F$12&lt;$B94,"",IF(AND($F$12&gt;=$B94,ISNUMBER(BV94)=TRUE),BV94,0))</f>
        <v>0</v>
      </c>
      <c r="CD94" s="92">
        <f ca="1">IF($F$12&lt;$B94,"",IF(AND($F$12&gt;=$B94,ISNUMBER(INDIRECT("'総括分析データ '!"&amp;CD$78&amp;$C94)=TRUE)),INDIRECT("'総括分析データ '!"&amp;CD$78&amp;$C94),0))</f>
        <v>0</v>
      </c>
      <c r="CF94">
        <v>8</v>
      </c>
      <c r="CH94" s="192" t="str">
        <f ca="1">IF($F$12&lt;$B94,"",IF(AND($F$12&gt;=$B94,INDIRECT("'総括分析データ '!"&amp;CH$78&amp;$C94)&lt;&gt;""),VALUE(INDIRECT("'総括分析データ '!"&amp;CH$78&amp;$C94)),""))</f>
        <v/>
      </c>
      <c r="CJ94" s="192" t="str">
        <f ca="1">IF($F$12&lt;$B94,"",IF(OR(AND($F$12&gt;=$B94,COUNTIF($F$22:$I$32,"走行時間")=0),$D94=0),"不要",IF(AND($F$12&gt;=$B94,COUNTIF($F$22:$I$32,"走行時間")=1,$J94="NG"),"日数NG",IF(AND($F$12&gt;=$B94,COUNTIF($F$22:$I$32,"走行時間")=1,$D94=1,$CH94&lt;&gt;""),"OK","NG"))))</f>
        <v>不要</v>
      </c>
      <c r="CL94" s="192" t="str">
        <f ca="1">IF($F$12&lt;$B94,"",IF(OR(AND($F$12&gt;=$B94,COUNTIF($F$35:$I$45,"走行時間")=0),$F94=0),"不要",IF(AND($F$12&gt;=$B94,COUNTIF($F$35:$I$45,"走行時間")=1,$J94="NG"),"日数NG",IF(AND($F$12&gt;=$B94,COUNTIF($F$35:$I$45,"走行時間")=1,$F94=1,$CH94&lt;&gt;""),"OK","NG"))))</f>
        <v>不要</v>
      </c>
      <c r="CN94" s="192" t="str">
        <f ca="1">IF($F$12&lt;$B94,"",IF(OR(AND($F$12&gt;=$B94,COUNTIF($F$48:$I$58,"走行時間")=0),$H94=0),"不要",IF(AND($F$12&gt;=$B94,COUNTIF($F$48:$I$58,"走行時間")=1,$J94="NG"),"日数NG",IF(AND($F$12&gt;=$B94,COUNTIF($F$48:$I$58,"走行時間")=1,$H94=1,$CH94&lt;&gt;""),"OK","NG"))))</f>
        <v>不要</v>
      </c>
      <c r="CP94" s="192" t="str">
        <f ca="1">IF($F$12&lt;$B94,"",IF(COUNTIF($CJ94:$CN94,"不要")=3,"OK",IF(OR($AX94="NG",$AX94="日数NG"),"距離NG",IF(AND($F$12&gt;=$B94,OR(AND($F$6="連携前",CH94&gt;0),AND($F$6="連携後",$AZ94=0,CH94=0),AND($F$6="連携後",$AZ94&gt;0,CH94&gt;0))),"OK","NG"))))</f>
        <v>OK</v>
      </c>
      <c r="CR94" s="192" t="str">
        <f ca="1">IF($F$12&lt;$B94,"",IF(COUNTIF($CJ94:$CN94,"不要")=3,"OK",IF(OR($AX94="NG",$AX94="日数NG"),"距離NG",IF(AND($F$12&gt;=$B94,$L94*1440&gt;=CH94),"OK","NG"))))</f>
        <v>OK</v>
      </c>
      <c r="CT94" s="107" t="str">
        <f ca="1">IF(OR(COUNTIF($CJ94:$CN94,"不要")=3,$F$12&lt;$B94),"",IF(AND($F$12&gt;=$B94,ISNUMBER(CH94)=TRUE),CH94,0))</f>
        <v/>
      </c>
      <c r="CV94" s="192" t="str">
        <f ca="1">IF($F$12&lt;$B94,"",IF(AND($F$12&gt;=$B94,INDIRECT("'総括分析データ '!"&amp;CV$78&amp;$C94)&lt;&gt;""),VALUE(INDIRECT("'総括分析データ '!"&amp;CV$78&amp;$C94)),""))</f>
        <v/>
      </c>
      <c r="CX94" s="192" t="str">
        <f ca="1">IF($F$12&lt;$B94,"",IF(OR(AND($F$12&gt;=$B94,COUNTIF($F$22:$I$32,"平均速度")=0),$D94=0),"不要",IF(AND($F$12&gt;=$B94,COUNTIF($F$22:$I$32,"平均速度")=1,$J94="NG"),"日数NG",IF(AND($F$12&gt;=$B94,COUNTIF($F$22:$I$32,"平均速度")=1,$D94=1,$CH94&lt;&gt;""),"OK","NG"))))</f>
        <v>不要</v>
      </c>
      <c r="CZ94" s="192" t="str">
        <f ca="1">IF($F$12&lt;$B94,"",IF(OR(AND($F$12&gt;=$B94,COUNTIF($F$35:$I$45,"平均速度")=0),$F94=0),"不要",IF(AND($F$12&gt;=$B94,COUNTIF($F$35:$I$45,"平均速度")=1,$J94="NG"),"日数NG",IF(AND($F$12&gt;=$B94,COUNTIF($F$35:$I$45,"平均速度")=1,$F94=1,$CH94&lt;&gt;""),"OK","NG"))))</f>
        <v>不要</v>
      </c>
      <c r="DB94" s="192" t="str">
        <f ca="1">IF($F$12&lt;$B94,"",IF(OR(AND($F$12&gt;=$B94,COUNTIF($F$48:$I$58,"平均速度")=0),$H94=0),"不要",IF(AND($F$12&gt;=$B94,COUNTIF($F$48:$I$58,"平均速度")=1,$J94="NG"),"日数NG",IF(AND($F$12&gt;=$B94,COUNTIF($F$48:$I$58,"平均速度")=1,$H94=1,$CH94&lt;&gt;""),"OK","NG"))))</f>
        <v>不要</v>
      </c>
      <c r="DD94" s="192" t="str">
        <f ca="1">IF($F$12&lt;$B94,"",IF(COUNTIF($CX94:$DB94,"不要")=3,"OK",IF(OR($AX94="NG",$AX94="日数NG"),"距離NG",IF(AND($F$12&gt;=$B94,OR(AND($F$6="連携前",CV94&gt;0),AND($F$6="連携後",$AV94=0,CV94=0),AND($F$6="連携後",$AV94&gt;0,CV94&gt;0))),"OK","NG"))))</f>
        <v>OK</v>
      </c>
      <c r="DF94" s="192" t="str">
        <f ca="1">IF($F$12&lt;$B94,"",IF(COUNTIF($CX94:$DB94,"不要")=3,"OK",IF(OR($AX94="NG",$AX94="日数NG"),"距離NG",IF(AND($F$12&gt;=$B94,CV94&lt;60),"OK",IF(AND($F$12&gt;=$B94,CV94&lt;120),"BC","NG")))))</f>
        <v>OK</v>
      </c>
      <c r="DH94" s="107" t="str">
        <f ca="1">IF(OR($F$12&lt;$B94,COUNTIF($CX94:$DB94,"不要")=3),"",IF(AND($F$12&gt;=$B94,ISNUMBER(CV94)=TRUE),CV94,0))</f>
        <v/>
      </c>
      <c r="DJ94">
        <v>8</v>
      </c>
      <c r="DL94" s="192" t="str">
        <f ca="1">IF($F$12&lt;$B94,"",IF(AND($F$12&gt;=$B94,INDIRECT("'総括分析データ '!"&amp;DL$78&amp;$C94)&lt;&gt;""),VALUE(INDIRECT("'総括分析データ '!"&amp;DL$78&amp;$C94)),""))</f>
        <v/>
      </c>
      <c r="DN94" s="192" t="str">
        <f ca="1">IF($F$12&lt;$B94,"",IF(OR(AND($F$12&gt;=$B94,COUNTIF($F$22:$I$32,"走行距離（高速道路）")=0),$D94=0),"不要",IF(AND($F$12&gt;=$B94,COUNTIF($F$22:$I$32,"走行距離（高速道路）")&gt;=1,$J94="NG"),"日数NG",IF(AND($F$12&gt;=$B94,COUNTIF($F$22:$I$32,"走行距離（高速道路）")&gt;=1,$D94=1,$CH94&lt;&gt;""),"OK","NG"))))</f>
        <v>不要</v>
      </c>
      <c r="DP94" s="192" t="str">
        <f ca="1">IF($F$12&lt;$B94,"",IF(OR(AND($F$12&gt;=$B94,COUNTIF($F$35:$I$45,"走行距離（高速道路）")=0),$F94=0),"不要",IF(AND($F$12&gt;=$B94,COUNTIF($F$35:$I$45,"走行距離（高速道路）")&gt;=1,$J94="NG"),"日数NG",IF(AND($F$12&gt;=$B94,COUNTIF($F$35:$I$45,"走行距離（高速道路）")&gt;=1,$F94=1,$CH94&lt;&gt;""),"OK","NG"))))</f>
        <v>不要</v>
      </c>
      <c r="DR94" s="192" t="str">
        <f ca="1">IF($F$12&lt;$B94,"",IF(OR(AND($F$12&gt;=$B94,COUNTIF($F$48:$I$58,"走行距離（高速道路）")=0),$H94=0),"不要",IF(AND($F$12&gt;=$B94,COUNTIF($F$48:$I$58,"走行距離（高速道路）")&gt;=1,$J94="NG"),"日数NG",IF(AND($F$12&gt;=$B94,COUNTIF($F$48:$I$58,"走行距離（高速道路）")&gt;=1,$H94=1,$CH94&lt;&gt;""),"OK","NG"))))</f>
        <v>不要</v>
      </c>
      <c r="DT94" s="192" t="str">
        <f ca="1">IF($F$12&lt;$B94,"",IF(COUNTIF($DN94:$DR94,"不要")=3,"OK",IF(OR($AX94="NG",$AX94="日数NG"),"距離NG",IF(DL94&gt;=0,"OK","NG"))))</f>
        <v>OK</v>
      </c>
      <c r="DV94" s="192" t="str">
        <f ca="1">IF($F$12&lt;$B94,"",IF(COUNTIF($DN94:$DR94,"不要")=3,"OK",IF(OR($AX94="NG",$AX94="日数NG"),"距離NG",IF(AND($F$12&gt;=$B94,AX94="OK",OR(DL94&lt;=AZ94,DL94="")),"OK","NG"))))</f>
        <v>OK</v>
      </c>
      <c r="DX94" s="107" t="str">
        <f ca="1">IF(OR($F$12&lt;$B94,COUNTIF($DN94:$DR94,"不要")=3),"",IF(AND($F$12&gt;=$B94,ISNUMBER(DL94)=TRUE),DL94,0))</f>
        <v/>
      </c>
      <c r="DZ94" s="192" t="str">
        <f ca="1">IF($F$12&lt;$B94,"",IF(AND($F$12&gt;=$B94,INDIRECT("'総括分析データ '!"&amp;DZ$78&amp;$C94)&lt;&gt;""),VALUE(INDIRECT("'総括分析データ '!"&amp;DZ$78&amp;$C94)),""))</f>
        <v/>
      </c>
      <c r="EB94" s="192" t="str">
        <f ca="1">IF($F$12&lt;$B94,"",IF(COUNTIF($CJ94:$CN94,"不要")=3,"OK",IF($N94="NG","日数NG",IF(OR(DZ94&gt;=0,DZ94=""),"OK","NG"))))</f>
        <v>OK</v>
      </c>
      <c r="ED94" s="192" t="str">
        <f ca="1">IF($F$12&lt;$B94,"",IF(COUNTIF($CJ94:$CN94,"不要")=3,"OK",IF($N94="NG","日数NG",IF(OR(DZ94&lt;=CH94,DZ94=""),"OK","NG"))))</f>
        <v>OK</v>
      </c>
      <c r="EF94" s="107">
        <f ca="1">IF($F$12&lt;$B94,"",IF(AND($F$12&gt;=$B94,ISNUMBER(DZ94)=TRUE),DZ94,0))</f>
        <v>0</v>
      </c>
      <c r="EH94" s="192" t="str">
        <f ca="1">IF($F$12&lt;$B94,"",IF(AND($F$12&gt;=$B94,INDIRECT("'総括分析データ '!"&amp;EH$78&amp;$C94)&lt;&gt;""),VALUE(INDIRECT("'総括分析データ '!"&amp;EH$78&amp;$C94)),""))</f>
        <v/>
      </c>
      <c r="EJ94" s="192" t="str">
        <f ca="1">IF($F$12&lt;$B94,"",IF(COUNTIF($CX94:$DB94,"不要")=3,"OK",IF(OR($AX94="NG",$AX94="日数NG"),"距離NG",IF(OR(EH94&gt;=0,EH94=""),"OK","NG"))))</f>
        <v>OK</v>
      </c>
      <c r="EL94" s="192" t="str">
        <f ca="1">IF($F$12&lt;$B94,"",IF(COUNTIF($CX94:$DB94,"不要")=3,"OK",IF(OR($AX94="NG",$AX94="日数NG"),"距離NG",IF(OR(EH94&lt;=120,EH94=""),"OK","NG"))))</f>
        <v>OK</v>
      </c>
      <c r="EN94" s="92">
        <f ca="1">IF($F$12&lt;$B94,"",IF(AND($F$12&gt;=$B94,ISNUMBER(EH94)=TRUE),EH94,0))</f>
        <v>0</v>
      </c>
      <c r="EP94">
        <v>8</v>
      </c>
      <c r="ER94" s="192" t="str">
        <f ca="1">IF($F$12&lt;$B94,"",IF(AND($F$12&gt;=$B94,INDIRECT("'総括分析データ '!"&amp;ER$78&amp;$C94)&lt;&gt;""),VALUE(INDIRECT("'総括分析データ '!"&amp;ER$78&amp;$C94)),""))</f>
        <v/>
      </c>
      <c r="ET94" s="192" t="str">
        <f ca="1">IF($F$12&lt;$B94,"",IF(AND($F$12&gt;=$B94,INDIRECT("'総括分析データ '!"&amp;ET$78&amp;$C94)&lt;&gt;""),VALUE(INDIRECT("'総括分析データ '!"&amp;ET$78&amp;$C94)),""))</f>
        <v/>
      </c>
      <c r="EV94" s="192" t="str">
        <f ca="1">IF($F$12&lt;$B94,"",IF(OR(AND($F$12&gt;=$B94,COUNTIF($F$22:$I$32,"荷積み・荷卸し")=0),$D94=0),"不要",IF(AND($F$12&gt;=$B94,COUNTIF($F$22:$I$32,"荷積み・荷卸し")&gt;=1,$J94="NG"),"日数NG",IF(OR(AND($F$12&gt;=$B94,COUNTIF($F$22:$I$32,"荷積み・荷卸し")&gt;=1,$D94=1,$ER94&lt;&gt;""),AND($F$12&gt;=$B94,COUNTIF($F$22:$I$32,"荷積み・荷卸し")&gt;=1,$D94=1,$ET94&lt;&gt;"")),"OK","NG"))))</f>
        <v>不要</v>
      </c>
      <c r="EX94" s="192" t="str">
        <f ca="1">IF($F$12&lt;$B94,"",IF(OR(AND($F$12&gt;=$B94,COUNTIF($F$35:$I$45,"荷積み・荷卸し")=0),$F94=0),"不要",IF(AND($F$12&gt;=$B94,COUNTIF($F$35:$I$45,"荷積み・荷卸し")&gt;=1,$J94="NG"),"日数NG",IF(OR(AND($F$12&gt;=$B94,COUNTIF($F$35:$I$45,"荷積み・荷卸し")&gt;=1,$F94=1,$ER94&lt;&gt;""),AND($F$12&gt;=$B94,COUNTIF($F$35:$I$45,"荷積み・荷卸し")&gt;=1,$F94=1,$ET94&lt;&gt;"")),"OK","NG"))))</f>
        <v>不要</v>
      </c>
      <c r="EZ94" s="192" t="str">
        <f ca="1">IF($F$12&lt;$B94,"",IF(OR(AND($F$12&gt;=$B94,COUNTIF($F$48:$I$58,"荷積み・荷卸し")=0),$H94=0),"不要",IF(AND($F$12&gt;=$B94,COUNTIF($F$48:$I$58,"荷積み・荷卸し")&gt;=1,$J94="NG"),"日数NG",IF(OR(AND($F$12&gt;=$B94,COUNTIF($F$48:$I$58,"荷積み・荷卸し")&gt;=1,$H94=1,$ER94&lt;&gt;""),AND($F$12&gt;=$B94,COUNTIF($F$48:$I$58,"荷積み・荷卸し")&gt;=1,$H94=1,$ET94&lt;&gt;"")),"OK","NG"))))</f>
        <v>不要</v>
      </c>
      <c r="FB94" s="192" t="str">
        <f ca="1">IF($F$12&lt;$B94,"",IF(COUNTIF($EV94:$EZ94,"不要")=3,"OK",IF($N94="NG","日数NG",IF(OR(ER94&gt;=0,ER94=""),"OK","NG"))))</f>
        <v>OK</v>
      </c>
      <c r="FD94" s="192" t="str">
        <f ca="1">IF($F$12&lt;$B94,"",IF(COUNTIF($EV94:$EZ94,"不要")=3,"OK",IF($N94="NG","日数NG",IF(OR(ER94&lt;=$L94*1440,ER94=""),"OK","NG"))))</f>
        <v>OK</v>
      </c>
      <c r="FF94" s="192" t="str">
        <f ca="1">IF($F$12&lt;$B94,"",IF(COUNTIF($EV94:$EZ94,"不要")=3,"OK",IF($N94="NG","日数NG",IF(OR(ET94&gt;=0,ET94=""),"OK","NG"))))</f>
        <v>OK</v>
      </c>
      <c r="FH94" s="192" t="str">
        <f ca="1">IF($F$12&lt;$B94,"",IF(COUNTIF($EV94:$EZ94,"不要")=3,"OK",IF($N94="NG","日数NG",IF(OR(ET94&lt;=$L94*1440,ET94=""),"OK","NG"))))</f>
        <v>OK</v>
      </c>
      <c r="FJ94" s="107" t="str">
        <f ca="1">IF($F$12&lt;$B94,"",IF(COUNTIF($EV94:$EZ94,"不要")=3,"",IF(AND($F$12&gt;=$B94,ISNUMBER(ER94)=TRUE),ER94,0)))</f>
        <v/>
      </c>
      <c r="FL94" s="107" t="str">
        <f ca="1">IF($F$12&lt;$B94,"",IF(COUNTIF($EV94:$EZ94,"不要")=3,"",IF(AND($F$12&gt;=$B94,ISNUMBER(ET94)=TRUE),ET94,0)))</f>
        <v/>
      </c>
      <c r="FN94" s="192" t="str">
        <f ca="1">IF($F$12&lt;$B94,"",IF(AND($F$12&gt;=$B94,INDIRECT("'総括分析データ '!"&amp;FN$78&amp;$C94)&lt;&gt;""),VALUE(INDIRECT("'総括分析データ '!"&amp;FN$78&amp;$C94)),""))</f>
        <v/>
      </c>
      <c r="FP94" s="192" t="str">
        <f ca="1">IF($F$12&lt;$B94,"",IF(OR(AND($F$12&gt;=$B94,COUNTIF($F$22:$I$32,"荷待ち時間")=0),$D94=0),"不要",IF(AND($F$12&gt;=$B94,COUNTIF($F$22:$I$32,"荷待ち時間")&gt;=1,$J94="NG"),"日数NG",IF(AND($F$12&gt;=$B94,COUNTIF($F$22:$I$32,"荷待ち時間")&gt;=1,$D94=1,$FN94&lt;&gt;""),"OK","NG"))))</f>
        <v>不要</v>
      </c>
      <c r="FR94" s="192" t="str">
        <f ca="1">IF($F$12&lt;$B94,"",IF(OR(AND($F$12&gt;=$B94,COUNTIF($F$35:$I$45,"荷待ち時間")=0),$F94=0),"不要",IF(AND($F$12&gt;=$B94,COUNTIF($F$35:$I$45,"荷待ち時間")&gt;=1,$J94="NG"),"日数NG",IF(AND($F$12&gt;=$B94,COUNTIF($F$35:$I$45,"荷待ち時間")&gt;=1,$F94=1,$FN94&lt;&gt;""),"OK","NG"))))</f>
        <v>不要</v>
      </c>
      <c r="FT94" s="192" t="str">
        <f ca="1">IF($F$12&lt;$B94,"",IF(OR(AND($F$12&gt;=$B94,COUNTIF($F$48:$I$58,"荷待ち時間")=0),$H94=0),"不要",IF(AND($F$12&gt;=$B94,COUNTIF($F$48:$I$58,"荷待ち時間")&gt;=1,$J94="NG"),"日数NG",IF(AND($F$12&gt;=$B94,COUNTIF($F$48:$I$58,"荷待ち時間")&gt;=1,$H94=1,$FN94&lt;&gt;""),"OK","NG"))))</f>
        <v>不要</v>
      </c>
      <c r="FV94" s="192" t="str">
        <f ca="1">IF($F$12&lt;$B94,"",IF(COUNTIF($FP94:$FT94,"不要")=3,"OK",IF($N94="NG","日数NG",IF(FN94&gt;=0,"OK","NG"))))</f>
        <v>OK</v>
      </c>
      <c r="FX94" s="192" t="str">
        <f ca="1">IF($F$12&lt;$B94,"",IF(COUNTIF($FP94:$FT94,"不要")=3,"OK",IF($N94="NG","日数NG",IF(AND($F$12&gt;=$B94,$N94="OK",FN94&lt;=$L94*1440),"OK","NG"))))</f>
        <v>OK</v>
      </c>
      <c r="FZ94" s="107" t="str">
        <f ca="1">IF($F$12&lt;$B94,"",IF(COUNTIF($FP94:$FT94,"不要")=3,"",IF(AND($F$12&gt;=$B94,ISNUMBER(FN94)=TRUE),FN94,0)))</f>
        <v/>
      </c>
      <c r="GB94">
        <v>8</v>
      </c>
      <c r="GD94" s="192" t="str">
        <f ca="1">IF($F$12&lt;$B94,"",IF(AND($F$12&gt;=$B94,INDIRECT("'総括分析データ '!"&amp;GD$78&amp;$C94)&lt;&gt;""),VALUE(INDIRECT("'総括分析データ '!"&amp;GD$78&amp;$C94)),""))</f>
        <v/>
      </c>
      <c r="GF94" s="192" t="str">
        <f ca="1">IF($F$12&lt;$B94,"",IF(OR(AND($F$12&gt;=$B94,COUNTIF($F$22:$I$32,"荷待ち時間（うちアイドリング時間）")=0),$D94=0),"不要",IF(AND($F$12&gt;=$B94,COUNTIF($F$22:$I$32,"荷待ち時間（うちアイドリング時間）")&gt;=1,$J94="NG"),"日数NG",IF(AND($F$12&gt;=$B94,COUNTIF($F$22:$I$32,"荷待ち時間（うちアイドリング時間）")&gt;=1,$D94=1,GD94&lt;&gt;""),"OK","NG"))))</f>
        <v>不要</v>
      </c>
      <c r="GH94" s="192" t="str">
        <f ca="1">IF($F$12&lt;$B94,"",IF(OR(AND($F$12&gt;=$B94,COUNTIF($F$35:$I$45,"荷待ち時間（うちアイドリング時間）")=0),$F94=0),"不要",IF(AND($F$12&gt;=$B94,COUNTIF($F$35:$I$45,"荷待ち時間（うちアイドリング時間）")&gt;=1,$J94="NG"),"日数NG",IF(AND($F$12&gt;=$B94,COUNTIF($F$35:$I$45,"荷待ち時間（うちアイドリング時間）")&gt;=1,$F94=1,$GD94&lt;&gt;""),"OK","NG"))))</f>
        <v>不要</v>
      </c>
      <c r="GJ94" s="192" t="str">
        <f ca="1">IF($F$12&lt;$B94,"",IF(OR(AND($F$12&gt;=$B94,COUNTIF($F$48:$I$58,"荷待ち時間（うちアイドリング時間）")=0),$H94=0),"不要",IF(AND($F$12&gt;=$B94,COUNTIF($F$48:$I$58,"荷待ち時間（うちアイドリング時間）")&gt;=1,$J94="NG"),"日数NG",IF(AND($F$12&gt;=$B94,COUNTIF($F$48:$I$58,"荷待ち時間（うちアイドリング時間）")&gt;=1,$H94=1,$GD94&lt;&gt;""),"OK","NG"))))</f>
        <v>不要</v>
      </c>
      <c r="GL94" s="192" t="str">
        <f ca="1">IF($F$12&lt;$B94,"",IF(OR(AND($F$12&gt;=$B94,$F94=0),AND($F$12&gt;=$B94,$F$16&lt;&gt;5)),"不要",IF(AND($F$12&gt;=$B94,$F$16=5,$GD94&lt;&gt;""),"OK","NG")))</f>
        <v>不要</v>
      </c>
      <c r="GN94" s="192" t="str">
        <f ca="1">IF($F$12&lt;$B94,"",IF($N94="NG","日数NG",IF(GD94&gt;=0,"OK","NG")))</f>
        <v>OK</v>
      </c>
      <c r="GP94" s="192" t="str">
        <f ca="1">IF($F$12&lt;$B94,"",IF($N94="NG","日数NG",IF(OR(COUNTIF(GF94:GL94,"不要")=4,AND($F$12&gt;=$B94,$N94="OK",$FN94&gt;=0,$GD94&lt;=FN94),AND($F$12&gt;=$B94,$N94="OK",$FN94="",$GD94&lt;=$L94*1440)),"OK","NG")))</f>
        <v>OK</v>
      </c>
      <c r="GR94" s="107" t="str">
        <f ca="1">IF($F$12&lt;$B94,"",IF(COUNTIF($GF94:$GJ94,"不要")=3,"",IF(AND($F$12&gt;=$B94,ISNUMBER(GD94)=TRUE),GD94,0)))</f>
        <v/>
      </c>
      <c r="GT94" s="192" t="str">
        <f ca="1">IF($F$12&lt;$B94,"",IF(AND($F$12&gt;=$B94,INDIRECT("'総括分析データ '!"&amp;GT$78&amp;$C94)&lt;&gt;""),VALUE(INDIRECT("'総括分析データ '!"&amp;GT$78&amp;$C94)),""))</f>
        <v/>
      </c>
      <c r="GV94" s="192" t="str">
        <f ca="1">IF($F$12&lt;$B94,"",IF(OR(AND($F$12&gt;=$B94,COUNTIF($F$22:$I$32,"早着による待機時間")=0),$D94=0),"不要",IF(AND($F$12&gt;=$B94,COUNTIF($F$22:$I$32,"早着による待機時間")&gt;=1,$J94="NG"),"日数NG",IF(AND($F$12&gt;=$B94,COUNTIF($F$22:$I$32,"早着による待機時間")&gt;=1,$D94=1,GT94&lt;&gt;""),"OK","NG"))))</f>
        <v>不要</v>
      </c>
      <c r="GX94" s="192" t="str">
        <f ca="1">IF($F$12&lt;$B94,"",IF(OR(AND($F$12&gt;=$B94,COUNTIF($F$35:$I$45,"早着による待機時間")=0),$F94=0),"不要",IF(AND($F$12&gt;=$B94,COUNTIF($F$35:$I$45,"早着による待機時間")&gt;=1,$J94="NG"),"日数NG",IF(AND($F$12&gt;=$B94,COUNTIF($F$35:$I$45,"早着による待機時間")&gt;=1,$F94=1,GT94&lt;&gt;""),"OK","NG"))))</f>
        <v>不要</v>
      </c>
      <c r="GZ94" s="192" t="str">
        <f ca="1">IF($F$12&lt;$B94,"",IF(OR(AND($F$12&gt;=$B94,COUNTIF($F$48:$I$58,"早着による待機時間")=0),$H94=0),"不要",IF(AND($F$12&gt;=$B94,COUNTIF($F$48:$I$58,"早着による待機時間")&gt;=1,$J94="NG"),"日数NG",IF(AND($F$12&gt;=$B94,COUNTIF($F$48:$I$58,"早着による待機時間")&gt;=1,$H94=1,GT94&lt;&gt;""),"OK","NG"))))</f>
        <v>不要</v>
      </c>
      <c r="HB94" s="192" t="str">
        <f ca="1">IF($F$12&lt;$B94,"",IF(COUNTIF($GV94:$GZ94,"不要")=3,"OK",IF($N94="NG","日数NG",IF(GT94&gt;=0,"OK","NG"))))</f>
        <v>OK</v>
      </c>
      <c r="HD94" s="192" t="str">
        <f ca="1">IF($F$12&lt;$B94,"",IF(COUNTIF($GV94:$GZ94,"不要")=3,"OK",IF($N94="NG","日数NG",IF(AND($F$12&gt;=$B94,$N94="OK",GT94&lt;=$L94*1440),"OK","NG"))))</f>
        <v>OK</v>
      </c>
      <c r="HF94" s="107" t="str">
        <f ca="1">IF($F$12&lt;$B94,"",IF(COUNTIF($GV94:$GZ94,"不要")=3,"",IF(AND($F$12&gt;=$B94,ISNUMBER(GT94)=TRUE),GT94,0)))</f>
        <v/>
      </c>
      <c r="HH94">
        <v>8</v>
      </c>
      <c r="HJ94" s="192" t="str">
        <f ca="1">IF($F$12&lt;$B94,"",IF(AND($F$12&gt;=$B94,INDIRECT("'総括分析データ '!"&amp;HJ$78&amp;$C94)&lt;&gt;""),VALUE(INDIRECT("'総括分析データ '!"&amp;HJ$78&amp;$C94)),""))</f>
        <v/>
      </c>
      <c r="HL94" s="192" t="str">
        <f ca="1">IF($F$12&lt;$B94,"",IF(OR(AND($F$12&gt;=$B94,COUNTIF($F$22:$I$32,"休憩")=0),$D94=0),"不要",IF(AND($F$12&gt;=$B94,COUNTIF($F$22:$I$32,"休憩")&gt;=1,$J94="NG"),"日数NG",IF(AND($F$12&gt;=$B94,COUNTIF($F$22:$I$32,"休憩")&gt;=1,$D94=1,HJ94&lt;&gt;""),"OK","NG"))))</f>
        <v>不要</v>
      </c>
      <c r="HN94" s="192" t="str">
        <f ca="1">IF($F$12&lt;$B94,"",IF(OR(AND($F$12&gt;=$B94,COUNTIF($F$35:$I$45,"休憩")=0),$F94=0),"不要",IF(AND($F$12&gt;=$B94,COUNTIF($F$35:$I$45,"休憩")&gt;=1,$J94="NG"),"日数NG",IF(AND($F$12&gt;=$B94,COUNTIF($F$35:$I$45,"休憩")&gt;=1,$F94=1,HJ94&lt;&gt;""),"OK","NG"))))</f>
        <v>不要</v>
      </c>
      <c r="HP94" s="192" t="str">
        <f ca="1">IF($F$12&lt;$B94,"",IF(OR(AND($F$12&gt;=$B94,COUNTIF($F$48:$I$58,"休憩")=0),$H94=0),"不要",IF(AND($F$12&gt;=$B94,COUNTIF($F$48:$I$58,"休憩")&gt;=1,$J94="NG"),"日数NG",IF(AND($F$12&gt;=$B94,COUNTIF($F$48:$I$58,"休憩")&gt;=1,$H94=1,HJ94&lt;&gt;""),"OK","NG"))))</f>
        <v>不要</v>
      </c>
      <c r="HR94" s="192" t="str">
        <f ca="1">IF($F$12&lt;$B94,"",IF(COUNTIF($HL94:$HP94,"不要")=3,"OK",IF($N94="NG","日数NG",IF(HJ94&gt;=0,"OK","NG"))))</f>
        <v>OK</v>
      </c>
      <c r="HT94" s="192" t="str">
        <f ca="1">IF($F$12&lt;$B94,"",IF(COUNTIF($HL94:$HP94,"不要")=3,"OK",IF($N94="NG","日数NG",IF(AND($F$12&gt;=$B94,$N94="OK",HJ94&lt;=$L94*1440),"OK","NG"))))</f>
        <v>OK</v>
      </c>
      <c r="HV94" s="107" t="str">
        <f ca="1">IF($F$12&lt;$B94,"",IF(COUNTIF($HL94:$HP94,"不要")=3,"",IF(AND($F$12&gt;=$B94,ISNUMBER(HJ94)=TRUE),HJ94,0)))</f>
        <v/>
      </c>
      <c r="HX94" s="192" t="str">
        <f ca="1">IF($F$12&lt;$B94,"",IF(AND($F$12&gt;=$B94,INDIRECT("'総括分析データ '!"&amp;HX$78&amp;$C94)&lt;&gt;""),VALUE(INDIRECT("'総括分析データ '!"&amp;HX$78&amp;$C94)),""))</f>
        <v/>
      </c>
      <c r="HZ94" s="192" t="str">
        <f ca="1">IF($F$12&lt;$B94,"",IF(OR(AND($F$12&gt;=$B94,COUNTIF($F$22:$I$32,"発着時刻")=0),$D94=0),"不要",IF(AND($F$12&gt;=$B94,COUNTIF($F$22:$I$32,"発着時刻")&gt;=1,$J94="NG"),"日数NG",IF(AND($F$12&gt;=$B94,COUNTIF($F$22:$I$32,"発着時刻")&gt;=1,$D94=1,HX94&lt;&gt;""),"OK","NG"))))</f>
        <v>不要</v>
      </c>
      <c r="IB94" s="192" t="str">
        <f ca="1">IF($F$12&lt;$B94,"",IF(OR(AND($F$12&gt;=$B94,COUNTIF($F$35:$I$45,"発着時刻")=0),$F94=0),"不要",IF(AND($F$12&gt;=$B94,COUNTIF($F$35:$I$45,"発着時刻")&gt;=1,$J94="NG"),"日数NG",IF(AND($F$12&gt;=$B94,COUNTIF($F$35:$I$45,"発着時刻")&gt;=1,$F94=1,HX94&lt;&gt;""),"OK","NG"))))</f>
        <v>不要</v>
      </c>
      <c r="ID94" s="192" t="str">
        <f ca="1">IF($F$12&lt;$B94,"",IF(OR(AND($F$12&gt;=$B94,COUNTIF($F$48:$I$58,"発着時刻")=0),$H94=0),"不要",IF(AND($F$12&gt;=$B94,COUNTIF($F$48:$I$58,"発着時刻")&gt;=1,$J94="NG"),"日数NG",IF(AND($F$12&gt;=$B94,COUNTIF($F$48:$I$58,"発着時刻")&gt;=1,$H94=1,HX94&lt;&gt;""),"OK","NG"))))</f>
        <v>不要</v>
      </c>
      <c r="IF94" s="192" t="str">
        <f ca="1">IF($F$12&lt;$B94,"",IF(COUNTIF(HZ94:ID94,"不要")=3,"OK",IF($N94="NG","日数NG",IF(HX94="","OK",IF(AND(HX94&gt;=0,HX94&lt;&gt;"",ROUNDUP(HX94,0)-ROUNDDOWN(HX94,0)=0),"OK","NG")))))</f>
        <v>OK</v>
      </c>
      <c r="IH94" s="107" t="str">
        <f ca="1">IF($F$12&lt;$B94,"",IF(COUNTIF(HZ94:ID94,"不要")=3,"",IF(AND($F$12&gt;=$B94,ISNUMBER(HX94)=TRUE),HX94,0)))</f>
        <v/>
      </c>
      <c r="IJ94" s="192" t="str">
        <f ca="1">IF($F$12&lt;$B94,"",IF(AND($F$12&gt;=$B94,INDIRECT("'総括分析データ '!"&amp;IJ$78&amp;$C94)&lt;&gt;""),INDIRECT("'総括分析データ '!"&amp;IJ$78&amp;$C94),""))</f>
        <v/>
      </c>
      <c r="IL94" s="192" t="str">
        <f ca="1">IF($F$12&lt;$B94,"",IF(OR(AND($F$12&gt;=$B94,COUNTIF($F$22:$I$32,"積載情報")=0),$D94=0),"不要",IF(AND($F$12&gt;=$B94,COUNTIF($F$22:$I$32,"積載情報")&gt;=1,$J94="NG"),"日数NG",IF(AND($F$12&gt;=$B94,COUNTIF($F$22:$I$32,"積載情報")&gt;=1,$D94=1,IJ94&lt;&gt;""),"OK","NG"))))</f>
        <v>不要</v>
      </c>
      <c r="IN94" s="192" t="str">
        <f ca="1">IF($F$12&lt;$B94,"",IF(OR(AND($F$12&gt;=$B94,COUNTIF($F$35:$I$45,"積載情報")=0),$F94=0),"不要",IF(AND($F$12&gt;=$B94,COUNTIF($F$35:$I$45,"積載情報")&gt;=1,$J94="NG"),"日数NG",IF(AND($F$12&gt;=$B94,COUNTIF($F$35:$I$45,"積載情報")&gt;=1,$F94=1,IJ94&lt;&gt;""),"OK","NG"))))</f>
        <v>不要</v>
      </c>
      <c r="IP94" s="192" t="str">
        <f ca="1">IF($F$12&lt;$B94,"",IF(OR(AND($F$12&gt;=$B94,COUNTIF($F$48:$I$58,"積載情報")=0),$H94=0),"不要",IF(AND($F$12&gt;=$B94,COUNTIF($F$48:$I$58,"積載情報")&gt;=1,$J94="NG"),"日数NG",IF(AND($F$12&gt;=$B94,COUNTIF($F$48:$I$58,"積載情報")&gt;=1,$H94=1,IJ94&lt;&gt;""),"OK","NG"))))</f>
        <v>不要</v>
      </c>
      <c r="IR94" s="192" t="str">
        <f ca="1">IF($F$12&lt;$B94,"",IF(COUNTIF(IL94:IP94,"不要")=3,"OK",IF($N94="NG","日数NG",IF(IJ94="","OK",IF(COUNTIF(プルダウンリスト!$C$5:$C$8,反映・確認シート!IJ94)=1,"OK","NG")))))</f>
        <v>OK</v>
      </c>
      <c r="IT94" s="107" t="str">
        <f ca="1">IF($F$12&lt;$B94,"",IF($F$12&lt;$B94,"",IF(COUNTIF(IL94:IP94,"不要")=3,"",IJ94)))</f>
        <v/>
      </c>
      <c r="IV94" s="192" t="str">
        <f ca="1">IF($F$12&lt;$B94,"",IF(OR(AND($F$12&gt;=$B94,COUNTIF($F$48:$I$58,"積載情報")=0),$H94=0),"不要",IF(AND($F$12&gt;=$B94,COUNTIF($F$48:$I$58,"積載情報")&gt;=1,$J94="NG"),"日数NG",IF(AND($F$12&gt;=$B94,COUNTIF($F$48:$I$58,"積載情報")&gt;=1,$H94=1,IP94&lt;&gt;""),"OK","NG"))))</f>
        <v>不要</v>
      </c>
      <c r="IX94">
        <v>8</v>
      </c>
      <c r="IZ94" s="192" t="str">
        <f ca="1">IF($F$12&lt;$B94,"",IF(AND($F$12&gt;=$B94,INDIRECT("'総括分析データ '!"&amp;IZ$78&amp;$C94)&lt;&gt;""),VALUE(INDIRECT("'総括分析データ '!"&amp;IZ$78&amp;$C94)),""))</f>
        <v/>
      </c>
      <c r="JB94" s="192" t="str">
        <f ca="1">IF($F$12&lt;$B94,"",IF(OR(AND($F$12&gt;=$B94,COUNTIF($F$22:$I$32,"空車情報")=0),$D94=0),"不要",IF(AND($F$12&gt;=$B94,COUNTIF($F$22:$I$32,"空車情報")&gt;=1,$J94="NG"),"日数NG",IF(AND($F$12&gt;=$B94,COUNTIF($F$22:$I$32,"空車情報")&gt;=1,$D94=1,IZ94&lt;&gt;""),"OK","NG"))))</f>
        <v>不要</v>
      </c>
      <c r="JD94" s="192" t="str">
        <f ca="1">IF($F$12&lt;$B94,"",IF(OR(AND($F$12&gt;=$B94,COUNTIF($F$35:$I$45,"空車情報")=0),$F94=0),"不要",IF(AND($F$12&gt;=$B94,COUNTIF($F$35:$I$45,"空車情報")&gt;=1,$J94="NG"),"日数NG",IF(AND($F$12&gt;=$B94,COUNTIF($F$35:$I$45,"空車情報")&gt;=1,$F94=1,IZ94&lt;&gt;""),"OK","NG"))))</f>
        <v>不要</v>
      </c>
      <c r="JF94" s="192" t="str">
        <f ca="1">IF($F$12&lt;$B94,"",IF(OR(AND($F$12&gt;=$B94,COUNTIF($F$48:$I$58,"空車情報")=0),$H94=0),"不要",IF(AND($F$12&gt;=$B94,COUNTIF($F$48:$I$58,"空車情報")&gt;=1,$J94="NG"),"日数NG",IF(AND($F$12&gt;=$B94,COUNTIF($F$48:$I$58,"空車情報")&gt;=1,$H94=1,IZ94&lt;&gt;""),"OK","NG"))))</f>
        <v>不要</v>
      </c>
      <c r="JH94" s="192" t="str">
        <f ca="1">IF($F$12&lt;$B94,"",IF(COUNTIF(JB94:JF94,"不要")=3,"OK",IF($N94="NG","日数NG",IF(IZ94&gt;=0,"OK","NG"))))</f>
        <v>OK</v>
      </c>
      <c r="JJ94" s="192" t="str">
        <f ca="1">IF($F$12&lt;$B94,"",IF(COUNTIF(JB94:JF94,"不要")=3,"OK",IF($N94="NG","日数NG",IF(OR(AND($F$12&gt;=$B94,$N94="OK",$CH94&gt;=0,IZ94&lt;=$CH94),AND($F$12&gt;=$B94,$N94="OK",$CH94="",IZ94&lt;=$L94*1440)),"OK","NG"))))</f>
        <v>OK</v>
      </c>
      <c r="JL94" s="107" t="str">
        <f ca="1">IF($F$12&lt;$B94,"",IF(COUNTIF(JB94:JF94,"不要")=3,"",IF(AND($F$12&gt;=$B94,ISNUMBER(IZ94)=TRUE),IZ94,0)))</f>
        <v/>
      </c>
      <c r="JN94" s="192" t="str">
        <f ca="1">IF($F$12&lt;$B94,"",IF(AND($F$12&gt;=$B94,INDIRECT("'総括分析データ '!"&amp;JN$78&amp;$C94)&lt;&gt;""),VALUE(INDIRECT("'総括分析データ '!"&amp;JN$78&amp;$C94)),""))</f>
        <v/>
      </c>
      <c r="JP94" s="192" t="str">
        <f ca="1">IF($F$12&lt;$B94,"",IF(OR(AND($F$12&gt;=$B94,COUNTIF($F$22:$I$32,"空車情報")=0),$D94=0),"不要",IF(AND($F$12&gt;=$B94,COUNTIF($F$22:$I$32,"空車情報")&gt;=1,$J94="NG"),"日数NG",IF(AND($F$12&gt;=$B94,COUNTIF($F$22:$I$32,"空車情報")&gt;=1,$D94=1,JN94&lt;&gt;""),"OK","NG"))))</f>
        <v>不要</v>
      </c>
      <c r="JR94" s="192" t="str">
        <f ca="1">IF($F$12&lt;$B94,"",IF(OR(AND($F$12&gt;=$B94,COUNTIF($F$35:$I$45,"空車情報")=0),$F94=0),"不要",IF(AND($F$12&gt;=$B94,COUNTIF($F$35:$I$45,"空車情報")&gt;=1,$J94="NG"),"日数NG",IF(AND($F$12&gt;=$B94,COUNTIF($F$35:$I$45,"空車情報")&gt;=1,$F94=1,JN94&lt;&gt;""),"OK","NG"))))</f>
        <v>不要</v>
      </c>
      <c r="JT94" s="192" t="str">
        <f ca="1">IF($F$12&lt;$B94,"",IF(OR(AND($F$12&gt;=$B94,COUNTIF($F$48:$I$58,"空車情報")=0),$H94=0),"不要",IF(AND($F$12&gt;=$B94,COUNTIF($F$48:$I$58,"空車情報")&gt;=1,$J94="NG"),"日数NG",IF(AND($F$12&gt;=$B94,COUNTIF($F$48:$I$58,"空車情報")&gt;=1,$H94=1,JN94&lt;&gt;""),"OK","NG"))))</f>
        <v>不要</v>
      </c>
      <c r="JV94" s="192" t="str">
        <f ca="1">IF($F$12&lt;$B94,"",IF(COUNTIF(JP94:JT94,"不要")=3,"OK",IF($N94="NG","日数NG",IF(AND($F$12&gt;=$B94,JN94&gt;=0,JN94&lt;=AV94),"OK","NG"))))</f>
        <v>OK</v>
      </c>
      <c r="JX94" s="107" t="str">
        <f ca="1">IF($F$12&lt;$B94,"",IF(COUNTIF(JP94:JT94,"不要")=3,"",IF(AND($F$12&gt;=$B94,ISNUMBER(JN94)=TRUE),JN94,0)))</f>
        <v/>
      </c>
      <c r="JZ94" s="192" t="str">
        <f ca="1">IF($F$12&lt;$B94,"",IF(AND($F$12&gt;=$B94,INDIRECT("'総括分析データ '!"&amp;JZ$78&amp;$C94)&lt;&gt;""),VALUE(INDIRECT("'総括分析データ '!"&amp;JZ$78&amp;$C94)),""))</f>
        <v/>
      </c>
      <c r="KB94" s="192" t="str">
        <f ca="1">IF($F$12&lt;$B94,"",IF(OR(AND($F$12&gt;=$B94,COUNTIF($F$22:$I$32,"空車情報")=0),$D94=0),"不要",IF(AND($F$12&gt;=$B94,COUNTIF($F$22:$I$32,"空車情報")&gt;=1,$J94="NG"),"日数NG",IF(AND($F$12&gt;=$B94,COUNTIF($F$22:$I$32,"空車情報")&gt;=1,$D94=1,JZ94&lt;&gt;""),"OK","NG"))))</f>
        <v>不要</v>
      </c>
      <c r="KD94" s="192" t="str">
        <f ca="1">IF($F$12&lt;$B94,"",IF(OR(AND($F$12&gt;=$B94,COUNTIF($F$35:$I$45,"空車情報")=0),$F94=0),"不要",IF(AND($F$12&gt;=$B94,COUNTIF($F$35:$I$45,"空車情報")&gt;=1,$J94="NG"),"日数NG",IF(AND($F$12&gt;=$B94,COUNTIF($F$35:$I$45,"空車情報")&gt;=1,$F94=1,JZ94&lt;&gt;""),"OK","NG"))))</f>
        <v>不要</v>
      </c>
      <c r="KF94" s="192" t="str">
        <f ca="1">IF($F$12&lt;$B94,"",IF(OR(AND($F$12&gt;=$B94,COUNTIF($F$48:$I$58,"空車情報")=0),$H94=0),"不要",IF(AND($F$12&gt;=$B94,COUNTIF($F$48:$I$58,"空車情報")&gt;=1,$J94="NG"),"日数NG",IF(AND($F$12&gt;=$B94,COUNTIF($F$48:$I$58,"空車情報")&gt;=1,$H94=1,JZ94&lt;&gt;""),"OK","NG"))))</f>
        <v>不要</v>
      </c>
      <c r="KH94" s="192" t="str">
        <f ca="1">IF($F$12&lt;$B94,"",IF(COUNTIF(KB94:KF94,"不要")=3,"OK",IF($N94="NG","日数NG",IF(AND($F$12&gt;=$B94,JZ94&gt;=0,JZ94&lt;=100),"OK","NG"))))</f>
        <v>OK</v>
      </c>
      <c r="KJ94" s="107" t="str">
        <f ca="1">IF($F$12&lt;$B94,"",IF(COUNTIF(KB94:KF94,"不要")=3,"",IF(AND($F$12&gt;=$B94,ISNUMBER(JZ94)=TRUE),JZ94,0)))</f>
        <v/>
      </c>
      <c r="KL94">
        <v>8</v>
      </c>
      <c r="KN94" s="192" t="str">
        <f ca="1">IF($F$12&lt;$B94,"",IF(AND($F$12&gt;=$B94,INDIRECT("'総括分析データ '!"&amp;KN$78&amp;$C94)&lt;&gt;""),VALUE(INDIRECT("'総括分析データ '!"&amp;KN$78&amp;$C94)),""))</f>
        <v/>
      </c>
      <c r="KP94" s="192" t="str">
        <f ca="1">IF($F$12&lt;$B94,"",IF(OR(AND($F$12&gt;=$B94,COUNTIF($F$22:$I$32,"交通情報")=0),$D94=0),"不要",IF(AND($F$12&gt;=$B94,COUNTIF($F$22:$I$32,"交通情報")&gt;=1,$AX94="*NG*"),"距離NG",IF(AND($F$12&gt;=$B94,COUNTIF($F$22:$I$32,"交通情報")&gt;=1,$D94=1,KN94&lt;&gt;""),"OK","NG"))))</f>
        <v>不要</v>
      </c>
      <c r="KR94" s="192" t="str">
        <f ca="1">IF($F$12&lt;$B94,"",IF(OR(AND($F$12&gt;=$B94,COUNTIF($F$35:$I$45,"交通情報")=0),$F94=0),"不要",IF(AND($F$12&gt;=$B94,COUNTIF($F$35:$I$45,"交通情報")&gt;=1,$AX94="*NG*"),"距離NG",IF(AND($F$12&gt;=$B94,COUNTIF($F$35:$I$45,"交通情報")&gt;=1,$F94=1,KN94&lt;&gt;""),"OK","NG"))))</f>
        <v>不要</v>
      </c>
      <c r="KT94" s="192" t="str">
        <f ca="1">IF($F$12&lt;$B94,"",IF(OR(AND($F$12&gt;=$B94,COUNTIF($F$48:$I$58,"交通情報")=0),$H94=0),"不要",IF(AND($F$12&gt;=$B94,COUNTIF($F$48:$I$58,"交通情報")&gt;=1,$AX94="*NG*"),"距離NG",IF(AND($F$12&gt;=$B94,COUNTIF($F$48:$I$58,"交通情報")&gt;=1,$H94=1,KN94&lt;&gt;""),"OK","NG"))))</f>
        <v>不要</v>
      </c>
      <c r="KV94" s="192" t="str">
        <f ca="1">IF($F$12&lt;$B94,"",IF(COUNTIF(KP94:KT94,"不要")=3,"OK",IF($N94="NG","日数NG",IF(AND($F$12&gt;=$B94,KN94&gt;=0,KN94&lt;=$AV94),"OK","NG"))))</f>
        <v>OK</v>
      </c>
      <c r="KX94" s="107" t="str">
        <f ca="1">IF($F$12&lt;$B94,"",IF(COUNTIF(KP94:KT94,"不要")=3,"",IF(AND($F$12&gt;=$B94,ISNUMBER(KN94)=TRUE),KN94,0)))</f>
        <v/>
      </c>
      <c r="KZ94" s="192" t="str">
        <f ca="1">IF($F$12&lt;$B94,"",IF(AND($F$12&gt;=$B94,INDIRECT("'総括分析データ '!"&amp;KZ$78&amp;$C94)&lt;&gt;""),VALUE(INDIRECT("'総括分析データ '!"&amp;KZ$78&amp;$C94)),""))</f>
        <v/>
      </c>
      <c r="LB94" s="192" t="str">
        <f ca="1">IF($F$12&lt;$B94,"",IF(OR(AND($F$12&gt;=$B94,COUNTIF($F$22:$I$32,"交通情報")=0),$D94=0),"不要",IF(AND($F$12&gt;=$B94,COUNTIF($F$22:$I$32,"交通情報")&gt;=1,$D94=1,KZ94&lt;&gt;""),"OK","NG")))</f>
        <v>不要</v>
      </c>
      <c r="LD94" s="192" t="str">
        <f ca="1">IF($F$12&lt;$B94,"",IF(OR(AND($F$12&gt;=$B94,COUNTIF($F$35:$I$45,"交通情報")=0),$F94=0),"不要",IF(AND($F$12&gt;=$B94,COUNTIF($F$35:$I$45,"交通情報")&gt;=1,$F94=1,KZ94&lt;&gt;""),"OK","NG")))</f>
        <v>不要</v>
      </c>
      <c r="LF94" s="192" t="str">
        <f ca="1">IF($F$12&lt;$B94,"",IF(OR(AND($F$12&gt;=$B94,COUNTIF($F$48:$I$58,"交通情報")=0),$H94=0),"不要",IF(AND($F$12&gt;=$B94,COUNTIF($F$48:$I$58,"交通情報")&gt;=1,$H94=1,KZ94&lt;&gt;""),"OK","NG")))</f>
        <v>不要</v>
      </c>
      <c r="LH94" s="192" t="str">
        <f ca="1">IF($F$12&lt;$B94,"",IF(COUNTIF(LB94:LF94,"不要")=3,"OK",IF($N94="NG","日数NG",IF(KZ94="","OK",IF(AND(KZ94&gt;=0,KZ94&lt;&gt;"",ROUNDUP(KZ94,0)-ROUNDDOWN(KZ94,0)=0),"OK","NG")))))</f>
        <v>OK</v>
      </c>
      <c r="LJ94" s="107" t="str">
        <f ca="1">IF($F$12&lt;$B94,"",IF(COUNTIF(LB94:LF94,"不要")=3,"",IF(AND($F$12&gt;=$B94,ISNUMBER(KZ94)=TRUE),KZ94,0)))</f>
        <v/>
      </c>
      <c r="LL94" s="192" t="str">
        <f ca="1">IF($F$12&lt;$B94,"",IF(AND($F$12&gt;=$B94,INDIRECT("'総括分析データ '!"&amp;LL$78&amp;$C94)&lt;&gt;""),VALUE(INDIRECT("'総括分析データ '!"&amp;LL$78&amp;$C94)),""))</f>
        <v/>
      </c>
      <c r="LN94" s="192" t="str">
        <f ca="1">IF($F$12&lt;$B94,"",IF(OR(AND($F$12&gt;=$B94,COUNTIF($F$22:$I$32,"交通情報")=0),$D94=0),"不要",IF(AND($F$12&gt;=$B94,COUNTIF($F$22:$I$32,"交通情報")&gt;=1,$J94="NG"),"日数NG",IF(AND($F$12&gt;=$B94,COUNTIF($F$22:$I$32,"交通情報")&gt;=1,$D94=1,LL94&lt;&gt;""),"OK","NG"))))</f>
        <v>不要</v>
      </c>
      <c r="LP94" s="192" t="str">
        <f ca="1">IF($F$12&lt;$B94,"",IF(OR(AND($F$12&gt;=$B94,COUNTIF($F$35:$I$45,"交通情報")=0),$F94=0),"不要",IF(AND($F$12&gt;=$B94,COUNTIF($F$35:$I$45,"交通情報")&gt;=1,$J94="NG"),"日数NG",IF(AND($F$12&gt;=$B94,COUNTIF($F$35:$I$45,"交通情報")&gt;=1,$F94=1,LL94&lt;&gt;""),"OK","NG"))))</f>
        <v>不要</v>
      </c>
      <c r="LR94" s="192" t="str">
        <f ca="1">IF($F$12&lt;$B94,"",IF(OR(AND($F$12&gt;=$B94,COUNTIF($F$48:$I$58,"交通情報")=0),$H94=0),"不要",IF(AND($F$12&gt;=$B94,COUNTIF($F$48:$I$58,"交通情報")&gt;=1,$J94="NG"),"日数NG",IF(AND($F$12&gt;=$B94,COUNTIF($F$48:$I$58,"交通情報")&gt;=1,$H94=1,LL94&lt;&gt;""),"OK","NG"))))</f>
        <v>不要</v>
      </c>
      <c r="LT94" s="192" t="str">
        <f ca="1">IF($F$12&lt;$B94,"",IF(COUNTIF(LN94:LR94,"不要")=3,"OK",IF($N94="NG","日数NG",IF(LL94&gt;=0,"OK","NG"))))</f>
        <v>OK</v>
      </c>
      <c r="LV94" s="192" t="str">
        <f ca="1">IF($F$12&lt;$B94,"",IF(COUNTIF(LN94:LR94,"不要")=3,"OK",IF($N94="NG","日数NG",IF(OR(AND($F$12&gt;=$B94,$N94="OK",$CH94&gt;=0,LL94&lt;=$CH94),AND($F$12&gt;=$B94,$N94="OK",$CH94="",LL94&lt;=$L94*1440)),"OK","NG"))))</f>
        <v>OK</v>
      </c>
      <c r="LX94" s="107" t="str">
        <f ca="1">IF($F$12&lt;$B94,"",IF(COUNTIF(LN94:LR94,"不要")=3,"",IF(AND($F$12&gt;=$B94,ISNUMBER(LL94)=TRUE),LL94,0)))</f>
        <v/>
      </c>
      <c r="LZ94">
        <v>8</v>
      </c>
      <c r="MB94" s="192" t="str">
        <f ca="1">IF($F$12&lt;$B94,"",IF(AND($F$12&gt;=$B94,INDIRECT("'総括分析データ '!"&amp;MB$78&amp;$C94)&lt;&gt;""),VALUE(INDIRECT("'総括分析データ '!"&amp;MB$78&amp;$C94)),""))</f>
        <v/>
      </c>
      <c r="MD94" s="192" t="str">
        <f ca="1">IF($F$12&lt;$B94,"",IF(OR(AND($F$12&gt;=$B94,COUNTIF($F$22:$I$32,"温度情報")=0),$D94=0),"不要",IF(AND($F$12&gt;=$B94,COUNTIF($F$22:$I$32,"温度情報")&gt;=1,$J94="NG"),"日数NG",IF(AND($F$12&gt;=$B94,COUNTIF($F$22:$I$32,"温度情報")&gt;=1,$D94=1,MB94&lt;&gt;""),"OK","NG"))))</f>
        <v>不要</v>
      </c>
      <c r="MF94" s="192" t="str">
        <f ca="1">IF($F$12&lt;$B94,"",IF(OR(AND($F$12&gt;=$B94,COUNTIF($F$35:$I$45,"温度情報")=0),$F94=0),"不要",IF(AND($F$12&gt;=$B94,COUNTIF($F$35:$I$45,"温度情報")&gt;=1,$J94="NG"),"日数NG",IF(AND($F$12&gt;=$B94,COUNTIF($F$35:$I$45,"温度情報")&gt;=1,$F94=1,MB94&lt;&gt;""),"OK","NG"))))</f>
        <v>不要</v>
      </c>
      <c r="MH94" s="192" t="str">
        <f ca="1">IF($F$12&lt;$B94,"",IF(OR(AND($F$12&gt;=$B94,COUNTIF($F$48:$I$58,"温度情報")=0),$H94=0),"不要",IF(AND($F$12&gt;=$B94,COUNTIF($F$48:$I$58,"温度情報")&gt;=1,$J94="NG"),"日数NG",IF(AND($F$12&gt;=$B94,COUNTIF($F$48:$I$58,"温度情報")&gt;=1,$H94=1,MB94&lt;&gt;""),"OK","NG"))))</f>
        <v>不要</v>
      </c>
      <c r="MJ94" s="192" t="str">
        <f ca="1">IF($F$12&lt;$B94,"",IF(COUNTIF(MD94:MH94,"不要")=3,"OK",IF(AND($F$12&gt;=$B94,MB94&gt;100,MB94&lt;-100),"BC","OK")))</f>
        <v>OK</v>
      </c>
      <c r="ML94" s="107" t="str">
        <f ca="1">IF($F$12&lt;$B94,"",IF(COUNTIF(MD94:MH94,"不要")=3,"",IF(AND($F$12&gt;=$B94,ISNUMBER(MB94)=TRUE),MB94,0)))</f>
        <v/>
      </c>
      <c r="MN94" s="192" t="str">
        <f ca="1">IF($F$12&lt;$B94,"",IF(AND($F$12&gt;=$B94,INDIRECT("'総括分析データ '!"&amp;MN$78&amp;$C94)&lt;&gt;""),VALUE(INDIRECT("'総括分析データ '!"&amp;MN$78&amp;$C94)),""))</f>
        <v/>
      </c>
      <c r="MP94" s="192" t="str">
        <f ca="1">IF($F$12&lt;$B94,"",IF(OR(AND($F$12&gt;=$B94,COUNTIF($F$22:$I$32,"温度情報")=0),$D94=0),"不要",IF(AND($F$12&gt;=$B94,COUNTIF($F$22:$I$32,"温度情報")&gt;=1,$J94="NG"),"日数NG",IF(AND($F$12&gt;=$B94,COUNTIF($F$22:$I$32,"温度情報")&gt;=1,$D94=1,MN94&lt;&gt;""),"OK","NG"))))</f>
        <v>不要</v>
      </c>
      <c r="MR94" s="192" t="str">
        <f ca="1">IF($F$12&lt;$B94,"",IF(OR(AND($F$12&gt;=$B94,COUNTIF($F$35:$I$45,"温度情報")=0),$F94=0),"不要",IF(AND($F$12&gt;=$B94,COUNTIF($F$35:$I$45,"温度情報")&gt;=1,$J94="NG"),"日数NG",IF(AND($F$12&gt;=$B94,COUNTIF($F$35:$I$45,"温度情報")&gt;=1,$F94=1,MN94&lt;&gt;""),"OK","NG"))))</f>
        <v>不要</v>
      </c>
      <c r="MT94" s="192" t="str">
        <f ca="1">IF($F$12&lt;$B94,"",IF(OR(AND($F$12&gt;=$B94,COUNTIF($F$48:$I$58,"温度情報")=0),$H94=0),"不要",IF(AND($F$12&gt;=$B94,COUNTIF($F$48:$I$58,"温度情報")&gt;=1,$J94="NG"),"日数NG",IF(AND($F$12&gt;=$B94,COUNTIF($F$48:$I$58,"温度情報")&gt;=1,$H94=1,MN94&lt;&gt;""),"OK","NG"))))</f>
        <v>不要</v>
      </c>
      <c r="MV94" s="192" t="str">
        <f ca="1">IF($F$12&lt;$B94,"",IF(COUNTIF(MP94:MT94,"不要")=3,"OK",IF(AND($F$12&gt;=$B94,MN94&gt;100,MN94&lt;-100),"BC","OK")))</f>
        <v>OK</v>
      </c>
      <c r="MX94" s="107" t="str">
        <f ca="1">IF($F$12&lt;$B94,"",IF(COUNTIF(MP94:MT94,"不要")=3,"",IF(AND($F$12&gt;=$B94,ISNUMBER(MN94)=TRUE),MN94,0)))</f>
        <v/>
      </c>
      <c r="MZ94" s="192" t="str">
        <f ca="1">IF($F$12&lt;$B94,"",IF(AND($F$12&gt;=$B94,INDIRECT("'総括分析データ '!"&amp;MZ$78&amp;$C94)&lt;&gt;""),VALUE(INDIRECT("'総括分析データ '!"&amp;MZ$78&amp;$C94)),""))</f>
        <v/>
      </c>
      <c r="NB94" s="192" t="str">
        <f ca="1">IF($F$12&lt;$B94,"",IF(OR(AND($F$12&gt;=$B94,COUNTIF($F$22:$I$32,"温度情報")=0),$D94=0),"不要",IF(AND($F$12&gt;=$B94,COUNTIF($F$22:$I$32,"温度情報")&gt;=1,$J94="NG"),"日数NG",IF(AND($F$12&gt;=$B94,COUNTIF($F$22:$I$32,"温度情報")&gt;=1,$D94=1,MZ94&lt;&gt;""),"OK","NG"))))</f>
        <v>不要</v>
      </c>
      <c r="ND94" s="192" t="str">
        <f ca="1">IF($F$12&lt;$B94,"",IF(OR(AND($F$12&gt;=$B94,COUNTIF($F$35:$I$45,"温度情報")=0),$F94=0),"不要",IF(AND($F$12&gt;=$B94,COUNTIF($F$35:$I$45,"温度情報")&gt;=1,$J94="NG"),"日数NG",IF(AND($F$12&gt;=$B94,COUNTIF($F$35:$I$45,"温度情報")&gt;=1,$F94=1,MZ94&lt;&gt;""),"OK","NG"))))</f>
        <v>不要</v>
      </c>
      <c r="NF94" s="192" t="str">
        <f ca="1">IF($F$12&lt;$B94,"",IF(OR(AND($F$12&gt;=$B94,COUNTIF($F$48:$I$58,"温度情報")=0),$H94=0),"不要",IF(AND($F$12&gt;=$B94,COUNTIF($F$48:$I$58,"温度情報")&gt;=1,$J94="NG"),"日数NG",IF(AND($F$12&gt;=$B94,COUNTIF($F$48:$I$58,"温度情報")&gt;=1,$H94=1,MZ94&lt;&gt;""),"OK","NG"))))</f>
        <v>不要</v>
      </c>
      <c r="NH94" s="192" t="str">
        <f ca="1">IF($F$12&lt;$B94,"",IF(COUNTIF(NB94:NF94,"不要")=3,"OK",IF($N94="NG","日数NG",IF(MZ94="","OK",IF(AND(MZ94&gt;=0,MZ94&lt;&gt;"",ROUNDUP(MZ94,0)-ROUNDDOWN(MZ94,0)=0),"OK","NG")))))</f>
        <v>OK</v>
      </c>
      <c r="NJ94" s="107" t="str">
        <f ca="1">IF($F$12&lt;$B94,"",IF(COUNTIF(NB94:NF94,"不要")=3,"",IF(AND($F$12&gt;=$B94,ISNUMBER(MZ94)=TRUE),MZ94,0)))</f>
        <v/>
      </c>
      <c r="NL94">
        <v>8</v>
      </c>
      <c r="NN94" s="192" t="str">
        <f ca="1">IF($F$12&lt;$B94,"",IF(AND($F$12&gt;=$B94,INDIRECT("'総括分析データ '!"&amp;NN$78&amp;$C94)&lt;&gt;""),INDIRECT("'総括分析データ '!"&amp;NN$78&amp;$C94),""))</f>
        <v/>
      </c>
      <c r="NP94" s="192" t="str">
        <f>IF(OR($F$12&lt;$B94,AND($F$64="",$H$64="",$J$64="")),"",IF(AND($F$12&gt;=$B94,OR($F$64="",$D94=0)),"不要",IF(AND($F$12&gt;=$B94,$F$64&lt;&gt;"",$D94=1,NN94&lt;&gt;""),"OK","NG")))</f>
        <v/>
      </c>
      <c r="NR94" s="192" t="str">
        <f>IF(OR($F$12&lt;$B94,AND($F$64="",$H$64="",$J$64="")),"",IF(AND($F$12&gt;=$B94,OR($H$64="",$H$64=17,$D94=0)),"不要",IF(AND($F$12&gt;=$B94,$H$64&lt;&gt;"",$D94=1,NN94&lt;&gt;""),"OK","NG")))</f>
        <v/>
      </c>
      <c r="NT94" s="107" t="str">
        <f>IF(OR(COUNTIF(NP94:NR94,"不要")=2,AND(NP94="",NR94="")),"",NN94)</f>
        <v/>
      </c>
      <c r="NV94" s="192" t="str">
        <f ca="1">IF($F$12&lt;$B94,"",IF(AND($F$12&gt;=$B94,INDIRECT("'総括分析データ '!"&amp;NV$78&amp;$C94)&lt;&gt;""),INDIRECT("'総括分析データ '!"&amp;NV$78&amp;$C94),""))</f>
        <v/>
      </c>
      <c r="NX94" s="192" t="str">
        <f>IF(OR($F$12&lt;$B94,AND($F$66="",$H$66="",$J$66="")),"",IF(AND($F$12&gt;=$B94,OR($F$66="",$D94=0)),"不要",IF(AND($F$12&gt;=$B94,$F$66&lt;&gt;"",$D94=1,NV94&lt;&gt;""),"OK","NG")))</f>
        <v/>
      </c>
      <c r="NZ94" s="192" t="str">
        <f>IF(OR($F$12&lt;$B94,AND($F$66="",$H$66="",$J$66="")),"",IF(AND($F$12&gt;=$B94,OR($H$66="",$H$66=17,$D94=0)),"不要",IF(AND($F$12&gt;=$B94,$H$66&lt;&gt;"",$D94=1,NV94&lt;&gt;""),"OK","NG")))</f>
        <v/>
      </c>
      <c r="OB94" s="107" t="str">
        <f>IF(OR(COUNTIF(NX94:NZ94,"不要")=2,AND(NX94="",NZ94="")),"",NV94)</f>
        <v/>
      </c>
      <c r="OD94" s="192" t="str">
        <f ca="1">IF($F$12&lt;$B94,"",IF(AND($F$12&gt;=$B94,INDIRECT("'総括分析データ '!"&amp;OD$78&amp;$C94)&lt;&gt;""),INDIRECT("'総括分析データ '!"&amp;OD$78&amp;$C94),""))</f>
        <v/>
      </c>
      <c r="OF94" s="192" t="str">
        <f>IF(OR($F$12&lt;$B94,AND($F$68="",$H$68="",$J$68="")),"",IF(AND($F$12&gt;=$B94,OR($F$68="",$D94=0)),"不要",IF(AND($F$12&gt;=$B94,$F$68&lt;&gt;"",$D94=1,OD94&lt;&gt;""),"OK","NG")))</f>
        <v/>
      </c>
      <c r="OH94" s="192" t="str">
        <f>IF(OR($F$12&lt;$B94,AND($F$68="",$H$68="",$J$68="")),"",IF(AND($F$12&gt;=$B94,OR($H$68="",$H$68=17,$D94=0)),"不要",IF(AND($F$12&gt;=$B94,$H$68&lt;&gt;"",$D94=1,OD94&lt;&gt;""),"OK","NG")))</f>
        <v/>
      </c>
      <c r="OJ94" s="107" t="str">
        <f>IF(OR(COUNTIF(OF94:OH94,"不要")=2,AND(OF94="",OH94="")),"",OD94)</f>
        <v/>
      </c>
      <c r="OL94" s="192" t="str">
        <f ca="1">IF($F$12&lt;$B94,"",IF(AND($F$12&gt;=$B94,INDIRECT("'総括分析データ '!"&amp;OL$78&amp;$C94)&lt;&gt;""),INDIRECT("'総括分析データ '!"&amp;OL$78&amp;$C94),""))</f>
        <v/>
      </c>
      <c r="ON94" s="192" t="str">
        <f>IF(OR($F$12&lt;$B94,AND($F$70="",$H$70="",$J$70="")),"",IF(AND($F$12&gt;=$B94,OR($F$70="",$D94=0)),"不要",IF(AND($F$12&gt;=$B94,$F$70&lt;&gt;"",$D94=1,OL94&lt;&gt;""),"OK","NG")))</f>
        <v/>
      </c>
      <c r="OP94" s="192" t="str">
        <f>IF(OR($F$12&lt;$B94,AND($F$70="",$H$70="",$J$70="")),"",IF(AND($F$12&gt;=$B94,OR($H$70="",$H$70=17,$D94=0)),"不要",IF(AND($F$12&gt;=$B94,$H$70&lt;&gt;"",$D94=1,OL94&lt;&gt;""),"OK","NG")))</f>
        <v/>
      </c>
      <c r="OR94" s="107" t="str">
        <f>IF(OR(COUNTIF(ON94:OP94,"不要")=2,AND(ON94="",OP94="")),"",OL94)</f>
        <v/>
      </c>
    </row>
    <row r="95" spans="2:408" ht="5.0999999999999996" customHeight="1" thickBot="1" x14ac:dyDescent="0.2">
      <c r="L95" s="6"/>
      <c r="CT95" s="108"/>
      <c r="EF95" s="108"/>
      <c r="FJ95" s="108"/>
      <c r="FL95" s="108"/>
      <c r="FZ95" s="108"/>
      <c r="GR95" s="108"/>
      <c r="HF95" s="108"/>
      <c r="HV95" s="108"/>
      <c r="IT95" s="6"/>
      <c r="JL95" s="108"/>
      <c r="JX95" s="6"/>
      <c r="KJ95" s="6"/>
      <c r="KX95" s="6"/>
      <c r="LJ95" s="6"/>
      <c r="LX95" s="108"/>
      <c r="ML95" s="6"/>
      <c r="MX95" s="6"/>
      <c r="NJ95" s="6"/>
    </row>
    <row r="96" spans="2:408" ht="14.25" thickBot="1" x14ac:dyDescent="0.2">
      <c r="B96">
        <v>9</v>
      </c>
      <c r="C96">
        <v>22</v>
      </c>
      <c r="D96" s="52">
        <f ca="1">IF($F$12&lt;$B96,"",IF(AND($F$12&gt;=$B96,INDIRECT("'総括分析データ '!"&amp;D$78&amp;$C96)="○"),1,IF(AND($F$12&gt;=$B96,INDIRECT("'総括分析データ '!"&amp;D$78&amp;$C96)&lt;&gt;"○"),0)))</f>
        <v>0</v>
      </c>
      <c r="F96" s="52">
        <f ca="1">IF($F$12&lt;$B96,"",IF(AND($F$12&gt;=$B96,INDIRECT("'総括分析データ '!"&amp;F$78&amp;$C96)="○"),1,IF(AND($F$12&gt;=$B96,INDIRECT("'総括分析データ '!"&amp;F$78&amp;$C96)&lt;&gt;"○"),0)))</f>
        <v>0</v>
      </c>
      <c r="H96" s="52">
        <f ca="1">IF($F$12&lt;$B96,"",IF(AND($F$12&gt;=$B96,INDIRECT("'総括分析データ '!"&amp;H$78&amp;$C96)="○"),1,IF(AND($F$12&gt;=$B96,INDIRECT("'総括分析データ '!"&amp;H$78&amp;$C96)&lt;&gt;"○"),0)))</f>
        <v>0</v>
      </c>
      <c r="J96" s="192" t="str">
        <f ca="1">IF($F$12&lt;B96,"",IF(OR(D96=1,F96=1),"OK","NG"))</f>
        <v>NG</v>
      </c>
      <c r="L96" s="52">
        <f ca="1">IF($F$12&lt;B96,"",IF(ISNUMBER(INDIRECT("'総括分析データ '!"&amp;L$78&amp;$C96))=TRUE,VALUE(INDIRECT("'総括分析データ '!"&amp;L$78&amp;$C96)),0))</f>
        <v>0</v>
      </c>
      <c r="N96" s="192" t="str">
        <f ca="1">IF($F$12&lt;$B96,"",IF(AND(L96="",L96&lt;10),"NG","OK"))</f>
        <v>OK</v>
      </c>
      <c r="O96" s="6"/>
      <c r="P96" s="52" t="str">
        <f ca="1">IF($F$12&lt;$B96,"",IF(AND($F$12&gt;=$B96,INDIRECT("'総括分析データ '!"&amp;P$78&amp;$C96)&lt;&gt;""),INDIRECT("'総括分析データ '!"&amp;P$78&amp;$C96),""))</f>
        <v/>
      </c>
      <c r="R96" s="52" t="str">
        <f ca="1">IF($F$12&lt;$B96,"",IF(AND($F$12&gt;=$B96,INDIRECT("'総括分析データ '!"&amp;R$78&amp;$C96)&lt;&gt;""),UPPER(INDIRECT("'総括分析データ '!"&amp;R$78&amp;$C96)),""))</f>
        <v/>
      </c>
      <c r="T96" s="52" t="str">
        <f ca="1">IF($F$12&lt;$B96,"",IF(AND($F$12&gt;=$B96,INDIRECT("'総括分析データ '!"&amp;T$78&amp;$C96)&lt;&gt;""),INDIRECT("'総括分析データ '!"&amp;T$78&amp;$C96),""))</f>
        <v/>
      </c>
      <c r="V96" s="52" t="str">
        <f ca="1">IF($F$12&lt;$B96,"",IF(AND($F$12&gt;=$B96,INDIRECT("'総括分析データ '!"&amp;V$78&amp;$C96)&lt;&gt;""),VALUE(INDIRECT("'総括分析データ '!"&amp;V$78&amp;$C96)),""))</f>
        <v/>
      </c>
      <c r="X96" s="192" t="str">
        <f ca="1">IF($F$12&lt;$B96,"",IF(AND($F$12&gt;=$B96,COUNTIF(プルダウンリスト!$F$3:$F$137,反映・確認シート!P96)=1,COUNTIF(プルダウンリスト!$H$3:$H$4233,反映・確認シート!R96)&gt;=1,T96&lt;&gt;"",V96&lt;&gt;""),"OK","NG"))</f>
        <v>NG</v>
      </c>
      <c r="Z96" s="453" t="str">
        <f ca="1">P96&amp;R96&amp;T96&amp;V96</f>
        <v/>
      </c>
      <c r="AA96" s="454"/>
      <c r="AB96" s="455"/>
      <c r="AD96" s="453" t="str">
        <f ca="1">IF($F$12&lt;$B96,"",IF(AND($F$12&gt;=$B96,INDIRECT("'総括分析データ '!"&amp;AD$78&amp;$C96)&lt;&gt;""),ASC(INDIRECT("'総括分析データ '!"&amp;AD$78&amp;$C96)),""))</f>
        <v/>
      </c>
      <c r="AE96" s="454"/>
      <c r="AF96" s="455"/>
      <c r="AH96" s="192" t="str">
        <f ca="1">IF($F$12&lt;$B96,"",IF(AND($F$12&gt;=$B96,AD96&lt;&gt;""),"OK","NG"))</f>
        <v>NG</v>
      </c>
      <c r="AJ96" s="462" t="str">
        <f ca="1">IF($F$12&lt;$B96,"",IF(AND($F$12&gt;=$B96,INDIRECT("'総括分析データ '!"&amp;AJ$78&amp;$C96)&lt;&gt;""),DBCS(SUBSTITUTE(SUBSTITUTE(INDIRECT("'総括分析データ '!"&amp;AJ$78&amp;$C96),"　"," ")," ","")),""))</f>
        <v/>
      </c>
      <c r="AK96" s="463"/>
      <c r="AL96" s="464"/>
      <c r="AN96" s="192" t="str">
        <f ca="1">IF($F$12&lt;$B96,"",IF(AND($F$12&gt;=$B96,AJ96&lt;&gt;""),"OK","BC"))</f>
        <v>BC</v>
      </c>
      <c r="AP96" s="52" t="str">
        <f ca="1">IF(OR($F$12&lt;$B96,INDIRECT("'総括分析データ '!"&amp;AP$78&amp;$C96)=""),"",INDIRECT("'総括分析データ '!"&amp;AP$78&amp;$C96))</f>
        <v/>
      </c>
      <c r="AR96" s="192" t="str">
        <f ca="1">IF($F$12&lt;$B96,"",IF(AND($F$12&gt;=$B96,COUNTIF(プルダウンリスト!$C$13:$C$16,反映・確認シート!AP96)=1),"OK","NG"))</f>
        <v>NG</v>
      </c>
      <c r="AT96">
        <v>9</v>
      </c>
      <c r="AV96" s="192" t="str">
        <f ca="1">IF($F$12&lt;$B96,"",IF(AND($F$12&gt;=$B96,INDIRECT("'総括分析データ '!"&amp;AV$78&amp;$C96)&lt;&gt;""),INDIRECT("'総括分析データ '!"&amp;AV$78&amp;$C96),""))</f>
        <v/>
      </c>
      <c r="AX96" s="192" t="str">
        <f ca="1">IF($F$12&lt;$B96,"",IF($N96="NG","日数NG",IF(OR(AND($F$6="連携前",$F$12&gt;=$B96,AV96&gt;0,AV96&lt;L96*2880),AND($F$6="連携後",$F$12&gt;=$B96,AV96&gt;=0,AV96&lt;L96*2880)),"OK","NG")))</f>
        <v>NG</v>
      </c>
      <c r="AZ96" s="92">
        <f ca="1">IF($F$12&lt;$B96,"",IF(AND($F$12&gt;=$B96,ISNUMBER(AV96)=TRUE),AV96,0))</f>
        <v>0</v>
      </c>
      <c r="BB96" s="192" t="str">
        <f ca="1">IF($F$12&lt;$B96,"",IF(AND($F$12&gt;=$B96,INDIRECT("'総括分析データ '!"&amp;BB$78&amp;$C96)&lt;&gt;""),VALUE(INDIRECT("'総括分析データ '!"&amp;BB$78&amp;$C96)),""))</f>
        <v/>
      </c>
      <c r="BD96" s="192" t="str">
        <f ca="1">IF($F$12&lt;$B96,"",IF($N96="NG","日数NG",IF(BB96="","NG",IF(AND($F$12&gt;=$B96,$BB96&lt;=$L96*100),"OK","BC"))))</f>
        <v>NG</v>
      </c>
      <c r="BF96" s="192" t="str">
        <f ca="1">IF($F$12&lt;$B96,"",IF(OR($AX96="NG",$AX96="日数NG"),"距離NG",IF(AND($F$12&gt;=$B96,OR(AND($F$6="連携前",$BB96&gt;0),AND($F$6="連携後",$AZ96=0,$BB96=0),AND($F$6="連携後",$AZ96&gt;0,$BB96&gt;0))),"OK","NG")))</f>
        <v>距離NG</v>
      </c>
      <c r="BH96" s="92">
        <f ca="1">IF($F$12&lt;$B96,"",IF(AND($F$12&gt;=$B96,ISNUMBER(BB96)=TRUE),BB96,0))</f>
        <v>0</v>
      </c>
      <c r="BJ96" s="192" t="str">
        <f ca="1">IF($F$12&lt;$B96,"",IF(AND($F$12&gt;=$B96,INDIRECT("'総括分析データ '!"&amp;BJ$78&amp;$C96)&lt;&gt;""),VALUE(INDIRECT("'総括分析データ '!"&amp;BJ$78&amp;$C96)),""))</f>
        <v/>
      </c>
      <c r="BL96" s="192" t="str">
        <f ca="1">IF($F$12&lt;$B96,"",IF($N96="NG","日数NG",IF(AND(BJ96&gt;=0,BJ96&lt;&gt;"",BJ96&lt;=100),"OK","NG")))</f>
        <v>NG</v>
      </c>
      <c r="BN96" s="92">
        <f ca="1">IF($F$12&lt;$B96,"",IF(AND($F$12&gt;=$B96,ISNUMBER(BJ96)=TRUE),BJ96,0))</f>
        <v>0</v>
      </c>
      <c r="BP96" s="192" t="str">
        <f ca="1">IF($F$12&lt;$B96,"",IF(AND($F$12&gt;=$B96,INDIRECT("'総括分析データ '!"&amp;BP$78&amp;$C96)&lt;&gt;""),VALUE(INDIRECT("'総括分析データ '!"&amp;BP$78&amp;$C96)),""))</f>
        <v/>
      </c>
      <c r="BR96" s="192" t="str">
        <f ca="1">IF($F$12&lt;$B96,"",IF(OR($AX96="NG",$AX96="日数NG"),"距離NG",IF(BP96="","NG",IF(AND($F$12&gt;=$B96,OR(AND($F$6="連携前",$BP96&gt;0),AND($F$6="連携後",$AZ96=0,$BP96=0),AND($F$6="連携後",$AZ96&gt;0,$BP96&gt;0))),"OK","NG"))))</f>
        <v>距離NG</v>
      </c>
      <c r="BT96" s="92">
        <f ca="1">IF($F$12&lt;$B96,"",IF(AND($F$12&gt;=$B96,ISNUMBER(BP96)=TRUE),BP96,0))</f>
        <v>0</v>
      </c>
      <c r="BV96" s="192" t="str">
        <f ca="1">IF($F$12&lt;$B96,"",IF(AND($F$12&gt;=$B96,INDIRECT("'総括分析データ '!"&amp;BV$78&amp;$C96)&lt;&gt;""),VALUE(INDIRECT("'総括分析データ '!"&amp;BV$78&amp;$C96)),""))</f>
        <v/>
      </c>
      <c r="BX96" s="192" t="str">
        <f ca="1">IF($F$12&lt;$B96,"",IF(AND($F$12&gt;=$B96,$F$16=5,$BV96=""),"NG","OK"))</f>
        <v>OK</v>
      </c>
      <c r="BZ96" s="192" t="str">
        <f ca="1">IF($F$12&lt;$B96,"",IF(AND($F$12&gt;=$B96,$BP96&lt;&gt;"",$BV96&gt;$BP96),"NG","OK"))</f>
        <v>OK</v>
      </c>
      <c r="CB96" s="92">
        <f ca="1">IF($F$12&lt;$B96,"",IF(AND($F$12&gt;=$B96,ISNUMBER(BV96)=TRUE),BV96,0))</f>
        <v>0</v>
      </c>
      <c r="CD96" s="92">
        <f ca="1">IF($F$12&lt;$B96,"",IF(AND($F$12&gt;=$B96,ISNUMBER(INDIRECT("'総括分析データ '!"&amp;CD$78&amp;$C96)=TRUE)),INDIRECT("'総括分析データ '!"&amp;CD$78&amp;$C96),0))</f>
        <v>0</v>
      </c>
      <c r="CF96">
        <v>9</v>
      </c>
      <c r="CH96" s="192" t="str">
        <f ca="1">IF($F$12&lt;$B96,"",IF(AND($F$12&gt;=$B96,INDIRECT("'総括分析データ '!"&amp;CH$78&amp;$C96)&lt;&gt;""),VALUE(INDIRECT("'総括分析データ '!"&amp;CH$78&amp;$C96)),""))</f>
        <v/>
      </c>
      <c r="CJ96" s="192" t="str">
        <f ca="1">IF($F$12&lt;$B96,"",IF(OR(AND($F$12&gt;=$B96,COUNTIF($F$22:$I$32,"走行時間")=0),$D96=0),"不要",IF(AND($F$12&gt;=$B96,COUNTIF($F$22:$I$32,"走行時間")=1,$J96="NG"),"日数NG",IF(AND($F$12&gt;=$B96,COUNTIF($F$22:$I$32,"走行時間")=1,$D96=1,$CH96&lt;&gt;""),"OK","NG"))))</f>
        <v>不要</v>
      </c>
      <c r="CL96" s="192" t="str">
        <f ca="1">IF($F$12&lt;$B96,"",IF(OR(AND($F$12&gt;=$B96,COUNTIF($F$35:$I$45,"走行時間")=0),$F96=0),"不要",IF(AND($F$12&gt;=$B96,COUNTIF($F$35:$I$45,"走行時間")=1,$J96="NG"),"日数NG",IF(AND($F$12&gt;=$B96,COUNTIF($F$35:$I$45,"走行時間")=1,$F96=1,$CH96&lt;&gt;""),"OK","NG"))))</f>
        <v>不要</v>
      </c>
      <c r="CN96" s="192" t="str">
        <f ca="1">IF($F$12&lt;$B96,"",IF(OR(AND($F$12&gt;=$B96,COUNTIF($F$48:$I$58,"走行時間")=0),$H96=0),"不要",IF(AND($F$12&gt;=$B96,COUNTIF($F$48:$I$58,"走行時間")=1,$J96="NG"),"日数NG",IF(AND($F$12&gt;=$B96,COUNTIF($F$48:$I$58,"走行時間")=1,$H96=1,$CH96&lt;&gt;""),"OK","NG"))))</f>
        <v>不要</v>
      </c>
      <c r="CP96" s="192" t="str">
        <f ca="1">IF($F$12&lt;$B96,"",IF(COUNTIF($CJ96:$CN96,"不要")=3,"OK",IF(OR($AX96="NG",$AX96="日数NG"),"距離NG",IF(AND($F$12&gt;=$B96,OR(AND($F$6="連携前",CH96&gt;0),AND($F$6="連携後",$AZ96=0,CH96=0),AND($F$6="連携後",$AZ96&gt;0,CH96&gt;0))),"OK","NG"))))</f>
        <v>OK</v>
      </c>
      <c r="CR96" s="192" t="str">
        <f ca="1">IF($F$12&lt;$B96,"",IF(COUNTIF($CJ96:$CN96,"不要")=3,"OK",IF(OR($AX96="NG",$AX96="日数NG"),"距離NG",IF(AND($F$12&gt;=$B96,$L96*1440&gt;=CH96),"OK","NG"))))</f>
        <v>OK</v>
      </c>
      <c r="CT96" s="107" t="str">
        <f ca="1">IF(OR(COUNTIF($CJ96:$CN96,"不要")=3,$F$12&lt;$B96),"",IF(AND($F$12&gt;=$B96,ISNUMBER(CH96)=TRUE),CH96,0))</f>
        <v/>
      </c>
      <c r="CV96" s="192" t="str">
        <f ca="1">IF($F$12&lt;$B96,"",IF(AND($F$12&gt;=$B96,INDIRECT("'総括分析データ '!"&amp;CV$78&amp;$C96)&lt;&gt;""),VALUE(INDIRECT("'総括分析データ '!"&amp;CV$78&amp;$C96)),""))</f>
        <v/>
      </c>
      <c r="CX96" s="192" t="str">
        <f ca="1">IF($F$12&lt;$B96,"",IF(OR(AND($F$12&gt;=$B96,COUNTIF($F$22:$I$32,"平均速度")=0),$D96=0),"不要",IF(AND($F$12&gt;=$B96,COUNTIF($F$22:$I$32,"平均速度")=1,$J96="NG"),"日数NG",IF(AND($F$12&gt;=$B96,COUNTIF($F$22:$I$32,"平均速度")=1,$D96=1,$CH96&lt;&gt;""),"OK","NG"))))</f>
        <v>不要</v>
      </c>
      <c r="CZ96" s="192" t="str">
        <f ca="1">IF($F$12&lt;$B96,"",IF(OR(AND($F$12&gt;=$B96,COUNTIF($F$35:$I$45,"平均速度")=0),$F96=0),"不要",IF(AND($F$12&gt;=$B96,COUNTIF($F$35:$I$45,"平均速度")=1,$J96="NG"),"日数NG",IF(AND($F$12&gt;=$B96,COUNTIF($F$35:$I$45,"平均速度")=1,$F96=1,$CH96&lt;&gt;""),"OK","NG"))))</f>
        <v>不要</v>
      </c>
      <c r="DB96" s="192" t="str">
        <f ca="1">IF($F$12&lt;$B96,"",IF(OR(AND($F$12&gt;=$B96,COUNTIF($F$48:$I$58,"平均速度")=0),$H96=0),"不要",IF(AND($F$12&gt;=$B96,COUNTIF($F$48:$I$58,"平均速度")=1,$J96="NG"),"日数NG",IF(AND($F$12&gt;=$B96,COUNTIF($F$48:$I$58,"平均速度")=1,$H96=1,$CH96&lt;&gt;""),"OK","NG"))))</f>
        <v>不要</v>
      </c>
      <c r="DD96" s="192" t="str">
        <f ca="1">IF($F$12&lt;$B96,"",IF(COUNTIF($CX96:$DB96,"不要")=3,"OK",IF(OR($AX96="NG",$AX96="日数NG"),"距離NG",IF(AND($F$12&gt;=$B96,OR(AND($F$6="連携前",CV96&gt;0),AND($F$6="連携後",$AV96=0,CV96=0),AND($F$6="連携後",$AV96&gt;0,CV96&gt;0))),"OK","NG"))))</f>
        <v>OK</v>
      </c>
      <c r="DF96" s="192" t="str">
        <f ca="1">IF($F$12&lt;$B96,"",IF(COUNTIF($CX96:$DB96,"不要")=3,"OK",IF(OR($AX96="NG",$AX96="日数NG"),"距離NG",IF(AND($F$12&gt;=$B96,CV96&lt;60),"OK",IF(AND($F$12&gt;=$B96,CV96&lt;120),"BC","NG")))))</f>
        <v>OK</v>
      </c>
      <c r="DH96" s="107" t="str">
        <f ca="1">IF(OR($F$12&lt;$B96,COUNTIF($CX96:$DB96,"不要")=3),"",IF(AND($F$12&gt;=$B96,ISNUMBER(CV96)=TRUE),CV96,0))</f>
        <v/>
      </c>
      <c r="DJ96">
        <v>9</v>
      </c>
      <c r="DL96" s="192" t="str">
        <f ca="1">IF($F$12&lt;$B96,"",IF(AND($F$12&gt;=$B96,INDIRECT("'総括分析データ '!"&amp;DL$78&amp;$C96)&lt;&gt;""),VALUE(INDIRECT("'総括分析データ '!"&amp;DL$78&amp;$C96)),""))</f>
        <v/>
      </c>
      <c r="DN96" s="192" t="str">
        <f ca="1">IF($F$12&lt;$B96,"",IF(OR(AND($F$12&gt;=$B96,COUNTIF($F$22:$I$32,"走行距離（高速道路）")=0),$D96=0),"不要",IF(AND($F$12&gt;=$B96,COUNTIF($F$22:$I$32,"走行距離（高速道路）")&gt;=1,$J96="NG"),"日数NG",IF(AND($F$12&gt;=$B96,COUNTIF($F$22:$I$32,"走行距離（高速道路）")&gt;=1,$D96=1,$CH96&lt;&gt;""),"OK","NG"))))</f>
        <v>不要</v>
      </c>
      <c r="DP96" s="192" t="str">
        <f ca="1">IF($F$12&lt;$B96,"",IF(OR(AND($F$12&gt;=$B96,COUNTIF($F$35:$I$45,"走行距離（高速道路）")=0),$F96=0),"不要",IF(AND($F$12&gt;=$B96,COUNTIF($F$35:$I$45,"走行距離（高速道路）")&gt;=1,$J96="NG"),"日数NG",IF(AND($F$12&gt;=$B96,COUNTIF($F$35:$I$45,"走行距離（高速道路）")&gt;=1,$F96=1,$CH96&lt;&gt;""),"OK","NG"))))</f>
        <v>不要</v>
      </c>
      <c r="DR96" s="192" t="str">
        <f ca="1">IF($F$12&lt;$B96,"",IF(OR(AND($F$12&gt;=$B96,COUNTIF($F$48:$I$58,"走行距離（高速道路）")=0),$H96=0),"不要",IF(AND($F$12&gt;=$B96,COUNTIF($F$48:$I$58,"走行距離（高速道路）")&gt;=1,$J96="NG"),"日数NG",IF(AND($F$12&gt;=$B96,COUNTIF($F$48:$I$58,"走行距離（高速道路）")&gt;=1,$H96=1,$CH96&lt;&gt;""),"OK","NG"))))</f>
        <v>不要</v>
      </c>
      <c r="DT96" s="192" t="str">
        <f ca="1">IF($F$12&lt;$B96,"",IF(COUNTIF($DN96:$DR96,"不要")=3,"OK",IF(OR($AX96="NG",$AX96="日数NG"),"距離NG",IF(DL96&gt;=0,"OK","NG"))))</f>
        <v>OK</v>
      </c>
      <c r="DV96" s="192" t="str">
        <f ca="1">IF($F$12&lt;$B96,"",IF(COUNTIF($DN96:$DR96,"不要")=3,"OK",IF(OR($AX96="NG",$AX96="日数NG"),"距離NG",IF(AND($F$12&gt;=$B96,AX96="OK",OR(DL96&lt;=AZ96,DL96="")),"OK","NG"))))</f>
        <v>OK</v>
      </c>
      <c r="DX96" s="107" t="str">
        <f ca="1">IF(OR($F$12&lt;$B96,COUNTIF($DN96:$DR96,"不要")=3),"",IF(AND($F$12&gt;=$B96,ISNUMBER(DL96)=TRUE),DL96,0))</f>
        <v/>
      </c>
      <c r="DZ96" s="192" t="str">
        <f ca="1">IF($F$12&lt;$B96,"",IF(AND($F$12&gt;=$B96,INDIRECT("'総括分析データ '!"&amp;DZ$78&amp;$C96)&lt;&gt;""),VALUE(INDIRECT("'総括分析データ '!"&amp;DZ$78&amp;$C96)),""))</f>
        <v/>
      </c>
      <c r="EB96" s="192" t="str">
        <f ca="1">IF($F$12&lt;$B96,"",IF(COUNTIF($CJ96:$CN96,"不要")=3,"OK",IF($N96="NG","日数NG",IF(OR(DZ96&gt;=0,DZ96=""),"OK","NG"))))</f>
        <v>OK</v>
      </c>
      <c r="ED96" s="192" t="str">
        <f ca="1">IF($F$12&lt;$B96,"",IF(COUNTIF($CJ96:$CN96,"不要")=3,"OK",IF($N96="NG","日数NG",IF(OR(DZ96&lt;=CH96,DZ96=""),"OK","NG"))))</f>
        <v>OK</v>
      </c>
      <c r="EF96" s="107">
        <f ca="1">IF($F$12&lt;$B96,"",IF(AND($F$12&gt;=$B96,ISNUMBER(DZ96)=TRUE),DZ96,0))</f>
        <v>0</v>
      </c>
      <c r="EH96" s="192" t="str">
        <f ca="1">IF($F$12&lt;$B96,"",IF(AND($F$12&gt;=$B96,INDIRECT("'総括分析データ '!"&amp;EH$78&amp;$C96)&lt;&gt;""),VALUE(INDIRECT("'総括分析データ '!"&amp;EH$78&amp;$C96)),""))</f>
        <v/>
      </c>
      <c r="EJ96" s="192" t="str">
        <f ca="1">IF($F$12&lt;$B96,"",IF(COUNTIF($CX96:$DB96,"不要")=3,"OK",IF(OR($AX96="NG",$AX96="日数NG"),"距離NG",IF(OR(EH96&gt;=0,EH96=""),"OK","NG"))))</f>
        <v>OK</v>
      </c>
      <c r="EL96" s="192" t="str">
        <f ca="1">IF($F$12&lt;$B96,"",IF(COUNTIF($CX96:$DB96,"不要")=3,"OK",IF(OR($AX96="NG",$AX96="日数NG"),"距離NG",IF(OR(EH96&lt;=120,EH96=""),"OK","NG"))))</f>
        <v>OK</v>
      </c>
      <c r="EN96" s="92">
        <f ca="1">IF($F$12&lt;$B96,"",IF(AND($F$12&gt;=$B96,ISNUMBER(EH96)=TRUE),EH96,0))</f>
        <v>0</v>
      </c>
      <c r="EP96">
        <v>9</v>
      </c>
      <c r="ER96" s="192" t="str">
        <f ca="1">IF($F$12&lt;$B96,"",IF(AND($F$12&gt;=$B96,INDIRECT("'総括分析データ '!"&amp;ER$78&amp;$C96)&lt;&gt;""),VALUE(INDIRECT("'総括分析データ '!"&amp;ER$78&amp;$C96)),""))</f>
        <v/>
      </c>
      <c r="ET96" s="192" t="str">
        <f ca="1">IF($F$12&lt;$B96,"",IF(AND($F$12&gt;=$B96,INDIRECT("'総括分析データ '!"&amp;ET$78&amp;$C96)&lt;&gt;""),VALUE(INDIRECT("'総括分析データ '!"&amp;ET$78&amp;$C96)),""))</f>
        <v/>
      </c>
      <c r="EV96" s="192" t="str">
        <f ca="1">IF($F$12&lt;$B96,"",IF(OR(AND($F$12&gt;=$B96,COUNTIF($F$22:$I$32,"荷積み・荷卸し")=0),$D96=0),"不要",IF(AND($F$12&gt;=$B96,COUNTIF($F$22:$I$32,"荷積み・荷卸し")&gt;=1,$J96="NG"),"日数NG",IF(OR(AND($F$12&gt;=$B96,COUNTIF($F$22:$I$32,"荷積み・荷卸し")&gt;=1,$D96=1,$ER96&lt;&gt;""),AND($F$12&gt;=$B96,COUNTIF($F$22:$I$32,"荷積み・荷卸し")&gt;=1,$D96=1,$ET96&lt;&gt;"")),"OK","NG"))))</f>
        <v>不要</v>
      </c>
      <c r="EX96" s="192" t="str">
        <f ca="1">IF($F$12&lt;$B96,"",IF(OR(AND($F$12&gt;=$B96,COUNTIF($F$35:$I$45,"荷積み・荷卸し")=0),$F96=0),"不要",IF(AND($F$12&gt;=$B96,COUNTIF($F$35:$I$45,"荷積み・荷卸し")&gt;=1,$J96="NG"),"日数NG",IF(OR(AND($F$12&gt;=$B96,COUNTIF($F$35:$I$45,"荷積み・荷卸し")&gt;=1,$F96=1,$ER96&lt;&gt;""),AND($F$12&gt;=$B96,COUNTIF($F$35:$I$45,"荷積み・荷卸し")&gt;=1,$F96=1,$ET96&lt;&gt;"")),"OK","NG"))))</f>
        <v>不要</v>
      </c>
      <c r="EZ96" s="192" t="str">
        <f ca="1">IF($F$12&lt;$B96,"",IF(OR(AND($F$12&gt;=$B96,COUNTIF($F$48:$I$58,"荷積み・荷卸し")=0),$H96=0),"不要",IF(AND($F$12&gt;=$B96,COUNTIF($F$48:$I$58,"荷積み・荷卸し")&gt;=1,$J96="NG"),"日数NG",IF(OR(AND($F$12&gt;=$B96,COUNTIF($F$48:$I$58,"荷積み・荷卸し")&gt;=1,$H96=1,$ER96&lt;&gt;""),AND($F$12&gt;=$B96,COUNTIF($F$48:$I$58,"荷積み・荷卸し")&gt;=1,$H96=1,$ET96&lt;&gt;"")),"OK","NG"))))</f>
        <v>不要</v>
      </c>
      <c r="FB96" s="192" t="str">
        <f ca="1">IF($F$12&lt;$B96,"",IF(COUNTIF($EV96:$EZ96,"不要")=3,"OK",IF($N96="NG","日数NG",IF(OR(ER96&gt;=0,ER96=""),"OK","NG"))))</f>
        <v>OK</v>
      </c>
      <c r="FD96" s="192" t="str">
        <f ca="1">IF($F$12&lt;$B96,"",IF(COUNTIF($EV96:$EZ96,"不要")=3,"OK",IF($N96="NG","日数NG",IF(OR(ER96&lt;=$L96*1440,ER96=""),"OK","NG"))))</f>
        <v>OK</v>
      </c>
      <c r="FF96" s="192" t="str">
        <f ca="1">IF($F$12&lt;$B96,"",IF(COUNTIF($EV96:$EZ96,"不要")=3,"OK",IF($N96="NG","日数NG",IF(OR(ET96&gt;=0,ET96=""),"OK","NG"))))</f>
        <v>OK</v>
      </c>
      <c r="FH96" s="192" t="str">
        <f ca="1">IF($F$12&lt;$B96,"",IF(COUNTIF($EV96:$EZ96,"不要")=3,"OK",IF($N96="NG","日数NG",IF(OR(ET96&lt;=$L96*1440,ET96=""),"OK","NG"))))</f>
        <v>OK</v>
      </c>
      <c r="FJ96" s="107" t="str">
        <f ca="1">IF($F$12&lt;$B96,"",IF(COUNTIF($EV96:$EZ96,"不要")=3,"",IF(AND($F$12&gt;=$B96,ISNUMBER(ER96)=TRUE),ER96,0)))</f>
        <v/>
      </c>
      <c r="FL96" s="107" t="str">
        <f ca="1">IF($F$12&lt;$B96,"",IF(COUNTIF($EV96:$EZ96,"不要")=3,"",IF(AND($F$12&gt;=$B96,ISNUMBER(ET96)=TRUE),ET96,0)))</f>
        <v/>
      </c>
      <c r="FN96" s="192" t="str">
        <f ca="1">IF($F$12&lt;$B96,"",IF(AND($F$12&gt;=$B96,INDIRECT("'総括分析データ '!"&amp;FN$78&amp;$C96)&lt;&gt;""),VALUE(INDIRECT("'総括分析データ '!"&amp;FN$78&amp;$C96)),""))</f>
        <v/>
      </c>
      <c r="FP96" s="192" t="str">
        <f ca="1">IF($F$12&lt;$B96,"",IF(OR(AND($F$12&gt;=$B96,COUNTIF($F$22:$I$32,"荷待ち時間")=0),$D96=0),"不要",IF(AND($F$12&gt;=$B96,COUNTIF($F$22:$I$32,"荷待ち時間")&gt;=1,$J96="NG"),"日数NG",IF(AND($F$12&gt;=$B96,COUNTIF($F$22:$I$32,"荷待ち時間")&gt;=1,$D96=1,$FN96&lt;&gt;""),"OK","NG"))))</f>
        <v>不要</v>
      </c>
      <c r="FR96" s="192" t="str">
        <f ca="1">IF($F$12&lt;$B96,"",IF(OR(AND($F$12&gt;=$B96,COUNTIF($F$35:$I$45,"荷待ち時間")=0),$F96=0),"不要",IF(AND($F$12&gt;=$B96,COUNTIF($F$35:$I$45,"荷待ち時間")&gt;=1,$J96="NG"),"日数NG",IF(AND($F$12&gt;=$B96,COUNTIF($F$35:$I$45,"荷待ち時間")&gt;=1,$F96=1,$FN96&lt;&gt;""),"OK","NG"))))</f>
        <v>不要</v>
      </c>
      <c r="FT96" s="192" t="str">
        <f ca="1">IF($F$12&lt;$B96,"",IF(OR(AND($F$12&gt;=$B96,COUNTIF($F$48:$I$58,"荷待ち時間")=0),$H96=0),"不要",IF(AND($F$12&gt;=$B96,COUNTIF($F$48:$I$58,"荷待ち時間")&gt;=1,$J96="NG"),"日数NG",IF(AND($F$12&gt;=$B96,COUNTIF($F$48:$I$58,"荷待ち時間")&gt;=1,$H96=1,$FN96&lt;&gt;""),"OK","NG"))))</f>
        <v>不要</v>
      </c>
      <c r="FV96" s="192" t="str">
        <f ca="1">IF($F$12&lt;$B96,"",IF(COUNTIF($FP96:$FT96,"不要")=3,"OK",IF($N96="NG","日数NG",IF(FN96&gt;=0,"OK","NG"))))</f>
        <v>OK</v>
      </c>
      <c r="FX96" s="192" t="str">
        <f ca="1">IF($F$12&lt;$B96,"",IF(COUNTIF($FP96:$FT96,"不要")=3,"OK",IF($N96="NG","日数NG",IF(AND($F$12&gt;=$B96,$N96="OK",FN96&lt;=$L96*1440),"OK","NG"))))</f>
        <v>OK</v>
      </c>
      <c r="FZ96" s="107" t="str">
        <f ca="1">IF($F$12&lt;$B96,"",IF(COUNTIF($FP96:$FT96,"不要")=3,"",IF(AND($F$12&gt;=$B96,ISNUMBER(FN96)=TRUE),FN96,0)))</f>
        <v/>
      </c>
      <c r="GB96">
        <v>9</v>
      </c>
      <c r="GD96" s="192" t="str">
        <f ca="1">IF($F$12&lt;$B96,"",IF(AND($F$12&gt;=$B96,INDIRECT("'総括分析データ '!"&amp;GD$78&amp;$C96)&lt;&gt;""),VALUE(INDIRECT("'総括分析データ '!"&amp;GD$78&amp;$C96)),""))</f>
        <v/>
      </c>
      <c r="GF96" s="192" t="str">
        <f ca="1">IF($F$12&lt;$B96,"",IF(OR(AND($F$12&gt;=$B96,COUNTIF($F$22:$I$32,"荷待ち時間（うちアイドリング時間）")=0),$D96=0),"不要",IF(AND($F$12&gt;=$B96,COUNTIF($F$22:$I$32,"荷待ち時間（うちアイドリング時間）")&gt;=1,$J96="NG"),"日数NG",IF(AND($F$12&gt;=$B96,COUNTIF($F$22:$I$32,"荷待ち時間（うちアイドリング時間）")&gt;=1,$D96=1,GD96&lt;&gt;""),"OK","NG"))))</f>
        <v>不要</v>
      </c>
      <c r="GH96" s="192" t="str">
        <f ca="1">IF($F$12&lt;$B96,"",IF(OR(AND($F$12&gt;=$B96,COUNTIF($F$35:$I$45,"荷待ち時間（うちアイドリング時間）")=0),$F96=0),"不要",IF(AND($F$12&gt;=$B96,COUNTIF($F$35:$I$45,"荷待ち時間（うちアイドリング時間）")&gt;=1,$J96="NG"),"日数NG",IF(AND($F$12&gt;=$B96,COUNTIF($F$35:$I$45,"荷待ち時間（うちアイドリング時間）")&gt;=1,$F96=1,$GD96&lt;&gt;""),"OK","NG"))))</f>
        <v>不要</v>
      </c>
      <c r="GJ96" s="192" t="str">
        <f ca="1">IF($F$12&lt;$B96,"",IF(OR(AND($F$12&gt;=$B96,COUNTIF($F$48:$I$58,"荷待ち時間（うちアイドリング時間）")=0),$H96=0),"不要",IF(AND($F$12&gt;=$B96,COUNTIF($F$48:$I$58,"荷待ち時間（うちアイドリング時間）")&gt;=1,$J96="NG"),"日数NG",IF(AND($F$12&gt;=$B96,COUNTIF($F$48:$I$58,"荷待ち時間（うちアイドリング時間）")&gt;=1,$H96=1,$GD96&lt;&gt;""),"OK","NG"))))</f>
        <v>不要</v>
      </c>
      <c r="GL96" s="192" t="str">
        <f ca="1">IF($F$12&lt;$B96,"",IF(OR(AND($F$12&gt;=$B96,$F96=0),AND($F$12&gt;=$B96,$F$16&lt;&gt;5)),"不要",IF(AND($F$12&gt;=$B96,$F$16=5,$GD96&lt;&gt;""),"OK","NG")))</f>
        <v>不要</v>
      </c>
      <c r="GN96" s="192" t="str">
        <f ca="1">IF($F$12&lt;$B96,"",IF($N96="NG","日数NG",IF(GD96&gt;=0,"OK","NG")))</f>
        <v>OK</v>
      </c>
      <c r="GP96" s="192" t="str">
        <f ca="1">IF($F$12&lt;$B96,"",IF($N96="NG","日数NG",IF(OR(COUNTIF(GF96:GL96,"不要")=4,AND($F$12&gt;=$B96,$N96="OK",$FN96&gt;=0,$GD96&lt;=FN96),AND($F$12&gt;=$B96,$N96="OK",$FN96="",$GD96&lt;=$L96*1440)),"OK","NG")))</f>
        <v>OK</v>
      </c>
      <c r="GR96" s="107" t="str">
        <f ca="1">IF($F$12&lt;$B96,"",IF(COUNTIF($GF96:$GJ96,"不要")=3,"",IF(AND($F$12&gt;=$B96,ISNUMBER(GD96)=TRUE),GD96,0)))</f>
        <v/>
      </c>
      <c r="GT96" s="192" t="str">
        <f ca="1">IF($F$12&lt;$B96,"",IF(AND($F$12&gt;=$B96,INDIRECT("'総括分析データ '!"&amp;GT$78&amp;$C96)&lt;&gt;""),VALUE(INDIRECT("'総括分析データ '!"&amp;GT$78&amp;$C96)),""))</f>
        <v/>
      </c>
      <c r="GV96" s="192" t="str">
        <f ca="1">IF($F$12&lt;$B96,"",IF(OR(AND($F$12&gt;=$B96,COUNTIF($F$22:$I$32,"早着による待機時間")=0),$D96=0),"不要",IF(AND($F$12&gt;=$B96,COUNTIF($F$22:$I$32,"早着による待機時間")&gt;=1,$J96="NG"),"日数NG",IF(AND($F$12&gt;=$B96,COUNTIF($F$22:$I$32,"早着による待機時間")&gt;=1,$D96=1,GT96&lt;&gt;""),"OK","NG"))))</f>
        <v>不要</v>
      </c>
      <c r="GX96" s="192" t="str">
        <f ca="1">IF($F$12&lt;$B96,"",IF(OR(AND($F$12&gt;=$B96,COUNTIF($F$35:$I$45,"早着による待機時間")=0),$F96=0),"不要",IF(AND($F$12&gt;=$B96,COUNTIF($F$35:$I$45,"早着による待機時間")&gt;=1,$J96="NG"),"日数NG",IF(AND($F$12&gt;=$B96,COUNTIF($F$35:$I$45,"早着による待機時間")&gt;=1,$F96=1,GT96&lt;&gt;""),"OK","NG"))))</f>
        <v>不要</v>
      </c>
      <c r="GZ96" s="192" t="str">
        <f ca="1">IF($F$12&lt;$B96,"",IF(OR(AND($F$12&gt;=$B96,COUNTIF($F$48:$I$58,"早着による待機時間")=0),$H96=0),"不要",IF(AND($F$12&gt;=$B96,COUNTIF($F$48:$I$58,"早着による待機時間")&gt;=1,$J96="NG"),"日数NG",IF(AND($F$12&gt;=$B96,COUNTIF($F$48:$I$58,"早着による待機時間")&gt;=1,$H96=1,GT96&lt;&gt;""),"OK","NG"))))</f>
        <v>不要</v>
      </c>
      <c r="HB96" s="192" t="str">
        <f ca="1">IF($F$12&lt;$B96,"",IF(COUNTIF($GV96:$GZ96,"不要")=3,"OK",IF($N96="NG","日数NG",IF(GT96&gt;=0,"OK","NG"))))</f>
        <v>OK</v>
      </c>
      <c r="HD96" s="192" t="str">
        <f ca="1">IF($F$12&lt;$B96,"",IF(COUNTIF($GV96:$GZ96,"不要")=3,"OK",IF($N96="NG","日数NG",IF(AND($F$12&gt;=$B96,$N96="OK",GT96&lt;=$L96*1440),"OK","NG"))))</f>
        <v>OK</v>
      </c>
      <c r="HF96" s="107" t="str">
        <f ca="1">IF($F$12&lt;$B96,"",IF(COUNTIF($GV96:$GZ96,"不要")=3,"",IF(AND($F$12&gt;=$B96,ISNUMBER(GT96)=TRUE),GT96,0)))</f>
        <v/>
      </c>
      <c r="HH96">
        <v>9</v>
      </c>
      <c r="HJ96" s="192" t="str">
        <f ca="1">IF($F$12&lt;$B96,"",IF(AND($F$12&gt;=$B96,INDIRECT("'総括分析データ '!"&amp;HJ$78&amp;$C96)&lt;&gt;""),VALUE(INDIRECT("'総括分析データ '!"&amp;HJ$78&amp;$C96)),""))</f>
        <v/>
      </c>
      <c r="HL96" s="192" t="str">
        <f ca="1">IF($F$12&lt;$B96,"",IF(OR(AND($F$12&gt;=$B96,COUNTIF($F$22:$I$32,"休憩")=0),$D96=0),"不要",IF(AND($F$12&gt;=$B96,COUNTIF($F$22:$I$32,"休憩")&gt;=1,$J96="NG"),"日数NG",IF(AND($F$12&gt;=$B96,COUNTIF($F$22:$I$32,"休憩")&gt;=1,$D96=1,HJ96&lt;&gt;""),"OK","NG"))))</f>
        <v>不要</v>
      </c>
      <c r="HN96" s="192" t="str">
        <f ca="1">IF($F$12&lt;$B96,"",IF(OR(AND($F$12&gt;=$B96,COUNTIF($F$35:$I$45,"休憩")=0),$F96=0),"不要",IF(AND($F$12&gt;=$B96,COUNTIF($F$35:$I$45,"休憩")&gt;=1,$J96="NG"),"日数NG",IF(AND($F$12&gt;=$B96,COUNTIF($F$35:$I$45,"休憩")&gt;=1,$F96=1,HJ96&lt;&gt;""),"OK","NG"))))</f>
        <v>不要</v>
      </c>
      <c r="HP96" s="192" t="str">
        <f ca="1">IF($F$12&lt;$B96,"",IF(OR(AND($F$12&gt;=$B96,COUNTIF($F$48:$I$58,"休憩")=0),$H96=0),"不要",IF(AND($F$12&gt;=$B96,COUNTIF($F$48:$I$58,"休憩")&gt;=1,$J96="NG"),"日数NG",IF(AND($F$12&gt;=$B96,COUNTIF($F$48:$I$58,"休憩")&gt;=1,$H96=1,HJ96&lt;&gt;""),"OK","NG"))))</f>
        <v>不要</v>
      </c>
      <c r="HR96" s="192" t="str">
        <f ca="1">IF($F$12&lt;$B96,"",IF(COUNTIF($HL96:$HP96,"不要")=3,"OK",IF($N96="NG","日数NG",IF(HJ96&gt;=0,"OK","NG"))))</f>
        <v>OK</v>
      </c>
      <c r="HT96" s="192" t="str">
        <f ca="1">IF($F$12&lt;$B96,"",IF(COUNTIF($HL96:$HP96,"不要")=3,"OK",IF($N96="NG","日数NG",IF(AND($F$12&gt;=$B96,$N96="OK",HJ96&lt;=$L96*1440),"OK","NG"))))</f>
        <v>OK</v>
      </c>
      <c r="HV96" s="107" t="str">
        <f ca="1">IF($F$12&lt;$B96,"",IF(COUNTIF($HL96:$HP96,"不要")=3,"",IF(AND($F$12&gt;=$B96,ISNUMBER(HJ96)=TRUE),HJ96,0)))</f>
        <v/>
      </c>
      <c r="HX96" s="192" t="str">
        <f ca="1">IF($F$12&lt;$B96,"",IF(AND($F$12&gt;=$B96,INDIRECT("'総括分析データ '!"&amp;HX$78&amp;$C96)&lt;&gt;""),VALUE(INDIRECT("'総括分析データ '!"&amp;HX$78&amp;$C96)),""))</f>
        <v/>
      </c>
      <c r="HZ96" s="192" t="str">
        <f ca="1">IF($F$12&lt;$B96,"",IF(OR(AND($F$12&gt;=$B96,COUNTIF($F$22:$I$32,"発着時刻")=0),$D96=0),"不要",IF(AND($F$12&gt;=$B96,COUNTIF($F$22:$I$32,"発着時刻")&gt;=1,$J96="NG"),"日数NG",IF(AND($F$12&gt;=$B96,COUNTIF($F$22:$I$32,"発着時刻")&gt;=1,$D96=1,HX96&lt;&gt;""),"OK","NG"))))</f>
        <v>不要</v>
      </c>
      <c r="IB96" s="192" t="str">
        <f ca="1">IF($F$12&lt;$B96,"",IF(OR(AND($F$12&gt;=$B96,COUNTIF($F$35:$I$45,"発着時刻")=0),$F96=0),"不要",IF(AND($F$12&gt;=$B96,COUNTIF($F$35:$I$45,"発着時刻")&gt;=1,$J96="NG"),"日数NG",IF(AND($F$12&gt;=$B96,COUNTIF($F$35:$I$45,"発着時刻")&gt;=1,$F96=1,HX96&lt;&gt;""),"OK","NG"))))</f>
        <v>不要</v>
      </c>
      <c r="ID96" s="192" t="str">
        <f ca="1">IF($F$12&lt;$B96,"",IF(OR(AND($F$12&gt;=$B96,COUNTIF($F$48:$I$58,"発着時刻")=0),$H96=0),"不要",IF(AND($F$12&gt;=$B96,COUNTIF($F$48:$I$58,"発着時刻")&gt;=1,$J96="NG"),"日数NG",IF(AND($F$12&gt;=$B96,COUNTIF($F$48:$I$58,"発着時刻")&gt;=1,$H96=1,HX96&lt;&gt;""),"OK","NG"))))</f>
        <v>不要</v>
      </c>
      <c r="IF96" s="192" t="str">
        <f ca="1">IF($F$12&lt;$B96,"",IF(COUNTIF(HZ96:ID96,"不要")=3,"OK",IF($N96="NG","日数NG",IF(HX96="","OK",IF(AND(HX96&gt;=0,HX96&lt;&gt;"",ROUNDUP(HX96,0)-ROUNDDOWN(HX96,0)=0),"OK","NG")))))</f>
        <v>OK</v>
      </c>
      <c r="IH96" s="107" t="str">
        <f ca="1">IF($F$12&lt;$B96,"",IF(COUNTIF(HZ96:ID96,"不要")=3,"",IF(AND($F$12&gt;=$B96,ISNUMBER(HX96)=TRUE),HX96,0)))</f>
        <v/>
      </c>
      <c r="IJ96" s="192" t="str">
        <f ca="1">IF($F$12&lt;$B96,"",IF(AND($F$12&gt;=$B96,INDIRECT("'総括分析データ '!"&amp;IJ$78&amp;$C96)&lt;&gt;""),INDIRECT("'総括分析データ '!"&amp;IJ$78&amp;$C96),""))</f>
        <v/>
      </c>
      <c r="IL96" s="192" t="str">
        <f ca="1">IF($F$12&lt;$B96,"",IF(OR(AND($F$12&gt;=$B96,COUNTIF($F$22:$I$32,"積載情報")=0),$D96=0),"不要",IF(AND($F$12&gt;=$B96,COUNTIF($F$22:$I$32,"積載情報")&gt;=1,$J96="NG"),"日数NG",IF(AND($F$12&gt;=$B96,COUNTIF($F$22:$I$32,"積載情報")&gt;=1,$D96=1,IJ96&lt;&gt;""),"OK","NG"))))</f>
        <v>不要</v>
      </c>
      <c r="IN96" s="192" t="str">
        <f ca="1">IF($F$12&lt;$B96,"",IF(OR(AND($F$12&gt;=$B96,COUNTIF($F$35:$I$45,"積載情報")=0),$F96=0),"不要",IF(AND($F$12&gt;=$B96,COUNTIF($F$35:$I$45,"積載情報")&gt;=1,$J96="NG"),"日数NG",IF(AND($F$12&gt;=$B96,COUNTIF($F$35:$I$45,"積載情報")&gt;=1,$F96=1,IJ96&lt;&gt;""),"OK","NG"))))</f>
        <v>不要</v>
      </c>
      <c r="IP96" s="192" t="str">
        <f ca="1">IF($F$12&lt;$B96,"",IF(OR(AND($F$12&gt;=$B96,COUNTIF($F$48:$I$58,"積載情報")=0),$H96=0),"不要",IF(AND($F$12&gt;=$B96,COUNTIF($F$48:$I$58,"積載情報")&gt;=1,$J96="NG"),"日数NG",IF(AND($F$12&gt;=$B96,COUNTIF($F$48:$I$58,"積載情報")&gt;=1,$H96=1,IJ96&lt;&gt;""),"OK","NG"))))</f>
        <v>不要</v>
      </c>
      <c r="IR96" s="192" t="str">
        <f ca="1">IF($F$12&lt;$B96,"",IF(COUNTIF(IL96:IP96,"不要")=3,"OK",IF($N96="NG","日数NG",IF(IJ96="","OK",IF(COUNTIF(プルダウンリスト!$C$5:$C$8,反映・確認シート!IJ96)=1,"OK","NG")))))</f>
        <v>OK</v>
      </c>
      <c r="IT96" s="107" t="str">
        <f ca="1">IF($F$12&lt;$B96,"",IF($F$12&lt;$B96,"",IF(COUNTIF(IL96:IP96,"不要")=3,"",IJ96)))</f>
        <v/>
      </c>
      <c r="IV96" s="192" t="str">
        <f ca="1">IF($F$12&lt;$B96,"",IF(OR(AND($F$12&gt;=$B96,COUNTIF($F$48:$I$58,"積載情報")=0),$H96=0),"不要",IF(AND($F$12&gt;=$B96,COUNTIF($F$48:$I$58,"積載情報")&gt;=1,$J96="NG"),"日数NG",IF(AND($F$12&gt;=$B96,COUNTIF($F$48:$I$58,"積載情報")&gt;=1,$H96=1,IP96&lt;&gt;""),"OK","NG"))))</f>
        <v>不要</v>
      </c>
      <c r="IX96">
        <v>9</v>
      </c>
      <c r="IZ96" s="192" t="str">
        <f ca="1">IF($F$12&lt;$B96,"",IF(AND($F$12&gt;=$B96,INDIRECT("'総括分析データ '!"&amp;IZ$78&amp;$C96)&lt;&gt;""),VALUE(INDIRECT("'総括分析データ '!"&amp;IZ$78&amp;$C96)),""))</f>
        <v/>
      </c>
      <c r="JB96" s="192" t="str">
        <f ca="1">IF($F$12&lt;$B96,"",IF(OR(AND($F$12&gt;=$B96,COUNTIF($F$22:$I$32,"空車情報")=0),$D96=0),"不要",IF(AND($F$12&gt;=$B96,COUNTIF($F$22:$I$32,"空車情報")&gt;=1,$J96="NG"),"日数NG",IF(AND($F$12&gt;=$B96,COUNTIF($F$22:$I$32,"空車情報")&gt;=1,$D96=1,IZ96&lt;&gt;""),"OK","NG"))))</f>
        <v>不要</v>
      </c>
      <c r="JD96" s="192" t="str">
        <f ca="1">IF($F$12&lt;$B96,"",IF(OR(AND($F$12&gt;=$B96,COUNTIF($F$35:$I$45,"空車情報")=0),$F96=0),"不要",IF(AND($F$12&gt;=$B96,COUNTIF($F$35:$I$45,"空車情報")&gt;=1,$J96="NG"),"日数NG",IF(AND($F$12&gt;=$B96,COUNTIF($F$35:$I$45,"空車情報")&gt;=1,$F96=1,IZ96&lt;&gt;""),"OK","NG"))))</f>
        <v>不要</v>
      </c>
      <c r="JF96" s="192" t="str">
        <f ca="1">IF($F$12&lt;$B96,"",IF(OR(AND($F$12&gt;=$B96,COUNTIF($F$48:$I$58,"空車情報")=0),$H96=0),"不要",IF(AND($F$12&gt;=$B96,COUNTIF($F$48:$I$58,"空車情報")&gt;=1,$J96="NG"),"日数NG",IF(AND($F$12&gt;=$B96,COUNTIF($F$48:$I$58,"空車情報")&gt;=1,$H96=1,IZ96&lt;&gt;""),"OK","NG"))))</f>
        <v>不要</v>
      </c>
      <c r="JH96" s="192" t="str">
        <f ca="1">IF($F$12&lt;$B96,"",IF(COUNTIF(JB96:JF96,"不要")=3,"OK",IF($N96="NG","日数NG",IF(IZ96&gt;=0,"OK","NG"))))</f>
        <v>OK</v>
      </c>
      <c r="JJ96" s="192" t="str">
        <f ca="1">IF($F$12&lt;$B96,"",IF(COUNTIF(JB96:JF96,"不要")=3,"OK",IF($N96="NG","日数NG",IF(OR(AND($F$12&gt;=$B96,$N96="OK",$CH96&gt;=0,IZ96&lt;=$CH96),AND($F$12&gt;=$B96,$N96="OK",$CH96="",IZ96&lt;=$L96*1440)),"OK","NG"))))</f>
        <v>OK</v>
      </c>
      <c r="JL96" s="107" t="str">
        <f ca="1">IF($F$12&lt;$B96,"",IF(COUNTIF(JB96:JF96,"不要")=3,"",IF(AND($F$12&gt;=$B96,ISNUMBER(IZ96)=TRUE),IZ96,0)))</f>
        <v/>
      </c>
      <c r="JN96" s="192" t="str">
        <f ca="1">IF($F$12&lt;$B96,"",IF(AND($F$12&gt;=$B96,INDIRECT("'総括分析データ '!"&amp;JN$78&amp;$C96)&lt;&gt;""),VALUE(INDIRECT("'総括分析データ '!"&amp;JN$78&amp;$C96)),""))</f>
        <v/>
      </c>
      <c r="JP96" s="192" t="str">
        <f ca="1">IF($F$12&lt;$B96,"",IF(OR(AND($F$12&gt;=$B96,COUNTIF($F$22:$I$32,"空車情報")=0),$D96=0),"不要",IF(AND($F$12&gt;=$B96,COUNTIF($F$22:$I$32,"空車情報")&gt;=1,$J96="NG"),"日数NG",IF(AND($F$12&gt;=$B96,COUNTIF($F$22:$I$32,"空車情報")&gt;=1,$D96=1,JN96&lt;&gt;""),"OK","NG"))))</f>
        <v>不要</v>
      </c>
      <c r="JR96" s="192" t="str">
        <f ca="1">IF($F$12&lt;$B96,"",IF(OR(AND($F$12&gt;=$B96,COUNTIF($F$35:$I$45,"空車情報")=0),$F96=0),"不要",IF(AND($F$12&gt;=$B96,COUNTIF($F$35:$I$45,"空車情報")&gt;=1,$J96="NG"),"日数NG",IF(AND($F$12&gt;=$B96,COUNTIF($F$35:$I$45,"空車情報")&gt;=1,$F96=1,JN96&lt;&gt;""),"OK","NG"))))</f>
        <v>不要</v>
      </c>
      <c r="JT96" s="192" t="str">
        <f ca="1">IF($F$12&lt;$B96,"",IF(OR(AND($F$12&gt;=$B96,COUNTIF($F$48:$I$58,"空車情報")=0),$H96=0),"不要",IF(AND($F$12&gt;=$B96,COUNTIF($F$48:$I$58,"空車情報")&gt;=1,$J96="NG"),"日数NG",IF(AND($F$12&gt;=$B96,COUNTIF($F$48:$I$58,"空車情報")&gt;=1,$H96=1,JN96&lt;&gt;""),"OK","NG"))))</f>
        <v>不要</v>
      </c>
      <c r="JV96" s="192" t="str">
        <f ca="1">IF($F$12&lt;$B96,"",IF(COUNTIF(JP96:JT96,"不要")=3,"OK",IF($N96="NG","日数NG",IF(AND($F$12&gt;=$B96,JN96&gt;=0,JN96&lt;=AV96),"OK","NG"))))</f>
        <v>OK</v>
      </c>
      <c r="JX96" s="107" t="str">
        <f ca="1">IF($F$12&lt;$B96,"",IF(COUNTIF(JP96:JT96,"不要")=3,"",IF(AND($F$12&gt;=$B96,ISNUMBER(JN96)=TRUE),JN96,0)))</f>
        <v/>
      </c>
      <c r="JZ96" s="192" t="str">
        <f ca="1">IF($F$12&lt;$B96,"",IF(AND($F$12&gt;=$B96,INDIRECT("'総括分析データ '!"&amp;JZ$78&amp;$C96)&lt;&gt;""),VALUE(INDIRECT("'総括分析データ '!"&amp;JZ$78&amp;$C96)),""))</f>
        <v/>
      </c>
      <c r="KB96" s="192" t="str">
        <f ca="1">IF($F$12&lt;$B96,"",IF(OR(AND($F$12&gt;=$B96,COUNTIF($F$22:$I$32,"空車情報")=0),$D96=0),"不要",IF(AND($F$12&gt;=$B96,COUNTIF($F$22:$I$32,"空車情報")&gt;=1,$J96="NG"),"日数NG",IF(AND($F$12&gt;=$B96,COUNTIF($F$22:$I$32,"空車情報")&gt;=1,$D96=1,JZ96&lt;&gt;""),"OK","NG"))))</f>
        <v>不要</v>
      </c>
      <c r="KD96" s="192" t="str">
        <f ca="1">IF($F$12&lt;$B96,"",IF(OR(AND($F$12&gt;=$B96,COUNTIF($F$35:$I$45,"空車情報")=0),$F96=0),"不要",IF(AND($F$12&gt;=$B96,COUNTIF($F$35:$I$45,"空車情報")&gt;=1,$J96="NG"),"日数NG",IF(AND($F$12&gt;=$B96,COUNTIF($F$35:$I$45,"空車情報")&gt;=1,$F96=1,JZ96&lt;&gt;""),"OK","NG"))))</f>
        <v>不要</v>
      </c>
      <c r="KF96" s="192" t="str">
        <f ca="1">IF($F$12&lt;$B96,"",IF(OR(AND($F$12&gt;=$B96,COUNTIF($F$48:$I$58,"空車情報")=0),$H96=0),"不要",IF(AND($F$12&gt;=$B96,COUNTIF($F$48:$I$58,"空車情報")&gt;=1,$J96="NG"),"日数NG",IF(AND($F$12&gt;=$B96,COUNTIF($F$48:$I$58,"空車情報")&gt;=1,$H96=1,JZ96&lt;&gt;""),"OK","NG"))))</f>
        <v>不要</v>
      </c>
      <c r="KH96" s="192" t="str">
        <f ca="1">IF($F$12&lt;$B96,"",IF(COUNTIF(KB96:KF96,"不要")=3,"OK",IF($N96="NG","日数NG",IF(AND($F$12&gt;=$B96,JZ96&gt;=0,JZ96&lt;=100),"OK","NG"))))</f>
        <v>OK</v>
      </c>
      <c r="KJ96" s="107" t="str">
        <f ca="1">IF($F$12&lt;$B96,"",IF(COUNTIF(KB96:KF96,"不要")=3,"",IF(AND($F$12&gt;=$B96,ISNUMBER(JZ96)=TRUE),JZ96,0)))</f>
        <v/>
      </c>
      <c r="KL96">
        <v>9</v>
      </c>
      <c r="KN96" s="192" t="str">
        <f ca="1">IF($F$12&lt;$B96,"",IF(AND($F$12&gt;=$B96,INDIRECT("'総括分析データ '!"&amp;KN$78&amp;$C96)&lt;&gt;""),VALUE(INDIRECT("'総括分析データ '!"&amp;KN$78&amp;$C96)),""))</f>
        <v/>
      </c>
      <c r="KP96" s="192" t="str">
        <f ca="1">IF($F$12&lt;$B96,"",IF(OR(AND($F$12&gt;=$B96,COUNTIF($F$22:$I$32,"交通情報")=0),$D96=0),"不要",IF(AND($F$12&gt;=$B96,COUNTIF($F$22:$I$32,"交通情報")&gt;=1,$AX96="*NG*"),"距離NG",IF(AND($F$12&gt;=$B96,COUNTIF($F$22:$I$32,"交通情報")&gt;=1,$D96=1,KN96&lt;&gt;""),"OK","NG"))))</f>
        <v>不要</v>
      </c>
      <c r="KR96" s="192" t="str">
        <f ca="1">IF($F$12&lt;$B96,"",IF(OR(AND($F$12&gt;=$B96,COUNTIF($F$35:$I$45,"交通情報")=0),$F96=0),"不要",IF(AND($F$12&gt;=$B96,COUNTIF($F$35:$I$45,"交通情報")&gt;=1,$AX96="*NG*"),"距離NG",IF(AND($F$12&gt;=$B96,COUNTIF($F$35:$I$45,"交通情報")&gt;=1,$F96=1,KN96&lt;&gt;""),"OK","NG"))))</f>
        <v>不要</v>
      </c>
      <c r="KT96" s="192" t="str">
        <f ca="1">IF($F$12&lt;$B96,"",IF(OR(AND($F$12&gt;=$B96,COUNTIF($F$48:$I$58,"交通情報")=0),$H96=0),"不要",IF(AND($F$12&gt;=$B96,COUNTIF($F$48:$I$58,"交通情報")&gt;=1,$AX96="*NG*"),"距離NG",IF(AND($F$12&gt;=$B96,COUNTIF($F$48:$I$58,"交通情報")&gt;=1,$H96=1,KN96&lt;&gt;""),"OK","NG"))))</f>
        <v>不要</v>
      </c>
      <c r="KV96" s="192" t="str">
        <f ca="1">IF($F$12&lt;$B96,"",IF(COUNTIF(KP96:KT96,"不要")=3,"OK",IF($N96="NG","日数NG",IF(AND($F$12&gt;=$B96,KN96&gt;=0,KN96&lt;=$AV96),"OK","NG"))))</f>
        <v>OK</v>
      </c>
      <c r="KX96" s="107" t="str">
        <f ca="1">IF($F$12&lt;$B96,"",IF(COUNTIF(KP96:KT96,"不要")=3,"",IF(AND($F$12&gt;=$B96,ISNUMBER(KN96)=TRUE),KN96,0)))</f>
        <v/>
      </c>
      <c r="KZ96" s="192" t="str">
        <f ca="1">IF($F$12&lt;$B96,"",IF(AND($F$12&gt;=$B96,INDIRECT("'総括分析データ '!"&amp;KZ$78&amp;$C96)&lt;&gt;""),VALUE(INDIRECT("'総括分析データ '!"&amp;KZ$78&amp;$C96)),""))</f>
        <v/>
      </c>
      <c r="LB96" s="192" t="str">
        <f ca="1">IF($F$12&lt;$B96,"",IF(OR(AND($F$12&gt;=$B96,COUNTIF($F$22:$I$32,"交通情報")=0),$D96=0),"不要",IF(AND($F$12&gt;=$B96,COUNTIF($F$22:$I$32,"交通情報")&gt;=1,$D96=1,KZ96&lt;&gt;""),"OK","NG")))</f>
        <v>不要</v>
      </c>
      <c r="LD96" s="192" t="str">
        <f ca="1">IF($F$12&lt;$B96,"",IF(OR(AND($F$12&gt;=$B96,COUNTIF($F$35:$I$45,"交通情報")=0),$F96=0),"不要",IF(AND($F$12&gt;=$B96,COUNTIF($F$35:$I$45,"交通情報")&gt;=1,$F96=1,KZ96&lt;&gt;""),"OK","NG")))</f>
        <v>不要</v>
      </c>
      <c r="LF96" s="192" t="str">
        <f ca="1">IF($F$12&lt;$B96,"",IF(OR(AND($F$12&gt;=$B96,COUNTIF($F$48:$I$58,"交通情報")=0),$H96=0),"不要",IF(AND($F$12&gt;=$B96,COUNTIF($F$48:$I$58,"交通情報")&gt;=1,$H96=1,KZ96&lt;&gt;""),"OK","NG")))</f>
        <v>不要</v>
      </c>
      <c r="LH96" s="192" t="str">
        <f ca="1">IF($F$12&lt;$B96,"",IF(COUNTIF(LB96:LF96,"不要")=3,"OK",IF($N96="NG","日数NG",IF(KZ96="","OK",IF(AND(KZ96&gt;=0,KZ96&lt;&gt;"",ROUNDUP(KZ96,0)-ROUNDDOWN(KZ96,0)=0),"OK","NG")))))</f>
        <v>OK</v>
      </c>
      <c r="LJ96" s="107" t="str">
        <f ca="1">IF($F$12&lt;$B96,"",IF(COUNTIF(LB96:LF96,"不要")=3,"",IF(AND($F$12&gt;=$B96,ISNUMBER(KZ96)=TRUE),KZ96,0)))</f>
        <v/>
      </c>
      <c r="LL96" s="192" t="str">
        <f ca="1">IF($F$12&lt;$B96,"",IF(AND($F$12&gt;=$B96,INDIRECT("'総括分析データ '!"&amp;LL$78&amp;$C96)&lt;&gt;""),VALUE(INDIRECT("'総括分析データ '!"&amp;LL$78&amp;$C96)),""))</f>
        <v/>
      </c>
      <c r="LN96" s="192" t="str">
        <f ca="1">IF($F$12&lt;$B96,"",IF(OR(AND($F$12&gt;=$B96,COUNTIF($F$22:$I$32,"交通情報")=0),$D96=0),"不要",IF(AND($F$12&gt;=$B96,COUNTIF($F$22:$I$32,"交通情報")&gt;=1,$J96="NG"),"日数NG",IF(AND($F$12&gt;=$B96,COUNTIF($F$22:$I$32,"交通情報")&gt;=1,$D96=1,LL96&lt;&gt;""),"OK","NG"))))</f>
        <v>不要</v>
      </c>
      <c r="LP96" s="192" t="str">
        <f ca="1">IF($F$12&lt;$B96,"",IF(OR(AND($F$12&gt;=$B96,COUNTIF($F$35:$I$45,"交通情報")=0),$F96=0),"不要",IF(AND($F$12&gt;=$B96,COUNTIF($F$35:$I$45,"交通情報")&gt;=1,$J96="NG"),"日数NG",IF(AND($F$12&gt;=$B96,COUNTIF($F$35:$I$45,"交通情報")&gt;=1,$F96=1,LL96&lt;&gt;""),"OK","NG"))))</f>
        <v>不要</v>
      </c>
      <c r="LR96" s="192" t="str">
        <f ca="1">IF($F$12&lt;$B96,"",IF(OR(AND($F$12&gt;=$B96,COUNTIF($F$48:$I$58,"交通情報")=0),$H96=0),"不要",IF(AND($F$12&gt;=$B96,COUNTIF($F$48:$I$58,"交通情報")&gt;=1,$J96="NG"),"日数NG",IF(AND($F$12&gt;=$B96,COUNTIF($F$48:$I$58,"交通情報")&gt;=1,$H96=1,LL96&lt;&gt;""),"OK","NG"))))</f>
        <v>不要</v>
      </c>
      <c r="LT96" s="192" t="str">
        <f ca="1">IF($F$12&lt;$B96,"",IF(COUNTIF(LN96:LR96,"不要")=3,"OK",IF($N96="NG","日数NG",IF(LL96&gt;=0,"OK","NG"))))</f>
        <v>OK</v>
      </c>
      <c r="LV96" s="192" t="str">
        <f ca="1">IF($F$12&lt;$B96,"",IF(COUNTIF(LN96:LR96,"不要")=3,"OK",IF($N96="NG","日数NG",IF(OR(AND($F$12&gt;=$B96,$N96="OK",$CH96&gt;=0,LL96&lt;=$CH96),AND($F$12&gt;=$B96,$N96="OK",$CH96="",LL96&lt;=$L96*1440)),"OK","NG"))))</f>
        <v>OK</v>
      </c>
      <c r="LX96" s="107" t="str">
        <f ca="1">IF($F$12&lt;$B96,"",IF(COUNTIF(LN96:LR96,"不要")=3,"",IF(AND($F$12&gt;=$B96,ISNUMBER(LL96)=TRUE),LL96,0)))</f>
        <v/>
      </c>
      <c r="LZ96">
        <v>9</v>
      </c>
      <c r="MB96" s="192" t="str">
        <f ca="1">IF($F$12&lt;$B96,"",IF(AND($F$12&gt;=$B96,INDIRECT("'総括分析データ '!"&amp;MB$78&amp;$C96)&lt;&gt;""),VALUE(INDIRECT("'総括分析データ '!"&amp;MB$78&amp;$C96)),""))</f>
        <v/>
      </c>
      <c r="MD96" s="192" t="str">
        <f ca="1">IF($F$12&lt;$B96,"",IF(OR(AND($F$12&gt;=$B96,COUNTIF($F$22:$I$32,"温度情報")=0),$D96=0),"不要",IF(AND($F$12&gt;=$B96,COUNTIF($F$22:$I$32,"温度情報")&gt;=1,$J96="NG"),"日数NG",IF(AND($F$12&gt;=$B96,COUNTIF($F$22:$I$32,"温度情報")&gt;=1,$D96=1,MB96&lt;&gt;""),"OK","NG"))))</f>
        <v>不要</v>
      </c>
      <c r="MF96" s="192" t="str">
        <f ca="1">IF($F$12&lt;$B96,"",IF(OR(AND($F$12&gt;=$B96,COUNTIF($F$35:$I$45,"温度情報")=0),$F96=0),"不要",IF(AND($F$12&gt;=$B96,COUNTIF($F$35:$I$45,"温度情報")&gt;=1,$J96="NG"),"日数NG",IF(AND($F$12&gt;=$B96,COUNTIF($F$35:$I$45,"温度情報")&gt;=1,$F96=1,MB96&lt;&gt;""),"OK","NG"))))</f>
        <v>不要</v>
      </c>
      <c r="MH96" s="192" t="str">
        <f ca="1">IF($F$12&lt;$B96,"",IF(OR(AND($F$12&gt;=$B96,COUNTIF($F$48:$I$58,"温度情報")=0),$H96=0),"不要",IF(AND($F$12&gt;=$B96,COUNTIF($F$48:$I$58,"温度情報")&gt;=1,$J96="NG"),"日数NG",IF(AND($F$12&gt;=$B96,COUNTIF($F$48:$I$58,"温度情報")&gt;=1,$H96=1,MB96&lt;&gt;""),"OK","NG"))))</f>
        <v>不要</v>
      </c>
      <c r="MJ96" s="192" t="str">
        <f ca="1">IF($F$12&lt;$B96,"",IF(COUNTIF(MD96:MH96,"不要")=3,"OK",IF(AND($F$12&gt;=$B96,MB96&gt;100,MB96&lt;-100),"BC","OK")))</f>
        <v>OK</v>
      </c>
      <c r="ML96" s="107" t="str">
        <f ca="1">IF($F$12&lt;$B96,"",IF(COUNTIF(MD96:MH96,"不要")=3,"",IF(AND($F$12&gt;=$B96,ISNUMBER(MB96)=TRUE),MB96,0)))</f>
        <v/>
      </c>
      <c r="MN96" s="192" t="str">
        <f ca="1">IF($F$12&lt;$B96,"",IF(AND($F$12&gt;=$B96,INDIRECT("'総括分析データ '!"&amp;MN$78&amp;$C96)&lt;&gt;""),VALUE(INDIRECT("'総括分析データ '!"&amp;MN$78&amp;$C96)),""))</f>
        <v/>
      </c>
      <c r="MP96" s="192" t="str">
        <f ca="1">IF($F$12&lt;$B96,"",IF(OR(AND($F$12&gt;=$B96,COUNTIF($F$22:$I$32,"温度情報")=0),$D96=0),"不要",IF(AND($F$12&gt;=$B96,COUNTIF($F$22:$I$32,"温度情報")&gt;=1,$J96="NG"),"日数NG",IF(AND($F$12&gt;=$B96,COUNTIF($F$22:$I$32,"温度情報")&gt;=1,$D96=1,MN96&lt;&gt;""),"OK","NG"))))</f>
        <v>不要</v>
      </c>
      <c r="MR96" s="192" t="str">
        <f ca="1">IF($F$12&lt;$B96,"",IF(OR(AND($F$12&gt;=$B96,COUNTIF($F$35:$I$45,"温度情報")=0),$F96=0),"不要",IF(AND($F$12&gt;=$B96,COUNTIF($F$35:$I$45,"温度情報")&gt;=1,$J96="NG"),"日数NG",IF(AND($F$12&gt;=$B96,COUNTIF($F$35:$I$45,"温度情報")&gt;=1,$F96=1,MN96&lt;&gt;""),"OK","NG"))))</f>
        <v>不要</v>
      </c>
      <c r="MT96" s="192" t="str">
        <f ca="1">IF($F$12&lt;$B96,"",IF(OR(AND($F$12&gt;=$B96,COUNTIF($F$48:$I$58,"温度情報")=0),$H96=0),"不要",IF(AND($F$12&gt;=$B96,COUNTIF($F$48:$I$58,"温度情報")&gt;=1,$J96="NG"),"日数NG",IF(AND($F$12&gt;=$B96,COUNTIF($F$48:$I$58,"温度情報")&gt;=1,$H96=1,MN96&lt;&gt;""),"OK","NG"))))</f>
        <v>不要</v>
      </c>
      <c r="MV96" s="192" t="str">
        <f ca="1">IF($F$12&lt;$B96,"",IF(COUNTIF(MP96:MT96,"不要")=3,"OK",IF(AND($F$12&gt;=$B96,MN96&gt;100,MN96&lt;-100),"BC","OK")))</f>
        <v>OK</v>
      </c>
      <c r="MX96" s="107" t="str">
        <f ca="1">IF($F$12&lt;$B96,"",IF(COUNTIF(MP96:MT96,"不要")=3,"",IF(AND($F$12&gt;=$B96,ISNUMBER(MN96)=TRUE),MN96,0)))</f>
        <v/>
      </c>
      <c r="MZ96" s="192" t="str">
        <f ca="1">IF($F$12&lt;$B96,"",IF(AND($F$12&gt;=$B96,INDIRECT("'総括分析データ '!"&amp;MZ$78&amp;$C96)&lt;&gt;""),VALUE(INDIRECT("'総括分析データ '!"&amp;MZ$78&amp;$C96)),""))</f>
        <v/>
      </c>
      <c r="NB96" s="192" t="str">
        <f ca="1">IF($F$12&lt;$B96,"",IF(OR(AND($F$12&gt;=$B96,COUNTIF($F$22:$I$32,"温度情報")=0),$D96=0),"不要",IF(AND($F$12&gt;=$B96,COUNTIF($F$22:$I$32,"温度情報")&gt;=1,$J96="NG"),"日数NG",IF(AND($F$12&gt;=$B96,COUNTIF($F$22:$I$32,"温度情報")&gt;=1,$D96=1,MZ96&lt;&gt;""),"OK","NG"))))</f>
        <v>不要</v>
      </c>
      <c r="ND96" s="192" t="str">
        <f ca="1">IF($F$12&lt;$B96,"",IF(OR(AND($F$12&gt;=$B96,COUNTIF($F$35:$I$45,"温度情報")=0),$F96=0),"不要",IF(AND($F$12&gt;=$B96,COUNTIF($F$35:$I$45,"温度情報")&gt;=1,$J96="NG"),"日数NG",IF(AND($F$12&gt;=$B96,COUNTIF($F$35:$I$45,"温度情報")&gt;=1,$F96=1,MZ96&lt;&gt;""),"OK","NG"))))</f>
        <v>不要</v>
      </c>
      <c r="NF96" s="192" t="str">
        <f ca="1">IF($F$12&lt;$B96,"",IF(OR(AND($F$12&gt;=$B96,COUNTIF($F$48:$I$58,"温度情報")=0),$H96=0),"不要",IF(AND($F$12&gt;=$B96,COUNTIF($F$48:$I$58,"温度情報")&gt;=1,$J96="NG"),"日数NG",IF(AND($F$12&gt;=$B96,COUNTIF($F$48:$I$58,"温度情報")&gt;=1,$H96=1,MZ96&lt;&gt;""),"OK","NG"))))</f>
        <v>不要</v>
      </c>
      <c r="NH96" s="192" t="str">
        <f ca="1">IF($F$12&lt;$B96,"",IF(COUNTIF(NB96:NF96,"不要")=3,"OK",IF($N96="NG","日数NG",IF(MZ96="","OK",IF(AND(MZ96&gt;=0,MZ96&lt;&gt;"",ROUNDUP(MZ96,0)-ROUNDDOWN(MZ96,0)=0),"OK","NG")))))</f>
        <v>OK</v>
      </c>
      <c r="NJ96" s="107" t="str">
        <f ca="1">IF($F$12&lt;$B96,"",IF(COUNTIF(NB96:NF96,"不要")=3,"",IF(AND($F$12&gt;=$B96,ISNUMBER(MZ96)=TRUE),MZ96,0)))</f>
        <v/>
      </c>
      <c r="NL96">
        <v>9</v>
      </c>
      <c r="NN96" s="192" t="str">
        <f ca="1">IF($F$12&lt;$B96,"",IF(AND($F$12&gt;=$B96,INDIRECT("'総括分析データ '!"&amp;NN$78&amp;$C96)&lt;&gt;""),INDIRECT("'総括分析データ '!"&amp;NN$78&amp;$C96),""))</f>
        <v/>
      </c>
      <c r="NP96" s="192" t="str">
        <f>IF(OR($F$12&lt;$B96,AND($F$64="",$H$64="",$J$64="")),"",IF(AND($F$12&gt;=$B96,OR($F$64="",$D96=0)),"不要",IF(AND($F$12&gt;=$B96,$F$64&lt;&gt;"",$D96=1,NN96&lt;&gt;""),"OK","NG")))</f>
        <v/>
      </c>
      <c r="NR96" s="192" t="str">
        <f>IF(OR($F$12&lt;$B96,AND($F$64="",$H$64="",$J$64="")),"",IF(AND($F$12&gt;=$B96,OR($H$64="",$H$64=17,$D96=0)),"不要",IF(AND($F$12&gt;=$B96,$H$64&lt;&gt;"",$D96=1,NN96&lt;&gt;""),"OK","NG")))</f>
        <v/>
      </c>
      <c r="NT96" s="107" t="str">
        <f>IF(OR(COUNTIF(NP96:NR96,"不要")=2,AND(NP96="",NR96="")),"",NN96)</f>
        <v/>
      </c>
      <c r="NV96" s="192" t="str">
        <f ca="1">IF($F$12&lt;$B96,"",IF(AND($F$12&gt;=$B96,INDIRECT("'総括分析データ '!"&amp;NV$78&amp;$C96)&lt;&gt;""),INDIRECT("'総括分析データ '!"&amp;NV$78&amp;$C96),""))</f>
        <v/>
      </c>
      <c r="NX96" s="192" t="str">
        <f>IF(OR($F$12&lt;$B96,AND($F$66="",$H$66="",$J$66="")),"",IF(AND($F$12&gt;=$B96,OR($F$66="",$D96=0)),"不要",IF(AND($F$12&gt;=$B96,$F$66&lt;&gt;"",$D96=1,NV96&lt;&gt;""),"OK","NG")))</f>
        <v/>
      </c>
      <c r="NZ96" s="192" t="str">
        <f>IF(OR($F$12&lt;$B96,AND($F$66="",$H$66="",$J$66="")),"",IF(AND($F$12&gt;=$B96,OR($H$66="",$H$66=17,$D96=0)),"不要",IF(AND($F$12&gt;=$B96,$H$66&lt;&gt;"",$D96=1,NV96&lt;&gt;""),"OK","NG")))</f>
        <v/>
      </c>
      <c r="OB96" s="107" t="str">
        <f>IF(OR(COUNTIF(NX96:NZ96,"不要")=2,AND(NX96="",NZ96="")),"",NV96)</f>
        <v/>
      </c>
      <c r="OD96" s="192" t="str">
        <f ca="1">IF($F$12&lt;$B96,"",IF(AND($F$12&gt;=$B96,INDIRECT("'総括分析データ '!"&amp;OD$78&amp;$C96)&lt;&gt;""),INDIRECT("'総括分析データ '!"&amp;OD$78&amp;$C96),""))</f>
        <v/>
      </c>
      <c r="OF96" s="192" t="str">
        <f>IF(OR($F$12&lt;$B96,AND($F$68="",$H$68="",$J$68="")),"",IF(AND($F$12&gt;=$B96,OR($F$68="",$D96=0)),"不要",IF(AND($F$12&gt;=$B96,$F$68&lt;&gt;"",$D96=1,OD96&lt;&gt;""),"OK","NG")))</f>
        <v/>
      </c>
      <c r="OH96" s="192" t="str">
        <f>IF(OR($F$12&lt;$B96,AND($F$68="",$H$68="",$J$68="")),"",IF(AND($F$12&gt;=$B96,OR($H$68="",$H$68=17,$D96=0)),"不要",IF(AND($F$12&gt;=$B96,$H$68&lt;&gt;"",$D96=1,OD96&lt;&gt;""),"OK","NG")))</f>
        <v/>
      </c>
      <c r="OJ96" s="107" t="str">
        <f>IF(OR(COUNTIF(OF96:OH96,"不要")=2,AND(OF96="",OH96="")),"",OD96)</f>
        <v/>
      </c>
      <c r="OL96" s="192" t="str">
        <f ca="1">IF($F$12&lt;$B96,"",IF(AND($F$12&gt;=$B96,INDIRECT("'総括分析データ '!"&amp;OL$78&amp;$C96)&lt;&gt;""),INDIRECT("'総括分析データ '!"&amp;OL$78&amp;$C96),""))</f>
        <v/>
      </c>
      <c r="ON96" s="192" t="str">
        <f>IF(OR($F$12&lt;$B96,AND($F$70="",$H$70="",$J$70="")),"",IF(AND($F$12&gt;=$B96,OR($F$70="",$D96=0)),"不要",IF(AND($F$12&gt;=$B96,$F$70&lt;&gt;"",$D96=1,OL96&lt;&gt;""),"OK","NG")))</f>
        <v/>
      </c>
      <c r="OP96" s="192" t="str">
        <f>IF(OR($F$12&lt;$B96,AND($F$70="",$H$70="",$J$70="")),"",IF(AND($F$12&gt;=$B96,OR($H$70="",$H$70=17,$D96=0)),"不要",IF(AND($F$12&gt;=$B96,$H$70&lt;&gt;"",$D96=1,OL96&lt;&gt;""),"OK","NG")))</f>
        <v/>
      </c>
      <c r="OR96" s="107" t="str">
        <f>IF(OR(COUNTIF(ON96:OP96,"不要")=2,AND(ON96="",OP96="")),"",OL96)</f>
        <v/>
      </c>
    </row>
    <row r="97" spans="2:408" ht="5.0999999999999996" customHeight="1" thickBot="1" x14ac:dyDescent="0.2">
      <c r="L97" s="6"/>
      <c r="CT97" s="108"/>
      <c r="EF97" s="108"/>
      <c r="FJ97" s="108"/>
      <c r="FL97" s="108"/>
      <c r="FZ97" s="108"/>
      <c r="GR97" s="108"/>
      <c r="HF97" s="108"/>
      <c r="HV97" s="108"/>
      <c r="IT97" s="6"/>
      <c r="JL97" s="108"/>
      <c r="JX97" s="6"/>
      <c r="KJ97" s="6"/>
      <c r="KX97" s="6"/>
      <c r="LJ97" s="6"/>
      <c r="LX97" s="108"/>
      <c r="ML97" s="6"/>
      <c r="MX97" s="6"/>
      <c r="NJ97" s="6"/>
    </row>
    <row r="98" spans="2:408" ht="14.25" thickBot="1" x14ac:dyDescent="0.2">
      <c r="B98">
        <v>10</v>
      </c>
      <c r="C98">
        <v>23</v>
      </c>
      <c r="D98" s="52">
        <f ca="1">IF($F$12&lt;$B98,"",IF(AND($F$12&gt;=$B98,INDIRECT("'総括分析データ '!"&amp;D$78&amp;$C98)="○"),1,IF(AND($F$12&gt;=$B98,INDIRECT("'総括分析データ '!"&amp;D$78&amp;$C98)&lt;&gt;"○"),0)))</f>
        <v>0</v>
      </c>
      <c r="F98" s="52">
        <f ca="1">IF($F$12&lt;$B98,"",IF(AND($F$12&gt;=$B98,INDIRECT("'総括分析データ '!"&amp;F$78&amp;$C98)="○"),1,IF(AND($F$12&gt;=$B98,INDIRECT("'総括分析データ '!"&amp;F$78&amp;$C98)&lt;&gt;"○"),0)))</f>
        <v>0</v>
      </c>
      <c r="H98" s="52">
        <f ca="1">IF($F$12&lt;$B98,"",IF(AND($F$12&gt;=$B98,INDIRECT("'総括分析データ '!"&amp;H$78&amp;$C98)="○"),1,IF(AND($F$12&gt;=$B98,INDIRECT("'総括分析データ '!"&amp;H$78&amp;$C98)&lt;&gt;"○"),0)))</f>
        <v>0</v>
      </c>
      <c r="J98" s="192" t="str">
        <f ca="1">IF($F$12&lt;B98,"",IF(OR(D98=1,F98=1),"OK","NG"))</f>
        <v>NG</v>
      </c>
      <c r="L98" s="52">
        <f ca="1">IF($F$12&lt;B98,"",IF(ISNUMBER(INDIRECT("'総括分析データ '!"&amp;L$78&amp;$C98))=TRUE,VALUE(INDIRECT("'総括分析データ '!"&amp;L$78&amp;$C98)),0))</f>
        <v>0</v>
      </c>
      <c r="N98" s="192" t="str">
        <f ca="1">IF($F$12&lt;$B98,"",IF(AND(L98="",L98&lt;10),"NG","OK"))</f>
        <v>OK</v>
      </c>
      <c r="O98" s="6"/>
      <c r="P98" s="52" t="str">
        <f ca="1">IF($F$12&lt;$B98,"",IF(AND($F$12&gt;=$B98,INDIRECT("'総括分析データ '!"&amp;P$78&amp;$C98)&lt;&gt;""),INDIRECT("'総括分析データ '!"&amp;P$78&amp;$C98),""))</f>
        <v/>
      </c>
      <c r="R98" s="52" t="str">
        <f ca="1">IF($F$12&lt;$B98,"",IF(AND($F$12&gt;=$B98,INDIRECT("'総括分析データ '!"&amp;R$78&amp;$C98)&lt;&gt;""),UPPER(INDIRECT("'総括分析データ '!"&amp;R$78&amp;$C98)),""))</f>
        <v/>
      </c>
      <c r="T98" s="52" t="str">
        <f ca="1">IF($F$12&lt;$B98,"",IF(AND($F$12&gt;=$B98,INDIRECT("'総括分析データ '!"&amp;T$78&amp;$C98)&lt;&gt;""),INDIRECT("'総括分析データ '!"&amp;T$78&amp;$C98),""))</f>
        <v/>
      </c>
      <c r="V98" s="52" t="str">
        <f ca="1">IF($F$12&lt;$B98,"",IF(AND($F$12&gt;=$B98,INDIRECT("'総括分析データ '!"&amp;V$78&amp;$C98)&lt;&gt;""),VALUE(INDIRECT("'総括分析データ '!"&amp;V$78&amp;$C98)),""))</f>
        <v/>
      </c>
      <c r="X98" s="192" t="str">
        <f ca="1">IF($F$12&lt;$B98,"",IF(AND($F$12&gt;=$B98,COUNTIF(プルダウンリスト!$F$3:$F$137,反映・確認シート!P98)=1,COUNTIF(プルダウンリスト!$H$3:$H$4233,反映・確認シート!R98)&gt;=1,T98&lt;&gt;"",V98&lt;&gt;""),"OK","NG"))</f>
        <v>NG</v>
      </c>
      <c r="Z98" s="453" t="str">
        <f ca="1">P98&amp;R98&amp;T98&amp;V98</f>
        <v/>
      </c>
      <c r="AA98" s="454"/>
      <c r="AB98" s="455"/>
      <c r="AD98" s="453" t="str">
        <f ca="1">IF($F$12&lt;$B98,"",IF(AND($F$12&gt;=$B98,INDIRECT("'総括分析データ '!"&amp;AD$78&amp;$C98)&lt;&gt;""),ASC(INDIRECT("'総括分析データ '!"&amp;AD$78&amp;$C98)),""))</f>
        <v/>
      </c>
      <c r="AE98" s="454"/>
      <c r="AF98" s="455"/>
      <c r="AH98" s="192" t="str">
        <f ca="1">IF($F$12&lt;$B98,"",IF(AND($F$12&gt;=$B98,AD98&lt;&gt;""),"OK","NG"))</f>
        <v>NG</v>
      </c>
      <c r="AJ98" s="462" t="str">
        <f ca="1">IF($F$12&lt;$B98,"",IF(AND($F$12&gt;=$B98,INDIRECT("'総括分析データ '!"&amp;AJ$78&amp;$C98)&lt;&gt;""),DBCS(SUBSTITUTE(SUBSTITUTE(INDIRECT("'総括分析データ '!"&amp;AJ$78&amp;$C98),"　"," ")," ","")),""))</f>
        <v/>
      </c>
      <c r="AK98" s="463"/>
      <c r="AL98" s="464"/>
      <c r="AN98" s="192" t="str">
        <f ca="1">IF($F$12&lt;$B98,"",IF(AND($F$12&gt;=$B98,AJ98&lt;&gt;""),"OK","BC"))</f>
        <v>BC</v>
      </c>
      <c r="AP98" s="52" t="str">
        <f ca="1">IF(OR($F$12&lt;$B98,INDIRECT("'総括分析データ '!"&amp;AP$78&amp;$C98)=""),"",INDIRECT("'総括分析データ '!"&amp;AP$78&amp;$C98))</f>
        <v/>
      </c>
      <c r="AR98" s="192" t="str">
        <f ca="1">IF($F$12&lt;$B98,"",IF(AND($F$12&gt;=$B98,COUNTIF(プルダウンリスト!$C$13:$C$16,反映・確認シート!AP98)=1),"OK","NG"))</f>
        <v>NG</v>
      </c>
      <c r="AT98">
        <v>10</v>
      </c>
      <c r="AV98" s="192" t="str">
        <f ca="1">IF($F$12&lt;$B98,"",IF(AND($F$12&gt;=$B98,INDIRECT("'総括分析データ '!"&amp;AV$78&amp;$C98)&lt;&gt;""),INDIRECT("'総括分析データ '!"&amp;AV$78&amp;$C98),""))</f>
        <v/>
      </c>
      <c r="AX98" s="192" t="str">
        <f ca="1">IF($F$12&lt;$B98,"",IF($N98="NG","日数NG",IF(OR(AND($F$6="連携前",$F$12&gt;=$B98,AV98&gt;0,AV98&lt;L98*2880),AND($F$6="連携後",$F$12&gt;=$B98,AV98&gt;=0,AV98&lt;L98*2880)),"OK","NG")))</f>
        <v>NG</v>
      </c>
      <c r="AZ98" s="92">
        <f ca="1">IF($F$12&lt;$B98,"",IF(AND($F$12&gt;=$B98,ISNUMBER(AV98)=TRUE),AV98,0))</f>
        <v>0</v>
      </c>
      <c r="BB98" s="192" t="str">
        <f ca="1">IF($F$12&lt;$B98,"",IF(AND($F$12&gt;=$B98,INDIRECT("'総括分析データ '!"&amp;BB$78&amp;$C98)&lt;&gt;""),VALUE(INDIRECT("'総括分析データ '!"&amp;BB$78&amp;$C98)),""))</f>
        <v/>
      </c>
      <c r="BD98" s="192" t="str">
        <f ca="1">IF($F$12&lt;$B98,"",IF($N98="NG","日数NG",IF(BB98="","NG",IF(AND($F$12&gt;=$B98,$BB98&lt;=$L98*100),"OK","BC"))))</f>
        <v>NG</v>
      </c>
      <c r="BF98" s="192" t="str">
        <f ca="1">IF($F$12&lt;$B98,"",IF(OR($AX98="NG",$AX98="日数NG"),"距離NG",IF(AND($F$12&gt;=$B98,OR(AND($F$6="連携前",$BB98&gt;0),AND($F$6="連携後",$AZ98=0,$BB98=0),AND($F$6="連携後",$AZ98&gt;0,$BB98&gt;0))),"OK","NG")))</f>
        <v>距離NG</v>
      </c>
      <c r="BH98" s="92">
        <f ca="1">IF($F$12&lt;$B98,"",IF(AND($F$12&gt;=$B98,ISNUMBER(BB98)=TRUE),BB98,0))</f>
        <v>0</v>
      </c>
      <c r="BJ98" s="192" t="str">
        <f ca="1">IF($F$12&lt;$B98,"",IF(AND($F$12&gt;=$B98,INDIRECT("'総括分析データ '!"&amp;BJ$78&amp;$C98)&lt;&gt;""),VALUE(INDIRECT("'総括分析データ '!"&amp;BJ$78&amp;$C98)),""))</f>
        <v/>
      </c>
      <c r="BL98" s="192" t="str">
        <f ca="1">IF($F$12&lt;$B98,"",IF($N98="NG","日数NG",IF(AND(BJ98&gt;=0,BJ98&lt;&gt;"",BJ98&lt;=100),"OK","NG")))</f>
        <v>NG</v>
      </c>
      <c r="BN98" s="92">
        <f ca="1">IF($F$12&lt;$B98,"",IF(AND($F$12&gt;=$B98,ISNUMBER(BJ98)=TRUE),BJ98,0))</f>
        <v>0</v>
      </c>
      <c r="BP98" s="192" t="str">
        <f ca="1">IF($F$12&lt;$B98,"",IF(AND($F$12&gt;=$B98,INDIRECT("'総括分析データ '!"&amp;BP$78&amp;$C98)&lt;&gt;""),VALUE(INDIRECT("'総括分析データ '!"&amp;BP$78&amp;$C98)),""))</f>
        <v/>
      </c>
      <c r="BR98" s="192" t="str">
        <f ca="1">IF($F$12&lt;$B98,"",IF(OR($AX98="NG",$AX98="日数NG"),"距離NG",IF(BP98="","NG",IF(AND($F$12&gt;=$B98,OR(AND($F$6="連携前",$BP98&gt;0),AND($F$6="連携後",$AZ98=0,$BP98=0),AND($F$6="連携後",$AZ98&gt;0,$BP98&gt;0))),"OK","NG"))))</f>
        <v>距離NG</v>
      </c>
      <c r="BT98" s="92">
        <f ca="1">IF($F$12&lt;$B98,"",IF(AND($F$12&gt;=$B98,ISNUMBER(BP98)=TRUE),BP98,0))</f>
        <v>0</v>
      </c>
      <c r="BV98" s="192" t="str">
        <f ca="1">IF($F$12&lt;$B98,"",IF(AND($F$12&gt;=$B98,INDIRECT("'総括分析データ '!"&amp;BV$78&amp;$C98)&lt;&gt;""),VALUE(INDIRECT("'総括分析データ '!"&amp;BV$78&amp;$C98)),""))</f>
        <v/>
      </c>
      <c r="BX98" s="192" t="str">
        <f ca="1">IF($F$12&lt;$B98,"",IF(AND($F$12&gt;=$B98,$F$16=5,$BV98=""),"NG","OK"))</f>
        <v>OK</v>
      </c>
      <c r="BZ98" s="192" t="str">
        <f ca="1">IF($F$12&lt;$B98,"",IF(AND($F$12&gt;=$B98,$BP98&lt;&gt;"",$BV98&gt;$BP98),"NG","OK"))</f>
        <v>OK</v>
      </c>
      <c r="CB98" s="92">
        <f ca="1">IF($F$12&lt;$B98,"",IF(AND($F$12&gt;=$B98,ISNUMBER(BV98)=TRUE),BV98,0))</f>
        <v>0</v>
      </c>
      <c r="CD98" s="92">
        <f ca="1">IF($F$12&lt;$B98,"",IF(AND($F$12&gt;=$B98,ISNUMBER(INDIRECT("'総括分析データ '!"&amp;CD$78&amp;$C98)=TRUE)),INDIRECT("'総括分析データ '!"&amp;CD$78&amp;$C98),0))</f>
        <v>0</v>
      </c>
      <c r="CF98">
        <v>10</v>
      </c>
      <c r="CH98" s="192" t="str">
        <f ca="1">IF($F$12&lt;$B98,"",IF(AND($F$12&gt;=$B98,INDIRECT("'総括分析データ '!"&amp;CH$78&amp;$C98)&lt;&gt;""),VALUE(INDIRECT("'総括分析データ '!"&amp;CH$78&amp;$C98)),""))</f>
        <v/>
      </c>
      <c r="CJ98" s="192" t="str">
        <f ca="1">IF($F$12&lt;$B98,"",IF(OR(AND($F$12&gt;=$B98,COUNTIF($F$22:$I$32,"走行時間")=0),$D98=0),"不要",IF(AND($F$12&gt;=$B98,COUNTIF($F$22:$I$32,"走行時間")=1,$J98="NG"),"日数NG",IF(AND($F$12&gt;=$B98,COUNTIF($F$22:$I$32,"走行時間")=1,$D98=1,$CH98&lt;&gt;""),"OK","NG"))))</f>
        <v>不要</v>
      </c>
      <c r="CL98" s="192" t="str">
        <f ca="1">IF($F$12&lt;$B98,"",IF(OR(AND($F$12&gt;=$B98,COUNTIF($F$35:$I$45,"走行時間")=0),$F98=0),"不要",IF(AND($F$12&gt;=$B98,COUNTIF($F$35:$I$45,"走行時間")=1,$J98="NG"),"日数NG",IF(AND($F$12&gt;=$B98,COUNTIF($F$35:$I$45,"走行時間")=1,$F98=1,$CH98&lt;&gt;""),"OK","NG"))))</f>
        <v>不要</v>
      </c>
      <c r="CN98" s="192" t="str">
        <f ca="1">IF($F$12&lt;$B98,"",IF(OR(AND($F$12&gt;=$B98,COUNTIF($F$48:$I$58,"走行時間")=0),$H98=0),"不要",IF(AND($F$12&gt;=$B98,COUNTIF($F$48:$I$58,"走行時間")=1,$J98="NG"),"日数NG",IF(AND($F$12&gt;=$B98,COUNTIF($F$48:$I$58,"走行時間")=1,$H98=1,$CH98&lt;&gt;""),"OK","NG"))))</f>
        <v>不要</v>
      </c>
      <c r="CP98" s="192" t="str">
        <f ca="1">IF($F$12&lt;$B98,"",IF(COUNTIF($CJ98:$CN98,"不要")=3,"OK",IF(OR($AX98="NG",$AX98="日数NG"),"距離NG",IF(AND($F$12&gt;=$B98,OR(AND($F$6="連携前",CH98&gt;0),AND($F$6="連携後",$AZ98=0,CH98=0),AND($F$6="連携後",$AZ98&gt;0,CH98&gt;0))),"OK","NG"))))</f>
        <v>OK</v>
      </c>
      <c r="CR98" s="192" t="str">
        <f ca="1">IF($F$12&lt;$B98,"",IF(COUNTIF($CJ98:$CN98,"不要")=3,"OK",IF(OR($AX98="NG",$AX98="日数NG"),"距離NG",IF(AND($F$12&gt;=$B98,$L98*1440&gt;=CH98),"OK","NG"))))</f>
        <v>OK</v>
      </c>
      <c r="CT98" s="107" t="str">
        <f ca="1">IF(OR(COUNTIF($CJ98:$CN98,"不要")=3,$F$12&lt;$B98),"",IF(AND($F$12&gt;=$B98,ISNUMBER(CH98)=TRUE),CH98,0))</f>
        <v/>
      </c>
      <c r="CV98" s="192" t="str">
        <f ca="1">IF($F$12&lt;$B98,"",IF(AND($F$12&gt;=$B98,INDIRECT("'総括分析データ '!"&amp;CV$78&amp;$C98)&lt;&gt;""),VALUE(INDIRECT("'総括分析データ '!"&amp;CV$78&amp;$C98)),""))</f>
        <v/>
      </c>
      <c r="CX98" s="192" t="str">
        <f ca="1">IF($F$12&lt;$B98,"",IF(OR(AND($F$12&gt;=$B98,COUNTIF($F$22:$I$32,"平均速度")=0),$D98=0),"不要",IF(AND($F$12&gt;=$B98,COUNTIF($F$22:$I$32,"平均速度")=1,$J98="NG"),"日数NG",IF(AND($F$12&gt;=$B98,COUNTIF($F$22:$I$32,"平均速度")=1,$D98=1,$CH98&lt;&gt;""),"OK","NG"))))</f>
        <v>不要</v>
      </c>
      <c r="CZ98" s="192" t="str">
        <f ca="1">IF($F$12&lt;$B98,"",IF(OR(AND($F$12&gt;=$B98,COUNTIF($F$35:$I$45,"平均速度")=0),$F98=0),"不要",IF(AND($F$12&gt;=$B98,COUNTIF($F$35:$I$45,"平均速度")=1,$J98="NG"),"日数NG",IF(AND($F$12&gt;=$B98,COUNTIF($F$35:$I$45,"平均速度")=1,$F98=1,$CH98&lt;&gt;""),"OK","NG"))))</f>
        <v>不要</v>
      </c>
      <c r="DB98" s="192" t="str">
        <f ca="1">IF($F$12&lt;$B98,"",IF(OR(AND($F$12&gt;=$B98,COUNTIF($F$48:$I$58,"平均速度")=0),$H98=0),"不要",IF(AND($F$12&gt;=$B98,COUNTIF($F$48:$I$58,"平均速度")=1,$J98="NG"),"日数NG",IF(AND($F$12&gt;=$B98,COUNTIF($F$48:$I$58,"平均速度")=1,$H98=1,$CH98&lt;&gt;""),"OK","NG"))))</f>
        <v>不要</v>
      </c>
      <c r="DD98" s="192" t="str">
        <f ca="1">IF($F$12&lt;$B98,"",IF(COUNTIF($CX98:$DB98,"不要")=3,"OK",IF(OR($AX98="NG",$AX98="日数NG"),"距離NG",IF(AND($F$12&gt;=$B98,OR(AND($F$6="連携前",CV98&gt;0),AND($F$6="連携後",$AV98=0,CV98=0),AND($F$6="連携後",$AV98&gt;0,CV98&gt;0))),"OK","NG"))))</f>
        <v>OK</v>
      </c>
      <c r="DF98" s="192" t="str">
        <f ca="1">IF($F$12&lt;$B98,"",IF(COUNTIF($CX98:$DB98,"不要")=3,"OK",IF(OR($AX98="NG",$AX98="日数NG"),"距離NG",IF(AND($F$12&gt;=$B98,CV98&lt;60),"OK",IF(AND($F$12&gt;=$B98,CV98&lt;120),"BC","NG")))))</f>
        <v>OK</v>
      </c>
      <c r="DH98" s="107" t="str">
        <f ca="1">IF(OR($F$12&lt;$B98,COUNTIF($CX98:$DB98,"不要")=3),"",IF(AND($F$12&gt;=$B98,ISNUMBER(CV98)=TRUE),CV98,0))</f>
        <v/>
      </c>
      <c r="DJ98">
        <v>10</v>
      </c>
      <c r="DL98" s="192" t="str">
        <f ca="1">IF($F$12&lt;$B98,"",IF(AND($F$12&gt;=$B98,INDIRECT("'総括分析データ '!"&amp;DL$78&amp;$C98)&lt;&gt;""),VALUE(INDIRECT("'総括分析データ '!"&amp;DL$78&amp;$C98)),""))</f>
        <v/>
      </c>
      <c r="DN98" s="192" t="str">
        <f ca="1">IF($F$12&lt;$B98,"",IF(OR(AND($F$12&gt;=$B98,COUNTIF($F$22:$I$32,"走行距離（高速道路）")=0),$D98=0),"不要",IF(AND($F$12&gt;=$B98,COUNTIF($F$22:$I$32,"走行距離（高速道路）")&gt;=1,$J98="NG"),"日数NG",IF(AND($F$12&gt;=$B98,COUNTIF($F$22:$I$32,"走行距離（高速道路）")&gt;=1,$D98=1,$CH98&lt;&gt;""),"OK","NG"))))</f>
        <v>不要</v>
      </c>
      <c r="DP98" s="192" t="str">
        <f ca="1">IF($F$12&lt;$B98,"",IF(OR(AND($F$12&gt;=$B98,COUNTIF($F$35:$I$45,"走行距離（高速道路）")=0),$F98=0),"不要",IF(AND($F$12&gt;=$B98,COUNTIF($F$35:$I$45,"走行距離（高速道路）")&gt;=1,$J98="NG"),"日数NG",IF(AND($F$12&gt;=$B98,COUNTIF($F$35:$I$45,"走行距離（高速道路）")&gt;=1,$F98=1,$CH98&lt;&gt;""),"OK","NG"))))</f>
        <v>不要</v>
      </c>
      <c r="DR98" s="192" t="str">
        <f ca="1">IF($F$12&lt;$B98,"",IF(OR(AND($F$12&gt;=$B98,COUNTIF($F$48:$I$58,"走行距離（高速道路）")=0),$H98=0),"不要",IF(AND($F$12&gt;=$B98,COUNTIF($F$48:$I$58,"走行距離（高速道路）")&gt;=1,$J98="NG"),"日数NG",IF(AND($F$12&gt;=$B98,COUNTIF($F$48:$I$58,"走行距離（高速道路）")&gt;=1,$H98=1,$CH98&lt;&gt;""),"OK","NG"))))</f>
        <v>不要</v>
      </c>
      <c r="DT98" s="192" t="str">
        <f ca="1">IF($F$12&lt;$B98,"",IF(COUNTIF($DN98:$DR98,"不要")=3,"OK",IF(OR($AX98="NG",$AX98="日数NG"),"距離NG",IF(DL98&gt;=0,"OK","NG"))))</f>
        <v>OK</v>
      </c>
      <c r="DV98" s="192" t="str">
        <f ca="1">IF($F$12&lt;$B98,"",IF(COUNTIF($DN98:$DR98,"不要")=3,"OK",IF(OR($AX98="NG",$AX98="日数NG"),"距離NG",IF(AND($F$12&gt;=$B98,AX98="OK",OR(DL98&lt;=AZ98,DL98="")),"OK","NG"))))</f>
        <v>OK</v>
      </c>
      <c r="DX98" s="107" t="str">
        <f ca="1">IF(OR($F$12&lt;$B98,COUNTIF($DN98:$DR98,"不要")=3),"",IF(AND($F$12&gt;=$B98,ISNUMBER(DL98)=TRUE),DL98,0))</f>
        <v/>
      </c>
      <c r="DZ98" s="192" t="str">
        <f ca="1">IF($F$12&lt;$B98,"",IF(AND($F$12&gt;=$B98,INDIRECT("'総括分析データ '!"&amp;DZ$78&amp;$C98)&lt;&gt;""),VALUE(INDIRECT("'総括分析データ '!"&amp;DZ$78&amp;$C98)),""))</f>
        <v/>
      </c>
      <c r="EB98" s="192" t="str">
        <f ca="1">IF($F$12&lt;$B98,"",IF(COUNTIF($CJ98:$CN98,"不要")=3,"OK",IF($N98="NG","日数NG",IF(OR(DZ98&gt;=0,DZ98=""),"OK","NG"))))</f>
        <v>OK</v>
      </c>
      <c r="ED98" s="192" t="str">
        <f ca="1">IF($F$12&lt;$B98,"",IF(COUNTIF($CJ98:$CN98,"不要")=3,"OK",IF($N98="NG","日数NG",IF(OR(DZ98&lt;=CH98,DZ98=""),"OK","NG"))))</f>
        <v>OK</v>
      </c>
      <c r="EF98" s="107">
        <f ca="1">IF($F$12&lt;$B98,"",IF(AND($F$12&gt;=$B98,ISNUMBER(DZ98)=TRUE),DZ98,0))</f>
        <v>0</v>
      </c>
      <c r="EH98" s="192" t="str">
        <f ca="1">IF($F$12&lt;$B98,"",IF(AND($F$12&gt;=$B98,INDIRECT("'総括分析データ '!"&amp;EH$78&amp;$C98)&lt;&gt;""),VALUE(INDIRECT("'総括分析データ '!"&amp;EH$78&amp;$C98)),""))</f>
        <v/>
      </c>
      <c r="EJ98" s="192" t="str">
        <f ca="1">IF($F$12&lt;$B98,"",IF(COUNTIF($CX98:$DB98,"不要")=3,"OK",IF(OR($AX98="NG",$AX98="日数NG"),"距離NG",IF(OR(EH98&gt;=0,EH98=""),"OK","NG"))))</f>
        <v>OK</v>
      </c>
      <c r="EL98" s="192" t="str">
        <f ca="1">IF($F$12&lt;$B98,"",IF(COUNTIF($CX98:$DB98,"不要")=3,"OK",IF(OR($AX98="NG",$AX98="日数NG"),"距離NG",IF(OR(EH98&lt;=120,EH98=""),"OK","NG"))))</f>
        <v>OK</v>
      </c>
      <c r="EN98" s="92">
        <f ca="1">IF($F$12&lt;$B98,"",IF(AND($F$12&gt;=$B98,ISNUMBER(EH98)=TRUE),EH98,0))</f>
        <v>0</v>
      </c>
      <c r="EP98">
        <v>10</v>
      </c>
      <c r="ER98" s="192" t="str">
        <f ca="1">IF($F$12&lt;$B98,"",IF(AND($F$12&gt;=$B98,INDIRECT("'総括分析データ '!"&amp;ER$78&amp;$C98)&lt;&gt;""),VALUE(INDIRECT("'総括分析データ '!"&amp;ER$78&amp;$C98)),""))</f>
        <v/>
      </c>
      <c r="ET98" s="192" t="str">
        <f ca="1">IF($F$12&lt;$B98,"",IF(AND($F$12&gt;=$B98,INDIRECT("'総括分析データ '!"&amp;ET$78&amp;$C98)&lt;&gt;""),VALUE(INDIRECT("'総括分析データ '!"&amp;ET$78&amp;$C98)),""))</f>
        <v/>
      </c>
      <c r="EV98" s="192" t="str">
        <f ca="1">IF($F$12&lt;$B98,"",IF(OR(AND($F$12&gt;=$B98,COUNTIF($F$22:$I$32,"荷積み・荷卸し")=0),$D98=0),"不要",IF(AND($F$12&gt;=$B98,COUNTIF($F$22:$I$32,"荷積み・荷卸し")&gt;=1,$J98="NG"),"日数NG",IF(OR(AND($F$12&gt;=$B98,COUNTIF($F$22:$I$32,"荷積み・荷卸し")&gt;=1,$D98=1,$ER98&lt;&gt;""),AND($F$12&gt;=$B98,COUNTIF($F$22:$I$32,"荷積み・荷卸し")&gt;=1,$D98=1,$ET98&lt;&gt;"")),"OK","NG"))))</f>
        <v>不要</v>
      </c>
      <c r="EX98" s="192" t="str">
        <f ca="1">IF($F$12&lt;$B98,"",IF(OR(AND($F$12&gt;=$B98,COUNTIF($F$35:$I$45,"荷積み・荷卸し")=0),$F98=0),"不要",IF(AND($F$12&gt;=$B98,COUNTIF($F$35:$I$45,"荷積み・荷卸し")&gt;=1,$J98="NG"),"日数NG",IF(OR(AND($F$12&gt;=$B98,COUNTIF($F$35:$I$45,"荷積み・荷卸し")&gt;=1,$F98=1,$ER98&lt;&gt;""),AND($F$12&gt;=$B98,COUNTIF($F$35:$I$45,"荷積み・荷卸し")&gt;=1,$F98=1,$ET98&lt;&gt;"")),"OK","NG"))))</f>
        <v>不要</v>
      </c>
      <c r="EZ98" s="192" t="str">
        <f ca="1">IF($F$12&lt;$B98,"",IF(OR(AND($F$12&gt;=$B98,COUNTIF($F$48:$I$58,"荷積み・荷卸し")=0),$H98=0),"不要",IF(AND($F$12&gt;=$B98,COUNTIF($F$48:$I$58,"荷積み・荷卸し")&gt;=1,$J98="NG"),"日数NG",IF(OR(AND($F$12&gt;=$B98,COUNTIF($F$48:$I$58,"荷積み・荷卸し")&gt;=1,$H98=1,$ER98&lt;&gt;""),AND($F$12&gt;=$B98,COUNTIF($F$48:$I$58,"荷積み・荷卸し")&gt;=1,$H98=1,$ET98&lt;&gt;"")),"OK","NG"))))</f>
        <v>不要</v>
      </c>
      <c r="FB98" s="192" t="str">
        <f ca="1">IF($F$12&lt;$B98,"",IF(COUNTIF($EV98:$EZ98,"不要")=3,"OK",IF($N98="NG","日数NG",IF(OR(ER98&gt;=0,ER98=""),"OK","NG"))))</f>
        <v>OK</v>
      </c>
      <c r="FD98" s="192" t="str">
        <f ca="1">IF($F$12&lt;$B98,"",IF(COUNTIF($EV98:$EZ98,"不要")=3,"OK",IF($N98="NG","日数NG",IF(OR(ER98&lt;=$L98*1440,ER98=""),"OK","NG"))))</f>
        <v>OK</v>
      </c>
      <c r="FF98" s="192" t="str">
        <f ca="1">IF($F$12&lt;$B98,"",IF(COUNTIF($EV98:$EZ98,"不要")=3,"OK",IF($N98="NG","日数NG",IF(OR(ET98&gt;=0,ET98=""),"OK","NG"))))</f>
        <v>OK</v>
      </c>
      <c r="FH98" s="192" t="str">
        <f ca="1">IF($F$12&lt;$B98,"",IF(COUNTIF($EV98:$EZ98,"不要")=3,"OK",IF($N98="NG","日数NG",IF(OR(ET98&lt;=$L98*1440,ET98=""),"OK","NG"))))</f>
        <v>OK</v>
      </c>
      <c r="FJ98" s="107" t="str">
        <f ca="1">IF($F$12&lt;$B98,"",IF(COUNTIF($EV98:$EZ98,"不要")=3,"",IF(AND($F$12&gt;=$B98,ISNUMBER(ER98)=TRUE),ER98,0)))</f>
        <v/>
      </c>
      <c r="FL98" s="107" t="str">
        <f ca="1">IF($F$12&lt;$B98,"",IF(COUNTIF($EV98:$EZ98,"不要")=3,"",IF(AND($F$12&gt;=$B98,ISNUMBER(ET98)=TRUE),ET98,0)))</f>
        <v/>
      </c>
      <c r="FN98" s="192" t="str">
        <f ca="1">IF($F$12&lt;$B98,"",IF(AND($F$12&gt;=$B98,INDIRECT("'総括分析データ '!"&amp;FN$78&amp;$C98)&lt;&gt;""),VALUE(INDIRECT("'総括分析データ '!"&amp;FN$78&amp;$C98)),""))</f>
        <v/>
      </c>
      <c r="FP98" s="192" t="str">
        <f ca="1">IF($F$12&lt;$B98,"",IF(OR(AND($F$12&gt;=$B98,COUNTIF($F$22:$I$32,"荷待ち時間")=0),$D98=0),"不要",IF(AND($F$12&gt;=$B98,COUNTIF($F$22:$I$32,"荷待ち時間")&gt;=1,$J98="NG"),"日数NG",IF(AND($F$12&gt;=$B98,COUNTIF($F$22:$I$32,"荷待ち時間")&gt;=1,$D98=1,$FN98&lt;&gt;""),"OK","NG"))))</f>
        <v>不要</v>
      </c>
      <c r="FR98" s="192" t="str">
        <f ca="1">IF($F$12&lt;$B98,"",IF(OR(AND($F$12&gt;=$B98,COUNTIF($F$35:$I$45,"荷待ち時間")=0),$F98=0),"不要",IF(AND($F$12&gt;=$B98,COUNTIF($F$35:$I$45,"荷待ち時間")&gt;=1,$J98="NG"),"日数NG",IF(AND($F$12&gt;=$B98,COUNTIF($F$35:$I$45,"荷待ち時間")&gt;=1,$F98=1,$FN98&lt;&gt;""),"OK","NG"))))</f>
        <v>不要</v>
      </c>
      <c r="FT98" s="192" t="str">
        <f ca="1">IF($F$12&lt;$B98,"",IF(OR(AND($F$12&gt;=$B98,COUNTIF($F$48:$I$58,"荷待ち時間")=0),$H98=0),"不要",IF(AND($F$12&gt;=$B98,COUNTIF($F$48:$I$58,"荷待ち時間")&gt;=1,$J98="NG"),"日数NG",IF(AND($F$12&gt;=$B98,COUNTIF($F$48:$I$58,"荷待ち時間")&gt;=1,$H98=1,$FN98&lt;&gt;""),"OK","NG"))))</f>
        <v>不要</v>
      </c>
      <c r="FV98" s="192" t="str">
        <f ca="1">IF($F$12&lt;$B98,"",IF(COUNTIF($FP98:$FT98,"不要")=3,"OK",IF($N98="NG","日数NG",IF(FN98&gt;=0,"OK","NG"))))</f>
        <v>OK</v>
      </c>
      <c r="FX98" s="192" t="str">
        <f ca="1">IF($F$12&lt;$B98,"",IF(COUNTIF($FP98:$FT98,"不要")=3,"OK",IF($N98="NG","日数NG",IF(AND($F$12&gt;=$B98,$N98="OK",FN98&lt;=$L98*1440),"OK","NG"))))</f>
        <v>OK</v>
      </c>
      <c r="FZ98" s="107" t="str">
        <f ca="1">IF($F$12&lt;$B98,"",IF(COUNTIF($FP98:$FT98,"不要")=3,"",IF(AND($F$12&gt;=$B98,ISNUMBER(FN98)=TRUE),FN98,0)))</f>
        <v/>
      </c>
      <c r="GB98">
        <v>10</v>
      </c>
      <c r="GD98" s="192" t="str">
        <f ca="1">IF($F$12&lt;$B98,"",IF(AND($F$12&gt;=$B98,INDIRECT("'総括分析データ '!"&amp;GD$78&amp;$C98)&lt;&gt;""),VALUE(INDIRECT("'総括分析データ '!"&amp;GD$78&amp;$C98)),""))</f>
        <v/>
      </c>
      <c r="GF98" s="192" t="str">
        <f ca="1">IF($F$12&lt;$B98,"",IF(OR(AND($F$12&gt;=$B98,COUNTIF($F$22:$I$32,"荷待ち時間（うちアイドリング時間）")=0),$D98=0),"不要",IF(AND($F$12&gt;=$B98,COUNTIF($F$22:$I$32,"荷待ち時間（うちアイドリング時間）")&gt;=1,$J98="NG"),"日数NG",IF(AND($F$12&gt;=$B98,COUNTIF($F$22:$I$32,"荷待ち時間（うちアイドリング時間）")&gt;=1,$D98=1,GD98&lt;&gt;""),"OK","NG"))))</f>
        <v>不要</v>
      </c>
      <c r="GH98" s="192" t="str">
        <f ca="1">IF($F$12&lt;$B98,"",IF(OR(AND($F$12&gt;=$B98,COUNTIF($F$35:$I$45,"荷待ち時間（うちアイドリング時間）")=0),$F98=0),"不要",IF(AND($F$12&gt;=$B98,COUNTIF($F$35:$I$45,"荷待ち時間（うちアイドリング時間）")&gt;=1,$J98="NG"),"日数NG",IF(AND($F$12&gt;=$B98,COUNTIF($F$35:$I$45,"荷待ち時間（うちアイドリング時間）")&gt;=1,$F98=1,$GD98&lt;&gt;""),"OK","NG"))))</f>
        <v>不要</v>
      </c>
      <c r="GJ98" s="192" t="str">
        <f ca="1">IF($F$12&lt;$B98,"",IF(OR(AND($F$12&gt;=$B98,COUNTIF($F$48:$I$58,"荷待ち時間（うちアイドリング時間）")=0),$H98=0),"不要",IF(AND($F$12&gt;=$B98,COUNTIF($F$48:$I$58,"荷待ち時間（うちアイドリング時間）")&gt;=1,$J98="NG"),"日数NG",IF(AND($F$12&gt;=$B98,COUNTIF($F$48:$I$58,"荷待ち時間（うちアイドリング時間）")&gt;=1,$H98=1,$GD98&lt;&gt;""),"OK","NG"))))</f>
        <v>不要</v>
      </c>
      <c r="GL98" s="192" t="str">
        <f ca="1">IF($F$12&lt;$B98,"",IF(OR(AND($F$12&gt;=$B98,$F98=0),AND($F$12&gt;=$B98,$F$16&lt;&gt;5)),"不要",IF(AND($F$12&gt;=$B98,$F$16=5,$GD98&lt;&gt;""),"OK","NG")))</f>
        <v>不要</v>
      </c>
      <c r="GN98" s="192" t="str">
        <f ca="1">IF($F$12&lt;$B98,"",IF($N98="NG","日数NG",IF(GD98&gt;=0,"OK","NG")))</f>
        <v>OK</v>
      </c>
      <c r="GP98" s="192" t="str">
        <f ca="1">IF($F$12&lt;$B98,"",IF($N98="NG","日数NG",IF(OR(COUNTIF(GF98:GL98,"不要")=4,AND($F$12&gt;=$B98,$N98="OK",$FN98&gt;=0,$GD98&lt;=FN98),AND($F$12&gt;=$B98,$N98="OK",$FN98="",$GD98&lt;=$L98*1440)),"OK","NG")))</f>
        <v>OK</v>
      </c>
      <c r="GR98" s="107" t="str">
        <f ca="1">IF($F$12&lt;$B98,"",IF(COUNTIF($GF98:$GJ98,"不要")=3,"",IF(AND($F$12&gt;=$B98,ISNUMBER(GD98)=TRUE),GD98,0)))</f>
        <v/>
      </c>
      <c r="GT98" s="192" t="str">
        <f ca="1">IF($F$12&lt;$B98,"",IF(AND($F$12&gt;=$B98,INDIRECT("'総括分析データ '!"&amp;GT$78&amp;$C98)&lt;&gt;""),VALUE(INDIRECT("'総括分析データ '!"&amp;GT$78&amp;$C98)),""))</f>
        <v/>
      </c>
      <c r="GV98" s="192" t="str">
        <f ca="1">IF($F$12&lt;$B98,"",IF(OR(AND($F$12&gt;=$B98,COUNTIF($F$22:$I$32,"早着による待機時間")=0),$D98=0),"不要",IF(AND($F$12&gt;=$B98,COUNTIF($F$22:$I$32,"早着による待機時間")&gt;=1,$J98="NG"),"日数NG",IF(AND($F$12&gt;=$B98,COUNTIF($F$22:$I$32,"早着による待機時間")&gt;=1,$D98=1,GT98&lt;&gt;""),"OK","NG"))))</f>
        <v>不要</v>
      </c>
      <c r="GX98" s="192" t="str">
        <f ca="1">IF($F$12&lt;$B98,"",IF(OR(AND($F$12&gt;=$B98,COUNTIF($F$35:$I$45,"早着による待機時間")=0),$F98=0),"不要",IF(AND($F$12&gt;=$B98,COUNTIF($F$35:$I$45,"早着による待機時間")&gt;=1,$J98="NG"),"日数NG",IF(AND($F$12&gt;=$B98,COUNTIF($F$35:$I$45,"早着による待機時間")&gt;=1,$F98=1,GT98&lt;&gt;""),"OK","NG"))))</f>
        <v>不要</v>
      </c>
      <c r="GZ98" s="192" t="str">
        <f ca="1">IF($F$12&lt;$B98,"",IF(OR(AND($F$12&gt;=$B98,COUNTIF($F$48:$I$58,"早着による待機時間")=0),$H98=0),"不要",IF(AND($F$12&gt;=$B98,COUNTIF($F$48:$I$58,"早着による待機時間")&gt;=1,$J98="NG"),"日数NG",IF(AND($F$12&gt;=$B98,COUNTIF($F$48:$I$58,"早着による待機時間")&gt;=1,$H98=1,GT98&lt;&gt;""),"OK","NG"))))</f>
        <v>不要</v>
      </c>
      <c r="HB98" s="192" t="str">
        <f ca="1">IF($F$12&lt;$B98,"",IF(COUNTIF($GV98:$GZ98,"不要")=3,"OK",IF($N98="NG","日数NG",IF(GT98&gt;=0,"OK","NG"))))</f>
        <v>OK</v>
      </c>
      <c r="HD98" s="192" t="str">
        <f ca="1">IF($F$12&lt;$B98,"",IF(COUNTIF($GV98:$GZ98,"不要")=3,"OK",IF($N98="NG","日数NG",IF(AND($F$12&gt;=$B98,$N98="OK",GT98&lt;=$L98*1440),"OK","NG"))))</f>
        <v>OK</v>
      </c>
      <c r="HF98" s="107" t="str">
        <f ca="1">IF($F$12&lt;$B98,"",IF(COUNTIF($GV98:$GZ98,"不要")=3,"",IF(AND($F$12&gt;=$B98,ISNUMBER(GT98)=TRUE),GT98,0)))</f>
        <v/>
      </c>
      <c r="HH98">
        <v>10</v>
      </c>
      <c r="HJ98" s="192" t="str">
        <f ca="1">IF($F$12&lt;$B98,"",IF(AND($F$12&gt;=$B98,INDIRECT("'総括分析データ '!"&amp;HJ$78&amp;$C98)&lt;&gt;""),VALUE(INDIRECT("'総括分析データ '!"&amp;HJ$78&amp;$C98)),""))</f>
        <v/>
      </c>
      <c r="HL98" s="192" t="str">
        <f ca="1">IF($F$12&lt;$B98,"",IF(OR(AND($F$12&gt;=$B98,COUNTIF($F$22:$I$32,"休憩")=0),$D98=0),"不要",IF(AND($F$12&gt;=$B98,COUNTIF($F$22:$I$32,"休憩")&gt;=1,$J98="NG"),"日数NG",IF(AND($F$12&gt;=$B98,COUNTIF($F$22:$I$32,"休憩")&gt;=1,$D98=1,HJ98&lt;&gt;""),"OK","NG"))))</f>
        <v>不要</v>
      </c>
      <c r="HN98" s="192" t="str">
        <f ca="1">IF($F$12&lt;$B98,"",IF(OR(AND($F$12&gt;=$B98,COUNTIF($F$35:$I$45,"休憩")=0),$F98=0),"不要",IF(AND($F$12&gt;=$B98,COUNTIF($F$35:$I$45,"休憩")&gt;=1,$J98="NG"),"日数NG",IF(AND($F$12&gt;=$B98,COUNTIF($F$35:$I$45,"休憩")&gt;=1,$F98=1,HJ98&lt;&gt;""),"OK","NG"))))</f>
        <v>不要</v>
      </c>
      <c r="HP98" s="192" t="str">
        <f ca="1">IF($F$12&lt;$B98,"",IF(OR(AND($F$12&gt;=$B98,COUNTIF($F$48:$I$58,"休憩")=0),$H98=0),"不要",IF(AND($F$12&gt;=$B98,COUNTIF($F$48:$I$58,"休憩")&gt;=1,$J98="NG"),"日数NG",IF(AND($F$12&gt;=$B98,COUNTIF($F$48:$I$58,"休憩")&gt;=1,$H98=1,HJ98&lt;&gt;""),"OK","NG"))))</f>
        <v>不要</v>
      </c>
      <c r="HR98" s="192" t="str">
        <f ca="1">IF($F$12&lt;$B98,"",IF(COUNTIF($HL98:$HP98,"不要")=3,"OK",IF($N98="NG","日数NG",IF(HJ98&gt;=0,"OK","NG"))))</f>
        <v>OK</v>
      </c>
      <c r="HT98" s="192" t="str">
        <f ca="1">IF($F$12&lt;$B98,"",IF(COUNTIF($HL98:$HP98,"不要")=3,"OK",IF($N98="NG","日数NG",IF(AND($F$12&gt;=$B98,$N98="OK",HJ98&lt;=$L98*1440),"OK","NG"))))</f>
        <v>OK</v>
      </c>
      <c r="HV98" s="107" t="str">
        <f ca="1">IF($F$12&lt;$B98,"",IF(COUNTIF($HL98:$HP98,"不要")=3,"",IF(AND($F$12&gt;=$B98,ISNUMBER(HJ98)=TRUE),HJ98,0)))</f>
        <v/>
      </c>
      <c r="HX98" s="192" t="str">
        <f ca="1">IF($F$12&lt;$B98,"",IF(AND($F$12&gt;=$B98,INDIRECT("'総括分析データ '!"&amp;HX$78&amp;$C98)&lt;&gt;""),VALUE(INDIRECT("'総括分析データ '!"&amp;HX$78&amp;$C98)),""))</f>
        <v/>
      </c>
      <c r="HZ98" s="192" t="str">
        <f ca="1">IF($F$12&lt;$B98,"",IF(OR(AND($F$12&gt;=$B98,COUNTIF($F$22:$I$32,"発着時刻")=0),$D98=0),"不要",IF(AND($F$12&gt;=$B98,COUNTIF($F$22:$I$32,"発着時刻")&gt;=1,$J98="NG"),"日数NG",IF(AND($F$12&gt;=$B98,COUNTIF($F$22:$I$32,"発着時刻")&gt;=1,$D98=1,HX98&lt;&gt;""),"OK","NG"))))</f>
        <v>不要</v>
      </c>
      <c r="IB98" s="192" t="str">
        <f ca="1">IF($F$12&lt;$B98,"",IF(OR(AND($F$12&gt;=$B98,COUNTIF($F$35:$I$45,"発着時刻")=0),$F98=0),"不要",IF(AND($F$12&gt;=$B98,COUNTIF($F$35:$I$45,"発着時刻")&gt;=1,$J98="NG"),"日数NG",IF(AND($F$12&gt;=$B98,COUNTIF($F$35:$I$45,"発着時刻")&gt;=1,$F98=1,HX98&lt;&gt;""),"OK","NG"))))</f>
        <v>不要</v>
      </c>
      <c r="ID98" s="192" t="str">
        <f ca="1">IF($F$12&lt;$B98,"",IF(OR(AND($F$12&gt;=$B98,COUNTIF($F$48:$I$58,"発着時刻")=0),$H98=0),"不要",IF(AND($F$12&gt;=$B98,COUNTIF($F$48:$I$58,"発着時刻")&gt;=1,$J98="NG"),"日数NG",IF(AND($F$12&gt;=$B98,COUNTIF($F$48:$I$58,"発着時刻")&gt;=1,$H98=1,HX98&lt;&gt;""),"OK","NG"))))</f>
        <v>不要</v>
      </c>
      <c r="IF98" s="192" t="str">
        <f ca="1">IF($F$12&lt;$B98,"",IF(COUNTIF(HZ98:ID98,"不要")=3,"OK",IF($N98="NG","日数NG",IF(HX98="","OK",IF(AND(HX98&gt;=0,HX98&lt;&gt;"",ROUNDUP(HX98,0)-ROUNDDOWN(HX98,0)=0),"OK","NG")))))</f>
        <v>OK</v>
      </c>
      <c r="IH98" s="107" t="str">
        <f ca="1">IF($F$12&lt;$B98,"",IF(COUNTIF(HZ98:ID98,"不要")=3,"",IF(AND($F$12&gt;=$B98,ISNUMBER(HX98)=TRUE),HX98,0)))</f>
        <v/>
      </c>
      <c r="IJ98" s="192" t="str">
        <f ca="1">IF($F$12&lt;$B98,"",IF(AND($F$12&gt;=$B98,INDIRECT("'総括分析データ '!"&amp;IJ$78&amp;$C98)&lt;&gt;""),INDIRECT("'総括分析データ '!"&amp;IJ$78&amp;$C98),""))</f>
        <v/>
      </c>
      <c r="IL98" s="192" t="str">
        <f ca="1">IF($F$12&lt;$B98,"",IF(OR(AND($F$12&gt;=$B98,COUNTIF($F$22:$I$32,"積載情報")=0),$D98=0),"不要",IF(AND($F$12&gt;=$B98,COUNTIF($F$22:$I$32,"積載情報")&gt;=1,$J98="NG"),"日数NG",IF(AND($F$12&gt;=$B98,COUNTIF($F$22:$I$32,"積載情報")&gt;=1,$D98=1,IJ98&lt;&gt;""),"OK","NG"))))</f>
        <v>不要</v>
      </c>
      <c r="IN98" s="192" t="str">
        <f ca="1">IF($F$12&lt;$B98,"",IF(OR(AND($F$12&gt;=$B98,COUNTIF($F$35:$I$45,"積載情報")=0),$F98=0),"不要",IF(AND($F$12&gt;=$B98,COUNTIF($F$35:$I$45,"積載情報")&gt;=1,$J98="NG"),"日数NG",IF(AND($F$12&gt;=$B98,COUNTIF($F$35:$I$45,"積載情報")&gt;=1,$F98=1,IJ98&lt;&gt;""),"OK","NG"))))</f>
        <v>不要</v>
      </c>
      <c r="IP98" s="192" t="str">
        <f ca="1">IF($F$12&lt;$B98,"",IF(OR(AND($F$12&gt;=$B98,COUNTIF($F$48:$I$58,"積載情報")=0),$H98=0),"不要",IF(AND($F$12&gt;=$B98,COUNTIF($F$48:$I$58,"積載情報")&gt;=1,$J98="NG"),"日数NG",IF(AND($F$12&gt;=$B98,COUNTIF($F$48:$I$58,"積載情報")&gt;=1,$H98=1,IJ98&lt;&gt;""),"OK","NG"))))</f>
        <v>不要</v>
      </c>
      <c r="IR98" s="192" t="str">
        <f ca="1">IF($F$12&lt;$B98,"",IF(COUNTIF(IL98:IP98,"不要")=3,"OK",IF($N98="NG","日数NG",IF(IJ98="","OK",IF(COUNTIF(プルダウンリスト!$C$5:$C$8,反映・確認シート!IJ98)=1,"OK","NG")))))</f>
        <v>OK</v>
      </c>
      <c r="IT98" s="107" t="str">
        <f ca="1">IF($F$12&lt;$B98,"",IF($F$12&lt;$B98,"",IF(COUNTIF(IL98:IP98,"不要")=3,"",IJ98)))</f>
        <v/>
      </c>
      <c r="IV98" s="192" t="str">
        <f ca="1">IF($F$12&lt;$B98,"",IF(OR(AND($F$12&gt;=$B98,COUNTIF($F$48:$I$58,"積載情報")=0),$H98=0),"不要",IF(AND($F$12&gt;=$B98,COUNTIF($F$48:$I$58,"積載情報")&gt;=1,$J98="NG"),"日数NG",IF(AND($F$12&gt;=$B98,COUNTIF($F$48:$I$58,"積載情報")&gt;=1,$H98=1,IP98&lt;&gt;""),"OK","NG"))))</f>
        <v>不要</v>
      </c>
      <c r="IX98">
        <v>10</v>
      </c>
      <c r="IZ98" s="192" t="str">
        <f ca="1">IF($F$12&lt;$B98,"",IF(AND($F$12&gt;=$B98,INDIRECT("'総括分析データ '!"&amp;IZ$78&amp;$C98)&lt;&gt;""),VALUE(INDIRECT("'総括分析データ '!"&amp;IZ$78&amp;$C98)),""))</f>
        <v/>
      </c>
      <c r="JB98" s="192" t="str">
        <f ca="1">IF($F$12&lt;$B98,"",IF(OR(AND($F$12&gt;=$B98,COUNTIF($F$22:$I$32,"空車情報")=0),$D98=0),"不要",IF(AND($F$12&gt;=$B98,COUNTIF($F$22:$I$32,"空車情報")&gt;=1,$J98="NG"),"日数NG",IF(AND($F$12&gt;=$B98,COUNTIF($F$22:$I$32,"空車情報")&gt;=1,$D98=1,IZ98&lt;&gt;""),"OK","NG"))))</f>
        <v>不要</v>
      </c>
      <c r="JD98" s="192" t="str">
        <f ca="1">IF($F$12&lt;$B98,"",IF(OR(AND($F$12&gt;=$B98,COUNTIF($F$35:$I$45,"空車情報")=0),$F98=0),"不要",IF(AND($F$12&gt;=$B98,COUNTIF($F$35:$I$45,"空車情報")&gt;=1,$J98="NG"),"日数NG",IF(AND($F$12&gt;=$B98,COUNTIF($F$35:$I$45,"空車情報")&gt;=1,$F98=1,IZ98&lt;&gt;""),"OK","NG"))))</f>
        <v>不要</v>
      </c>
      <c r="JF98" s="192" t="str">
        <f ca="1">IF($F$12&lt;$B98,"",IF(OR(AND($F$12&gt;=$B98,COUNTIF($F$48:$I$58,"空車情報")=0),$H98=0),"不要",IF(AND($F$12&gt;=$B98,COUNTIF($F$48:$I$58,"空車情報")&gt;=1,$J98="NG"),"日数NG",IF(AND($F$12&gt;=$B98,COUNTIF($F$48:$I$58,"空車情報")&gt;=1,$H98=1,IZ98&lt;&gt;""),"OK","NG"))))</f>
        <v>不要</v>
      </c>
      <c r="JH98" s="192" t="str">
        <f ca="1">IF($F$12&lt;$B98,"",IF(COUNTIF(JB98:JF98,"不要")=3,"OK",IF($N98="NG","日数NG",IF(IZ98&gt;=0,"OK","NG"))))</f>
        <v>OK</v>
      </c>
      <c r="JJ98" s="192" t="str">
        <f ca="1">IF($F$12&lt;$B98,"",IF(COUNTIF(JB98:JF98,"不要")=3,"OK",IF($N98="NG","日数NG",IF(OR(AND($F$12&gt;=$B98,$N98="OK",$CH98&gt;=0,IZ98&lt;=$CH98),AND($F$12&gt;=$B98,$N98="OK",$CH98="",IZ98&lt;=$L98*1440)),"OK","NG"))))</f>
        <v>OK</v>
      </c>
      <c r="JL98" s="107" t="str">
        <f ca="1">IF($F$12&lt;$B98,"",IF(COUNTIF(JB98:JF98,"不要")=3,"",IF(AND($F$12&gt;=$B98,ISNUMBER(IZ98)=TRUE),IZ98,0)))</f>
        <v/>
      </c>
      <c r="JN98" s="192" t="str">
        <f ca="1">IF($F$12&lt;$B98,"",IF(AND($F$12&gt;=$B98,INDIRECT("'総括分析データ '!"&amp;JN$78&amp;$C98)&lt;&gt;""),VALUE(INDIRECT("'総括分析データ '!"&amp;JN$78&amp;$C98)),""))</f>
        <v/>
      </c>
      <c r="JP98" s="192" t="str">
        <f ca="1">IF($F$12&lt;$B98,"",IF(OR(AND($F$12&gt;=$B98,COUNTIF($F$22:$I$32,"空車情報")=0),$D98=0),"不要",IF(AND($F$12&gt;=$B98,COUNTIF($F$22:$I$32,"空車情報")&gt;=1,$J98="NG"),"日数NG",IF(AND($F$12&gt;=$B98,COUNTIF($F$22:$I$32,"空車情報")&gt;=1,$D98=1,JN98&lt;&gt;""),"OK","NG"))))</f>
        <v>不要</v>
      </c>
      <c r="JR98" s="192" t="str">
        <f ca="1">IF($F$12&lt;$B98,"",IF(OR(AND($F$12&gt;=$B98,COUNTIF($F$35:$I$45,"空車情報")=0),$F98=0),"不要",IF(AND($F$12&gt;=$B98,COUNTIF($F$35:$I$45,"空車情報")&gt;=1,$J98="NG"),"日数NG",IF(AND($F$12&gt;=$B98,COUNTIF($F$35:$I$45,"空車情報")&gt;=1,$F98=1,JN98&lt;&gt;""),"OK","NG"))))</f>
        <v>不要</v>
      </c>
      <c r="JT98" s="192" t="str">
        <f ca="1">IF($F$12&lt;$B98,"",IF(OR(AND($F$12&gt;=$B98,COUNTIF($F$48:$I$58,"空車情報")=0),$H98=0),"不要",IF(AND($F$12&gt;=$B98,COUNTIF($F$48:$I$58,"空車情報")&gt;=1,$J98="NG"),"日数NG",IF(AND($F$12&gt;=$B98,COUNTIF($F$48:$I$58,"空車情報")&gt;=1,$H98=1,JN98&lt;&gt;""),"OK","NG"))))</f>
        <v>不要</v>
      </c>
      <c r="JV98" s="192" t="str">
        <f ca="1">IF($F$12&lt;$B98,"",IF(COUNTIF(JP98:JT98,"不要")=3,"OK",IF($N98="NG","日数NG",IF(AND($F$12&gt;=$B98,JN98&gt;=0,JN98&lt;=AV98),"OK","NG"))))</f>
        <v>OK</v>
      </c>
      <c r="JX98" s="107" t="str">
        <f ca="1">IF($F$12&lt;$B98,"",IF(COUNTIF(JP98:JT98,"不要")=3,"",IF(AND($F$12&gt;=$B98,ISNUMBER(JN98)=TRUE),JN98,0)))</f>
        <v/>
      </c>
      <c r="JZ98" s="192" t="str">
        <f ca="1">IF($F$12&lt;$B98,"",IF(AND($F$12&gt;=$B98,INDIRECT("'総括分析データ '!"&amp;JZ$78&amp;$C98)&lt;&gt;""),VALUE(INDIRECT("'総括分析データ '!"&amp;JZ$78&amp;$C98)),""))</f>
        <v/>
      </c>
      <c r="KB98" s="192" t="str">
        <f ca="1">IF($F$12&lt;$B98,"",IF(OR(AND($F$12&gt;=$B98,COUNTIF($F$22:$I$32,"空車情報")=0),$D98=0),"不要",IF(AND($F$12&gt;=$B98,COUNTIF($F$22:$I$32,"空車情報")&gt;=1,$J98="NG"),"日数NG",IF(AND($F$12&gt;=$B98,COUNTIF($F$22:$I$32,"空車情報")&gt;=1,$D98=1,JZ98&lt;&gt;""),"OK","NG"))))</f>
        <v>不要</v>
      </c>
      <c r="KD98" s="192" t="str">
        <f ca="1">IF($F$12&lt;$B98,"",IF(OR(AND($F$12&gt;=$B98,COUNTIF($F$35:$I$45,"空車情報")=0),$F98=0),"不要",IF(AND($F$12&gt;=$B98,COUNTIF($F$35:$I$45,"空車情報")&gt;=1,$J98="NG"),"日数NG",IF(AND($F$12&gt;=$B98,COUNTIF($F$35:$I$45,"空車情報")&gt;=1,$F98=1,JZ98&lt;&gt;""),"OK","NG"))))</f>
        <v>不要</v>
      </c>
      <c r="KF98" s="192" t="str">
        <f ca="1">IF($F$12&lt;$B98,"",IF(OR(AND($F$12&gt;=$B98,COUNTIF($F$48:$I$58,"空車情報")=0),$H98=0),"不要",IF(AND($F$12&gt;=$B98,COUNTIF($F$48:$I$58,"空車情報")&gt;=1,$J98="NG"),"日数NG",IF(AND($F$12&gt;=$B98,COUNTIF($F$48:$I$58,"空車情報")&gt;=1,$H98=1,JZ98&lt;&gt;""),"OK","NG"))))</f>
        <v>不要</v>
      </c>
      <c r="KH98" s="192" t="str">
        <f ca="1">IF($F$12&lt;$B98,"",IF(COUNTIF(KB98:KF98,"不要")=3,"OK",IF($N98="NG","日数NG",IF(AND($F$12&gt;=$B98,JZ98&gt;=0,JZ98&lt;=100),"OK","NG"))))</f>
        <v>OK</v>
      </c>
      <c r="KJ98" s="107" t="str">
        <f ca="1">IF($F$12&lt;$B98,"",IF(COUNTIF(KB98:KF98,"不要")=3,"",IF(AND($F$12&gt;=$B98,ISNUMBER(JZ98)=TRUE),JZ98,0)))</f>
        <v/>
      </c>
      <c r="KL98">
        <v>10</v>
      </c>
      <c r="KN98" s="192" t="str">
        <f ca="1">IF($F$12&lt;$B98,"",IF(AND($F$12&gt;=$B98,INDIRECT("'総括分析データ '!"&amp;KN$78&amp;$C98)&lt;&gt;""),VALUE(INDIRECT("'総括分析データ '!"&amp;KN$78&amp;$C98)),""))</f>
        <v/>
      </c>
      <c r="KP98" s="192" t="str">
        <f ca="1">IF($F$12&lt;$B98,"",IF(OR(AND($F$12&gt;=$B98,COUNTIF($F$22:$I$32,"交通情報")=0),$D98=0),"不要",IF(AND($F$12&gt;=$B98,COUNTIF($F$22:$I$32,"交通情報")&gt;=1,$AX98="*NG*"),"距離NG",IF(AND($F$12&gt;=$B98,COUNTIF($F$22:$I$32,"交通情報")&gt;=1,$D98=1,KN98&lt;&gt;""),"OK","NG"))))</f>
        <v>不要</v>
      </c>
      <c r="KR98" s="192" t="str">
        <f ca="1">IF($F$12&lt;$B98,"",IF(OR(AND($F$12&gt;=$B98,COUNTIF($F$35:$I$45,"交通情報")=0),$F98=0),"不要",IF(AND($F$12&gt;=$B98,COUNTIF($F$35:$I$45,"交通情報")&gt;=1,$AX98="*NG*"),"距離NG",IF(AND($F$12&gt;=$B98,COUNTIF($F$35:$I$45,"交通情報")&gt;=1,$F98=1,KN98&lt;&gt;""),"OK","NG"))))</f>
        <v>不要</v>
      </c>
      <c r="KT98" s="192" t="str">
        <f ca="1">IF($F$12&lt;$B98,"",IF(OR(AND($F$12&gt;=$B98,COUNTIF($F$48:$I$58,"交通情報")=0),$H98=0),"不要",IF(AND($F$12&gt;=$B98,COUNTIF($F$48:$I$58,"交通情報")&gt;=1,$AX98="*NG*"),"距離NG",IF(AND($F$12&gt;=$B98,COUNTIF($F$48:$I$58,"交通情報")&gt;=1,$H98=1,KN98&lt;&gt;""),"OK","NG"))))</f>
        <v>不要</v>
      </c>
      <c r="KV98" s="192" t="str">
        <f ca="1">IF($F$12&lt;$B98,"",IF(COUNTIF(KP98:KT98,"不要")=3,"OK",IF($N98="NG","日数NG",IF(AND($F$12&gt;=$B98,KN98&gt;=0,KN98&lt;=$AV98),"OK","NG"))))</f>
        <v>OK</v>
      </c>
      <c r="KX98" s="107" t="str">
        <f ca="1">IF($F$12&lt;$B98,"",IF(COUNTIF(KP98:KT98,"不要")=3,"",IF(AND($F$12&gt;=$B98,ISNUMBER(KN98)=TRUE),KN98,0)))</f>
        <v/>
      </c>
      <c r="KZ98" s="192" t="str">
        <f ca="1">IF($F$12&lt;$B98,"",IF(AND($F$12&gt;=$B98,INDIRECT("'総括分析データ '!"&amp;KZ$78&amp;$C98)&lt;&gt;""),VALUE(INDIRECT("'総括分析データ '!"&amp;KZ$78&amp;$C98)),""))</f>
        <v/>
      </c>
      <c r="LB98" s="192" t="str">
        <f ca="1">IF($F$12&lt;$B98,"",IF(OR(AND($F$12&gt;=$B98,COUNTIF($F$22:$I$32,"交通情報")=0),$D98=0),"不要",IF(AND($F$12&gt;=$B98,COUNTIF($F$22:$I$32,"交通情報")&gt;=1,$D98=1,KZ98&lt;&gt;""),"OK","NG")))</f>
        <v>不要</v>
      </c>
      <c r="LD98" s="192" t="str">
        <f ca="1">IF($F$12&lt;$B98,"",IF(OR(AND($F$12&gt;=$B98,COUNTIF($F$35:$I$45,"交通情報")=0),$F98=0),"不要",IF(AND($F$12&gt;=$B98,COUNTIF($F$35:$I$45,"交通情報")&gt;=1,$F98=1,KZ98&lt;&gt;""),"OK","NG")))</f>
        <v>不要</v>
      </c>
      <c r="LF98" s="192" t="str">
        <f ca="1">IF($F$12&lt;$B98,"",IF(OR(AND($F$12&gt;=$B98,COUNTIF($F$48:$I$58,"交通情報")=0),$H98=0),"不要",IF(AND($F$12&gt;=$B98,COUNTIF($F$48:$I$58,"交通情報")&gt;=1,$H98=1,KZ98&lt;&gt;""),"OK","NG")))</f>
        <v>不要</v>
      </c>
      <c r="LH98" s="192" t="str">
        <f ca="1">IF($F$12&lt;$B98,"",IF(COUNTIF(LB98:LF98,"不要")=3,"OK",IF($N98="NG","日数NG",IF(KZ98="","OK",IF(AND(KZ98&gt;=0,KZ98&lt;&gt;"",ROUNDUP(KZ98,0)-ROUNDDOWN(KZ98,0)=0),"OK","NG")))))</f>
        <v>OK</v>
      </c>
      <c r="LJ98" s="107" t="str">
        <f ca="1">IF($F$12&lt;$B98,"",IF(COUNTIF(LB98:LF98,"不要")=3,"",IF(AND($F$12&gt;=$B98,ISNUMBER(KZ98)=TRUE),KZ98,0)))</f>
        <v/>
      </c>
      <c r="LL98" s="192" t="str">
        <f ca="1">IF($F$12&lt;$B98,"",IF(AND($F$12&gt;=$B98,INDIRECT("'総括分析データ '!"&amp;LL$78&amp;$C98)&lt;&gt;""),VALUE(INDIRECT("'総括分析データ '!"&amp;LL$78&amp;$C98)),""))</f>
        <v/>
      </c>
      <c r="LN98" s="192" t="str">
        <f ca="1">IF($F$12&lt;$B98,"",IF(OR(AND($F$12&gt;=$B98,COUNTIF($F$22:$I$32,"交通情報")=0),$D98=0),"不要",IF(AND($F$12&gt;=$B98,COUNTIF($F$22:$I$32,"交通情報")&gt;=1,$J98="NG"),"日数NG",IF(AND($F$12&gt;=$B98,COUNTIF($F$22:$I$32,"交通情報")&gt;=1,$D98=1,LL98&lt;&gt;""),"OK","NG"))))</f>
        <v>不要</v>
      </c>
      <c r="LP98" s="192" t="str">
        <f ca="1">IF($F$12&lt;$B98,"",IF(OR(AND($F$12&gt;=$B98,COUNTIF($F$35:$I$45,"交通情報")=0),$F98=0),"不要",IF(AND($F$12&gt;=$B98,COUNTIF($F$35:$I$45,"交通情報")&gt;=1,$J98="NG"),"日数NG",IF(AND($F$12&gt;=$B98,COUNTIF($F$35:$I$45,"交通情報")&gt;=1,$F98=1,LL98&lt;&gt;""),"OK","NG"))))</f>
        <v>不要</v>
      </c>
      <c r="LR98" s="192" t="str">
        <f ca="1">IF($F$12&lt;$B98,"",IF(OR(AND($F$12&gt;=$B98,COUNTIF($F$48:$I$58,"交通情報")=0),$H98=0),"不要",IF(AND($F$12&gt;=$B98,COUNTIF($F$48:$I$58,"交通情報")&gt;=1,$J98="NG"),"日数NG",IF(AND($F$12&gt;=$B98,COUNTIF($F$48:$I$58,"交通情報")&gt;=1,$H98=1,LL98&lt;&gt;""),"OK","NG"))))</f>
        <v>不要</v>
      </c>
      <c r="LT98" s="192" t="str">
        <f ca="1">IF($F$12&lt;$B98,"",IF(COUNTIF(LN98:LR98,"不要")=3,"OK",IF($N98="NG","日数NG",IF(LL98&gt;=0,"OK","NG"))))</f>
        <v>OK</v>
      </c>
      <c r="LV98" s="192" t="str">
        <f ca="1">IF($F$12&lt;$B98,"",IF(COUNTIF(LN98:LR98,"不要")=3,"OK",IF($N98="NG","日数NG",IF(OR(AND($F$12&gt;=$B98,$N98="OK",$CH98&gt;=0,LL98&lt;=$CH98),AND($F$12&gt;=$B98,$N98="OK",$CH98="",LL98&lt;=$L98*1440)),"OK","NG"))))</f>
        <v>OK</v>
      </c>
      <c r="LX98" s="107" t="str">
        <f ca="1">IF($F$12&lt;$B98,"",IF(COUNTIF(LN98:LR98,"不要")=3,"",IF(AND($F$12&gt;=$B98,ISNUMBER(LL98)=TRUE),LL98,0)))</f>
        <v/>
      </c>
      <c r="LZ98">
        <v>10</v>
      </c>
      <c r="MB98" s="192" t="str">
        <f ca="1">IF($F$12&lt;$B98,"",IF(AND($F$12&gt;=$B98,INDIRECT("'総括分析データ '!"&amp;MB$78&amp;$C98)&lt;&gt;""),VALUE(INDIRECT("'総括分析データ '!"&amp;MB$78&amp;$C98)),""))</f>
        <v/>
      </c>
      <c r="MD98" s="192" t="str">
        <f ca="1">IF($F$12&lt;$B98,"",IF(OR(AND($F$12&gt;=$B98,COUNTIF($F$22:$I$32,"温度情報")=0),$D98=0),"不要",IF(AND($F$12&gt;=$B98,COUNTIF($F$22:$I$32,"温度情報")&gt;=1,$J98="NG"),"日数NG",IF(AND($F$12&gt;=$B98,COUNTIF($F$22:$I$32,"温度情報")&gt;=1,$D98=1,MB98&lt;&gt;""),"OK","NG"))))</f>
        <v>不要</v>
      </c>
      <c r="MF98" s="192" t="str">
        <f ca="1">IF($F$12&lt;$B98,"",IF(OR(AND($F$12&gt;=$B98,COUNTIF($F$35:$I$45,"温度情報")=0),$F98=0),"不要",IF(AND($F$12&gt;=$B98,COUNTIF($F$35:$I$45,"温度情報")&gt;=1,$J98="NG"),"日数NG",IF(AND($F$12&gt;=$B98,COUNTIF($F$35:$I$45,"温度情報")&gt;=1,$F98=1,MB98&lt;&gt;""),"OK","NG"))))</f>
        <v>不要</v>
      </c>
      <c r="MH98" s="192" t="str">
        <f ca="1">IF($F$12&lt;$B98,"",IF(OR(AND($F$12&gt;=$B98,COUNTIF($F$48:$I$58,"温度情報")=0),$H98=0),"不要",IF(AND($F$12&gt;=$B98,COUNTIF($F$48:$I$58,"温度情報")&gt;=1,$J98="NG"),"日数NG",IF(AND($F$12&gt;=$B98,COUNTIF($F$48:$I$58,"温度情報")&gt;=1,$H98=1,MB98&lt;&gt;""),"OK","NG"))))</f>
        <v>不要</v>
      </c>
      <c r="MJ98" s="192" t="str">
        <f ca="1">IF($F$12&lt;$B98,"",IF(COUNTIF(MD98:MH98,"不要")=3,"OK",IF(AND($F$12&gt;=$B98,MB98&gt;100,MB98&lt;-100),"BC","OK")))</f>
        <v>OK</v>
      </c>
      <c r="ML98" s="107" t="str">
        <f ca="1">IF($F$12&lt;$B98,"",IF(COUNTIF(MD98:MH98,"不要")=3,"",IF(AND($F$12&gt;=$B98,ISNUMBER(MB98)=TRUE),MB98,0)))</f>
        <v/>
      </c>
      <c r="MN98" s="192" t="str">
        <f ca="1">IF($F$12&lt;$B98,"",IF(AND($F$12&gt;=$B98,INDIRECT("'総括分析データ '!"&amp;MN$78&amp;$C98)&lt;&gt;""),VALUE(INDIRECT("'総括分析データ '!"&amp;MN$78&amp;$C98)),""))</f>
        <v/>
      </c>
      <c r="MP98" s="192" t="str">
        <f ca="1">IF($F$12&lt;$B98,"",IF(OR(AND($F$12&gt;=$B98,COUNTIF($F$22:$I$32,"温度情報")=0),$D98=0),"不要",IF(AND($F$12&gt;=$B98,COUNTIF($F$22:$I$32,"温度情報")&gt;=1,$J98="NG"),"日数NG",IF(AND($F$12&gt;=$B98,COUNTIF($F$22:$I$32,"温度情報")&gt;=1,$D98=1,MN98&lt;&gt;""),"OK","NG"))))</f>
        <v>不要</v>
      </c>
      <c r="MR98" s="192" t="str">
        <f ca="1">IF($F$12&lt;$B98,"",IF(OR(AND($F$12&gt;=$B98,COUNTIF($F$35:$I$45,"温度情報")=0),$F98=0),"不要",IF(AND($F$12&gt;=$B98,COUNTIF($F$35:$I$45,"温度情報")&gt;=1,$J98="NG"),"日数NG",IF(AND($F$12&gt;=$B98,COUNTIF($F$35:$I$45,"温度情報")&gt;=1,$F98=1,MN98&lt;&gt;""),"OK","NG"))))</f>
        <v>不要</v>
      </c>
      <c r="MT98" s="192" t="str">
        <f ca="1">IF($F$12&lt;$B98,"",IF(OR(AND($F$12&gt;=$B98,COUNTIF($F$48:$I$58,"温度情報")=0),$H98=0),"不要",IF(AND($F$12&gt;=$B98,COUNTIF($F$48:$I$58,"温度情報")&gt;=1,$J98="NG"),"日数NG",IF(AND($F$12&gt;=$B98,COUNTIF($F$48:$I$58,"温度情報")&gt;=1,$H98=1,MN98&lt;&gt;""),"OK","NG"))))</f>
        <v>不要</v>
      </c>
      <c r="MV98" s="192" t="str">
        <f ca="1">IF($F$12&lt;$B98,"",IF(COUNTIF(MP98:MT98,"不要")=3,"OK",IF(AND($F$12&gt;=$B98,MN98&gt;100,MN98&lt;-100),"BC","OK")))</f>
        <v>OK</v>
      </c>
      <c r="MX98" s="107" t="str">
        <f ca="1">IF($F$12&lt;$B98,"",IF(COUNTIF(MP98:MT98,"不要")=3,"",IF(AND($F$12&gt;=$B98,ISNUMBER(MN98)=TRUE),MN98,0)))</f>
        <v/>
      </c>
      <c r="MZ98" s="192" t="str">
        <f ca="1">IF($F$12&lt;$B98,"",IF(AND($F$12&gt;=$B98,INDIRECT("'総括分析データ '!"&amp;MZ$78&amp;$C98)&lt;&gt;""),VALUE(INDIRECT("'総括分析データ '!"&amp;MZ$78&amp;$C98)),""))</f>
        <v/>
      </c>
      <c r="NB98" s="192" t="str">
        <f ca="1">IF($F$12&lt;$B98,"",IF(OR(AND($F$12&gt;=$B98,COUNTIF($F$22:$I$32,"温度情報")=0),$D98=0),"不要",IF(AND($F$12&gt;=$B98,COUNTIF($F$22:$I$32,"温度情報")&gt;=1,$J98="NG"),"日数NG",IF(AND($F$12&gt;=$B98,COUNTIF($F$22:$I$32,"温度情報")&gt;=1,$D98=1,MZ98&lt;&gt;""),"OK","NG"))))</f>
        <v>不要</v>
      </c>
      <c r="ND98" s="192" t="str">
        <f ca="1">IF($F$12&lt;$B98,"",IF(OR(AND($F$12&gt;=$B98,COUNTIF($F$35:$I$45,"温度情報")=0),$F98=0),"不要",IF(AND($F$12&gt;=$B98,COUNTIF($F$35:$I$45,"温度情報")&gt;=1,$J98="NG"),"日数NG",IF(AND($F$12&gt;=$B98,COUNTIF($F$35:$I$45,"温度情報")&gt;=1,$F98=1,MZ98&lt;&gt;""),"OK","NG"))))</f>
        <v>不要</v>
      </c>
      <c r="NF98" s="192" t="str">
        <f ca="1">IF($F$12&lt;$B98,"",IF(OR(AND($F$12&gt;=$B98,COUNTIF($F$48:$I$58,"温度情報")=0),$H98=0),"不要",IF(AND($F$12&gt;=$B98,COUNTIF($F$48:$I$58,"温度情報")&gt;=1,$J98="NG"),"日数NG",IF(AND($F$12&gt;=$B98,COUNTIF($F$48:$I$58,"温度情報")&gt;=1,$H98=1,MZ98&lt;&gt;""),"OK","NG"))))</f>
        <v>不要</v>
      </c>
      <c r="NH98" s="192" t="str">
        <f ca="1">IF($F$12&lt;$B98,"",IF(COUNTIF(NB98:NF98,"不要")=3,"OK",IF($N98="NG","日数NG",IF(MZ98="","OK",IF(AND(MZ98&gt;=0,MZ98&lt;&gt;"",ROUNDUP(MZ98,0)-ROUNDDOWN(MZ98,0)=0),"OK","NG")))))</f>
        <v>OK</v>
      </c>
      <c r="NJ98" s="107" t="str">
        <f ca="1">IF($F$12&lt;$B98,"",IF(COUNTIF(NB98:NF98,"不要")=3,"",IF(AND($F$12&gt;=$B98,ISNUMBER(MZ98)=TRUE),MZ98,0)))</f>
        <v/>
      </c>
      <c r="NL98">
        <v>10</v>
      </c>
      <c r="NN98" s="192" t="str">
        <f ca="1">IF($F$12&lt;$B98,"",IF(AND($F$12&gt;=$B98,INDIRECT("'総括分析データ '!"&amp;NN$78&amp;$C98)&lt;&gt;""),INDIRECT("'総括分析データ '!"&amp;NN$78&amp;$C98),""))</f>
        <v/>
      </c>
      <c r="NP98" s="192" t="str">
        <f>IF(OR($F$12&lt;$B98,AND($F$64="",$H$64="",$J$64="")),"",IF(AND($F$12&gt;=$B98,OR($F$64="",$D98=0)),"不要",IF(AND($F$12&gt;=$B98,$F$64&lt;&gt;"",$D98=1,NN98&lt;&gt;""),"OK","NG")))</f>
        <v/>
      </c>
      <c r="NR98" s="192" t="str">
        <f>IF(OR($F$12&lt;$B98,AND($F$64="",$H$64="",$J$64="")),"",IF(AND($F$12&gt;=$B98,OR($H$64="",$H$64=17,$D98=0)),"不要",IF(AND($F$12&gt;=$B98,$H$64&lt;&gt;"",$D98=1,NN98&lt;&gt;""),"OK","NG")))</f>
        <v/>
      </c>
      <c r="NT98" s="107" t="str">
        <f>IF(OR(COUNTIF(NP98:NR98,"不要")=2,AND(NP98="",NR98="")),"",NN98)</f>
        <v/>
      </c>
      <c r="NV98" s="192" t="str">
        <f ca="1">IF($F$12&lt;$B98,"",IF(AND($F$12&gt;=$B98,INDIRECT("'総括分析データ '!"&amp;NV$78&amp;$C98)&lt;&gt;""),INDIRECT("'総括分析データ '!"&amp;NV$78&amp;$C98),""))</f>
        <v/>
      </c>
      <c r="NX98" s="192" t="str">
        <f>IF(OR($F$12&lt;$B98,AND($F$66="",$H$66="",$J$66="")),"",IF(AND($F$12&gt;=$B98,OR($F$66="",$D98=0)),"不要",IF(AND($F$12&gt;=$B98,$F$66&lt;&gt;"",$D98=1,NV98&lt;&gt;""),"OK","NG")))</f>
        <v/>
      </c>
      <c r="NZ98" s="192" t="str">
        <f>IF(OR($F$12&lt;$B98,AND($F$66="",$H$66="",$J$66="")),"",IF(AND($F$12&gt;=$B98,OR($H$66="",$H$66=17,$D98=0)),"不要",IF(AND($F$12&gt;=$B98,$H$66&lt;&gt;"",$D98=1,NV98&lt;&gt;""),"OK","NG")))</f>
        <v/>
      </c>
      <c r="OB98" s="107" t="str">
        <f>IF(OR(COUNTIF(NX98:NZ98,"不要")=2,AND(NX98="",NZ98="")),"",NV98)</f>
        <v/>
      </c>
      <c r="OD98" s="192" t="str">
        <f ca="1">IF($F$12&lt;$B98,"",IF(AND($F$12&gt;=$B98,INDIRECT("'総括分析データ '!"&amp;OD$78&amp;$C98)&lt;&gt;""),INDIRECT("'総括分析データ '!"&amp;OD$78&amp;$C98),""))</f>
        <v/>
      </c>
      <c r="OF98" s="192" t="str">
        <f>IF(OR($F$12&lt;$B98,AND($F$68="",$H$68="",$J$68="")),"",IF(AND($F$12&gt;=$B98,OR($F$68="",$D98=0)),"不要",IF(AND($F$12&gt;=$B98,$F$68&lt;&gt;"",$D98=1,OD98&lt;&gt;""),"OK","NG")))</f>
        <v/>
      </c>
      <c r="OH98" s="192" t="str">
        <f>IF(OR($F$12&lt;$B98,AND($F$68="",$H$68="",$J$68="")),"",IF(AND($F$12&gt;=$B98,OR($H$68="",$H$68=17,$D98=0)),"不要",IF(AND($F$12&gt;=$B98,$H$68&lt;&gt;"",$D98=1,OD98&lt;&gt;""),"OK","NG")))</f>
        <v/>
      </c>
      <c r="OJ98" s="107" t="str">
        <f>IF(OR(COUNTIF(OF98:OH98,"不要")=2,AND(OF98="",OH98="")),"",OD98)</f>
        <v/>
      </c>
      <c r="OL98" s="192" t="str">
        <f ca="1">IF($F$12&lt;$B98,"",IF(AND($F$12&gt;=$B98,INDIRECT("'総括分析データ '!"&amp;OL$78&amp;$C98)&lt;&gt;""),INDIRECT("'総括分析データ '!"&amp;OL$78&amp;$C98),""))</f>
        <v/>
      </c>
      <c r="ON98" s="192" t="str">
        <f>IF(OR($F$12&lt;$B98,AND($F$70="",$H$70="",$J$70="")),"",IF(AND($F$12&gt;=$B98,OR($F$70="",$D98=0)),"不要",IF(AND($F$12&gt;=$B98,$F$70&lt;&gt;"",$D98=1,OL98&lt;&gt;""),"OK","NG")))</f>
        <v/>
      </c>
      <c r="OP98" s="192" t="str">
        <f>IF(OR($F$12&lt;$B98,AND($F$70="",$H$70="",$J$70="")),"",IF(AND($F$12&gt;=$B98,OR($H$70="",$H$70=17,$D98=0)),"不要",IF(AND($F$12&gt;=$B98,$H$70&lt;&gt;"",$D98=1,OL98&lt;&gt;""),"OK","NG")))</f>
        <v/>
      </c>
      <c r="OR98" s="107" t="str">
        <f>IF(OR(COUNTIF(ON98:OP98,"不要")=2,AND(ON98="",OP98="")),"",OL98)</f>
        <v/>
      </c>
    </row>
    <row r="99" spans="2:408" ht="5.0999999999999996" customHeight="1" thickBot="1" x14ac:dyDescent="0.2">
      <c r="L99" s="6"/>
      <c r="CT99" s="108"/>
      <c r="EF99" s="108"/>
      <c r="FJ99" s="108"/>
      <c r="FL99" s="108"/>
      <c r="FZ99" s="108"/>
      <c r="GR99" s="108"/>
      <c r="HF99" s="108"/>
      <c r="HV99" s="108"/>
      <c r="IT99" s="6"/>
      <c r="JL99" s="108"/>
      <c r="JX99" s="6"/>
      <c r="KJ99" s="6"/>
      <c r="KX99" s="6"/>
      <c r="LJ99" s="6"/>
      <c r="LX99" s="108"/>
      <c r="ML99" s="6"/>
      <c r="MX99" s="6"/>
      <c r="NJ99" s="6"/>
    </row>
    <row r="100" spans="2:408" ht="14.25" thickBot="1" x14ac:dyDescent="0.2">
      <c r="B100">
        <v>11</v>
      </c>
      <c r="C100">
        <v>24</v>
      </c>
      <c r="D100" s="52">
        <f ca="1">IF($F$12&lt;$B100,"",IF(AND($F$12&gt;=$B100,INDIRECT("'総括分析データ '!"&amp;D$78&amp;$C100)="○"),1,IF(AND($F$12&gt;=$B100,INDIRECT("'総括分析データ '!"&amp;D$78&amp;$C100)&lt;&gt;"○"),0)))</f>
        <v>0</v>
      </c>
      <c r="F100" s="52">
        <f ca="1">IF($F$12&lt;$B100,"",IF(AND($F$12&gt;=$B100,INDIRECT("'総括分析データ '!"&amp;F$78&amp;$C100)="○"),1,IF(AND($F$12&gt;=$B100,INDIRECT("'総括分析データ '!"&amp;F$78&amp;$C100)&lt;&gt;"○"),0)))</f>
        <v>0</v>
      </c>
      <c r="H100" s="52">
        <f ca="1">IF($F$12&lt;$B100,"",IF(AND($F$12&gt;=$B100,INDIRECT("'総括分析データ '!"&amp;H$78&amp;$C100)="○"),1,IF(AND($F$12&gt;=$B100,INDIRECT("'総括分析データ '!"&amp;H$78&amp;$C100)&lt;&gt;"○"),0)))</f>
        <v>0</v>
      </c>
      <c r="J100" s="192" t="str">
        <f ca="1">IF($F$12&lt;B100,"",IF(AND($F$12&gt;=B100,$F$18="",H100=1),"NG",IF(AND($F$12&gt;=B100,$F$18=17,D100=0,F100=0,H100=0),"NG",IF(AND($F$12&gt;=B100,$F$18="",D100=0,F100=0),"NG",IF(AND($F$12&gt;=B100,OR(D100&gt;=2,F100&gt;=2,H100&gt;=2)),"NG","OK")))))</f>
        <v>NG</v>
      </c>
      <c r="L100" s="52">
        <f ca="1">IF($F$12&lt;B100,"",IF(ISNUMBER(INDIRECT("'総括分析データ '!"&amp;L$78&amp;$C100))=TRUE,VALUE(INDIRECT("'総括分析データ '!"&amp;L$78&amp;$C100)),0))</f>
        <v>0</v>
      </c>
      <c r="N100" s="192" t="str">
        <f ca="1">IF($F$12&lt;$B100,"",IF(AND(L100="",L100&lt;10),"NG","OK"))</f>
        <v>OK</v>
      </c>
      <c r="O100" s="6"/>
      <c r="P100" s="52" t="str">
        <f ca="1">IF($F$12&lt;$B100,"",IF(AND($F$12&gt;=$B100,INDIRECT("'総括分析データ '!"&amp;P$78&amp;$C100)&lt;&gt;""),INDIRECT("'総括分析データ '!"&amp;P$78&amp;$C100),""))</f>
        <v/>
      </c>
      <c r="R100" s="52" t="str">
        <f ca="1">IF($F$12&lt;$B100,"",IF(AND($F$12&gt;=$B100,INDIRECT("'総括分析データ '!"&amp;R$78&amp;$C100)&lt;&gt;""),UPPER(INDIRECT("'総括分析データ '!"&amp;R$78&amp;$C100)),""))</f>
        <v/>
      </c>
      <c r="T100" s="52" t="str">
        <f ca="1">IF($F$12&lt;$B100,"",IF(AND($F$12&gt;=$B100,INDIRECT("'総括分析データ '!"&amp;T$78&amp;$C100)&lt;&gt;""),INDIRECT("'総括分析データ '!"&amp;T$78&amp;$C100),""))</f>
        <v/>
      </c>
      <c r="V100" s="52" t="str">
        <f ca="1">IF($F$12&lt;$B100,"",IF(AND($F$12&gt;=$B100,INDIRECT("'総括分析データ '!"&amp;V$78&amp;$C100)&lt;&gt;""),VALUE(INDIRECT("'総括分析データ '!"&amp;V$78&amp;$C100)),""))</f>
        <v/>
      </c>
      <c r="X100" s="192" t="str">
        <f ca="1">IF($F$12&lt;$B100,"",IF(AND($F$12&gt;=$B100,COUNTIF(プルダウンリスト!$F$3:$F$137,反映・確認シート!P100)=1,COUNTIF(プルダウンリスト!$H$3:$H$4233,反映・確認シート!R100)&gt;=1,T100&lt;&gt;"",V100&lt;&gt;""),"OK","NG"))</f>
        <v>NG</v>
      </c>
      <c r="Z100" s="453" t="str">
        <f ca="1">P100&amp;R100&amp;T100&amp;V100</f>
        <v/>
      </c>
      <c r="AA100" s="454"/>
      <c r="AB100" s="455"/>
      <c r="AD100" s="453" t="str">
        <f ca="1">IF($F$12&lt;$B100,"",IF(AND($F$12&gt;=$B100,INDIRECT("'総括分析データ '!"&amp;AD$78&amp;$C100)&lt;&gt;""),ASC(INDIRECT("'総括分析データ '!"&amp;AD$78&amp;$C100)),""))</f>
        <v/>
      </c>
      <c r="AE100" s="454"/>
      <c r="AF100" s="455"/>
      <c r="AH100" s="192" t="str">
        <f ca="1">IF($F$12&lt;$B100,"",IF(AND($F$12&gt;=$B100,AD100&lt;&gt;""),"OK","NG"))</f>
        <v>NG</v>
      </c>
      <c r="AJ100" s="462" t="str">
        <f ca="1">IF($F$12&lt;$B100,"",IF(AND($F$12&gt;=$B100,INDIRECT("'総括分析データ '!"&amp;AJ$78&amp;$C100)&lt;&gt;""),DBCS(SUBSTITUTE(SUBSTITUTE(INDIRECT("'総括分析データ '!"&amp;AJ$78&amp;$C100),"　"," ")," ","")),""))</f>
        <v/>
      </c>
      <c r="AK100" s="463"/>
      <c r="AL100" s="464"/>
      <c r="AN100" s="192" t="str">
        <f ca="1">IF($F$12&lt;$B100,"",IF(AND($F$12&gt;=$B100,AJ100&lt;&gt;""),"OK","BC"))</f>
        <v>BC</v>
      </c>
      <c r="AP100" s="52" t="str">
        <f ca="1">IF(OR($F$12&lt;$B100,INDIRECT("'総括分析データ '!"&amp;AP$78&amp;$C100)=""),"",INDIRECT("'総括分析データ '!"&amp;AP$78&amp;$C100))</f>
        <v/>
      </c>
      <c r="AR100" s="192" t="str">
        <f ca="1">IF($F$12&lt;$B100,"",IF(AND($F$12&gt;=$B100,COUNTIF(プルダウンリスト!$C$13:$C$16,反映・確認シート!AP100)=1),"OK","NG"))</f>
        <v>NG</v>
      </c>
      <c r="AT100">
        <v>11</v>
      </c>
      <c r="AV100" s="192" t="str">
        <f ca="1">IF($F$12&lt;$B100,"",IF(AND($F$12&gt;=$B100,INDIRECT("'総括分析データ '!"&amp;AV$78&amp;$C100)&lt;&gt;""),INDIRECT("'総括分析データ '!"&amp;AV$78&amp;$C100),""))</f>
        <v/>
      </c>
      <c r="AX100" s="192" t="str">
        <f ca="1">IF($F$12&lt;$B100,"",IF($N100="NG","日数NG",IF(OR(AND($F$6="連携前",$F$12&gt;=$B100,AV100&gt;0,AV100&lt;L100*2880),AND($F$6="連携後",$F$12&gt;=$B100,AV100&gt;=0,AV100&lt;L100*2880)),"OK","NG")))</f>
        <v>NG</v>
      </c>
      <c r="AZ100" s="92">
        <f ca="1">IF($F$12&lt;$B100,"",IF(AND($F$12&gt;=$B100,ISNUMBER(AV100)=TRUE),AV100,0))</f>
        <v>0</v>
      </c>
      <c r="BB100" s="192" t="str">
        <f ca="1">IF($F$12&lt;$B100,"",IF(AND($F$12&gt;=$B100,INDIRECT("'総括分析データ '!"&amp;BB$78&amp;$C100)&lt;&gt;""),VALUE(INDIRECT("'総括分析データ '!"&amp;BB$78&amp;$C100)),""))</f>
        <v/>
      </c>
      <c r="BD100" s="192" t="str">
        <f ca="1">IF($F$12&lt;$B100,"",IF($N100="NG","日数NG",IF(BB100="","NG",IF(AND($F$12&gt;=$B100,$BB100&lt;=$L100*100),"OK","BC"))))</f>
        <v>NG</v>
      </c>
      <c r="BF100" s="192" t="str">
        <f ca="1">IF($F$12&lt;$B100,"",IF(OR($AX100="NG",$AX100="日数NG"),"距離NG",IF(AND($F$12&gt;=$B100,OR(AND($F$6="連携前",$BB100&gt;0),AND($F$6="連携後",$AZ100=0,$BB100=0),AND($F$6="連携後",$AZ100&gt;0,$BB100&gt;0))),"OK","NG")))</f>
        <v>距離NG</v>
      </c>
      <c r="BH100" s="92">
        <f ca="1">IF($F$12&lt;$B100,"",IF(AND($F$12&gt;=$B100,ISNUMBER(BB100)=TRUE),BB100,0))</f>
        <v>0</v>
      </c>
      <c r="BJ100" s="192" t="str">
        <f ca="1">IF($F$12&lt;$B100,"",IF(AND($F$12&gt;=$B100,INDIRECT("'総括分析データ '!"&amp;BJ$78&amp;$C100)&lt;&gt;""),VALUE(INDIRECT("'総括分析データ '!"&amp;BJ$78&amp;$C100)),""))</f>
        <v/>
      </c>
      <c r="BL100" s="192" t="str">
        <f ca="1">IF($F$12&lt;$B100,"",IF($N100="NG","日数NG",IF(AND(BJ100&gt;=0,BJ100&lt;&gt;"",BJ100&lt;=100),"OK","NG")))</f>
        <v>NG</v>
      </c>
      <c r="BN100" s="92">
        <f ca="1">IF($F$12&lt;$B100,"",IF(AND($F$12&gt;=$B100,ISNUMBER(BJ100)=TRUE),BJ100,0))</f>
        <v>0</v>
      </c>
      <c r="BP100" s="192" t="str">
        <f ca="1">IF($F$12&lt;$B100,"",IF(AND($F$12&gt;=$B100,INDIRECT("'総括分析データ '!"&amp;BP$78&amp;$C100)&lt;&gt;""),VALUE(INDIRECT("'総括分析データ '!"&amp;BP$78&amp;$C100)),""))</f>
        <v/>
      </c>
      <c r="BR100" s="192" t="str">
        <f ca="1">IF($F$12&lt;$B100,"",IF(OR($AX100="NG",$AX100="日数NG"),"距離NG",IF(BP100="","NG",IF(AND($F$12&gt;=$B100,OR(AND($F$6="連携前",$BP100&gt;0),AND($F$6="連携後",$AZ100=0,$BP100=0),AND($F$6="連携後",$AZ100&gt;0,$BP100&gt;0))),"OK","NG"))))</f>
        <v>距離NG</v>
      </c>
      <c r="BT100" s="92">
        <f ca="1">IF($F$12&lt;$B100,"",IF(AND($F$12&gt;=$B100,ISNUMBER(BP100)=TRUE),BP100,0))</f>
        <v>0</v>
      </c>
      <c r="BV100" s="192" t="str">
        <f ca="1">IF($F$12&lt;$B100,"",IF(AND($F$12&gt;=$B100,INDIRECT("'総括分析データ '!"&amp;BV$78&amp;$C100)&lt;&gt;""),VALUE(INDIRECT("'総括分析データ '!"&amp;BV$78&amp;$C100)),""))</f>
        <v/>
      </c>
      <c r="BX100" s="192" t="str">
        <f ca="1">IF($F$12&lt;$B100,"",IF(AND($F$12&gt;=$B100,$F$16=5,$BV100=""),"NG","OK"))</f>
        <v>OK</v>
      </c>
      <c r="BZ100" s="192" t="str">
        <f ca="1">IF($F$12&lt;$B100,"",IF(AND($F$12&gt;=$B100,$BP100&lt;&gt;"",$BV100&gt;$BP100),"NG","OK"))</f>
        <v>OK</v>
      </c>
      <c r="CB100" s="92">
        <f ca="1">IF($F$12&lt;$B100,"",IF(AND($F$12&gt;=$B100,ISNUMBER(BV100)=TRUE),BV100,0))</f>
        <v>0</v>
      </c>
      <c r="CD100" s="92">
        <f ca="1">IF($F$12&lt;$B100,"",IF(AND($F$12&gt;=$B100,ISNUMBER(INDIRECT("'総括分析データ '!"&amp;CD$78&amp;$C100)=TRUE)),INDIRECT("'総括分析データ '!"&amp;CD$78&amp;$C100),0))</f>
        <v>0</v>
      </c>
      <c r="CF100">
        <v>11</v>
      </c>
      <c r="CH100" s="192" t="str">
        <f ca="1">IF($F$12&lt;$B100,"",IF(AND($F$12&gt;=$B100,INDIRECT("'総括分析データ '!"&amp;CH$78&amp;$C100)&lt;&gt;""),VALUE(INDIRECT("'総括分析データ '!"&amp;CH$78&amp;$C100)),""))</f>
        <v/>
      </c>
      <c r="CJ100" s="192" t="str">
        <f ca="1">IF($F$12&lt;$B100,"",IF(OR(AND($F$12&gt;=$B100,COUNTIF($F$22:$I$32,"走行時間")=0),$D100=0),"不要",IF(AND($F$12&gt;=$B100,COUNTIF($F$22:$I$32,"走行時間")=1,$J100="NG"),"日数NG",IF(AND($F$12&gt;=$B100,COUNTIF($F$22:$I$32,"走行時間")=1,$D100=1,$CH100&lt;&gt;""),"OK","NG"))))</f>
        <v>不要</v>
      </c>
      <c r="CL100" s="192" t="str">
        <f ca="1">IF($F$12&lt;$B100,"",IF(OR(AND($F$12&gt;=$B100,COUNTIF($F$35:$I$45,"走行時間")=0),$F100=0),"不要",IF(AND($F$12&gt;=$B100,COUNTIF($F$35:$I$45,"走行時間")=1,$J100="NG"),"日数NG",IF(AND($F$12&gt;=$B100,COUNTIF($F$35:$I$45,"走行時間")=1,$F100=1,$CH100&lt;&gt;""),"OK","NG"))))</f>
        <v>不要</v>
      </c>
      <c r="CN100" s="192" t="str">
        <f ca="1">IF($F$12&lt;$B100,"",IF(OR(AND($F$12&gt;=$B100,COUNTIF($F$48:$I$58,"走行時間")=0),$H100=0),"不要",IF(AND($F$12&gt;=$B100,COUNTIF($F$48:$I$58,"走行時間")=1,$J100="NG"),"日数NG",IF(AND($F$12&gt;=$B100,COUNTIF($F$48:$I$58,"走行時間")=1,$H100=1,$CH100&lt;&gt;""),"OK","NG"))))</f>
        <v>不要</v>
      </c>
      <c r="CP100" s="192" t="str">
        <f ca="1">IF($F$12&lt;$B100,"",IF(COUNTIF($CJ100:$CN100,"不要")=3,"OK",IF(OR($AX100="NG",$AX100="日数NG"),"距離NG",IF(AND($F$12&gt;=$B100,OR(AND($F$6="連携前",CH100&gt;0),AND($F$6="連携後",$AZ100=0,CH100=0),AND($F$6="連携後",$AZ100&gt;0,CH100&gt;0))),"OK","NG"))))</f>
        <v>OK</v>
      </c>
      <c r="CR100" s="192" t="str">
        <f ca="1">IF($F$12&lt;$B100,"",IF(COUNTIF($CJ100:$CN100,"不要")=3,"OK",IF(OR($AX100="NG",$AX100="日数NG"),"距離NG",IF(AND($F$12&gt;=$B100,$L100*1440&gt;=CH100),"OK","NG"))))</f>
        <v>OK</v>
      </c>
      <c r="CT100" s="107" t="str">
        <f ca="1">IF(OR(COUNTIF($CJ100:$CN100,"不要")=3,$F$12&lt;$B100),"",IF(AND($F$12&gt;=$B100,ISNUMBER(CH100)=TRUE),CH100,0))</f>
        <v/>
      </c>
      <c r="CV100" s="192" t="str">
        <f ca="1">IF($F$12&lt;$B100,"",IF(AND($F$12&gt;=$B100,INDIRECT("'総括分析データ '!"&amp;CV$78&amp;$C100)&lt;&gt;""),VALUE(INDIRECT("'総括分析データ '!"&amp;CV$78&amp;$C100)),""))</f>
        <v/>
      </c>
      <c r="CX100" s="192" t="str">
        <f ca="1">IF($F$12&lt;$B100,"",IF(OR(AND($F$12&gt;=$B100,COUNTIF($F$22:$I$32,"平均速度")=0),$D100=0),"不要",IF(AND($F$12&gt;=$B100,COUNTIF($F$22:$I$32,"平均速度")=1,$J100="NG"),"日数NG",IF(AND($F$12&gt;=$B100,COUNTIF($F$22:$I$32,"平均速度")=1,$D100=1,$CH100&lt;&gt;""),"OK","NG"))))</f>
        <v>不要</v>
      </c>
      <c r="CZ100" s="192" t="str">
        <f ca="1">IF($F$12&lt;$B100,"",IF(OR(AND($F$12&gt;=$B100,COUNTIF($F$35:$I$45,"平均速度")=0),$F100=0),"不要",IF(AND($F$12&gt;=$B100,COUNTIF($F$35:$I$45,"平均速度")=1,$J100="NG"),"日数NG",IF(AND($F$12&gt;=$B100,COUNTIF($F$35:$I$45,"平均速度")=1,$F100=1,$CH100&lt;&gt;""),"OK","NG"))))</f>
        <v>不要</v>
      </c>
      <c r="DB100" s="192" t="str">
        <f ca="1">IF($F$12&lt;$B100,"",IF(OR(AND($F$12&gt;=$B100,COUNTIF($F$48:$I$58,"平均速度")=0),$H100=0),"不要",IF(AND($F$12&gt;=$B100,COUNTIF($F$48:$I$58,"平均速度")=1,$J100="NG"),"日数NG",IF(AND($F$12&gt;=$B100,COUNTIF($F$48:$I$58,"平均速度")=1,$H100=1,$CH100&lt;&gt;""),"OK","NG"))))</f>
        <v>不要</v>
      </c>
      <c r="DD100" s="192" t="str">
        <f ca="1">IF($F$12&lt;$B100,"",IF(COUNTIF($CX100:$DB100,"不要")=3,"OK",IF(OR($AX100="NG",$AX100="日数NG"),"距離NG",IF(AND($F$12&gt;=$B100,OR(AND($F$6="連携前",CV100&gt;0),AND($F$6="連携後",$AV100=0,CV100=0),AND($F$6="連携後",$AV100&gt;0,CV100&gt;0))),"OK","NG"))))</f>
        <v>OK</v>
      </c>
      <c r="DF100" s="192" t="str">
        <f ca="1">IF($F$12&lt;$B100,"",IF(COUNTIF($CX100:$DB100,"不要")=3,"OK",IF(OR($AX100="NG",$AX100="日数NG"),"距離NG",IF(AND($F$12&gt;=$B100,CV100&lt;60),"OK",IF(AND($F$12&gt;=$B100,CV100&lt;120),"BC","NG")))))</f>
        <v>OK</v>
      </c>
      <c r="DH100" s="107" t="str">
        <f ca="1">IF(OR($F$12&lt;$B100,COUNTIF($CX100:$DB100,"不要")=3),"",IF(AND($F$12&gt;=$B100,ISNUMBER(CV100)=TRUE),CV100,0))</f>
        <v/>
      </c>
      <c r="DJ100">
        <v>11</v>
      </c>
      <c r="DL100" s="192" t="str">
        <f ca="1">IF($F$12&lt;$B100,"",IF(AND($F$12&gt;=$B100,INDIRECT("'総括分析データ '!"&amp;DL$78&amp;$C100)&lt;&gt;""),VALUE(INDIRECT("'総括分析データ '!"&amp;DL$78&amp;$C100)),""))</f>
        <v/>
      </c>
      <c r="DN100" s="192" t="str">
        <f ca="1">IF($F$12&lt;$B100,"",IF(OR(AND($F$12&gt;=$B100,COUNTIF($F$22:$I$32,"走行距離（高速道路）")=0),$D100=0),"不要",IF(AND($F$12&gt;=$B100,COUNTIF($F$22:$I$32,"走行距離（高速道路）")&gt;=1,$J100="NG"),"日数NG",IF(AND($F$12&gt;=$B100,COUNTIF($F$22:$I$32,"走行距離（高速道路）")&gt;=1,$D100=1,$CH100&lt;&gt;""),"OK","NG"))))</f>
        <v>不要</v>
      </c>
      <c r="DP100" s="192" t="str">
        <f ca="1">IF($F$12&lt;$B100,"",IF(OR(AND($F$12&gt;=$B100,COUNTIF($F$35:$I$45,"走行距離（高速道路）")=0),$F100=0),"不要",IF(AND($F$12&gt;=$B100,COUNTIF($F$35:$I$45,"走行距離（高速道路）")&gt;=1,$J100="NG"),"日数NG",IF(AND($F$12&gt;=$B100,COUNTIF($F$35:$I$45,"走行距離（高速道路）")&gt;=1,$F100=1,$CH100&lt;&gt;""),"OK","NG"))))</f>
        <v>不要</v>
      </c>
      <c r="DR100" s="192" t="str">
        <f ca="1">IF($F$12&lt;$B100,"",IF(OR(AND($F$12&gt;=$B100,COUNTIF($F$48:$I$58,"走行距離（高速道路）")=0),$H100=0),"不要",IF(AND($F$12&gt;=$B100,COUNTIF($F$48:$I$58,"走行距離（高速道路）")&gt;=1,$J100="NG"),"日数NG",IF(AND($F$12&gt;=$B100,COUNTIF($F$48:$I$58,"走行距離（高速道路）")&gt;=1,$H100=1,$CH100&lt;&gt;""),"OK","NG"))))</f>
        <v>不要</v>
      </c>
      <c r="DT100" s="192" t="str">
        <f ca="1">IF($F$12&lt;$B100,"",IF(COUNTIF($DN100:$DR100,"不要")=3,"OK",IF(OR($AX100="NG",$AX100="日数NG"),"距離NG",IF(DL100&gt;=0,"OK","NG"))))</f>
        <v>OK</v>
      </c>
      <c r="DV100" s="192" t="str">
        <f ca="1">IF($F$12&lt;$B100,"",IF(COUNTIF($DN100:$DR100,"不要")=3,"OK",IF(OR($AX100="NG",$AX100="日数NG"),"距離NG",IF(AND($F$12&gt;=$B100,AX100="OK",OR(DL100&lt;=AZ100,DL100="")),"OK","NG"))))</f>
        <v>OK</v>
      </c>
      <c r="DX100" s="107" t="str">
        <f ca="1">IF(OR($F$12&lt;$B100,COUNTIF($DN100:$DR100,"不要")=3),"",IF(AND($F$12&gt;=$B100,ISNUMBER(DL100)=TRUE),DL100,0))</f>
        <v/>
      </c>
      <c r="DZ100" s="192" t="str">
        <f ca="1">IF($F$12&lt;$B100,"",IF(AND($F$12&gt;=$B100,INDIRECT("'総括分析データ '!"&amp;DZ$78&amp;$C100)&lt;&gt;""),VALUE(INDIRECT("'総括分析データ '!"&amp;DZ$78&amp;$C100)),""))</f>
        <v/>
      </c>
      <c r="EB100" s="192" t="str">
        <f ca="1">IF($F$12&lt;$B100,"",IF(COUNTIF($CJ100:$CN100,"不要")=3,"OK",IF($N100="NG","日数NG",IF(OR(DZ100&gt;=0,DZ100=""),"OK","NG"))))</f>
        <v>OK</v>
      </c>
      <c r="ED100" s="192" t="str">
        <f ca="1">IF($F$12&lt;$B100,"",IF(COUNTIF($CJ100:$CN100,"不要")=3,"OK",IF($N100="NG","日数NG",IF(OR(DZ100&lt;=CH100,DZ100=""),"OK","NG"))))</f>
        <v>OK</v>
      </c>
      <c r="EF100" s="107">
        <f ca="1">IF($F$12&lt;$B100,"",IF(AND($F$12&gt;=$B100,ISNUMBER(DZ100)=TRUE),DZ100,0))</f>
        <v>0</v>
      </c>
      <c r="EH100" s="192" t="str">
        <f ca="1">IF($F$12&lt;$B100,"",IF(AND($F$12&gt;=$B100,INDIRECT("'総括分析データ '!"&amp;EH$78&amp;$C100)&lt;&gt;""),VALUE(INDIRECT("'総括分析データ '!"&amp;EH$78&amp;$C100)),""))</f>
        <v/>
      </c>
      <c r="EJ100" s="192" t="str">
        <f ca="1">IF($F$12&lt;$B100,"",IF(COUNTIF($CX100:$DB100,"不要")=3,"OK",IF(OR($AX100="NG",$AX100="日数NG"),"距離NG",IF(OR(EH100&gt;=0,EH100=""),"OK","NG"))))</f>
        <v>OK</v>
      </c>
      <c r="EL100" s="192" t="str">
        <f ca="1">IF($F$12&lt;$B100,"",IF(COUNTIF($CX100:$DB100,"不要")=3,"OK",IF(OR($AX100="NG",$AX100="日数NG"),"距離NG",IF(OR(EH100&lt;=120,EH100=""),"OK","NG"))))</f>
        <v>OK</v>
      </c>
      <c r="EN100" s="92">
        <f ca="1">IF($F$12&lt;$B100,"",IF(AND($F$12&gt;=$B100,ISNUMBER(EH100)=TRUE),EH100,0))</f>
        <v>0</v>
      </c>
      <c r="EP100">
        <v>11</v>
      </c>
      <c r="ER100" s="192" t="str">
        <f ca="1">IF($F$12&lt;$B100,"",IF(AND($F$12&gt;=$B100,INDIRECT("'総括分析データ '!"&amp;ER$78&amp;$C100)&lt;&gt;""),VALUE(INDIRECT("'総括分析データ '!"&amp;ER$78&amp;$C100)),""))</f>
        <v/>
      </c>
      <c r="ET100" s="192" t="str">
        <f ca="1">IF($F$12&lt;$B100,"",IF(AND($F$12&gt;=$B100,INDIRECT("'総括分析データ '!"&amp;ET$78&amp;$C100)&lt;&gt;""),VALUE(INDIRECT("'総括分析データ '!"&amp;ET$78&amp;$C100)),""))</f>
        <v/>
      </c>
      <c r="EV100" s="192" t="str">
        <f ca="1">IF($F$12&lt;$B100,"",IF(OR(AND($F$12&gt;=$B100,COUNTIF($F$22:$I$32,"荷積み・荷卸し")=0),$D100=0),"不要",IF(AND($F$12&gt;=$B100,COUNTIF($F$22:$I$32,"荷積み・荷卸し")&gt;=1,$J100="NG"),"日数NG",IF(OR(AND($F$12&gt;=$B100,COUNTIF($F$22:$I$32,"荷積み・荷卸し")&gt;=1,$D100=1,$ER100&lt;&gt;""),AND($F$12&gt;=$B100,COUNTIF($F$22:$I$32,"荷積み・荷卸し")&gt;=1,$D100=1,$ET100&lt;&gt;"")),"OK","NG"))))</f>
        <v>不要</v>
      </c>
      <c r="EX100" s="192" t="str">
        <f ca="1">IF($F$12&lt;$B100,"",IF(OR(AND($F$12&gt;=$B100,COUNTIF($F$35:$I$45,"荷積み・荷卸し")=0),$F100=0),"不要",IF(AND($F$12&gt;=$B100,COUNTIF($F$35:$I$45,"荷積み・荷卸し")&gt;=1,$J100="NG"),"日数NG",IF(OR(AND($F$12&gt;=$B100,COUNTIF($F$35:$I$45,"荷積み・荷卸し")&gt;=1,$F100=1,$ER100&lt;&gt;""),AND($F$12&gt;=$B100,COUNTIF($F$35:$I$45,"荷積み・荷卸し")&gt;=1,$F100=1,$ET100&lt;&gt;"")),"OK","NG"))))</f>
        <v>不要</v>
      </c>
      <c r="EZ100" s="192" t="str">
        <f ca="1">IF($F$12&lt;$B100,"",IF(OR(AND($F$12&gt;=$B100,COUNTIF($F$48:$I$58,"荷積み・荷卸し")=0),$H100=0),"不要",IF(AND($F$12&gt;=$B100,COUNTIF($F$48:$I$58,"荷積み・荷卸し")&gt;=1,$J100="NG"),"日数NG",IF(OR(AND($F$12&gt;=$B100,COUNTIF($F$48:$I$58,"荷積み・荷卸し")&gt;=1,$H100=1,$ER100&lt;&gt;""),AND($F$12&gt;=$B100,COUNTIF($F$48:$I$58,"荷積み・荷卸し")&gt;=1,$H100=1,$ET100&lt;&gt;"")),"OK","NG"))))</f>
        <v>不要</v>
      </c>
      <c r="FB100" s="192" t="str">
        <f ca="1">IF($F$12&lt;$B100,"",IF(COUNTIF($EV100:$EZ100,"不要")=3,"OK",IF($N100="NG","日数NG",IF(OR(ER100&gt;=0,ER100=""),"OK","NG"))))</f>
        <v>OK</v>
      </c>
      <c r="FD100" s="192" t="str">
        <f ca="1">IF($F$12&lt;$B100,"",IF(COUNTIF($EV100:$EZ100,"不要")=3,"OK",IF($N100="NG","日数NG",IF(OR(ER100&lt;=$L100*1440,ER100=""),"OK","NG"))))</f>
        <v>OK</v>
      </c>
      <c r="FF100" s="192" t="str">
        <f ca="1">IF($F$12&lt;$B100,"",IF(COUNTIF($EV100:$EZ100,"不要")=3,"OK",IF($N100="NG","日数NG",IF(OR(ET100&gt;=0,ET100=""),"OK","NG"))))</f>
        <v>OK</v>
      </c>
      <c r="FH100" s="192" t="str">
        <f ca="1">IF($F$12&lt;$B100,"",IF(COUNTIF($EV100:$EZ100,"不要")=3,"OK",IF($N100="NG","日数NG",IF(OR(ET100&lt;=$L100*1440,ET100=""),"OK","NG"))))</f>
        <v>OK</v>
      </c>
      <c r="FJ100" s="107" t="str">
        <f ca="1">IF($F$12&lt;$B100,"",IF(COUNTIF($EV100:$EZ100,"不要")=3,"",IF(AND($F$12&gt;=$B100,ISNUMBER(ER100)=TRUE),ER100,0)))</f>
        <v/>
      </c>
      <c r="FL100" s="107" t="str">
        <f ca="1">IF($F$12&lt;$B100,"",IF(COUNTIF($EV100:$EZ100,"不要")=3,"",IF(AND($F$12&gt;=$B100,ISNUMBER(ET100)=TRUE),ET100,0)))</f>
        <v/>
      </c>
      <c r="FN100" s="192" t="str">
        <f ca="1">IF($F$12&lt;$B100,"",IF(AND($F$12&gt;=$B100,INDIRECT("'総括分析データ '!"&amp;FN$78&amp;$C100)&lt;&gt;""),VALUE(INDIRECT("'総括分析データ '!"&amp;FN$78&amp;$C100)),""))</f>
        <v/>
      </c>
      <c r="FP100" s="192" t="str">
        <f ca="1">IF($F$12&lt;$B100,"",IF(OR(AND($F$12&gt;=$B100,COUNTIF($F$22:$I$32,"荷待ち時間")=0),$D100=0),"不要",IF(AND($F$12&gt;=$B100,COUNTIF($F$22:$I$32,"荷待ち時間")&gt;=1,$J100="NG"),"日数NG",IF(AND($F$12&gt;=$B100,COUNTIF($F$22:$I$32,"荷待ち時間")&gt;=1,$D100=1,$FN100&lt;&gt;""),"OK","NG"))))</f>
        <v>不要</v>
      </c>
      <c r="FR100" s="192" t="str">
        <f ca="1">IF($F$12&lt;$B100,"",IF(OR(AND($F$12&gt;=$B100,COUNTIF($F$35:$I$45,"荷待ち時間")=0),$F100=0),"不要",IF(AND($F$12&gt;=$B100,COUNTIF($F$35:$I$45,"荷待ち時間")&gt;=1,$J100="NG"),"日数NG",IF(AND($F$12&gt;=$B100,COUNTIF($F$35:$I$45,"荷待ち時間")&gt;=1,$F100=1,$FN100&lt;&gt;""),"OK","NG"))))</f>
        <v>不要</v>
      </c>
      <c r="FT100" s="192" t="str">
        <f ca="1">IF($F$12&lt;$B100,"",IF(OR(AND($F$12&gt;=$B100,COUNTIF($F$48:$I$58,"荷待ち時間")=0),$H100=0),"不要",IF(AND($F$12&gt;=$B100,COUNTIF($F$48:$I$58,"荷待ち時間")&gt;=1,$J100="NG"),"日数NG",IF(AND($F$12&gt;=$B100,COUNTIF($F$48:$I$58,"荷待ち時間")&gt;=1,$H100=1,$FN100&lt;&gt;""),"OK","NG"))))</f>
        <v>不要</v>
      </c>
      <c r="FV100" s="192" t="str">
        <f ca="1">IF($F$12&lt;$B100,"",IF(COUNTIF($FP100:$FT100,"不要")=3,"OK",IF($N100="NG","日数NG",IF(FN100&gt;=0,"OK","NG"))))</f>
        <v>OK</v>
      </c>
      <c r="FX100" s="192" t="str">
        <f ca="1">IF($F$12&lt;$B100,"",IF(COUNTIF($FP100:$FT100,"不要")=3,"OK",IF($N100="NG","日数NG",IF(AND($F$12&gt;=$B100,$N100="OK",FN100&lt;=$L100*1440),"OK","NG"))))</f>
        <v>OK</v>
      </c>
      <c r="FZ100" s="107" t="str">
        <f ca="1">IF($F$12&lt;$B100,"",IF(COUNTIF($FP100:$FT100,"不要")=3,"",IF(AND($F$12&gt;=$B100,ISNUMBER(FN100)=TRUE),FN100,0)))</f>
        <v/>
      </c>
      <c r="GB100">
        <v>11</v>
      </c>
      <c r="GD100" s="192" t="str">
        <f ca="1">IF($F$12&lt;$B100,"",IF(AND($F$12&gt;=$B100,INDIRECT("'総括分析データ '!"&amp;GD$78&amp;$C100)&lt;&gt;""),VALUE(INDIRECT("'総括分析データ '!"&amp;GD$78&amp;$C100)),""))</f>
        <v/>
      </c>
      <c r="GF100" s="192" t="str">
        <f ca="1">IF($F$12&lt;$B100,"",IF(OR(AND($F$12&gt;=$B100,COUNTIF($F$22:$I$32,"荷待ち時間（うちアイドリング時間）")=0),$D100=0),"不要",IF(AND($F$12&gt;=$B100,COUNTIF($F$22:$I$32,"荷待ち時間（うちアイドリング時間）")&gt;=1,$J100="NG"),"日数NG",IF(AND($F$12&gt;=$B100,COUNTIF($F$22:$I$32,"荷待ち時間（うちアイドリング時間）")&gt;=1,$D100=1,GD100&lt;&gt;""),"OK","NG"))))</f>
        <v>不要</v>
      </c>
      <c r="GH100" s="192" t="str">
        <f ca="1">IF($F$12&lt;$B100,"",IF(OR(AND($F$12&gt;=$B100,COUNTIF($F$35:$I$45,"荷待ち時間（うちアイドリング時間）")=0),$F100=0),"不要",IF(AND($F$12&gt;=$B100,COUNTIF($F$35:$I$45,"荷待ち時間（うちアイドリング時間）")&gt;=1,$J100="NG"),"日数NG",IF(AND($F$12&gt;=$B100,COUNTIF($F$35:$I$45,"荷待ち時間（うちアイドリング時間）")&gt;=1,$F100=1,$GD100&lt;&gt;""),"OK","NG"))))</f>
        <v>不要</v>
      </c>
      <c r="GJ100" s="192" t="str">
        <f ca="1">IF($F$12&lt;$B100,"",IF(OR(AND($F$12&gt;=$B100,COUNTIF($F$48:$I$58,"荷待ち時間（うちアイドリング時間）")=0),$H100=0),"不要",IF(AND($F$12&gt;=$B100,COUNTIF($F$48:$I$58,"荷待ち時間（うちアイドリング時間）")&gt;=1,$J100="NG"),"日数NG",IF(AND($F$12&gt;=$B100,COUNTIF($F$48:$I$58,"荷待ち時間（うちアイドリング時間）")&gt;=1,$H100=1,$GD100&lt;&gt;""),"OK","NG"))))</f>
        <v>不要</v>
      </c>
      <c r="GL100" s="192" t="str">
        <f ca="1">IF($F$12&lt;$B100,"",IF(OR(AND($F$12&gt;=$B100,$F100=0),AND($F$12&gt;=$B100,$F$16&lt;&gt;5)),"不要",IF(AND($F$12&gt;=$B100,$F$16=5,$GD100&lt;&gt;""),"OK","NG")))</f>
        <v>不要</v>
      </c>
      <c r="GN100" s="192" t="str">
        <f ca="1">IF($F$12&lt;$B100,"",IF($N100="NG","日数NG",IF(GD100&gt;=0,"OK","NG")))</f>
        <v>OK</v>
      </c>
      <c r="GP100" s="192" t="str">
        <f ca="1">IF($F$12&lt;$B100,"",IF($N100="NG","日数NG",IF(OR(COUNTIF(GF100:GL100,"不要")=4,AND($F$12&gt;=$B100,$N100="OK",$FN100&gt;=0,$GD100&lt;=FN100),AND($F$12&gt;=$B100,$N100="OK",$FN100="",$GD100&lt;=$L100*1440)),"OK","NG")))</f>
        <v>OK</v>
      </c>
      <c r="GR100" s="107" t="str">
        <f ca="1">IF($F$12&lt;$B100,"",IF(COUNTIF($GF100:$GJ100,"不要")=3,"",IF(AND($F$12&gt;=$B100,ISNUMBER(GD100)=TRUE),GD100,0)))</f>
        <v/>
      </c>
      <c r="GT100" s="192" t="str">
        <f ca="1">IF($F$12&lt;$B100,"",IF(AND($F$12&gt;=$B100,INDIRECT("'総括分析データ '!"&amp;GT$78&amp;$C100)&lt;&gt;""),VALUE(INDIRECT("'総括分析データ '!"&amp;GT$78&amp;$C100)),""))</f>
        <v/>
      </c>
      <c r="GV100" s="192" t="str">
        <f ca="1">IF($F$12&lt;$B100,"",IF(OR(AND($F$12&gt;=$B100,COUNTIF($F$22:$I$32,"早着による待機時間")=0),$D100=0),"不要",IF(AND($F$12&gt;=$B100,COUNTIF($F$22:$I$32,"早着による待機時間")&gt;=1,$J100="NG"),"日数NG",IF(AND($F$12&gt;=$B100,COUNTIF($F$22:$I$32,"早着による待機時間")&gt;=1,$D100=1,GT100&lt;&gt;""),"OK","NG"))))</f>
        <v>不要</v>
      </c>
      <c r="GX100" s="192" t="str">
        <f ca="1">IF($F$12&lt;$B100,"",IF(OR(AND($F$12&gt;=$B100,COUNTIF($F$35:$I$45,"早着による待機時間")=0),$F100=0),"不要",IF(AND($F$12&gt;=$B100,COUNTIF($F$35:$I$45,"早着による待機時間")&gt;=1,$J100="NG"),"日数NG",IF(AND($F$12&gt;=$B100,COUNTIF($F$35:$I$45,"早着による待機時間")&gt;=1,$F100=1,GT100&lt;&gt;""),"OK","NG"))))</f>
        <v>不要</v>
      </c>
      <c r="GZ100" s="192" t="str">
        <f ca="1">IF($F$12&lt;$B100,"",IF(OR(AND($F$12&gt;=$B100,COUNTIF($F$48:$I$58,"早着による待機時間")=0),$H100=0),"不要",IF(AND($F$12&gt;=$B100,COUNTIF($F$48:$I$58,"早着による待機時間")&gt;=1,$J100="NG"),"日数NG",IF(AND($F$12&gt;=$B100,COUNTIF($F$48:$I$58,"早着による待機時間")&gt;=1,$H100=1,GT100&lt;&gt;""),"OK","NG"))))</f>
        <v>不要</v>
      </c>
      <c r="HB100" s="192" t="str">
        <f ca="1">IF($F$12&lt;$B100,"",IF(COUNTIF($GV100:$GZ100,"不要")=3,"OK",IF($N100="NG","日数NG",IF(GT100&gt;=0,"OK","NG"))))</f>
        <v>OK</v>
      </c>
      <c r="HD100" s="192" t="str">
        <f ca="1">IF($F$12&lt;$B100,"",IF(COUNTIF($GV100:$GZ100,"不要")=3,"OK",IF($N100="NG","日数NG",IF(AND($F$12&gt;=$B100,$N100="OK",GT100&lt;=$L100*1440),"OK","NG"))))</f>
        <v>OK</v>
      </c>
      <c r="HF100" s="107" t="str">
        <f ca="1">IF($F$12&lt;$B100,"",IF(COUNTIF($GV100:$GZ100,"不要")=3,"",IF(AND($F$12&gt;=$B100,ISNUMBER(GT100)=TRUE),GT100,0)))</f>
        <v/>
      </c>
      <c r="HH100">
        <v>11</v>
      </c>
      <c r="HJ100" s="192" t="str">
        <f ca="1">IF($F$12&lt;$B100,"",IF(AND($F$12&gt;=$B100,INDIRECT("'総括分析データ '!"&amp;HJ$78&amp;$C100)&lt;&gt;""),VALUE(INDIRECT("'総括分析データ '!"&amp;HJ$78&amp;$C100)),""))</f>
        <v/>
      </c>
      <c r="HL100" s="192" t="str">
        <f ca="1">IF($F$12&lt;$B100,"",IF(OR(AND($F$12&gt;=$B100,COUNTIF($F$22:$I$32,"休憩")=0),$D100=0),"不要",IF(AND($F$12&gt;=$B100,COUNTIF($F$22:$I$32,"休憩")&gt;=1,$J100="NG"),"日数NG",IF(AND($F$12&gt;=$B100,COUNTIF($F$22:$I$32,"休憩")&gt;=1,$D100=1,HJ100&lt;&gt;""),"OK","NG"))))</f>
        <v>不要</v>
      </c>
      <c r="HN100" s="192" t="str">
        <f ca="1">IF($F$12&lt;$B100,"",IF(OR(AND($F$12&gt;=$B100,COUNTIF($F$35:$I$45,"休憩")=0),$F100=0),"不要",IF(AND($F$12&gt;=$B100,COUNTIF($F$35:$I$45,"休憩")&gt;=1,$J100="NG"),"日数NG",IF(AND($F$12&gt;=$B100,COUNTIF($F$35:$I$45,"休憩")&gt;=1,$F100=1,HJ100&lt;&gt;""),"OK","NG"))))</f>
        <v>不要</v>
      </c>
      <c r="HP100" s="192" t="str">
        <f ca="1">IF($F$12&lt;$B100,"",IF(OR(AND($F$12&gt;=$B100,COUNTIF($F$48:$I$58,"休憩")=0),$H100=0),"不要",IF(AND($F$12&gt;=$B100,COUNTIF($F$48:$I$58,"休憩")&gt;=1,$J100="NG"),"日数NG",IF(AND($F$12&gt;=$B100,COUNTIF($F$48:$I$58,"休憩")&gt;=1,$H100=1,HJ100&lt;&gt;""),"OK","NG"))))</f>
        <v>不要</v>
      </c>
      <c r="HR100" s="192" t="str">
        <f ca="1">IF($F$12&lt;$B100,"",IF(COUNTIF($HL100:$HP100,"不要")=3,"OK",IF($N100="NG","日数NG",IF(HJ100&gt;=0,"OK","NG"))))</f>
        <v>OK</v>
      </c>
      <c r="HT100" s="192" t="str">
        <f ca="1">IF($F$12&lt;$B100,"",IF(COUNTIF($HL100:$HP100,"不要")=3,"OK",IF($N100="NG","日数NG",IF(AND($F$12&gt;=$B100,$N100="OK",HJ100&lt;=$L100*1440),"OK","NG"))))</f>
        <v>OK</v>
      </c>
      <c r="HV100" s="107" t="str">
        <f ca="1">IF($F$12&lt;$B100,"",IF(COUNTIF($HL100:$HP100,"不要")=3,"",IF(AND($F$12&gt;=$B100,ISNUMBER(HJ100)=TRUE),HJ100,0)))</f>
        <v/>
      </c>
      <c r="HX100" s="192" t="str">
        <f ca="1">IF($F$12&lt;$B100,"",IF(AND($F$12&gt;=$B100,INDIRECT("'総括分析データ '!"&amp;HX$78&amp;$C100)&lt;&gt;""),VALUE(INDIRECT("'総括分析データ '!"&amp;HX$78&amp;$C100)),""))</f>
        <v/>
      </c>
      <c r="HZ100" s="192" t="str">
        <f ca="1">IF($F$12&lt;$B100,"",IF(OR(AND($F$12&gt;=$B100,COUNTIF($F$22:$I$32,"発着時刻")=0),$D100=0),"不要",IF(AND($F$12&gt;=$B100,COUNTIF($F$22:$I$32,"発着時刻")&gt;=1,$J100="NG"),"日数NG",IF(AND($F$12&gt;=$B100,COUNTIF($F$22:$I$32,"発着時刻")&gt;=1,$D100=1,HX100&lt;&gt;""),"OK","NG"))))</f>
        <v>不要</v>
      </c>
      <c r="IB100" s="192" t="str">
        <f ca="1">IF($F$12&lt;$B100,"",IF(OR(AND($F$12&gt;=$B100,COUNTIF($F$35:$I$45,"発着時刻")=0),$F100=0),"不要",IF(AND($F$12&gt;=$B100,COUNTIF($F$35:$I$45,"発着時刻")&gt;=1,$J100="NG"),"日数NG",IF(AND($F$12&gt;=$B100,COUNTIF($F$35:$I$45,"発着時刻")&gt;=1,$F100=1,HX100&lt;&gt;""),"OK","NG"))))</f>
        <v>不要</v>
      </c>
      <c r="ID100" s="192" t="str">
        <f ca="1">IF($F$12&lt;$B100,"",IF(OR(AND($F$12&gt;=$B100,COUNTIF($F$48:$I$58,"発着時刻")=0),$H100=0),"不要",IF(AND($F$12&gt;=$B100,COUNTIF($F$48:$I$58,"発着時刻")&gt;=1,$J100="NG"),"日数NG",IF(AND($F$12&gt;=$B100,COUNTIF($F$48:$I$58,"発着時刻")&gt;=1,$H100=1,HX100&lt;&gt;""),"OK","NG"))))</f>
        <v>不要</v>
      </c>
      <c r="IF100" s="192" t="str">
        <f ca="1">IF($F$12&lt;$B100,"",IF(COUNTIF(HZ100:ID100,"不要")=3,"OK",IF($N100="NG","日数NG",IF(HX100="","OK",IF(AND(HX100&gt;=0,HX100&lt;&gt;"",ROUNDUP(HX100,0)-ROUNDDOWN(HX100,0)=0),"OK","NG")))))</f>
        <v>OK</v>
      </c>
      <c r="IH100" s="107" t="str">
        <f ca="1">IF($F$12&lt;$B100,"",IF(COUNTIF(HZ100:ID100,"不要")=3,"",IF(AND($F$12&gt;=$B100,ISNUMBER(HX100)=TRUE),HX100,0)))</f>
        <v/>
      </c>
      <c r="IJ100" s="192" t="str">
        <f ca="1">IF($F$12&lt;$B100,"",IF(AND($F$12&gt;=$B100,INDIRECT("'総括分析データ '!"&amp;IJ$78&amp;$C100)&lt;&gt;""),INDIRECT("'総括分析データ '!"&amp;IJ$78&amp;$C100),""))</f>
        <v/>
      </c>
      <c r="IL100" s="192" t="str">
        <f ca="1">IF($F$12&lt;$B100,"",IF(OR(AND($F$12&gt;=$B100,COUNTIF($F$22:$I$32,"積載情報")=0),$D100=0),"不要",IF(AND($F$12&gt;=$B100,COUNTIF($F$22:$I$32,"積載情報")&gt;=1,$J100="NG"),"日数NG",IF(AND($F$12&gt;=$B100,COUNTIF($F$22:$I$32,"積載情報")&gt;=1,$D100=1,IJ100&lt;&gt;""),"OK","NG"))))</f>
        <v>不要</v>
      </c>
      <c r="IN100" s="192" t="str">
        <f ca="1">IF($F$12&lt;$B100,"",IF(OR(AND($F$12&gt;=$B100,COUNTIF($F$35:$I$45,"積載情報")=0),$F100=0),"不要",IF(AND($F$12&gt;=$B100,COUNTIF($F$35:$I$45,"積載情報")&gt;=1,$J100="NG"),"日数NG",IF(AND($F$12&gt;=$B100,COUNTIF($F$35:$I$45,"積載情報")&gt;=1,$F100=1,IJ100&lt;&gt;""),"OK","NG"))))</f>
        <v>不要</v>
      </c>
      <c r="IP100" s="192" t="str">
        <f ca="1">IF($F$12&lt;$B100,"",IF(OR(AND($F$12&gt;=$B100,COUNTIF($F$48:$I$58,"積載情報")=0),$H100=0),"不要",IF(AND($F$12&gt;=$B100,COUNTIF($F$48:$I$58,"積載情報")&gt;=1,$J100="NG"),"日数NG",IF(AND($F$12&gt;=$B100,COUNTIF($F$48:$I$58,"積載情報")&gt;=1,$H100=1,IJ100&lt;&gt;""),"OK","NG"))))</f>
        <v>不要</v>
      </c>
      <c r="IR100" s="192" t="str">
        <f ca="1">IF($F$12&lt;$B100,"",IF(COUNTIF(IL100:IP100,"不要")=3,"OK",IF($N100="NG","日数NG",IF(IJ100="","OK",IF(COUNTIF(プルダウンリスト!$C$5:$C$8,反映・確認シート!IJ100)=1,"OK","NG")))))</f>
        <v>OK</v>
      </c>
      <c r="IT100" s="107" t="str">
        <f ca="1">IF($F$12&lt;$B100,"",IF($F$12&lt;$B100,"",IF(COUNTIF(IL100:IP100,"不要")=3,"",IJ100)))</f>
        <v/>
      </c>
      <c r="IV100" s="192" t="str">
        <f ca="1">IF($F$12&lt;$B100,"",IF(OR(AND($F$12&gt;=$B100,COUNTIF($F$48:$I$58,"積載情報")=0),$H100=0),"不要",IF(AND($F$12&gt;=$B100,COUNTIF($F$48:$I$58,"積載情報")&gt;=1,$J100="NG"),"日数NG",IF(AND($F$12&gt;=$B100,COUNTIF($F$48:$I$58,"積載情報")&gt;=1,$H100=1,IP100&lt;&gt;""),"OK","NG"))))</f>
        <v>不要</v>
      </c>
      <c r="IX100">
        <v>11</v>
      </c>
      <c r="IZ100" s="192" t="str">
        <f ca="1">IF($F$12&lt;$B100,"",IF(AND($F$12&gt;=$B100,INDIRECT("'総括分析データ '!"&amp;IZ$78&amp;$C100)&lt;&gt;""),VALUE(INDIRECT("'総括分析データ '!"&amp;IZ$78&amp;$C100)),""))</f>
        <v/>
      </c>
      <c r="JB100" s="192" t="str">
        <f ca="1">IF($F$12&lt;$B100,"",IF(OR(AND($F$12&gt;=$B100,COUNTIF($F$22:$I$32,"空車情報")=0),$D100=0),"不要",IF(AND($F$12&gt;=$B100,COUNTIF($F$22:$I$32,"空車情報")&gt;=1,$J100="NG"),"日数NG",IF(AND($F$12&gt;=$B100,COUNTIF($F$22:$I$32,"空車情報")&gt;=1,$D100=1,IZ100&lt;&gt;""),"OK","NG"))))</f>
        <v>不要</v>
      </c>
      <c r="JD100" s="192" t="str">
        <f ca="1">IF($F$12&lt;$B100,"",IF(OR(AND($F$12&gt;=$B100,COUNTIF($F$35:$I$45,"空車情報")=0),$F100=0),"不要",IF(AND($F$12&gt;=$B100,COUNTIF($F$35:$I$45,"空車情報")&gt;=1,$J100="NG"),"日数NG",IF(AND($F$12&gt;=$B100,COUNTIF($F$35:$I$45,"空車情報")&gt;=1,$F100=1,IZ100&lt;&gt;""),"OK","NG"))))</f>
        <v>不要</v>
      </c>
      <c r="JF100" s="192" t="str">
        <f ca="1">IF($F$12&lt;$B100,"",IF(OR(AND($F$12&gt;=$B100,COUNTIF($F$48:$I$58,"空車情報")=0),$H100=0),"不要",IF(AND($F$12&gt;=$B100,COUNTIF($F$48:$I$58,"空車情報")&gt;=1,$J100="NG"),"日数NG",IF(AND($F$12&gt;=$B100,COUNTIF($F$48:$I$58,"空車情報")&gt;=1,$H100=1,IZ100&lt;&gt;""),"OK","NG"))))</f>
        <v>不要</v>
      </c>
      <c r="JH100" s="192" t="str">
        <f ca="1">IF($F$12&lt;$B100,"",IF(COUNTIF(JB100:JF100,"不要")=3,"OK",IF($N100="NG","日数NG",IF(IZ100&gt;=0,"OK","NG"))))</f>
        <v>OK</v>
      </c>
      <c r="JJ100" s="192" t="str">
        <f ca="1">IF($F$12&lt;$B100,"",IF(COUNTIF(JB100:JF100,"不要")=3,"OK",IF($N100="NG","日数NG",IF(OR(AND($F$12&gt;=$B100,$N100="OK",$CH100&gt;=0,IZ100&lt;=$CH100),AND($F$12&gt;=$B100,$N100="OK",$CH100="",IZ100&lt;=$L100*1440)),"OK","NG"))))</f>
        <v>OK</v>
      </c>
      <c r="JL100" s="107" t="str">
        <f ca="1">IF($F$12&lt;$B100,"",IF(COUNTIF(JB100:JF100,"不要")=3,"",IF(AND($F$12&gt;=$B100,ISNUMBER(IZ100)=TRUE),IZ100,0)))</f>
        <v/>
      </c>
      <c r="JN100" s="192" t="str">
        <f ca="1">IF($F$12&lt;$B100,"",IF(AND($F$12&gt;=$B100,INDIRECT("'総括分析データ '!"&amp;JN$78&amp;$C100)&lt;&gt;""),VALUE(INDIRECT("'総括分析データ '!"&amp;JN$78&amp;$C100)),""))</f>
        <v/>
      </c>
      <c r="JP100" s="192" t="str">
        <f ca="1">IF($F$12&lt;$B100,"",IF(OR(AND($F$12&gt;=$B100,COUNTIF($F$22:$I$32,"空車情報")=0),$D100=0),"不要",IF(AND($F$12&gt;=$B100,COUNTIF($F$22:$I$32,"空車情報")&gt;=1,$J100="NG"),"日数NG",IF(AND($F$12&gt;=$B100,COUNTIF($F$22:$I$32,"空車情報")&gt;=1,$D100=1,JN100&lt;&gt;""),"OK","NG"))))</f>
        <v>不要</v>
      </c>
      <c r="JR100" s="192" t="str">
        <f ca="1">IF($F$12&lt;$B100,"",IF(OR(AND($F$12&gt;=$B100,COUNTIF($F$35:$I$45,"空車情報")=0),$F100=0),"不要",IF(AND($F$12&gt;=$B100,COUNTIF($F$35:$I$45,"空車情報")&gt;=1,$J100="NG"),"日数NG",IF(AND($F$12&gt;=$B100,COUNTIF($F$35:$I$45,"空車情報")&gt;=1,$F100=1,JN100&lt;&gt;""),"OK","NG"))))</f>
        <v>不要</v>
      </c>
      <c r="JT100" s="192" t="str">
        <f ca="1">IF($F$12&lt;$B100,"",IF(OR(AND($F$12&gt;=$B100,COUNTIF($F$48:$I$58,"空車情報")=0),$H100=0),"不要",IF(AND($F$12&gt;=$B100,COUNTIF($F$48:$I$58,"空車情報")&gt;=1,$J100="NG"),"日数NG",IF(AND($F$12&gt;=$B100,COUNTIF($F$48:$I$58,"空車情報")&gt;=1,$H100=1,JN100&lt;&gt;""),"OK","NG"))))</f>
        <v>不要</v>
      </c>
      <c r="JV100" s="192" t="str">
        <f ca="1">IF($F$12&lt;$B100,"",IF(COUNTIF(JP100:JT100,"不要")=3,"OK",IF($N100="NG","日数NG",IF(AND($F$12&gt;=$B100,JN100&gt;=0,JN100&lt;=AV100),"OK","NG"))))</f>
        <v>OK</v>
      </c>
      <c r="JX100" s="107" t="str">
        <f ca="1">IF($F$12&lt;$B100,"",IF(COUNTIF(JP100:JT100,"不要")=3,"",IF(AND($F$12&gt;=$B100,ISNUMBER(JN100)=TRUE),JN100,0)))</f>
        <v/>
      </c>
      <c r="JZ100" s="192" t="str">
        <f ca="1">IF($F$12&lt;$B100,"",IF(AND($F$12&gt;=$B100,INDIRECT("'総括分析データ '!"&amp;JZ$78&amp;$C100)&lt;&gt;""),VALUE(INDIRECT("'総括分析データ '!"&amp;JZ$78&amp;$C100)),""))</f>
        <v/>
      </c>
      <c r="KB100" s="192" t="str">
        <f ca="1">IF($F$12&lt;$B100,"",IF(OR(AND($F$12&gt;=$B100,COUNTIF($F$22:$I$32,"空車情報")=0),$D100=0),"不要",IF(AND($F$12&gt;=$B100,COUNTIF($F$22:$I$32,"空車情報")&gt;=1,$J100="NG"),"日数NG",IF(AND($F$12&gt;=$B100,COUNTIF($F$22:$I$32,"空車情報")&gt;=1,$D100=1,JZ100&lt;&gt;""),"OK","NG"))))</f>
        <v>不要</v>
      </c>
      <c r="KD100" s="192" t="str">
        <f ca="1">IF($F$12&lt;$B100,"",IF(OR(AND($F$12&gt;=$B100,COUNTIF($F$35:$I$45,"空車情報")=0),$F100=0),"不要",IF(AND($F$12&gt;=$B100,COUNTIF($F$35:$I$45,"空車情報")&gt;=1,$J100="NG"),"日数NG",IF(AND($F$12&gt;=$B100,COUNTIF($F$35:$I$45,"空車情報")&gt;=1,$F100=1,JZ100&lt;&gt;""),"OK","NG"))))</f>
        <v>不要</v>
      </c>
      <c r="KF100" s="192" t="str">
        <f ca="1">IF($F$12&lt;$B100,"",IF(OR(AND($F$12&gt;=$B100,COUNTIF($F$48:$I$58,"空車情報")=0),$H100=0),"不要",IF(AND($F$12&gt;=$B100,COUNTIF($F$48:$I$58,"空車情報")&gt;=1,$J100="NG"),"日数NG",IF(AND($F$12&gt;=$B100,COUNTIF($F$48:$I$58,"空車情報")&gt;=1,$H100=1,JZ100&lt;&gt;""),"OK","NG"))))</f>
        <v>不要</v>
      </c>
      <c r="KH100" s="192" t="str">
        <f ca="1">IF($F$12&lt;$B100,"",IF(COUNTIF(KB100:KF100,"不要")=3,"OK",IF($N100="NG","日数NG",IF(AND($F$12&gt;=$B100,JZ100&gt;=0,JZ100&lt;=100),"OK","NG"))))</f>
        <v>OK</v>
      </c>
      <c r="KJ100" s="107" t="str">
        <f ca="1">IF($F$12&lt;$B100,"",IF(COUNTIF(KB100:KF100,"不要")=3,"",IF(AND($F$12&gt;=$B100,ISNUMBER(JZ100)=TRUE),JZ100,0)))</f>
        <v/>
      </c>
      <c r="KL100">
        <v>11</v>
      </c>
      <c r="KN100" s="192" t="str">
        <f ca="1">IF($F$12&lt;$B100,"",IF(AND($F$12&gt;=$B100,INDIRECT("'総括分析データ '!"&amp;KN$78&amp;$C100)&lt;&gt;""),VALUE(INDIRECT("'総括分析データ '!"&amp;KN$78&amp;$C100)),""))</f>
        <v/>
      </c>
      <c r="KP100" s="192" t="str">
        <f ca="1">IF($F$12&lt;$B100,"",IF(OR(AND($F$12&gt;=$B100,COUNTIF($F$22:$I$32,"交通情報")=0),$D100=0),"不要",IF(AND($F$12&gt;=$B100,COUNTIF($F$22:$I$32,"交通情報")&gt;=1,$AX100="*NG*"),"距離NG",IF(AND($F$12&gt;=$B100,COUNTIF($F$22:$I$32,"交通情報")&gt;=1,$D100=1,KN100&lt;&gt;""),"OK","NG"))))</f>
        <v>不要</v>
      </c>
      <c r="KR100" s="192" t="str">
        <f ca="1">IF($F$12&lt;$B100,"",IF(OR(AND($F$12&gt;=$B100,COUNTIF($F$35:$I$45,"交通情報")=0),$F100=0),"不要",IF(AND($F$12&gt;=$B100,COUNTIF($F$35:$I$45,"交通情報")&gt;=1,$AX100="*NG*"),"距離NG",IF(AND($F$12&gt;=$B100,COUNTIF($F$35:$I$45,"交通情報")&gt;=1,$F100=1,KN100&lt;&gt;""),"OK","NG"))))</f>
        <v>不要</v>
      </c>
      <c r="KT100" s="192" t="str">
        <f ca="1">IF($F$12&lt;$B100,"",IF(OR(AND($F$12&gt;=$B100,COUNTIF($F$48:$I$58,"交通情報")=0),$H100=0),"不要",IF(AND($F$12&gt;=$B100,COUNTIF($F$48:$I$58,"交通情報")&gt;=1,$AX100="*NG*"),"距離NG",IF(AND($F$12&gt;=$B100,COUNTIF($F$48:$I$58,"交通情報")&gt;=1,$H100=1,KN100&lt;&gt;""),"OK","NG"))))</f>
        <v>不要</v>
      </c>
      <c r="KV100" s="192" t="str">
        <f ca="1">IF($F$12&lt;$B100,"",IF(COUNTIF(KP100:KT100,"不要")=3,"OK",IF($N100="NG","日数NG",IF(AND($F$12&gt;=$B100,KN100&gt;=0,KN100&lt;=$AV100),"OK","NG"))))</f>
        <v>OK</v>
      </c>
      <c r="KX100" s="107" t="str">
        <f ca="1">IF($F$12&lt;$B100,"",IF(COUNTIF(KP100:KT100,"不要")=3,"",IF(AND($F$12&gt;=$B100,ISNUMBER(KN100)=TRUE),KN100,0)))</f>
        <v/>
      </c>
      <c r="KZ100" s="192" t="str">
        <f ca="1">IF($F$12&lt;$B100,"",IF(AND($F$12&gt;=$B100,INDIRECT("'総括分析データ '!"&amp;KZ$78&amp;$C100)&lt;&gt;""),VALUE(INDIRECT("'総括分析データ '!"&amp;KZ$78&amp;$C100)),""))</f>
        <v/>
      </c>
      <c r="LB100" s="192" t="str">
        <f ca="1">IF($F$12&lt;$B100,"",IF(OR(AND($F$12&gt;=$B100,COUNTIF($F$22:$I$32,"交通情報")=0),$D100=0),"不要",IF(AND($F$12&gt;=$B100,COUNTIF($F$22:$I$32,"交通情報")&gt;=1,$D100=1,KZ100&lt;&gt;""),"OK","NG")))</f>
        <v>不要</v>
      </c>
      <c r="LD100" s="192" t="str">
        <f ca="1">IF($F$12&lt;$B100,"",IF(OR(AND($F$12&gt;=$B100,COUNTIF($F$35:$I$45,"交通情報")=0),$F100=0),"不要",IF(AND($F$12&gt;=$B100,COUNTIF($F$35:$I$45,"交通情報")&gt;=1,$F100=1,KZ100&lt;&gt;""),"OK","NG")))</f>
        <v>不要</v>
      </c>
      <c r="LF100" s="192" t="str">
        <f ca="1">IF($F$12&lt;$B100,"",IF(OR(AND($F$12&gt;=$B100,COUNTIF($F$48:$I$58,"交通情報")=0),$H100=0),"不要",IF(AND($F$12&gt;=$B100,COUNTIF($F$48:$I$58,"交通情報")&gt;=1,$H100=1,KZ100&lt;&gt;""),"OK","NG")))</f>
        <v>不要</v>
      </c>
      <c r="LH100" s="192" t="str">
        <f ca="1">IF($F$12&lt;$B100,"",IF(COUNTIF(LB100:LF100,"不要")=3,"OK",IF($N100="NG","日数NG",IF(KZ100="","OK",IF(AND(KZ100&gt;=0,KZ100&lt;&gt;"",ROUNDUP(KZ100,0)-ROUNDDOWN(KZ100,0)=0),"OK","NG")))))</f>
        <v>OK</v>
      </c>
      <c r="LJ100" s="107" t="str">
        <f ca="1">IF($F$12&lt;$B100,"",IF(COUNTIF(LB100:LF100,"不要")=3,"",IF(AND($F$12&gt;=$B100,ISNUMBER(KZ100)=TRUE),KZ100,0)))</f>
        <v/>
      </c>
      <c r="LL100" s="192" t="str">
        <f ca="1">IF($F$12&lt;$B100,"",IF(AND($F$12&gt;=$B100,INDIRECT("'総括分析データ '!"&amp;LL$78&amp;$C100)&lt;&gt;""),VALUE(INDIRECT("'総括分析データ '!"&amp;LL$78&amp;$C100)),""))</f>
        <v/>
      </c>
      <c r="LN100" s="192" t="str">
        <f ca="1">IF($F$12&lt;$B100,"",IF(OR(AND($F$12&gt;=$B100,COUNTIF($F$22:$I$32,"交通情報")=0),$D100=0),"不要",IF(AND($F$12&gt;=$B100,COUNTIF($F$22:$I$32,"交通情報")&gt;=1,$J100="NG"),"日数NG",IF(AND($F$12&gt;=$B100,COUNTIF($F$22:$I$32,"交通情報")&gt;=1,$D100=1,LL100&lt;&gt;""),"OK","NG"))))</f>
        <v>不要</v>
      </c>
      <c r="LP100" s="192" t="str">
        <f ca="1">IF($F$12&lt;$B100,"",IF(OR(AND($F$12&gt;=$B100,COUNTIF($F$35:$I$45,"交通情報")=0),$F100=0),"不要",IF(AND($F$12&gt;=$B100,COUNTIF($F$35:$I$45,"交通情報")&gt;=1,$J100="NG"),"日数NG",IF(AND($F$12&gt;=$B100,COUNTIF($F$35:$I$45,"交通情報")&gt;=1,$F100=1,LL100&lt;&gt;""),"OK","NG"))))</f>
        <v>不要</v>
      </c>
      <c r="LR100" s="192" t="str">
        <f ca="1">IF($F$12&lt;$B100,"",IF(OR(AND($F$12&gt;=$B100,COUNTIF($F$48:$I$58,"交通情報")=0),$H100=0),"不要",IF(AND($F$12&gt;=$B100,COUNTIF($F$48:$I$58,"交通情報")&gt;=1,$J100="NG"),"日数NG",IF(AND($F$12&gt;=$B100,COUNTIF($F$48:$I$58,"交通情報")&gt;=1,$H100=1,LL100&lt;&gt;""),"OK","NG"))))</f>
        <v>不要</v>
      </c>
      <c r="LT100" s="192" t="str">
        <f ca="1">IF($F$12&lt;$B100,"",IF(COUNTIF(LN100:LR100,"不要")=3,"OK",IF($N100="NG","日数NG",IF(LL100&gt;=0,"OK","NG"))))</f>
        <v>OK</v>
      </c>
      <c r="LV100" s="192" t="str">
        <f ca="1">IF($F$12&lt;$B100,"",IF(COUNTIF(LN100:LR100,"不要")=3,"OK",IF($N100="NG","日数NG",IF(OR(AND($F$12&gt;=$B100,$N100="OK",$CH100&gt;=0,LL100&lt;=$CH100),AND($F$12&gt;=$B100,$N100="OK",$CH100="",LL100&lt;=$L100*1440)),"OK","NG"))))</f>
        <v>OK</v>
      </c>
      <c r="LX100" s="107" t="str">
        <f ca="1">IF($F$12&lt;$B100,"",IF(COUNTIF(LN100:LR100,"不要")=3,"",IF(AND($F$12&gt;=$B100,ISNUMBER(LL100)=TRUE),LL100,0)))</f>
        <v/>
      </c>
      <c r="LZ100">
        <v>11</v>
      </c>
      <c r="MB100" s="192" t="str">
        <f ca="1">IF($F$12&lt;$B100,"",IF(AND($F$12&gt;=$B100,INDIRECT("'総括分析データ '!"&amp;MB$78&amp;$C100)&lt;&gt;""),VALUE(INDIRECT("'総括分析データ '!"&amp;MB$78&amp;$C100)),""))</f>
        <v/>
      </c>
      <c r="MD100" s="192" t="str">
        <f ca="1">IF($F$12&lt;$B100,"",IF(OR(AND($F$12&gt;=$B100,COUNTIF($F$22:$I$32,"温度情報")=0),$D100=0),"不要",IF(AND($F$12&gt;=$B100,COUNTIF($F$22:$I$32,"温度情報")&gt;=1,$J100="NG"),"日数NG",IF(AND($F$12&gt;=$B100,COUNTIF($F$22:$I$32,"温度情報")&gt;=1,$D100=1,MB100&lt;&gt;""),"OK","NG"))))</f>
        <v>不要</v>
      </c>
      <c r="MF100" s="192" t="str">
        <f ca="1">IF($F$12&lt;$B100,"",IF(OR(AND($F$12&gt;=$B100,COUNTIF($F$35:$I$45,"温度情報")=0),$F100=0),"不要",IF(AND($F$12&gt;=$B100,COUNTIF($F$35:$I$45,"温度情報")&gt;=1,$J100="NG"),"日数NG",IF(AND($F$12&gt;=$B100,COUNTIF($F$35:$I$45,"温度情報")&gt;=1,$F100=1,MB100&lt;&gt;""),"OK","NG"))))</f>
        <v>不要</v>
      </c>
      <c r="MH100" s="192" t="str">
        <f ca="1">IF($F$12&lt;$B100,"",IF(OR(AND($F$12&gt;=$B100,COUNTIF($F$48:$I$58,"温度情報")=0),$H100=0),"不要",IF(AND($F$12&gt;=$B100,COUNTIF($F$48:$I$58,"温度情報")&gt;=1,$J100="NG"),"日数NG",IF(AND($F$12&gt;=$B100,COUNTIF($F$48:$I$58,"温度情報")&gt;=1,$H100=1,MB100&lt;&gt;""),"OK","NG"))))</f>
        <v>不要</v>
      </c>
      <c r="MJ100" s="192" t="str">
        <f ca="1">IF($F$12&lt;$B100,"",IF(COUNTIF(MD100:MH100,"不要")=3,"OK",IF(AND($F$12&gt;=$B100,MB100&gt;100,MB100&lt;-100),"BC","OK")))</f>
        <v>OK</v>
      </c>
      <c r="ML100" s="107" t="str">
        <f ca="1">IF($F$12&lt;$B100,"",IF(COUNTIF(MD100:MH100,"不要")=3,"",IF(AND($F$12&gt;=$B100,ISNUMBER(MB100)=TRUE),MB100,0)))</f>
        <v/>
      </c>
      <c r="MN100" s="192" t="str">
        <f ca="1">IF($F$12&lt;$B100,"",IF(AND($F$12&gt;=$B100,INDIRECT("'総括分析データ '!"&amp;MN$78&amp;$C100)&lt;&gt;""),VALUE(INDIRECT("'総括分析データ '!"&amp;MN$78&amp;$C100)),""))</f>
        <v/>
      </c>
      <c r="MP100" s="192" t="str">
        <f ca="1">IF($F$12&lt;$B100,"",IF(OR(AND($F$12&gt;=$B100,COUNTIF($F$22:$I$32,"温度情報")=0),$D100=0),"不要",IF(AND($F$12&gt;=$B100,COUNTIF($F$22:$I$32,"温度情報")&gt;=1,$J100="NG"),"日数NG",IF(AND($F$12&gt;=$B100,COUNTIF($F$22:$I$32,"温度情報")&gt;=1,$D100=1,MN100&lt;&gt;""),"OK","NG"))))</f>
        <v>不要</v>
      </c>
      <c r="MR100" s="192" t="str">
        <f ca="1">IF($F$12&lt;$B100,"",IF(OR(AND($F$12&gt;=$B100,COUNTIF($F$35:$I$45,"温度情報")=0),$F100=0),"不要",IF(AND($F$12&gt;=$B100,COUNTIF($F$35:$I$45,"温度情報")&gt;=1,$J100="NG"),"日数NG",IF(AND($F$12&gt;=$B100,COUNTIF($F$35:$I$45,"温度情報")&gt;=1,$F100=1,MN100&lt;&gt;""),"OK","NG"))))</f>
        <v>不要</v>
      </c>
      <c r="MT100" s="192" t="str">
        <f ca="1">IF($F$12&lt;$B100,"",IF(OR(AND($F$12&gt;=$B100,COUNTIF($F$48:$I$58,"温度情報")=0),$H100=0),"不要",IF(AND($F$12&gt;=$B100,COUNTIF($F$48:$I$58,"温度情報")&gt;=1,$J100="NG"),"日数NG",IF(AND($F$12&gt;=$B100,COUNTIF($F$48:$I$58,"温度情報")&gt;=1,$H100=1,MN100&lt;&gt;""),"OK","NG"))))</f>
        <v>不要</v>
      </c>
      <c r="MV100" s="192" t="str">
        <f ca="1">IF($F$12&lt;$B100,"",IF(COUNTIF(MP100:MT100,"不要")=3,"OK",IF(AND($F$12&gt;=$B100,MN100&gt;100,MN100&lt;-100),"BC","OK")))</f>
        <v>OK</v>
      </c>
      <c r="MX100" s="107" t="str">
        <f ca="1">IF($F$12&lt;$B100,"",IF(COUNTIF(MP100:MT100,"不要")=3,"",IF(AND($F$12&gt;=$B100,ISNUMBER(MN100)=TRUE),MN100,0)))</f>
        <v/>
      </c>
      <c r="MZ100" s="192" t="str">
        <f ca="1">IF($F$12&lt;$B100,"",IF(AND($F$12&gt;=$B100,INDIRECT("'総括分析データ '!"&amp;MZ$78&amp;$C100)&lt;&gt;""),VALUE(INDIRECT("'総括分析データ '!"&amp;MZ$78&amp;$C100)),""))</f>
        <v/>
      </c>
      <c r="NB100" s="192" t="str">
        <f ca="1">IF($F$12&lt;$B100,"",IF(OR(AND($F$12&gt;=$B100,COUNTIF($F$22:$I$32,"温度情報")=0),$D100=0),"不要",IF(AND($F$12&gt;=$B100,COUNTIF($F$22:$I$32,"温度情報")&gt;=1,$J100="NG"),"日数NG",IF(AND($F$12&gt;=$B100,COUNTIF($F$22:$I$32,"温度情報")&gt;=1,$D100=1,MZ100&lt;&gt;""),"OK","NG"))))</f>
        <v>不要</v>
      </c>
      <c r="ND100" s="192" t="str">
        <f ca="1">IF($F$12&lt;$B100,"",IF(OR(AND($F$12&gt;=$B100,COUNTIF($F$35:$I$45,"温度情報")=0),$F100=0),"不要",IF(AND($F$12&gt;=$B100,COUNTIF($F$35:$I$45,"温度情報")&gt;=1,$J100="NG"),"日数NG",IF(AND($F$12&gt;=$B100,COUNTIF($F$35:$I$45,"温度情報")&gt;=1,$F100=1,MZ100&lt;&gt;""),"OK","NG"))))</f>
        <v>不要</v>
      </c>
      <c r="NF100" s="192" t="str">
        <f ca="1">IF($F$12&lt;$B100,"",IF(OR(AND($F$12&gt;=$B100,COUNTIF($F$48:$I$58,"温度情報")=0),$H100=0),"不要",IF(AND($F$12&gt;=$B100,COUNTIF($F$48:$I$58,"温度情報")&gt;=1,$J100="NG"),"日数NG",IF(AND($F$12&gt;=$B100,COUNTIF($F$48:$I$58,"温度情報")&gt;=1,$H100=1,MZ100&lt;&gt;""),"OK","NG"))))</f>
        <v>不要</v>
      </c>
      <c r="NH100" s="192" t="str">
        <f ca="1">IF($F$12&lt;$B100,"",IF(COUNTIF(NB100:NF100,"不要")=3,"OK",IF($N100="NG","日数NG",IF(MZ100="","OK",IF(AND(MZ100&gt;=0,MZ100&lt;&gt;"",ROUNDUP(MZ100,0)-ROUNDDOWN(MZ100,0)=0),"OK","NG")))))</f>
        <v>OK</v>
      </c>
      <c r="NJ100" s="107" t="str">
        <f ca="1">IF($F$12&lt;$B100,"",IF(COUNTIF(NB100:NF100,"不要")=3,"",IF(AND($F$12&gt;=$B100,ISNUMBER(MZ100)=TRUE),MZ100,0)))</f>
        <v/>
      </c>
      <c r="NL100">
        <v>11</v>
      </c>
      <c r="NN100" s="192" t="str">
        <f ca="1">IF($F$12&lt;$B100,"",IF(AND($F$12&gt;=$B100,INDIRECT("'総括分析データ '!"&amp;NN$78&amp;$C100)&lt;&gt;""),INDIRECT("'総括分析データ '!"&amp;NN$78&amp;$C100),""))</f>
        <v/>
      </c>
      <c r="NP100" s="192" t="str">
        <f>IF(OR($F$12&lt;$B100,AND($F$64="",$H$64="",$J$64="")),"",IF(AND($F$12&gt;=$B100,OR($F$64="",$D100=0)),"不要",IF(AND($F$12&gt;=$B100,$F$64&lt;&gt;"",$D100=1,NN100&lt;&gt;""),"OK","NG")))</f>
        <v/>
      </c>
      <c r="NR100" s="192" t="str">
        <f>IF(OR($F$12&lt;$B100,AND($F$64="",$H$64="",$J$64="")),"",IF(AND($F$12&gt;=$B100,OR($H$64="",$H$64=17,$D100=0)),"不要",IF(AND($F$12&gt;=$B100,$H$64&lt;&gt;"",$D100=1,NN100&lt;&gt;""),"OK","NG")))</f>
        <v/>
      </c>
      <c r="NT100" s="107" t="str">
        <f>IF(OR(COUNTIF(NP100:NR100,"不要")=2,AND(NP100="",NR100="")),"",NN100)</f>
        <v/>
      </c>
      <c r="NV100" s="192" t="str">
        <f ca="1">IF($F$12&lt;$B100,"",IF(AND($F$12&gt;=$B100,INDIRECT("'総括分析データ '!"&amp;NV$78&amp;$C100)&lt;&gt;""),INDIRECT("'総括分析データ '!"&amp;NV$78&amp;$C100),""))</f>
        <v/>
      </c>
      <c r="NX100" s="192" t="str">
        <f>IF(OR($F$12&lt;$B100,AND($F$66="",$H$66="",$J$66="")),"",IF(AND($F$12&gt;=$B100,OR($F$66="",$D100=0)),"不要",IF(AND($F$12&gt;=$B100,$F$66&lt;&gt;"",$D100=1,NV100&lt;&gt;""),"OK","NG")))</f>
        <v/>
      </c>
      <c r="NZ100" s="192" t="str">
        <f>IF(OR($F$12&lt;$B100,AND($F$66="",$H$66="",$J$66="")),"",IF(AND($F$12&gt;=$B100,OR($H$66="",$H$66=17,$D100=0)),"不要",IF(AND($F$12&gt;=$B100,$H$66&lt;&gt;"",$D100=1,NV100&lt;&gt;""),"OK","NG")))</f>
        <v/>
      </c>
      <c r="OB100" s="107" t="str">
        <f>IF(OR(COUNTIF(NX100:NZ100,"不要")=2,AND(NX100="",NZ100="")),"",NV100)</f>
        <v/>
      </c>
      <c r="OD100" s="192" t="str">
        <f ca="1">IF($F$12&lt;$B100,"",IF(AND($F$12&gt;=$B100,INDIRECT("'総括分析データ '!"&amp;OD$78&amp;$C100)&lt;&gt;""),INDIRECT("'総括分析データ '!"&amp;OD$78&amp;$C100),""))</f>
        <v/>
      </c>
      <c r="OF100" s="192" t="str">
        <f>IF(OR($F$12&lt;$B100,AND($F$68="",$H$68="",$J$68="")),"",IF(AND($F$12&gt;=$B100,OR($F$68="",$D100=0)),"不要",IF(AND($F$12&gt;=$B100,$F$68&lt;&gt;"",$D100=1,OD100&lt;&gt;""),"OK","NG")))</f>
        <v/>
      </c>
      <c r="OH100" s="192" t="str">
        <f>IF(OR($F$12&lt;$B100,AND($F$68="",$H$68="",$J$68="")),"",IF(AND($F$12&gt;=$B100,OR($H$68="",$H$68=17,$D100=0)),"不要",IF(AND($F$12&gt;=$B100,$H$68&lt;&gt;"",$D100=1,OD100&lt;&gt;""),"OK","NG")))</f>
        <v/>
      </c>
      <c r="OJ100" s="107" t="str">
        <f>IF(OR(COUNTIF(OF100:OH100,"不要")=2,AND(OF100="",OH100="")),"",OD100)</f>
        <v/>
      </c>
      <c r="OL100" s="192" t="str">
        <f ca="1">IF($F$12&lt;$B100,"",IF(AND($F$12&gt;=$B100,INDIRECT("'総括分析データ '!"&amp;OL$78&amp;$C100)&lt;&gt;""),INDIRECT("'総括分析データ '!"&amp;OL$78&amp;$C100),""))</f>
        <v/>
      </c>
      <c r="ON100" s="192" t="str">
        <f>IF(OR($F$12&lt;$B100,AND($F$70="",$H$70="",$J$70="")),"",IF(AND($F$12&gt;=$B100,OR($F$70="",$D100=0)),"不要",IF(AND($F$12&gt;=$B100,$F$70&lt;&gt;"",$D100=1,OL100&lt;&gt;""),"OK","NG")))</f>
        <v/>
      </c>
      <c r="OP100" s="192" t="str">
        <f>IF(OR($F$12&lt;$B100,AND($F$70="",$H$70="",$J$70="")),"",IF(AND($F$12&gt;=$B100,OR($H$70="",$H$70=17,$D100=0)),"不要",IF(AND($F$12&gt;=$B100,$H$70&lt;&gt;"",$D100=1,OL100&lt;&gt;""),"OK","NG")))</f>
        <v/>
      </c>
      <c r="OR100" s="107" t="str">
        <f>IF(OR(COUNTIF(ON100:OP100,"不要")=2,AND(ON100="",OP100="")),"",OL100)</f>
        <v/>
      </c>
    </row>
    <row r="101" spans="2:408" ht="5.0999999999999996" customHeight="1" thickBot="1" x14ac:dyDescent="0.2">
      <c r="L101" s="6"/>
      <c r="CT101" s="108"/>
      <c r="EF101" s="108"/>
      <c r="FJ101" s="108"/>
      <c r="FL101" s="108"/>
      <c r="FZ101" s="108"/>
      <c r="GR101" s="108"/>
      <c r="HF101" s="108"/>
      <c r="HV101" s="108"/>
      <c r="IT101" s="6"/>
      <c r="JL101" s="108"/>
      <c r="JX101" s="6"/>
      <c r="KJ101" s="6"/>
      <c r="KX101" s="6"/>
      <c r="LJ101" s="6"/>
      <c r="LX101" s="108"/>
      <c r="ML101" s="6"/>
      <c r="MX101" s="6"/>
      <c r="NJ101" s="6"/>
    </row>
    <row r="102" spans="2:408" ht="14.25" thickBot="1" x14ac:dyDescent="0.2">
      <c r="B102">
        <v>12</v>
      </c>
      <c r="C102">
        <v>25</v>
      </c>
      <c r="D102" s="52">
        <f ca="1">IF($F$12&lt;$B102,"",IF(AND($F$12&gt;=$B102,INDIRECT("'総括分析データ '!"&amp;D$78&amp;$C102)="○"),1,IF(AND($F$12&gt;=$B102,INDIRECT("'総括分析データ '!"&amp;D$78&amp;$C102)&lt;&gt;"○"),0)))</f>
        <v>0</v>
      </c>
      <c r="F102" s="52">
        <f ca="1">IF($F$12&lt;$B102,"",IF(AND($F$12&gt;=$B102,INDIRECT("'総括分析データ '!"&amp;F$78&amp;$C102)="○"),1,IF(AND($F$12&gt;=$B102,INDIRECT("'総括分析データ '!"&amp;F$78&amp;$C102)&lt;&gt;"○"),0)))</f>
        <v>0</v>
      </c>
      <c r="H102" s="52">
        <f ca="1">IF($F$12&lt;$B102,"",IF(AND($F$12&gt;=$B102,INDIRECT("'総括分析データ '!"&amp;H$78&amp;$C102)="○"),1,IF(AND($F$12&gt;=$B102,INDIRECT("'総括分析データ '!"&amp;H$78&amp;$C102)&lt;&gt;"○"),0)))</f>
        <v>0</v>
      </c>
      <c r="J102" s="192" t="str">
        <f ca="1">IF($F$12&lt;B102,"",IF(AND($F$12&gt;=B102,$F$18="",H102=1),"NG",IF(AND($F$12&gt;=B102,$F$18=17,D102=0,F102=0,H102=0),"NG",IF(AND($F$12&gt;=B102,$F$18="",D102=0,F102=0),"NG",IF(AND($F$12&gt;=B102,OR(D102&gt;=2,F102&gt;=2,H102&gt;=2)),"NG","OK")))))</f>
        <v>NG</v>
      </c>
      <c r="L102" s="52">
        <f ca="1">IF($F$12&lt;B102,"",IF(ISNUMBER(INDIRECT("'総括分析データ '!"&amp;L$78&amp;$C102))=TRUE,VALUE(INDIRECT("'総括分析データ '!"&amp;L$78&amp;$C102)),0))</f>
        <v>0</v>
      </c>
      <c r="N102" s="192" t="str">
        <f ca="1">IF($F$12&lt;$B102,"",IF(AND(L102="",L102&lt;10),"NG","OK"))</f>
        <v>OK</v>
      </c>
      <c r="O102" s="6"/>
      <c r="P102" s="52" t="str">
        <f ca="1">IF($F$12&lt;$B102,"",IF(AND($F$12&gt;=$B102,INDIRECT("'総括分析データ '!"&amp;P$78&amp;$C102)&lt;&gt;""),INDIRECT("'総括分析データ '!"&amp;P$78&amp;$C102),""))</f>
        <v/>
      </c>
      <c r="R102" s="52" t="str">
        <f ca="1">IF($F$12&lt;$B102,"",IF(AND($F$12&gt;=$B102,INDIRECT("'総括分析データ '!"&amp;R$78&amp;$C102)&lt;&gt;""),UPPER(INDIRECT("'総括分析データ '!"&amp;R$78&amp;$C102)),""))</f>
        <v/>
      </c>
      <c r="T102" s="52" t="str">
        <f ca="1">IF($F$12&lt;$B102,"",IF(AND($F$12&gt;=$B102,INDIRECT("'総括分析データ '!"&amp;T$78&amp;$C102)&lt;&gt;""),INDIRECT("'総括分析データ '!"&amp;T$78&amp;$C102),""))</f>
        <v/>
      </c>
      <c r="V102" s="52" t="str">
        <f ca="1">IF($F$12&lt;$B102,"",IF(AND($F$12&gt;=$B102,INDIRECT("'総括分析データ '!"&amp;V$78&amp;$C102)&lt;&gt;""),VALUE(INDIRECT("'総括分析データ '!"&amp;V$78&amp;$C102)),""))</f>
        <v/>
      </c>
      <c r="X102" s="192" t="str">
        <f ca="1">IF($F$12&lt;$B102,"",IF(AND($F$12&gt;=$B102,COUNTIF(プルダウンリスト!$F$3:$F$137,反映・確認シート!P102)=1,COUNTIF(プルダウンリスト!$H$3:$H$4233,反映・確認シート!R102)&gt;=1,T102&lt;&gt;"",V102&lt;&gt;""),"OK","NG"))</f>
        <v>NG</v>
      </c>
      <c r="Z102" s="453" t="str">
        <f ca="1">P102&amp;R102&amp;T102&amp;V102</f>
        <v/>
      </c>
      <c r="AA102" s="454"/>
      <c r="AB102" s="455"/>
      <c r="AD102" s="453" t="str">
        <f ca="1">IF($F$12&lt;$B102,"",IF(AND($F$12&gt;=$B102,INDIRECT("'総括分析データ '!"&amp;AD$78&amp;$C102)&lt;&gt;""),ASC(INDIRECT("'総括分析データ '!"&amp;AD$78&amp;$C102)),""))</f>
        <v/>
      </c>
      <c r="AE102" s="454"/>
      <c r="AF102" s="455"/>
      <c r="AH102" s="192" t="str">
        <f ca="1">IF($F$12&lt;$B102,"",IF(AND($F$12&gt;=$B102,AD102&lt;&gt;""),"OK","NG"))</f>
        <v>NG</v>
      </c>
      <c r="AJ102" s="462" t="str">
        <f ca="1">IF($F$12&lt;$B102,"",IF(AND($F$12&gt;=$B102,INDIRECT("'総括分析データ '!"&amp;AJ$78&amp;$C102)&lt;&gt;""),DBCS(SUBSTITUTE(SUBSTITUTE(INDIRECT("'総括分析データ '!"&amp;AJ$78&amp;$C102),"　"," ")," ","")),""))</f>
        <v/>
      </c>
      <c r="AK102" s="463"/>
      <c r="AL102" s="464"/>
      <c r="AN102" s="192" t="str">
        <f ca="1">IF($F$12&lt;$B102,"",IF(AND($F$12&gt;=$B102,AJ102&lt;&gt;""),"OK","BC"))</f>
        <v>BC</v>
      </c>
      <c r="AP102" s="52" t="str">
        <f ca="1">IF(OR($F$12&lt;$B102,INDIRECT("'総括分析データ '!"&amp;AP$78&amp;$C102)=""),"",INDIRECT("'総括分析データ '!"&amp;AP$78&amp;$C102))</f>
        <v/>
      </c>
      <c r="AR102" s="192" t="str">
        <f ca="1">IF($F$12&lt;$B102,"",IF(AND($F$12&gt;=$B102,COUNTIF(プルダウンリスト!$C$13:$C$16,反映・確認シート!AP102)=1),"OK","NG"))</f>
        <v>NG</v>
      </c>
      <c r="AT102">
        <v>12</v>
      </c>
      <c r="AV102" s="192" t="str">
        <f ca="1">IF($F$12&lt;$B102,"",IF(AND($F$12&gt;=$B102,INDIRECT("'総括分析データ '!"&amp;AV$78&amp;$C102)&lt;&gt;""),INDIRECT("'総括分析データ '!"&amp;AV$78&amp;$C102),""))</f>
        <v/>
      </c>
      <c r="AX102" s="192" t="str">
        <f ca="1">IF($F$12&lt;$B102,"",IF($N102="NG","日数NG",IF(OR(AND($F$6="連携前",$F$12&gt;=$B102,AV102&gt;0,AV102&lt;L102*2880),AND($F$6="連携後",$F$12&gt;=$B102,AV102&gt;=0,AV102&lt;L102*2880)),"OK","NG")))</f>
        <v>NG</v>
      </c>
      <c r="AZ102" s="92">
        <f ca="1">IF($F$12&lt;$B102,"",IF(AND($F$12&gt;=$B102,ISNUMBER(AV102)=TRUE),AV102,0))</f>
        <v>0</v>
      </c>
      <c r="BB102" s="192" t="str">
        <f ca="1">IF($F$12&lt;$B102,"",IF(AND($F$12&gt;=$B102,INDIRECT("'総括分析データ '!"&amp;BB$78&amp;$C102)&lt;&gt;""),VALUE(INDIRECT("'総括分析データ '!"&amp;BB$78&amp;$C102)),""))</f>
        <v/>
      </c>
      <c r="BD102" s="192" t="str">
        <f ca="1">IF($F$12&lt;$B102,"",IF($N102="NG","日数NG",IF(BB102="","NG",IF(AND($F$12&gt;=$B102,$BB102&lt;=$L102*100),"OK","BC"))))</f>
        <v>NG</v>
      </c>
      <c r="BF102" s="192" t="str">
        <f ca="1">IF($F$12&lt;$B102,"",IF(OR($AX102="NG",$AX102="日数NG"),"距離NG",IF(AND($F$12&gt;=$B102,OR(AND($F$6="連携前",$BB102&gt;0),AND($F$6="連携後",$AZ102=0,$BB102=0),AND($F$6="連携後",$AZ102&gt;0,$BB102&gt;0))),"OK","NG")))</f>
        <v>距離NG</v>
      </c>
      <c r="BH102" s="92">
        <f ca="1">IF($F$12&lt;$B102,"",IF(AND($F$12&gt;=$B102,ISNUMBER(BB102)=TRUE),BB102,0))</f>
        <v>0</v>
      </c>
      <c r="BJ102" s="192" t="str">
        <f ca="1">IF($F$12&lt;$B102,"",IF(AND($F$12&gt;=$B102,INDIRECT("'総括分析データ '!"&amp;BJ$78&amp;$C102)&lt;&gt;""),VALUE(INDIRECT("'総括分析データ '!"&amp;BJ$78&amp;$C102)),""))</f>
        <v/>
      </c>
      <c r="BL102" s="192" t="str">
        <f ca="1">IF($F$12&lt;$B102,"",IF($N102="NG","日数NG",IF(AND(BJ102&gt;=0,BJ102&lt;&gt;"",BJ102&lt;=100),"OK","NG")))</f>
        <v>NG</v>
      </c>
      <c r="BN102" s="92">
        <f ca="1">IF($F$12&lt;$B102,"",IF(AND($F$12&gt;=$B102,ISNUMBER(BJ102)=TRUE),BJ102,0))</f>
        <v>0</v>
      </c>
      <c r="BP102" s="192" t="str">
        <f ca="1">IF($F$12&lt;$B102,"",IF(AND($F$12&gt;=$B102,INDIRECT("'総括分析データ '!"&amp;BP$78&amp;$C102)&lt;&gt;""),VALUE(INDIRECT("'総括分析データ '!"&amp;BP$78&amp;$C102)),""))</f>
        <v/>
      </c>
      <c r="BR102" s="192" t="str">
        <f ca="1">IF($F$12&lt;$B102,"",IF(OR($AX102="NG",$AX102="日数NG"),"距離NG",IF(BP102="","NG",IF(AND($F$12&gt;=$B102,OR(AND($F$6="連携前",$BP102&gt;0),AND($F$6="連携後",$AZ102=0,$BP102=0),AND($F$6="連携後",$AZ102&gt;0,$BP102&gt;0))),"OK","NG"))))</f>
        <v>距離NG</v>
      </c>
      <c r="BT102" s="92">
        <f ca="1">IF($F$12&lt;$B102,"",IF(AND($F$12&gt;=$B102,ISNUMBER(BP102)=TRUE),BP102,0))</f>
        <v>0</v>
      </c>
      <c r="BV102" s="192" t="str">
        <f ca="1">IF($F$12&lt;$B102,"",IF(AND($F$12&gt;=$B102,INDIRECT("'総括分析データ '!"&amp;BV$78&amp;$C102)&lt;&gt;""),VALUE(INDIRECT("'総括分析データ '!"&amp;BV$78&amp;$C102)),""))</f>
        <v/>
      </c>
      <c r="BX102" s="192" t="str">
        <f ca="1">IF($F$12&lt;$B102,"",IF(AND($F$12&gt;=$B102,$F$16=5,$BV102=""),"NG","OK"))</f>
        <v>OK</v>
      </c>
      <c r="BZ102" s="192" t="str">
        <f ca="1">IF($F$12&lt;$B102,"",IF(AND($F$12&gt;=$B102,$BP102&lt;&gt;"",$BV102&gt;$BP102),"NG","OK"))</f>
        <v>OK</v>
      </c>
      <c r="CB102" s="92">
        <f ca="1">IF($F$12&lt;$B102,"",IF(AND($F$12&gt;=$B102,ISNUMBER(BV102)=TRUE),BV102,0))</f>
        <v>0</v>
      </c>
      <c r="CD102" s="92">
        <f ca="1">IF($F$12&lt;$B102,"",IF(AND($F$12&gt;=$B102,ISNUMBER(INDIRECT("'総括分析データ '!"&amp;CD$78&amp;$C102)=TRUE)),INDIRECT("'総括分析データ '!"&amp;CD$78&amp;$C102),0))</f>
        <v>0</v>
      </c>
      <c r="CF102">
        <v>12</v>
      </c>
      <c r="CH102" s="192" t="str">
        <f ca="1">IF($F$12&lt;$B102,"",IF(AND($F$12&gt;=$B102,INDIRECT("'総括分析データ '!"&amp;CH$78&amp;$C102)&lt;&gt;""),VALUE(INDIRECT("'総括分析データ '!"&amp;CH$78&amp;$C102)),""))</f>
        <v/>
      </c>
      <c r="CJ102" s="192" t="str">
        <f ca="1">IF($F$12&lt;$B102,"",IF(OR(AND($F$12&gt;=$B102,COUNTIF($F$22:$I$32,"走行時間")=0),$D102=0),"不要",IF(AND($F$12&gt;=$B102,COUNTIF($F$22:$I$32,"走行時間")=1,$J102="NG"),"日数NG",IF(AND($F$12&gt;=$B102,COUNTIF($F$22:$I$32,"走行時間")=1,$D102=1,$CH102&lt;&gt;""),"OK","NG"))))</f>
        <v>不要</v>
      </c>
      <c r="CL102" s="192" t="str">
        <f ca="1">IF($F$12&lt;$B102,"",IF(OR(AND($F$12&gt;=$B102,COUNTIF($F$35:$I$45,"走行時間")=0),$F102=0),"不要",IF(AND($F$12&gt;=$B102,COUNTIF($F$35:$I$45,"走行時間")=1,$J102="NG"),"日数NG",IF(AND($F$12&gt;=$B102,COUNTIF($F$35:$I$45,"走行時間")=1,$F102=1,$CH102&lt;&gt;""),"OK","NG"))))</f>
        <v>不要</v>
      </c>
      <c r="CN102" s="192" t="str">
        <f ca="1">IF($F$12&lt;$B102,"",IF(OR(AND($F$12&gt;=$B102,COUNTIF($F$48:$I$58,"走行時間")=0),$H102=0),"不要",IF(AND($F$12&gt;=$B102,COUNTIF($F$48:$I$58,"走行時間")=1,$J102="NG"),"日数NG",IF(AND($F$12&gt;=$B102,COUNTIF($F$48:$I$58,"走行時間")=1,$H102=1,$CH102&lt;&gt;""),"OK","NG"))))</f>
        <v>不要</v>
      </c>
      <c r="CP102" s="192" t="str">
        <f ca="1">IF($F$12&lt;$B102,"",IF(COUNTIF($CJ102:$CN102,"不要")=3,"OK",IF(OR($AX102="NG",$AX102="日数NG"),"距離NG",IF(AND($F$12&gt;=$B102,OR(AND($F$6="連携前",CH102&gt;0),AND($F$6="連携後",$AZ102=0,CH102=0),AND($F$6="連携後",$AZ102&gt;0,CH102&gt;0))),"OK","NG"))))</f>
        <v>OK</v>
      </c>
      <c r="CR102" s="192" t="str">
        <f ca="1">IF($F$12&lt;$B102,"",IF(COUNTIF($CJ102:$CN102,"不要")=3,"OK",IF(OR($AX102="NG",$AX102="日数NG"),"距離NG",IF(AND($F$12&gt;=$B102,$L102*1440&gt;=CH102),"OK","NG"))))</f>
        <v>OK</v>
      </c>
      <c r="CT102" s="107" t="str">
        <f ca="1">IF(OR(COUNTIF($CJ102:$CN102,"不要")=3,$F$12&lt;$B102),"",IF(AND($F$12&gt;=$B102,ISNUMBER(CH102)=TRUE),CH102,0))</f>
        <v/>
      </c>
      <c r="CV102" s="192" t="str">
        <f ca="1">IF($F$12&lt;$B102,"",IF(AND($F$12&gt;=$B102,INDIRECT("'総括分析データ '!"&amp;CV$78&amp;$C102)&lt;&gt;""),VALUE(INDIRECT("'総括分析データ '!"&amp;CV$78&amp;$C102)),""))</f>
        <v/>
      </c>
      <c r="CX102" s="192" t="str">
        <f ca="1">IF($F$12&lt;$B102,"",IF(OR(AND($F$12&gt;=$B102,COUNTIF($F$22:$I$32,"平均速度")=0),$D102=0),"不要",IF(AND($F$12&gt;=$B102,COUNTIF($F$22:$I$32,"平均速度")=1,$J102="NG"),"日数NG",IF(AND($F$12&gt;=$B102,COUNTIF($F$22:$I$32,"平均速度")=1,$D102=1,$CH102&lt;&gt;""),"OK","NG"))))</f>
        <v>不要</v>
      </c>
      <c r="CZ102" s="192" t="str">
        <f ca="1">IF($F$12&lt;$B102,"",IF(OR(AND($F$12&gt;=$B102,COUNTIF($F$35:$I$45,"平均速度")=0),$F102=0),"不要",IF(AND($F$12&gt;=$B102,COUNTIF($F$35:$I$45,"平均速度")=1,$J102="NG"),"日数NG",IF(AND($F$12&gt;=$B102,COUNTIF($F$35:$I$45,"平均速度")=1,$F102=1,$CH102&lt;&gt;""),"OK","NG"))))</f>
        <v>不要</v>
      </c>
      <c r="DB102" s="192" t="str">
        <f ca="1">IF($F$12&lt;$B102,"",IF(OR(AND($F$12&gt;=$B102,COUNTIF($F$48:$I$58,"平均速度")=0),$H102=0),"不要",IF(AND($F$12&gt;=$B102,COUNTIF($F$48:$I$58,"平均速度")=1,$J102="NG"),"日数NG",IF(AND($F$12&gt;=$B102,COUNTIF($F$48:$I$58,"平均速度")=1,$H102=1,$CH102&lt;&gt;""),"OK","NG"))))</f>
        <v>不要</v>
      </c>
      <c r="DD102" s="192" t="str">
        <f ca="1">IF($F$12&lt;$B102,"",IF(COUNTIF($CX102:$DB102,"不要")=3,"OK",IF(OR($AX102="NG",$AX102="日数NG"),"距離NG",IF(AND($F$12&gt;=$B102,OR(AND($F$6="連携前",CV102&gt;0),AND($F$6="連携後",$AV102=0,CV102=0),AND($F$6="連携後",$AV102&gt;0,CV102&gt;0))),"OK","NG"))))</f>
        <v>OK</v>
      </c>
      <c r="DF102" s="192" t="str">
        <f ca="1">IF($F$12&lt;$B102,"",IF(COUNTIF($CX102:$DB102,"不要")=3,"OK",IF(OR($AX102="NG",$AX102="日数NG"),"距離NG",IF(AND($F$12&gt;=$B102,CV102&lt;60),"OK",IF(AND($F$12&gt;=$B102,CV102&lt;120),"BC","NG")))))</f>
        <v>OK</v>
      </c>
      <c r="DH102" s="107" t="str">
        <f ca="1">IF(OR($F$12&lt;$B102,COUNTIF($CX102:$DB102,"不要")=3),"",IF(AND($F$12&gt;=$B102,ISNUMBER(CV102)=TRUE),CV102,0))</f>
        <v/>
      </c>
      <c r="DJ102">
        <v>12</v>
      </c>
      <c r="DL102" s="192" t="str">
        <f ca="1">IF($F$12&lt;$B102,"",IF(AND($F$12&gt;=$B102,INDIRECT("'総括分析データ '!"&amp;DL$78&amp;$C102)&lt;&gt;""),VALUE(INDIRECT("'総括分析データ '!"&amp;DL$78&amp;$C102)),""))</f>
        <v/>
      </c>
      <c r="DN102" s="192" t="str">
        <f ca="1">IF($F$12&lt;$B102,"",IF(OR(AND($F$12&gt;=$B102,COUNTIF($F$22:$I$32,"走行距離（高速道路）")=0),$D102=0),"不要",IF(AND($F$12&gt;=$B102,COUNTIF($F$22:$I$32,"走行距離（高速道路）")&gt;=1,$J102="NG"),"日数NG",IF(AND($F$12&gt;=$B102,COUNTIF($F$22:$I$32,"走行距離（高速道路）")&gt;=1,$D102=1,$CH102&lt;&gt;""),"OK","NG"))))</f>
        <v>不要</v>
      </c>
      <c r="DP102" s="192" t="str">
        <f ca="1">IF($F$12&lt;$B102,"",IF(OR(AND($F$12&gt;=$B102,COUNTIF($F$35:$I$45,"走行距離（高速道路）")=0),$F102=0),"不要",IF(AND($F$12&gt;=$B102,COUNTIF($F$35:$I$45,"走行距離（高速道路）")&gt;=1,$J102="NG"),"日数NG",IF(AND($F$12&gt;=$B102,COUNTIF($F$35:$I$45,"走行距離（高速道路）")&gt;=1,$F102=1,$CH102&lt;&gt;""),"OK","NG"))))</f>
        <v>不要</v>
      </c>
      <c r="DR102" s="192" t="str">
        <f ca="1">IF($F$12&lt;$B102,"",IF(OR(AND($F$12&gt;=$B102,COUNTIF($F$48:$I$58,"走行距離（高速道路）")=0),$H102=0),"不要",IF(AND($F$12&gt;=$B102,COUNTIF($F$48:$I$58,"走行距離（高速道路）")&gt;=1,$J102="NG"),"日数NG",IF(AND($F$12&gt;=$B102,COUNTIF($F$48:$I$58,"走行距離（高速道路）")&gt;=1,$H102=1,$CH102&lt;&gt;""),"OK","NG"))))</f>
        <v>不要</v>
      </c>
      <c r="DT102" s="192" t="str">
        <f ca="1">IF($F$12&lt;$B102,"",IF(COUNTIF($DN102:$DR102,"不要")=3,"OK",IF(OR($AX102="NG",$AX102="日数NG"),"距離NG",IF(DL102&gt;=0,"OK","NG"))))</f>
        <v>OK</v>
      </c>
      <c r="DV102" s="192" t="str">
        <f ca="1">IF($F$12&lt;$B102,"",IF(COUNTIF($DN102:$DR102,"不要")=3,"OK",IF(OR($AX102="NG",$AX102="日数NG"),"距離NG",IF(AND($F$12&gt;=$B102,AX102="OK",OR(DL102&lt;=AZ102,DL102="")),"OK","NG"))))</f>
        <v>OK</v>
      </c>
      <c r="DX102" s="107" t="str">
        <f ca="1">IF(OR($F$12&lt;$B102,COUNTIF($DN102:$DR102,"不要")=3),"",IF(AND($F$12&gt;=$B102,ISNUMBER(DL102)=TRUE),DL102,0))</f>
        <v/>
      </c>
      <c r="DZ102" s="192" t="str">
        <f ca="1">IF($F$12&lt;$B102,"",IF(AND($F$12&gt;=$B102,INDIRECT("'総括分析データ '!"&amp;DZ$78&amp;$C102)&lt;&gt;""),VALUE(INDIRECT("'総括分析データ '!"&amp;DZ$78&amp;$C102)),""))</f>
        <v/>
      </c>
      <c r="EB102" s="192" t="str">
        <f ca="1">IF($F$12&lt;$B102,"",IF(COUNTIF($CJ102:$CN102,"不要")=3,"OK",IF($N102="NG","日数NG",IF(OR(DZ102&gt;=0,DZ102=""),"OK","NG"))))</f>
        <v>OK</v>
      </c>
      <c r="ED102" s="192" t="str">
        <f ca="1">IF($F$12&lt;$B102,"",IF(COUNTIF($CJ102:$CN102,"不要")=3,"OK",IF($N102="NG","日数NG",IF(OR(DZ102&lt;=CH102,DZ102=""),"OK","NG"))))</f>
        <v>OK</v>
      </c>
      <c r="EF102" s="107">
        <f ca="1">IF($F$12&lt;$B102,"",IF(AND($F$12&gt;=$B102,ISNUMBER(DZ102)=TRUE),DZ102,0))</f>
        <v>0</v>
      </c>
      <c r="EH102" s="192" t="str">
        <f ca="1">IF($F$12&lt;$B102,"",IF(AND($F$12&gt;=$B102,INDIRECT("'総括分析データ '!"&amp;EH$78&amp;$C102)&lt;&gt;""),VALUE(INDIRECT("'総括分析データ '!"&amp;EH$78&amp;$C102)),""))</f>
        <v/>
      </c>
      <c r="EJ102" s="192" t="str">
        <f ca="1">IF($F$12&lt;$B102,"",IF(COUNTIF($CX102:$DB102,"不要")=3,"OK",IF(OR($AX102="NG",$AX102="日数NG"),"距離NG",IF(OR(EH102&gt;=0,EH102=""),"OK","NG"))))</f>
        <v>OK</v>
      </c>
      <c r="EL102" s="192" t="str">
        <f ca="1">IF($F$12&lt;$B102,"",IF(COUNTIF($CX102:$DB102,"不要")=3,"OK",IF(OR($AX102="NG",$AX102="日数NG"),"距離NG",IF(OR(EH102&lt;=120,EH102=""),"OK","NG"))))</f>
        <v>OK</v>
      </c>
      <c r="EN102" s="92">
        <f ca="1">IF($F$12&lt;$B102,"",IF(AND($F$12&gt;=$B102,ISNUMBER(EH102)=TRUE),EH102,0))</f>
        <v>0</v>
      </c>
      <c r="EP102">
        <v>12</v>
      </c>
      <c r="ER102" s="192" t="str">
        <f ca="1">IF($F$12&lt;$B102,"",IF(AND($F$12&gt;=$B102,INDIRECT("'総括分析データ '!"&amp;ER$78&amp;$C102)&lt;&gt;""),VALUE(INDIRECT("'総括分析データ '!"&amp;ER$78&amp;$C102)),""))</f>
        <v/>
      </c>
      <c r="ET102" s="192" t="str">
        <f ca="1">IF($F$12&lt;$B102,"",IF(AND($F$12&gt;=$B102,INDIRECT("'総括分析データ '!"&amp;ET$78&amp;$C102)&lt;&gt;""),VALUE(INDIRECT("'総括分析データ '!"&amp;ET$78&amp;$C102)),""))</f>
        <v/>
      </c>
      <c r="EV102" s="192" t="str">
        <f ca="1">IF($F$12&lt;$B102,"",IF(OR(AND($F$12&gt;=$B102,COUNTIF($F$22:$I$32,"荷積み・荷卸し")=0),$D102=0),"不要",IF(AND($F$12&gt;=$B102,COUNTIF($F$22:$I$32,"荷積み・荷卸し")&gt;=1,$J102="NG"),"日数NG",IF(OR(AND($F$12&gt;=$B102,COUNTIF($F$22:$I$32,"荷積み・荷卸し")&gt;=1,$D102=1,$ER102&lt;&gt;""),AND($F$12&gt;=$B102,COUNTIF($F$22:$I$32,"荷積み・荷卸し")&gt;=1,$D102=1,$ET102&lt;&gt;"")),"OK","NG"))))</f>
        <v>不要</v>
      </c>
      <c r="EX102" s="192" t="str">
        <f ca="1">IF($F$12&lt;$B102,"",IF(OR(AND($F$12&gt;=$B102,COUNTIF($F$35:$I$45,"荷積み・荷卸し")=0),$F102=0),"不要",IF(AND($F$12&gt;=$B102,COUNTIF($F$35:$I$45,"荷積み・荷卸し")&gt;=1,$J102="NG"),"日数NG",IF(OR(AND($F$12&gt;=$B102,COUNTIF($F$35:$I$45,"荷積み・荷卸し")&gt;=1,$F102=1,$ER102&lt;&gt;""),AND($F$12&gt;=$B102,COUNTIF($F$35:$I$45,"荷積み・荷卸し")&gt;=1,$F102=1,$ET102&lt;&gt;"")),"OK","NG"))))</f>
        <v>不要</v>
      </c>
      <c r="EZ102" s="192" t="str">
        <f ca="1">IF($F$12&lt;$B102,"",IF(OR(AND($F$12&gt;=$B102,COUNTIF($F$48:$I$58,"荷積み・荷卸し")=0),$H102=0),"不要",IF(AND($F$12&gt;=$B102,COUNTIF($F$48:$I$58,"荷積み・荷卸し")&gt;=1,$J102="NG"),"日数NG",IF(OR(AND($F$12&gt;=$B102,COUNTIF($F$48:$I$58,"荷積み・荷卸し")&gt;=1,$H102=1,$ER102&lt;&gt;""),AND($F$12&gt;=$B102,COUNTIF($F$48:$I$58,"荷積み・荷卸し")&gt;=1,$H102=1,$ET102&lt;&gt;"")),"OK","NG"))))</f>
        <v>不要</v>
      </c>
      <c r="FB102" s="192" t="str">
        <f ca="1">IF($F$12&lt;$B102,"",IF(COUNTIF($EV102:$EZ102,"不要")=3,"OK",IF($N102="NG","日数NG",IF(OR(ER102&gt;=0,ER102=""),"OK","NG"))))</f>
        <v>OK</v>
      </c>
      <c r="FD102" s="192" t="str">
        <f ca="1">IF($F$12&lt;$B102,"",IF(COUNTIF($EV102:$EZ102,"不要")=3,"OK",IF($N102="NG","日数NG",IF(OR(ER102&lt;=$L102*1440,ER102=""),"OK","NG"))))</f>
        <v>OK</v>
      </c>
      <c r="FF102" s="192" t="str">
        <f ca="1">IF($F$12&lt;$B102,"",IF(COUNTIF($EV102:$EZ102,"不要")=3,"OK",IF($N102="NG","日数NG",IF(OR(ET102&gt;=0,ET102=""),"OK","NG"))))</f>
        <v>OK</v>
      </c>
      <c r="FH102" s="192" t="str">
        <f ca="1">IF($F$12&lt;$B102,"",IF(COUNTIF($EV102:$EZ102,"不要")=3,"OK",IF($N102="NG","日数NG",IF(OR(ET102&lt;=$L102*1440,ET102=""),"OK","NG"))))</f>
        <v>OK</v>
      </c>
      <c r="FJ102" s="107" t="str">
        <f ca="1">IF($F$12&lt;$B102,"",IF(COUNTIF($EV102:$EZ102,"不要")=3,"",IF(AND($F$12&gt;=$B102,ISNUMBER(ER102)=TRUE),ER102,0)))</f>
        <v/>
      </c>
      <c r="FL102" s="107" t="str">
        <f ca="1">IF($F$12&lt;$B102,"",IF(COUNTIF($EV102:$EZ102,"不要")=3,"",IF(AND($F$12&gt;=$B102,ISNUMBER(ET102)=TRUE),ET102,0)))</f>
        <v/>
      </c>
      <c r="FN102" s="192" t="str">
        <f ca="1">IF($F$12&lt;$B102,"",IF(AND($F$12&gt;=$B102,INDIRECT("'総括分析データ '!"&amp;FN$78&amp;$C102)&lt;&gt;""),VALUE(INDIRECT("'総括分析データ '!"&amp;FN$78&amp;$C102)),""))</f>
        <v/>
      </c>
      <c r="FP102" s="192" t="str">
        <f ca="1">IF($F$12&lt;$B102,"",IF(OR(AND($F$12&gt;=$B102,COUNTIF($F$22:$I$32,"荷待ち時間")=0),$D102=0),"不要",IF(AND($F$12&gt;=$B102,COUNTIF($F$22:$I$32,"荷待ち時間")&gt;=1,$J102="NG"),"日数NG",IF(AND($F$12&gt;=$B102,COUNTIF($F$22:$I$32,"荷待ち時間")&gt;=1,$D102=1,$FN102&lt;&gt;""),"OK","NG"))))</f>
        <v>不要</v>
      </c>
      <c r="FR102" s="192" t="str">
        <f ca="1">IF($F$12&lt;$B102,"",IF(OR(AND($F$12&gt;=$B102,COUNTIF($F$35:$I$45,"荷待ち時間")=0),$F102=0),"不要",IF(AND($F$12&gt;=$B102,COUNTIF($F$35:$I$45,"荷待ち時間")&gt;=1,$J102="NG"),"日数NG",IF(AND($F$12&gt;=$B102,COUNTIF($F$35:$I$45,"荷待ち時間")&gt;=1,$F102=1,$FN102&lt;&gt;""),"OK","NG"))))</f>
        <v>不要</v>
      </c>
      <c r="FT102" s="192" t="str">
        <f ca="1">IF($F$12&lt;$B102,"",IF(OR(AND($F$12&gt;=$B102,COUNTIF($F$48:$I$58,"荷待ち時間")=0),$H102=0),"不要",IF(AND($F$12&gt;=$B102,COUNTIF($F$48:$I$58,"荷待ち時間")&gt;=1,$J102="NG"),"日数NG",IF(AND($F$12&gt;=$B102,COUNTIF($F$48:$I$58,"荷待ち時間")&gt;=1,$H102=1,$FN102&lt;&gt;""),"OK","NG"))))</f>
        <v>不要</v>
      </c>
      <c r="FV102" s="192" t="str">
        <f ca="1">IF($F$12&lt;$B102,"",IF(COUNTIF($FP102:$FT102,"不要")=3,"OK",IF($N102="NG","日数NG",IF(FN102&gt;=0,"OK","NG"))))</f>
        <v>OK</v>
      </c>
      <c r="FX102" s="192" t="str">
        <f ca="1">IF($F$12&lt;$B102,"",IF(COUNTIF($FP102:$FT102,"不要")=3,"OK",IF($N102="NG","日数NG",IF(AND($F$12&gt;=$B102,$N102="OK",FN102&lt;=$L102*1440),"OK","NG"))))</f>
        <v>OK</v>
      </c>
      <c r="FZ102" s="107" t="str">
        <f ca="1">IF($F$12&lt;$B102,"",IF(COUNTIF($FP102:$FT102,"不要")=3,"",IF(AND($F$12&gt;=$B102,ISNUMBER(FN102)=TRUE),FN102,0)))</f>
        <v/>
      </c>
      <c r="GB102">
        <v>12</v>
      </c>
      <c r="GD102" s="192" t="str">
        <f ca="1">IF($F$12&lt;$B102,"",IF(AND($F$12&gt;=$B102,INDIRECT("'総括分析データ '!"&amp;GD$78&amp;$C102)&lt;&gt;""),VALUE(INDIRECT("'総括分析データ '!"&amp;GD$78&amp;$C102)),""))</f>
        <v/>
      </c>
      <c r="GF102" s="192" t="str">
        <f ca="1">IF($F$12&lt;$B102,"",IF(OR(AND($F$12&gt;=$B102,COUNTIF($F$22:$I$32,"荷待ち時間（うちアイドリング時間）")=0),$D102=0),"不要",IF(AND($F$12&gt;=$B102,COUNTIF($F$22:$I$32,"荷待ち時間（うちアイドリング時間）")&gt;=1,$J102="NG"),"日数NG",IF(AND($F$12&gt;=$B102,COUNTIF($F$22:$I$32,"荷待ち時間（うちアイドリング時間）")&gt;=1,$D102=1,GD102&lt;&gt;""),"OK","NG"))))</f>
        <v>不要</v>
      </c>
      <c r="GH102" s="192" t="str">
        <f ca="1">IF($F$12&lt;$B102,"",IF(OR(AND($F$12&gt;=$B102,COUNTIF($F$35:$I$45,"荷待ち時間（うちアイドリング時間）")=0),$F102=0),"不要",IF(AND($F$12&gt;=$B102,COUNTIF($F$35:$I$45,"荷待ち時間（うちアイドリング時間）")&gt;=1,$J102="NG"),"日数NG",IF(AND($F$12&gt;=$B102,COUNTIF($F$35:$I$45,"荷待ち時間（うちアイドリング時間）")&gt;=1,$F102=1,$GD102&lt;&gt;""),"OK","NG"))))</f>
        <v>不要</v>
      </c>
      <c r="GJ102" s="192" t="str">
        <f ca="1">IF($F$12&lt;$B102,"",IF(OR(AND($F$12&gt;=$B102,COUNTIF($F$48:$I$58,"荷待ち時間（うちアイドリング時間）")=0),$H102=0),"不要",IF(AND($F$12&gt;=$B102,COUNTIF($F$48:$I$58,"荷待ち時間（うちアイドリング時間）")&gt;=1,$J102="NG"),"日数NG",IF(AND($F$12&gt;=$B102,COUNTIF($F$48:$I$58,"荷待ち時間（うちアイドリング時間）")&gt;=1,$H102=1,$GD102&lt;&gt;""),"OK","NG"))))</f>
        <v>不要</v>
      </c>
      <c r="GL102" s="192" t="str">
        <f ca="1">IF($F$12&lt;$B102,"",IF(OR(AND($F$12&gt;=$B102,$F102=0),AND($F$12&gt;=$B102,$F$16&lt;&gt;5)),"不要",IF(AND($F$12&gt;=$B102,$F$16=5,$GD102&lt;&gt;""),"OK","NG")))</f>
        <v>不要</v>
      </c>
      <c r="GN102" s="192" t="str">
        <f ca="1">IF($F$12&lt;$B102,"",IF($N102="NG","日数NG",IF(GD102&gt;=0,"OK","NG")))</f>
        <v>OK</v>
      </c>
      <c r="GP102" s="192" t="str">
        <f ca="1">IF($F$12&lt;$B102,"",IF($N102="NG","日数NG",IF(OR(COUNTIF(GF102:GL102,"不要")=4,AND($F$12&gt;=$B102,$N102="OK",$FN102&gt;=0,$GD102&lt;=FN102),AND($F$12&gt;=$B102,$N102="OK",$FN102="",$GD102&lt;=$L102*1440)),"OK","NG")))</f>
        <v>OK</v>
      </c>
      <c r="GR102" s="107" t="str">
        <f ca="1">IF($F$12&lt;$B102,"",IF(COUNTIF($GF102:$GJ102,"不要")=3,"",IF(AND($F$12&gt;=$B102,ISNUMBER(GD102)=TRUE),GD102,0)))</f>
        <v/>
      </c>
      <c r="GT102" s="192" t="str">
        <f ca="1">IF($F$12&lt;$B102,"",IF(AND($F$12&gt;=$B102,INDIRECT("'総括分析データ '!"&amp;GT$78&amp;$C102)&lt;&gt;""),VALUE(INDIRECT("'総括分析データ '!"&amp;GT$78&amp;$C102)),""))</f>
        <v/>
      </c>
      <c r="GV102" s="192" t="str">
        <f ca="1">IF($F$12&lt;$B102,"",IF(OR(AND($F$12&gt;=$B102,COUNTIF($F$22:$I$32,"早着による待機時間")=0),$D102=0),"不要",IF(AND($F$12&gt;=$B102,COUNTIF($F$22:$I$32,"早着による待機時間")&gt;=1,$J102="NG"),"日数NG",IF(AND($F$12&gt;=$B102,COUNTIF($F$22:$I$32,"早着による待機時間")&gt;=1,$D102=1,GT102&lt;&gt;""),"OK","NG"))))</f>
        <v>不要</v>
      </c>
      <c r="GX102" s="192" t="str">
        <f ca="1">IF($F$12&lt;$B102,"",IF(OR(AND($F$12&gt;=$B102,COUNTIF($F$35:$I$45,"早着による待機時間")=0),$F102=0),"不要",IF(AND($F$12&gt;=$B102,COUNTIF($F$35:$I$45,"早着による待機時間")&gt;=1,$J102="NG"),"日数NG",IF(AND($F$12&gt;=$B102,COUNTIF($F$35:$I$45,"早着による待機時間")&gt;=1,$F102=1,GT102&lt;&gt;""),"OK","NG"))))</f>
        <v>不要</v>
      </c>
      <c r="GZ102" s="192" t="str">
        <f ca="1">IF($F$12&lt;$B102,"",IF(OR(AND($F$12&gt;=$B102,COUNTIF($F$48:$I$58,"早着による待機時間")=0),$H102=0),"不要",IF(AND($F$12&gt;=$B102,COUNTIF($F$48:$I$58,"早着による待機時間")&gt;=1,$J102="NG"),"日数NG",IF(AND($F$12&gt;=$B102,COUNTIF($F$48:$I$58,"早着による待機時間")&gt;=1,$H102=1,GT102&lt;&gt;""),"OK","NG"))))</f>
        <v>不要</v>
      </c>
      <c r="HB102" s="192" t="str">
        <f ca="1">IF($F$12&lt;$B102,"",IF(COUNTIF($GV102:$GZ102,"不要")=3,"OK",IF($N102="NG","日数NG",IF(GT102&gt;=0,"OK","NG"))))</f>
        <v>OK</v>
      </c>
      <c r="HD102" s="192" t="str">
        <f ca="1">IF($F$12&lt;$B102,"",IF(COUNTIF($GV102:$GZ102,"不要")=3,"OK",IF($N102="NG","日数NG",IF(AND($F$12&gt;=$B102,$N102="OK",GT102&lt;=$L102*1440),"OK","NG"))))</f>
        <v>OK</v>
      </c>
      <c r="HF102" s="107" t="str">
        <f ca="1">IF($F$12&lt;$B102,"",IF(COUNTIF($GV102:$GZ102,"不要")=3,"",IF(AND($F$12&gt;=$B102,ISNUMBER(GT102)=TRUE),GT102,0)))</f>
        <v/>
      </c>
      <c r="HH102">
        <v>12</v>
      </c>
      <c r="HJ102" s="192" t="str">
        <f ca="1">IF($F$12&lt;$B102,"",IF(AND($F$12&gt;=$B102,INDIRECT("'総括分析データ '!"&amp;HJ$78&amp;$C102)&lt;&gt;""),VALUE(INDIRECT("'総括分析データ '!"&amp;HJ$78&amp;$C102)),""))</f>
        <v/>
      </c>
      <c r="HL102" s="192" t="str">
        <f ca="1">IF($F$12&lt;$B102,"",IF(OR(AND($F$12&gt;=$B102,COUNTIF($F$22:$I$32,"休憩")=0),$D102=0),"不要",IF(AND($F$12&gt;=$B102,COUNTIF($F$22:$I$32,"休憩")&gt;=1,$J102="NG"),"日数NG",IF(AND($F$12&gt;=$B102,COUNTIF($F$22:$I$32,"休憩")&gt;=1,$D102=1,HJ102&lt;&gt;""),"OK","NG"))))</f>
        <v>不要</v>
      </c>
      <c r="HN102" s="192" t="str">
        <f ca="1">IF($F$12&lt;$B102,"",IF(OR(AND($F$12&gt;=$B102,COUNTIF($F$35:$I$45,"休憩")=0),$F102=0),"不要",IF(AND($F$12&gt;=$B102,COUNTIF($F$35:$I$45,"休憩")&gt;=1,$J102="NG"),"日数NG",IF(AND($F$12&gt;=$B102,COUNTIF($F$35:$I$45,"休憩")&gt;=1,$F102=1,HJ102&lt;&gt;""),"OK","NG"))))</f>
        <v>不要</v>
      </c>
      <c r="HP102" s="192" t="str">
        <f ca="1">IF($F$12&lt;$B102,"",IF(OR(AND($F$12&gt;=$B102,COUNTIF($F$48:$I$58,"休憩")=0),$H102=0),"不要",IF(AND($F$12&gt;=$B102,COUNTIF($F$48:$I$58,"休憩")&gt;=1,$J102="NG"),"日数NG",IF(AND($F$12&gt;=$B102,COUNTIF($F$48:$I$58,"休憩")&gt;=1,$H102=1,HJ102&lt;&gt;""),"OK","NG"))))</f>
        <v>不要</v>
      </c>
      <c r="HR102" s="192" t="str">
        <f ca="1">IF($F$12&lt;$B102,"",IF(COUNTIF($HL102:$HP102,"不要")=3,"OK",IF($N102="NG","日数NG",IF(HJ102&gt;=0,"OK","NG"))))</f>
        <v>OK</v>
      </c>
      <c r="HT102" s="192" t="str">
        <f ca="1">IF($F$12&lt;$B102,"",IF(COUNTIF($HL102:$HP102,"不要")=3,"OK",IF($N102="NG","日数NG",IF(AND($F$12&gt;=$B102,$N102="OK",HJ102&lt;=$L102*1440),"OK","NG"))))</f>
        <v>OK</v>
      </c>
      <c r="HV102" s="107" t="str">
        <f ca="1">IF($F$12&lt;$B102,"",IF(COUNTIF($HL102:$HP102,"不要")=3,"",IF(AND($F$12&gt;=$B102,ISNUMBER(HJ102)=TRUE),HJ102,0)))</f>
        <v/>
      </c>
      <c r="HX102" s="192" t="str">
        <f ca="1">IF($F$12&lt;$B102,"",IF(AND($F$12&gt;=$B102,INDIRECT("'総括分析データ '!"&amp;HX$78&amp;$C102)&lt;&gt;""),VALUE(INDIRECT("'総括分析データ '!"&amp;HX$78&amp;$C102)),""))</f>
        <v/>
      </c>
      <c r="HZ102" s="192" t="str">
        <f ca="1">IF($F$12&lt;$B102,"",IF(OR(AND($F$12&gt;=$B102,COUNTIF($F$22:$I$32,"発着時刻")=0),$D102=0),"不要",IF(AND($F$12&gt;=$B102,COUNTIF($F$22:$I$32,"発着時刻")&gt;=1,$J102="NG"),"日数NG",IF(AND($F$12&gt;=$B102,COUNTIF($F$22:$I$32,"発着時刻")&gt;=1,$D102=1,HX102&lt;&gt;""),"OK","NG"))))</f>
        <v>不要</v>
      </c>
      <c r="IB102" s="192" t="str">
        <f ca="1">IF($F$12&lt;$B102,"",IF(OR(AND($F$12&gt;=$B102,COUNTIF($F$35:$I$45,"発着時刻")=0),$F102=0),"不要",IF(AND($F$12&gt;=$B102,COUNTIF($F$35:$I$45,"発着時刻")&gt;=1,$J102="NG"),"日数NG",IF(AND($F$12&gt;=$B102,COUNTIF($F$35:$I$45,"発着時刻")&gt;=1,$F102=1,HX102&lt;&gt;""),"OK","NG"))))</f>
        <v>不要</v>
      </c>
      <c r="ID102" s="192" t="str">
        <f ca="1">IF($F$12&lt;$B102,"",IF(OR(AND($F$12&gt;=$B102,COUNTIF($F$48:$I$58,"発着時刻")=0),$H102=0),"不要",IF(AND($F$12&gt;=$B102,COUNTIF($F$48:$I$58,"発着時刻")&gt;=1,$J102="NG"),"日数NG",IF(AND($F$12&gt;=$B102,COUNTIF($F$48:$I$58,"発着時刻")&gt;=1,$H102=1,HX102&lt;&gt;""),"OK","NG"))))</f>
        <v>不要</v>
      </c>
      <c r="IF102" s="192" t="str">
        <f ca="1">IF($F$12&lt;$B102,"",IF(COUNTIF(HZ102:ID102,"不要")=3,"OK",IF($N102="NG","日数NG",IF(HX102="","OK",IF(AND(HX102&gt;=0,HX102&lt;&gt;"",ROUNDUP(HX102,0)-ROUNDDOWN(HX102,0)=0),"OK","NG")))))</f>
        <v>OK</v>
      </c>
      <c r="IH102" s="107" t="str">
        <f ca="1">IF($F$12&lt;$B102,"",IF(COUNTIF(HZ102:ID102,"不要")=3,"",IF(AND($F$12&gt;=$B102,ISNUMBER(HX102)=TRUE),HX102,0)))</f>
        <v/>
      </c>
      <c r="IJ102" s="192" t="str">
        <f ca="1">IF($F$12&lt;$B102,"",IF(AND($F$12&gt;=$B102,INDIRECT("'総括分析データ '!"&amp;IJ$78&amp;$C102)&lt;&gt;""),INDIRECT("'総括分析データ '!"&amp;IJ$78&amp;$C102),""))</f>
        <v/>
      </c>
      <c r="IL102" s="192" t="str">
        <f ca="1">IF($F$12&lt;$B102,"",IF(OR(AND($F$12&gt;=$B102,COUNTIF($F$22:$I$32,"積載情報")=0),$D102=0),"不要",IF(AND($F$12&gt;=$B102,COUNTIF($F$22:$I$32,"積載情報")&gt;=1,$J102="NG"),"日数NG",IF(AND($F$12&gt;=$B102,COUNTIF($F$22:$I$32,"積載情報")&gt;=1,$D102=1,IJ102&lt;&gt;""),"OK","NG"))))</f>
        <v>不要</v>
      </c>
      <c r="IN102" s="192" t="str">
        <f ca="1">IF($F$12&lt;$B102,"",IF(OR(AND($F$12&gt;=$B102,COUNTIF($F$35:$I$45,"積載情報")=0),$F102=0),"不要",IF(AND($F$12&gt;=$B102,COUNTIF($F$35:$I$45,"積載情報")&gt;=1,$J102="NG"),"日数NG",IF(AND($F$12&gt;=$B102,COUNTIF($F$35:$I$45,"積載情報")&gt;=1,$F102=1,IJ102&lt;&gt;""),"OK","NG"))))</f>
        <v>不要</v>
      </c>
      <c r="IP102" s="192" t="str">
        <f ca="1">IF($F$12&lt;$B102,"",IF(OR(AND($F$12&gt;=$B102,COUNTIF($F$48:$I$58,"積載情報")=0),$H102=0),"不要",IF(AND($F$12&gt;=$B102,COUNTIF($F$48:$I$58,"積載情報")&gt;=1,$J102="NG"),"日数NG",IF(AND($F$12&gt;=$B102,COUNTIF($F$48:$I$58,"積載情報")&gt;=1,$H102=1,IJ102&lt;&gt;""),"OK","NG"))))</f>
        <v>不要</v>
      </c>
      <c r="IR102" s="192" t="str">
        <f ca="1">IF($F$12&lt;$B102,"",IF(COUNTIF(IL102:IP102,"不要")=3,"OK",IF($N102="NG","日数NG",IF(IJ102="","OK",IF(COUNTIF(プルダウンリスト!$C$5:$C$8,反映・確認シート!IJ102)=1,"OK","NG")))))</f>
        <v>OK</v>
      </c>
      <c r="IT102" s="107" t="str">
        <f ca="1">IF($F$12&lt;$B102,"",IF($F$12&lt;$B102,"",IF(COUNTIF(IL102:IP102,"不要")=3,"",IJ102)))</f>
        <v/>
      </c>
      <c r="IV102" s="192" t="str">
        <f ca="1">IF($F$12&lt;$B102,"",IF(OR(AND($F$12&gt;=$B102,COUNTIF($F$48:$I$58,"積載情報")=0),$H102=0),"不要",IF(AND($F$12&gt;=$B102,COUNTIF($F$48:$I$58,"積載情報")&gt;=1,$J102="NG"),"日数NG",IF(AND($F$12&gt;=$B102,COUNTIF($F$48:$I$58,"積載情報")&gt;=1,$H102=1,IP102&lt;&gt;""),"OK","NG"))))</f>
        <v>不要</v>
      </c>
      <c r="IX102">
        <v>12</v>
      </c>
      <c r="IZ102" s="192" t="str">
        <f ca="1">IF($F$12&lt;$B102,"",IF(AND($F$12&gt;=$B102,INDIRECT("'総括分析データ '!"&amp;IZ$78&amp;$C102)&lt;&gt;""),VALUE(INDIRECT("'総括分析データ '!"&amp;IZ$78&amp;$C102)),""))</f>
        <v/>
      </c>
      <c r="JB102" s="192" t="str">
        <f ca="1">IF($F$12&lt;$B102,"",IF(OR(AND($F$12&gt;=$B102,COUNTIF($F$22:$I$32,"空車情報")=0),$D102=0),"不要",IF(AND($F$12&gt;=$B102,COUNTIF($F$22:$I$32,"空車情報")&gt;=1,$J102="NG"),"日数NG",IF(AND($F$12&gt;=$B102,COUNTIF($F$22:$I$32,"空車情報")&gt;=1,$D102=1,IZ102&lt;&gt;""),"OK","NG"))))</f>
        <v>不要</v>
      </c>
      <c r="JD102" s="192" t="str">
        <f ca="1">IF($F$12&lt;$B102,"",IF(OR(AND($F$12&gt;=$B102,COUNTIF($F$35:$I$45,"空車情報")=0),$F102=0),"不要",IF(AND($F$12&gt;=$B102,COUNTIF($F$35:$I$45,"空車情報")&gt;=1,$J102="NG"),"日数NG",IF(AND($F$12&gt;=$B102,COUNTIF($F$35:$I$45,"空車情報")&gt;=1,$F102=1,IZ102&lt;&gt;""),"OK","NG"))))</f>
        <v>不要</v>
      </c>
      <c r="JF102" s="192" t="str">
        <f ca="1">IF($F$12&lt;$B102,"",IF(OR(AND($F$12&gt;=$B102,COUNTIF($F$48:$I$58,"空車情報")=0),$H102=0),"不要",IF(AND($F$12&gt;=$B102,COUNTIF($F$48:$I$58,"空車情報")&gt;=1,$J102="NG"),"日数NG",IF(AND($F$12&gt;=$B102,COUNTIF($F$48:$I$58,"空車情報")&gt;=1,$H102=1,IZ102&lt;&gt;""),"OK","NG"))))</f>
        <v>不要</v>
      </c>
      <c r="JH102" s="192" t="str">
        <f ca="1">IF($F$12&lt;$B102,"",IF(COUNTIF(JB102:JF102,"不要")=3,"OK",IF($N102="NG","日数NG",IF(IZ102&gt;=0,"OK","NG"))))</f>
        <v>OK</v>
      </c>
      <c r="JJ102" s="192" t="str">
        <f ca="1">IF($F$12&lt;$B102,"",IF(COUNTIF(JB102:JF102,"不要")=3,"OK",IF($N102="NG","日数NG",IF(OR(AND($F$12&gt;=$B102,$N102="OK",$CH102&gt;=0,IZ102&lt;=$CH102),AND($F$12&gt;=$B102,$N102="OK",$CH102="",IZ102&lt;=$L102*1440)),"OK","NG"))))</f>
        <v>OK</v>
      </c>
      <c r="JL102" s="107" t="str">
        <f ca="1">IF($F$12&lt;$B102,"",IF(COUNTIF(JB102:JF102,"不要")=3,"",IF(AND($F$12&gt;=$B102,ISNUMBER(IZ102)=TRUE),IZ102,0)))</f>
        <v/>
      </c>
      <c r="JN102" s="192" t="str">
        <f ca="1">IF($F$12&lt;$B102,"",IF(AND($F$12&gt;=$B102,INDIRECT("'総括分析データ '!"&amp;JN$78&amp;$C102)&lt;&gt;""),VALUE(INDIRECT("'総括分析データ '!"&amp;JN$78&amp;$C102)),""))</f>
        <v/>
      </c>
      <c r="JP102" s="192" t="str">
        <f ca="1">IF($F$12&lt;$B102,"",IF(OR(AND($F$12&gt;=$B102,COUNTIF($F$22:$I$32,"空車情報")=0),$D102=0),"不要",IF(AND($F$12&gt;=$B102,COUNTIF($F$22:$I$32,"空車情報")&gt;=1,$J102="NG"),"日数NG",IF(AND($F$12&gt;=$B102,COUNTIF($F$22:$I$32,"空車情報")&gt;=1,$D102=1,JN102&lt;&gt;""),"OK","NG"))))</f>
        <v>不要</v>
      </c>
      <c r="JR102" s="192" t="str">
        <f ca="1">IF($F$12&lt;$B102,"",IF(OR(AND($F$12&gt;=$B102,COUNTIF($F$35:$I$45,"空車情報")=0),$F102=0),"不要",IF(AND($F$12&gt;=$B102,COUNTIF($F$35:$I$45,"空車情報")&gt;=1,$J102="NG"),"日数NG",IF(AND($F$12&gt;=$B102,COUNTIF($F$35:$I$45,"空車情報")&gt;=1,$F102=1,JN102&lt;&gt;""),"OK","NG"))))</f>
        <v>不要</v>
      </c>
      <c r="JT102" s="192" t="str">
        <f ca="1">IF($F$12&lt;$B102,"",IF(OR(AND($F$12&gt;=$B102,COUNTIF($F$48:$I$58,"空車情報")=0),$H102=0),"不要",IF(AND($F$12&gt;=$B102,COUNTIF($F$48:$I$58,"空車情報")&gt;=1,$J102="NG"),"日数NG",IF(AND($F$12&gt;=$B102,COUNTIF($F$48:$I$58,"空車情報")&gt;=1,$H102=1,JN102&lt;&gt;""),"OK","NG"))))</f>
        <v>不要</v>
      </c>
      <c r="JV102" s="192" t="str">
        <f ca="1">IF($F$12&lt;$B102,"",IF(COUNTIF(JP102:JT102,"不要")=3,"OK",IF($N102="NG","日数NG",IF(AND($F$12&gt;=$B102,JN102&gt;=0,JN102&lt;=AV102),"OK","NG"))))</f>
        <v>OK</v>
      </c>
      <c r="JX102" s="107" t="str">
        <f ca="1">IF($F$12&lt;$B102,"",IF(COUNTIF(JP102:JT102,"不要")=3,"",IF(AND($F$12&gt;=$B102,ISNUMBER(JN102)=TRUE),JN102,0)))</f>
        <v/>
      </c>
      <c r="JZ102" s="192" t="str">
        <f ca="1">IF($F$12&lt;$B102,"",IF(AND($F$12&gt;=$B102,INDIRECT("'総括分析データ '!"&amp;JZ$78&amp;$C102)&lt;&gt;""),VALUE(INDIRECT("'総括分析データ '!"&amp;JZ$78&amp;$C102)),""))</f>
        <v/>
      </c>
      <c r="KB102" s="192" t="str">
        <f ca="1">IF($F$12&lt;$B102,"",IF(OR(AND($F$12&gt;=$B102,COUNTIF($F$22:$I$32,"空車情報")=0),$D102=0),"不要",IF(AND($F$12&gt;=$B102,COUNTIF($F$22:$I$32,"空車情報")&gt;=1,$J102="NG"),"日数NG",IF(AND($F$12&gt;=$B102,COUNTIF($F$22:$I$32,"空車情報")&gt;=1,$D102=1,JZ102&lt;&gt;""),"OK","NG"))))</f>
        <v>不要</v>
      </c>
      <c r="KD102" s="192" t="str">
        <f ca="1">IF($F$12&lt;$B102,"",IF(OR(AND($F$12&gt;=$B102,COUNTIF($F$35:$I$45,"空車情報")=0),$F102=0),"不要",IF(AND($F$12&gt;=$B102,COUNTIF($F$35:$I$45,"空車情報")&gt;=1,$J102="NG"),"日数NG",IF(AND($F$12&gt;=$B102,COUNTIF($F$35:$I$45,"空車情報")&gt;=1,$F102=1,JZ102&lt;&gt;""),"OK","NG"))))</f>
        <v>不要</v>
      </c>
      <c r="KF102" s="192" t="str">
        <f ca="1">IF($F$12&lt;$B102,"",IF(OR(AND($F$12&gt;=$B102,COUNTIF($F$48:$I$58,"空車情報")=0),$H102=0),"不要",IF(AND($F$12&gt;=$B102,COUNTIF($F$48:$I$58,"空車情報")&gt;=1,$J102="NG"),"日数NG",IF(AND($F$12&gt;=$B102,COUNTIF($F$48:$I$58,"空車情報")&gt;=1,$H102=1,JZ102&lt;&gt;""),"OK","NG"))))</f>
        <v>不要</v>
      </c>
      <c r="KH102" s="192" t="str">
        <f ca="1">IF($F$12&lt;$B102,"",IF(COUNTIF(KB102:KF102,"不要")=3,"OK",IF($N102="NG","日数NG",IF(AND($F$12&gt;=$B102,JZ102&gt;=0,JZ102&lt;=100),"OK","NG"))))</f>
        <v>OK</v>
      </c>
      <c r="KJ102" s="107" t="str">
        <f ca="1">IF($F$12&lt;$B102,"",IF(COUNTIF(KB102:KF102,"不要")=3,"",IF(AND($F$12&gt;=$B102,ISNUMBER(JZ102)=TRUE),JZ102,0)))</f>
        <v/>
      </c>
      <c r="KL102">
        <v>12</v>
      </c>
      <c r="KN102" s="192" t="str">
        <f ca="1">IF($F$12&lt;$B102,"",IF(AND($F$12&gt;=$B102,INDIRECT("'総括分析データ '!"&amp;KN$78&amp;$C102)&lt;&gt;""),VALUE(INDIRECT("'総括分析データ '!"&amp;KN$78&amp;$C102)),""))</f>
        <v/>
      </c>
      <c r="KP102" s="192" t="str">
        <f ca="1">IF($F$12&lt;$B102,"",IF(OR(AND($F$12&gt;=$B102,COUNTIF($F$22:$I$32,"交通情報")=0),$D102=0),"不要",IF(AND($F$12&gt;=$B102,COUNTIF($F$22:$I$32,"交通情報")&gt;=1,$AX102="*NG*"),"距離NG",IF(AND($F$12&gt;=$B102,COUNTIF($F$22:$I$32,"交通情報")&gt;=1,$D102=1,KN102&lt;&gt;""),"OK","NG"))))</f>
        <v>不要</v>
      </c>
      <c r="KR102" s="192" t="str">
        <f ca="1">IF($F$12&lt;$B102,"",IF(OR(AND($F$12&gt;=$B102,COUNTIF($F$35:$I$45,"交通情報")=0),$F102=0),"不要",IF(AND($F$12&gt;=$B102,COUNTIF($F$35:$I$45,"交通情報")&gt;=1,$AX102="*NG*"),"距離NG",IF(AND($F$12&gt;=$B102,COUNTIF($F$35:$I$45,"交通情報")&gt;=1,$F102=1,KN102&lt;&gt;""),"OK","NG"))))</f>
        <v>不要</v>
      </c>
      <c r="KT102" s="192" t="str">
        <f ca="1">IF($F$12&lt;$B102,"",IF(OR(AND($F$12&gt;=$B102,COUNTIF($F$48:$I$58,"交通情報")=0),$H102=0),"不要",IF(AND($F$12&gt;=$B102,COUNTIF($F$48:$I$58,"交通情報")&gt;=1,$AX102="*NG*"),"距離NG",IF(AND($F$12&gt;=$B102,COUNTIF($F$48:$I$58,"交通情報")&gt;=1,$H102=1,KN102&lt;&gt;""),"OK","NG"))))</f>
        <v>不要</v>
      </c>
      <c r="KV102" s="192" t="str">
        <f ca="1">IF($F$12&lt;$B102,"",IF(COUNTIF(KP102:KT102,"不要")=3,"OK",IF($N102="NG","日数NG",IF(AND($F$12&gt;=$B102,KN102&gt;=0,KN102&lt;=$AV102),"OK","NG"))))</f>
        <v>OK</v>
      </c>
      <c r="KX102" s="107" t="str">
        <f ca="1">IF($F$12&lt;$B102,"",IF(COUNTIF(KP102:KT102,"不要")=3,"",IF(AND($F$12&gt;=$B102,ISNUMBER(KN102)=TRUE),KN102,0)))</f>
        <v/>
      </c>
      <c r="KZ102" s="192" t="str">
        <f ca="1">IF($F$12&lt;$B102,"",IF(AND($F$12&gt;=$B102,INDIRECT("'総括分析データ '!"&amp;KZ$78&amp;$C102)&lt;&gt;""),VALUE(INDIRECT("'総括分析データ '!"&amp;KZ$78&amp;$C102)),""))</f>
        <v/>
      </c>
      <c r="LB102" s="192" t="str">
        <f ca="1">IF($F$12&lt;$B102,"",IF(OR(AND($F$12&gt;=$B102,COUNTIF($F$22:$I$32,"交通情報")=0),$D102=0),"不要",IF(AND($F$12&gt;=$B102,COUNTIF($F$22:$I$32,"交通情報")&gt;=1,$D102=1,KZ102&lt;&gt;""),"OK","NG")))</f>
        <v>不要</v>
      </c>
      <c r="LD102" s="192" t="str">
        <f ca="1">IF($F$12&lt;$B102,"",IF(OR(AND($F$12&gt;=$B102,COUNTIF($F$35:$I$45,"交通情報")=0),$F102=0),"不要",IF(AND($F$12&gt;=$B102,COUNTIF($F$35:$I$45,"交通情報")&gt;=1,$F102=1,KZ102&lt;&gt;""),"OK","NG")))</f>
        <v>不要</v>
      </c>
      <c r="LF102" s="192" t="str">
        <f ca="1">IF($F$12&lt;$B102,"",IF(OR(AND($F$12&gt;=$B102,COUNTIF($F$48:$I$58,"交通情報")=0),$H102=0),"不要",IF(AND($F$12&gt;=$B102,COUNTIF($F$48:$I$58,"交通情報")&gt;=1,$H102=1,KZ102&lt;&gt;""),"OK","NG")))</f>
        <v>不要</v>
      </c>
      <c r="LH102" s="192" t="str">
        <f ca="1">IF($F$12&lt;$B102,"",IF(COUNTIF(LB102:LF102,"不要")=3,"OK",IF($N102="NG","日数NG",IF(KZ102="","OK",IF(AND(KZ102&gt;=0,KZ102&lt;&gt;"",ROUNDUP(KZ102,0)-ROUNDDOWN(KZ102,0)=0),"OK","NG")))))</f>
        <v>OK</v>
      </c>
      <c r="LJ102" s="107" t="str">
        <f ca="1">IF($F$12&lt;$B102,"",IF(COUNTIF(LB102:LF102,"不要")=3,"",IF(AND($F$12&gt;=$B102,ISNUMBER(KZ102)=TRUE),KZ102,0)))</f>
        <v/>
      </c>
      <c r="LL102" s="192" t="str">
        <f ca="1">IF($F$12&lt;$B102,"",IF(AND($F$12&gt;=$B102,INDIRECT("'総括分析データ '!"&amp;LL$78&amp;$C102)&lt;&gt;""),VALUE(INDIRECT("'総括分析データ '!"&amp;LL$78&amp;$C102)),""))</f>
        <v/>
      </c>
      <c r="LN102" s="192" t="str">
        <f ca="1">IF($F$12&lt;$B102,"",IF(OR(AND($F$12&gt;=$B102,COUNTIF($F$22:$I$32,"交通情報")=0),$D102=0),"不要",IF(AND($F$12&gt;=$B102,COUNTIF($F$22:$I$32,"交通情報")&gt;=1,$J102="NG"),"日数NG",IF(AND($F$12&gt;=$B102,COUNTIF($F$22:$I$32,"交通情報")&gt;=1,$D102=1,LL102&lt;&gt;""),"OK","NG"))))</f>
        <v>不要</v>
      </c>
      <c r="LP102" s="192" t="str">
        <f ca="1">IF($F$12&lt;$B102,"",IF(OR(AND($F$12&gt;=$B102,COUNTIF($F$35:$I$45,"交通情報")=0),$F102=0),"不要",IF(AND($F$12&gt;=$B102,COUNTIF($F$35:$I$45,"交通情報")&gt;=1,$J102="NG"),"日数NG",IF(AND($F$12&gt;=$B102,COUNTIF($F$35:$I$45,"交通情報")&gt;=1,$F102=1,LL102&lt;&gt;""),"OK","NG"))))</f>
        <v>不要</v>
      </c>
      <c r="LR102" s="192" t="str">
        <f ca="1">IF($F$12&lt;$B102,"",IF(OR(AND($F$12&gt;=$B102,COUNTIF($F$48:$I$58,"交通情報")=0),$H102=0),"不要",IF(AND($F$12&gt;=$B102,COUNTIF($F$48:$I$58,"交通情報")&gt;=1,$J102="NG"),"日数NG",IF(AND($F$12&gt;=$B102,COUNTIF($F$48:$I$58,"交通情報")&gt;=1,$H102=1,LL102&lt;&gt;""),"OK","NG"))))</f>
        <v>不要</v>
      </c>
      <c r="LT102" s="192" t="str">
        <f ca="1">IF($F$12&lt;$B102,"",IF(COUNTIF(LN102:LR102,"不要")=3,"OK",IF($N102="NG","日数NG",IF(LL102&gt;=0,"OK","NG"))))</f>
        <v>OK</v>
      </c>
      <c r="LV102" s="192" t="str">
        <f ca="1">IF($F$12&lt;$B102,"",IF(COUNTIF(LN102:LR102,"不要")=3,"OK",IF($N102="NG","日数NG",IF(OR(AND($F$12&gt;=$B102,$N102="OK",$CH102&gt;=0,LL102&lt;=$CH102),AND($F$12&gt;=$B102,$N102="OK",$CH102="",LL102&lt;=$L102*1440)),"OK","NG"))))</f>
        <v>OK</v>
      </c>
      <c r="LX102" s="107" t="str">
        <f ca="1">IF($F$12&lt;$B102,"",IF(COUNTIF(LN102:LR102,"不要")=3,"",IF(AND($F$12&gt;=$B102,ISNUMBER(LL102)=TRUE),LL102,0)))</f>
        <v/>
      </c>
      <c r="LZ102">
        <v>12</v>
      </c>
      <c r="MB102" s="192" t="str">
        <f ca="1">IF($F$12&lt;$B102,"",IF(AND($F$12&gt;=$B102,INDIRECT("'総括分析データ '!"&amp;MB$78&amp;$C102)&lt;&gt;""),VALUE(INDIRECT("'総括分析データ '!"&amp;MB$78&amp;$C102)),""))</f>
        <v/>
      </c>
      <c r="MD102" s="192" t="str">
        <f ca="1">IF($F$12&lt;$B102,"",IF(OR(AND($F$12&gt;=$B102,COUNTIF($F$22:$I$32,"温度情報")=0),$D102=0),"不要",IF(AND($F$12&gt;=$B102,COUNTIF($F$22:$I$32,"温度情報")&gt;=1,$J102="NG"),"日数NG",IF(AND($F$12&gt;=$B102,COUNTIF($F$22:$I$32,"温度情報")&gt;=1,$D102=1,MB102&lt;&gt;""),"OK","NG"))))</f>
        <v>不要</v>
      </c>
      <c r="MF102" s="192" t="str">
        <f ca="1">IF($F$12&lt;$B102,"",IF(OR(AND($F$12&gt;=$B102,COUNTIF($F$35:$I$45,"温度情報")=0),$F102=0),"不要",IF(AND($F$12&gt;=$B102,COUNTIF($F$35:$I$45,"温度情報")&gt;=1,$J102="NG"),"日数NG",IF(AND($F$12&gt;=$B102,COUNTIF($F$35:$I$45,"温度情報")&gt;=1,$F102=1,MB102&lt;&gt;""),"OK","NG"))))</f>
        <v>不要</v>
      </c>
      <c r="MH102" s="192" t="str">
        <f ca="1">IF($F$12&lt;$B102,"",IF(OR(AND($F$12&gt;=$B102,COUNTIF($F$48:$I$58,"温度情報")=0),$H102=0),"不要",IF(AND($F$12&gt;=$B102,COUNTIF($F$48:$I$58,"温度情報")&gt;=1,$J102="NG"),"日数NG",IF(AND($F$12&gt;=$B102,COUNTIF($F$48:$I$58,"温度情報")&gt;=1,$H102=1,MB102&lt;&gt;""),"OK","NG"))))</f>
        <v>不要</v>
      </c>
      <c r="MJ102" s="192" t="str">
        <f ca="1">IF($F$12&lt;$B102,"",IF(COUNTIF(MD102:MH102,"不要")=3,"OK",IF(AND($F$12&gt;=$B102,MB102&gt;100,MB102&lt;-100),"BC","OK")))</f>
        <v>OK</v>
      </c>
      <c r="ML102" s="107" t="str">
        <f ca="1">IF($F$12&lt;$B102,"",IF(COUNTIF(MD102:MH102,"不要")=3,"",IF(AND($F$12&gt;=$B102,ISNUMBER(MB102)=TRUE),MB102,0)))</f>
        <v/>
      </c>
      <c r="MN102" s="192" t="str">
        <f ca="1">IF($F$12&lt;$B102,"",IF(AND($F$12&gt;=$B102,INDIRECT("'総括分析データ '!"&amp;MN$78&amp;$C102)&lt;&gt;""),VALUE(INDIRECT("'総括分析データ '!"&amp;MN$78&amp;$C102)),""))</f>
        <v/>
      </c>
      <c r="MP102" s="192" t="str">
        <f ca="1">IF($F$12&lt;$B102,"",IF(OR(AND($F$12&gt;=$B102,COUNTIF($F$22:$I$32,"温度情報")=0),$D102=0),"不要",IF(AND($F$12&gt;=$B102,COUNTIF($F$22:$I$32,"温度情報")&gt;=1,$J102="NG"),"日数NG",IF(AND($F$12&gt;=$B102,COUNTIF($F$22:$I$32,"温度情報")&gt;=1,$D102=1,MN102&lt;&gt;""),"OK","NG"))))</f>
        <v>不要</v>
      </c>
      <c r="MR102" s="192" t="str">
        <f ca="1">IF($F$12&lt;$B102,"",IF(OR(AND($F$12&gt;=$B102,COUNTIF($F$35:$I$45,"温度情報")=0),$F102=0),"不要",IF(AND($F$12&gt;=$B102,COUNTIF($F$35:$I$45,"温度情報")&gt;=1,$J102="NG"),"日数NG",IF(AND($F$12&gt;=$B102,COUNTIF($F$35:$I$45,"温度情報")&gt;=1,$F102=1,MN102&lt;&gt;""),"OK","NG"))))</f>
        <v>不要</v>
      </c>
      <c r="MT102" s="192" t="str">
        <f ca="1">IF($F$12&lt;$B102,"",IF(OR(AND($F$12&gt;=$B102,COUNTIF($F$48:$I$58,"温度情報")=0),$H102=0),"不要",IF(AND($F$12&gt;=$B102,COUNTIF($F$48:$I$58,"温度情報")&gt;=1,$J102="NG"),"日数NG",IF(AND($F$12&gt;=$B102,COUNTIF($F$48:$I$58,"温度情報")&gt;=1,$H102=1,MN102&lt;&gt;""),"OK","NG"))))</f>
        <v>不要</v>
      </c>
      <c r="MV102" s="192" t="str">
        <f ca="1">IF($F$12&lt;$B102,"",IF(COUNTIF(MP102:MT102,"不要")=3,"OK",IF(AND($F$12&gt;=$B102,MN102&gt;100,MN102&lt;-100),"BC","OK")))</f>
        <v>OK</v>
      </c>
      <c r="MX102" s="107" t="str">
        <f ca="1">IF($F$12&lt;$B102,"",IF(COUNTIF(MP102:MT102,"不要")=3,"",IF(AND($F$12&gt;=$B102,ISNUMBER(MN102)=TRUE),MN102,0)))</f>
        <v/>
      </c>
      <c r="MZ102" s="192" t="str">
        <f ca="1">IF($F$12&lt;$B102,"",IF(AND($F$12&gt;=$B102,INDIRECT("'総括分析データ '!"&amp;MZ$78&amp;$C102)&lt;&gt;""),VALUE(INDIRECT("'総括分析データ '!"&amp;MZ$78&amp;$C102)),""))</f>
        <v/>
      </c>
      <c r="NB102" s="192" t="str">
        <f ca="1">IF($F$12&lt;$B102,"",IF(OR(AND($F$12&gt;=$B102,COUNTIF($F$22:$I$32,"温度情報")=0),$D102=0),"不要",IF(AND($F$12&gt;=$B102,COUNTIF($F$22:$I$32,"温度情報")&gt;=1,$J102="NG"),"日数NG",IF(AND($F$12&gt;=$B102,COUNTIF($F$22:$I$32,"温度情報")&gt;=1,$D102=1,MZ102&lt;&gt;""),"OK","NG"))))</f>
        <v>不要</v>
      </c>
      <c r="ND102" s="192" t="str">
        <f ca="1">IF($F$12&lt;$B102,"",IF(OR(AND($F$12&gt;=$B102,COUNTIF($F$35:$I$45,"温度情報")=0),$F102=0),"不要",IF(AND($F$12&gt;=$B102,COUNTIF($F$35:$I$45,"温度情報")&gt;=1,$J102="NG"),"日数NG",IF(AND($F$12&gt;=$B102,COUNTIF($F$35:$I$45,"温度情報")&gt;=1,$F102=1,MZ102&lt;&gt;""),"OK","NG"))))</f>
        <v>不要</v>
      </c>
      <c r="NF102" s="192" t="str">
        <f ca="1">IF($F$12&lt;$B102,"",IF(OR(AND($F$12&gt;=$B102,COUNTIF($F$48:$I$58,"温度情報")=0),$H102=0),"不要",IF(AND($F$12&gt;=$B102,COUNTIF($F$48:$I$58,"温度情報")&gt;=1,$J102="NG"),"日数NG",IF(AND($F$12&gt;=$B102,COUNTIF($F$48:$I$58,"温度情報")&gt;=1,$H102=1,MZ102&lt;&gt;""),"OK","NG"))))</f>
        <v>不要</v>
      </c>
      <c r="NH102" s="192" t="str">
        <f ca="1">IF($F$12&lt;$B102,"",IF(COUNTIF(NB102:NF102,"不要")=3,"OK",IF($N102="NG","日数NG",IF(MZ102="","OK",IF(AND(MZ102&gt;=0,MZ102&lt;&gt;"",ROUNDUP(MZ102,0)-ROUNDDOWN(MZ102,0)=0),"OK","NG")))))</f>
        <v>OK</v>
      </c>
      <c r="NJ102" s="107" t="str">
        <f ca="1">IF($F$12&lt;$B102,"",IF(COUNTIF(NB102:NF102,"不要")=3,"",IF(AND($F$12&gt;=$B102,ISNUMBER(MZ102)=TRUE),MZ102,0)))</f>
        <v/>
      </c>
      <c r="NL102">
        <v>12</v>
      </c>
      <c r="NN102" s="192" t="str">
        <f ca="1">IF($F$12&lt;$B102,"",IF(AND($F$12&gt;=$B102,INDIRECT("'総括分析データ '!"&amp;NN$78&amp;$C102)&lt;&gt;""),INDIRECT("'総括分析データ '!"&amp;NN$78&amp;$C102),""))</f>
        <v/>
      </c>
      <c r="NP102" s="192" t="str">
        <f>IF(OR($F$12&lt;$B102,AND($F$64="",$H$64="",$J$64="")),"",IF(AND($F$12&gt;=$B102,OR($F$64="",$D102=0)),"不要",IF(AND($F$12&gt;=$B102,$F$64&lt;&gt;"",$D102=1,NN102&lt;&gt;""),"OK","NG")))</f>
        <v/>
      </c>
      <c r="NR102" s="192" t="str">
        <f>IF(OR($F$12&lt;$B102,AND($F$64="",$H$64="",$J$64="")),"",IF(AND($F$12&gt;=$B102,OR($H$64="",$H$64=17,$D102=0)),"不要",IF(AND($F$12&gt;=$B102,$H$64&lt;&gt;"",$D102=1,NN102&lt;&gt;""),"OK","NG")))</f>
        <v/>
      </c>
      <c r="NT102" s="107" t="str">
        <f>IF(OR(COUNTIF(NP102:NR102,"不要")=2,AND(NP102="",NR102="")),"",NN102)</f>
        <v/>
      </c>
      <c r="NV102" s="192" t="str">
        <f ca="1">IF($F$12&lt;$B102,"",IF(AND($F$12&gt;=$B102,INDIRECT("'総括分析データ '!"&amp;NV$78&amp;$C102)&lt;&gt;""),INDIRECT("'総括分析データ '!"&amp;NV$78&amp;$C102),""))</f>
        <v/>
      </c>
      <c r="NX102" s="192" t="str">
        <f>IF(OR($F$12&lt;$B102,AND($F$66="",$H$66="",$J$66="")),"",IF(AND($F$12&gt;=$B102,OR($F$66="",$D102=0)),"不要",IF(AND($F$12&gt;=$B102,$F$66&lt;&gt;"",$D102=1,NV102&lt;&gt;""),"OK","NG")))</f>
        <v/>
      </c>
      <c r="NZ102" s="192" t="str">
        <f>IF(OR($F$12&lt;$B102,AND($F$66="",$H$66="",$J$66="")),"",IF(AND($F$12&gt;=$B102,OR($H$66="",$H$66=17,$D102=0)),"不要",IF(AND($F$12&gt;=$B102,$H$66&lt;&gt;"",$D102=1,NV102&lt;&gt;""),"OK","NG")))</f>
        <v/>
      </c>
      <c r="OB102" s="107" t="str">
        <f>IF(OR(COUNTIF(NX102:NZ102,"不要")=2,AND(NX102="",NZ102="")),"",NV102)</f>
        <v/>
      </c>
      <c r="OD102" s="192" t="str">
        <f ca="1">IF($F$12&lt;$B102,"",IF(AND($F$12&gt;=$B102,INDIRECT("'総括分析データ '!"&amp;OD$78&amp;$C102)&lt;&gt;""),INDIRECT("'総括分析データ '!"&amp;OD$78&amp;$C102),""))</f>
        <v/>
      </c>
      <c r="OF102" s="192" t="str">
        <f>IF(OR($F$12&lt;$B102,AND($F$68="",$H$68="",$J$68="")),"",IF(AND($F$12&gt;=$B102,OR($F$68="",$D102=0)),"不要",IF(AND($F$12&gt;=$B102,$F$68&lt;&gt;"",$D102=1,OD102&lt;&gt;""),"OK","NG")))</f>
        <v/>
      </c>
      <c r="OH102" s="192" t="str">
        <f>IF(OR($F$12&lt;$B102,AND($F$68="",$H$68="",$J$68="")),"",IF(AND($F$12&gt;=$B102,OR($H$68="",$H$68=17,$D102=0)),"不要",IF(AND($F$12&gt;=$B102,$H$68&lt;&gt;"",$D102=1,OD102&lt;&gt;""),"OK","NG")))</f>
        <v/>
      </c>
      <c r="OJ102" s="107" t="str">
        <f>IF(OR(COUNTIF(OF102:OH102,"不要")=2,AND(OF102="",OH102="")),"",OD102)</f>
        <v/>
      </c>
      <c r="OL102" s="192" t="str">
        <f ca="1">IF($F$12&lt;$B102,"",IF(AND($F$12&gt;=$B102,INDIRECT("'総括分析データ '!"&amp;OL$78&amp;$C102)&lt;&gt;""),INDIRECT("'総括分析データ '!"&amp;OL$78&amp;$C102),""))</f>
        <v/>
      </c>
      <c r="ON102" s="192" t="str">
        <f>IF(OR($F$12&lt;$B102,AND($F$70="",$H$70="",$J$70="")),"",IF(AND($F$12&gt;=$B102,OR($F$70="",$D102=0)),"不要",IF(AND($F$12&gt;=$B102,$F$70&lt;&gt;"",$D102=1,OL102&lt;&gt;""),"OK","NG")))</f>
        <v/>
      </c>
      <c r="OP102" s="192" t="str">
        <f>IF(OR($F$12&lt;$B102,AND($F$70="",$H$70="",$J$70="")),"",IF(AND($F$12&gt;=$B102,OR($H$70="",$H$70=17,$D102=0)),"不要",IF(AND($F$12&gt;=$B102,$H$70&lt;&gt;"",$D102=1,OL102&lt;&gt;""),"OK","NG")))</f>
        <v/>
      </c>
      <c r="OR102" s="107" t="str">
        <f>IF(OR(COUNTIF(ON102:OP102,"不要")=2,AND(ON102="",OP102="")),"",OL102)</f>
        <v/>
      </c>
    </row>
    <row r="103" spans="2:408" ht="5.0999999999999996" customHeight="1" thickBot="1" x14ac:dyDescent="0.2">
      <c r="L103" s="6"/>
      <c r="CT103" s="108"/>
      <c r="EF103" s="108"/>
      <c r="FJ103" s="108"/>
      <c r="FL103" s="108"/>
      <c r="FZ103" s="108"/>
      <c r="GR103" s="108"/>
      <c r="HF103" s="108"/>
      <c r="HV103" s="108"/>
      <c r="IT103" s="6"/>
      <c r="JL103" s="108"/>
      <c r="JX103" s="6"/>
      <c r="KJ103" s="6"/>
      <c r="KX103" s="6"/>
      <c r="LJ103" s="6"/>
      <c r="LX103" s="108"/>
      <c r="ML103" s="6"/>
      <c r="MX103" s="6"/>
      <c r="NJ103" s="6"/>
    </row>
    <row r="104" spans="2:408" ht="14.25" thickBot="1" x14ac:dyDescent="0.2">
      <c r="B104">
        <v>13</v>
      </c>
      <c r="C104">
        <v>26</v>
      </c>
      <c r="D104" s="52">
        <f ca="1">IF($F$12&lt;$B104,"",IF(AND($F$12&gt;=$B104,INDIRECT("'総括分析データ '!"&amp;D$78&amp;$C104)="○"),1,IF(AND($F$12&gt;=$B104,INDIRECT("'総括分析データ '!"&amp;D$78&amp;$C104)&lt;&gt;"○"),0)))</f>
        <v>0</v>
      </c>
      <c r="F104" s="52">
        <f ca="1">IF($F$12&lt;$B104,"",IF(AND($F$12&gt;=$B104,INDIRECT("'総括分析データ '!"&amp;F$78&amp;$C104)="○"),1,IF(AND($F$12&gt;=$B104,INDIRECT("'総括分析データ '!"&amp;F$78&amp;$C104)&lt;&gt;"○"),0)))</f>
        <v>0</v>
      </c>
      <c r="H104" s="52">
        <f ca="1">IF($F$12&lt;$B104,"",IF(AND($F$12&gt;=$B104,INDIRECT("'総括分析データ '!"&amp;H$78&amp;$C104)="○"),1,IF(AND($F$12&gt;=$B104,INDIRECT("'総括分析データ '!"&amp;H$78&amp;$C104)&lt;&gt;"○"),0)))</f>
        <v>0</v>
      </c>
      <c r="J104" s="192" t="str">
        <f ca="1">IF($F$12&lt;B104,"",IF(AND($F$12&gt;=B104,$F$18="",H104=1),"NG",IF(AND($F$12&gt;=B104,$F$18=17,D104=0,F104=0,H104=0),"NG",IF(AND($F$12&gt;=B104,$F$18="",D104=0,F104=0),"NG",IF(AND($F$12&gt;=B104,OR(D104&gt;=2,F104&gt;=2,H104&gt;=2)),"NG","OK")))))</f>
        <v>NG</v>
      </c>
      <c r="L104" s="52">
        <f ca="1">IF($F$12&lt;B104,"",IF(ISNUMBER(INDIRECT("'総括分析データ '!"&amp;L$78&amp;$C104))=TRUE,VALUE(INDIRECT("'総括分析データ '!"&amp;L$78&amp;$C104)),0))</f>
        <v>0</v>
      </c>
      <c r="N104" s="192" t="str">
        <f ca="1">IF($F$12&lt;$B104,"",IF(AND(L104="",L104&lt;10),"NG","OK"))</f>
        <v>OK</v>
      </c>
      <c r="O104" s="6"/>
      <c r="P104" s="52" t="str">
        <f ca="1">IF($F$12&lt;$B104,"",IF(AND($F$12&gt;=$B104,INDIRECT("'総括分析データ '!"&amp;P$78&amp;$C104)&lt;&gt;""),INDIRECT("'総括分析データ '!"&amp;P$78&amp;$C104),""))</f>
        <v/>
      </c>
      <c r="R104" s="52" t="str">
        <f ca="1">IF($F$12&lt;$B104,"",IF(AND($F$12&gt;=$B104,INDIRECT("'総括分析データ '!"&amp;R$78&amp;$C104)&lt;&gt;""),UPPER(INDIRECT("'総括分析データ '!"&amp;R$78&amp;$C104)),""))</f>
        <v/>
      </c>
      <c r="T104" s="52" t="str">
        <f ca="1">IF($F$12&lt;$B104,"",IF(AND($F$12&gt;=$B104,INDIRECT("'総括分析データ '!"&amp;T$78&amp;$C104)&lt;&gt;""),INDIRECT("'総括分析データ '!"&amp;T$78&amp;$C104),""))</f>
        <v/>
      </c>
      <c r="V104" s="52" t="str">
        <f ca="1">IF($F$12&lt;$B104,"",IF(AND($F$12&gt;=$B104,INDIRECT("'総括分析データ '!"&amp;V$78&amp;$C104)&lt;&gt;""),VALUE(INDIRECT("'総括分析データ '!"&amp;V$78&amp;$C104)),""))</f>
        <v/>
      </c>
      <c r="X104" s="192" t="str">
        <f ca="1">IF($F$12&lt;$B104,"",IF(AND($F$12&gt;=$B104,COUNTIF(プルダウンリスト!$F$3:$F$137,反映・確認シート!P104)=1,COUNTIF(プルダウンリスト!$H$3:$H$4233,反映・確認シート!R104)&gt;=1,T104&lt;&gt;"",V104&lt;&gt;""),"OK","NG"))</f>
        <v>NG</v>
      </c>
      <c r="Z104" s="453" t="str">
        <f ca="1">P104&amp;R104&amp;T104&amp;V104</f>
        <v/>
      </c>
      <c r="AA104" s="454"/>
      <c r="AB104" s="455"/>
      <c r="AD104" s="453" t="str">
        <f ca="1">IF($F$12&lt;$B104,"",IF(AND($F$12&gt;=$B104,INDIRECT("'総括分析データ '!"&amp;AD$78&amp;$C104)&lt;&gt;""),ASC(INDIRECT("'総括分析データ '!"&amp;AD$78&amp;$C104)),""))</f>
        <v/>
      </c>
      <c r="AE104" s="454"/>
      <c r="AF104" s="455"/>
      <c r="AH104" s="192" t="str">
        <f ca="1">IF($F$12&lt;$B104,"",IF(AND($F$12&gt;=$B104,AD104&lt;&gt;""),"OK","NG"))</f>
        <v>NG</v>
      </c>
      <c r="AJ104" s="462" t="str">
        <f ca="1">IF($F$12&lt;$B104,"",IF(AND($F$12&gt;=$B104,INDIRECT("'総括分析データ '!"&amp;AJ$78&amp;$C104)&lt;&gt;""),DBCS(SUBSTITUTE(SUBSTITUTE(INDIRECT("'総括分析データ '!"&amp;AJ$78&amp;$C104),"　"," ")," ","")),""))</f>
        <v/>
      </c>
      <c r="AK104" s="463"/>
      <c r="AL104" s="464"/>
      <c r="AN104" s="192" t="str">
        <f ca="1">IF($F$12&lt;$B104,"",IF(AND($F$12&gt;=$B104,AJ104&lt;&gt;""),"OK","BC"))</f>
        <v>BC</v>
      </c>
      <c r="AP104" s="52" t="str">
        <f ca="1">IF(OR($F$12&lt;$B104,INDIRECT("'総括分析データ '!"&amp;AP$78&amp;$C104)=""),"",INDIRECT("'総括分析データ '!"&amp;AP$78&amp;$C104))</f>
        <v/>
      </c>
      <c r="AR104" s="192" t="str">
        <f ca="1">IF($F$12&lt;$B104,"",IF(AND($F$12&gt;=$B104,COUNTIF(プルダウンリスト!$C$13:$C$16,反映・確認シート!AP104)=1),"OK","NG"))</f>
        <v>NG</v>
      </c>
      <c r="AT104">
        <v>13</v>
      </c>
      <c r="AV104" s="192" t="str">
        <f ca="1">IF($F$12&lt;$B104,"",IF(AND($F$12&gt;=$B104,INDIRECT("'総括分析データ '!"&amp;AV$78&amp;$C104)&lt;&gt;""),INDIRECT("'総括分析データ '!"&amp;AV$78&amp;$C104),""))</f>
        <v/>
      </c>
      <c r="AX104" s="192" t="str">
        <f ca="1">IF($F$12&lt;$B104,"",IF($N104="NG","日数NG",IF(OR(AND($F$6="連携前",$F$12&gt;=$B104,AV104&gt;0,AV104&lt;L104*2880),AND($F$6="連携後",$F$12&gt;=$B104,AV104&gt;=0,AV104&lt;L104*2880)),"OK","NG")))</f>
        <v>NG</v>
      </c>
      <c r="AZ104" s="92">
        <f ca="1">IF($F$12&lt;$B104,"",IF(AND($F$12&gt;=$B104,ISNUMBER(AV104)=TRUE),AV104,0))</f>
        <v>0</v>
      </c>
      <c r="BB104" s="192" t="str">
        <f ca="1">IF($F$12&lt;$B104,"",IF(AND($F$12&gt;=$B104,INDIRECT("'総括分析データ '!"&amp;BB$78&amp;$C104)&lt;&gt;""),VALUE(INDIRECT("'総括分析データ '!"&amp;BB$78&amp;$C104)),""))</f>
        <v/>
      </c>
      <c r="BD104" s="192" t="str">
        <f ca="1">IF($F$12&lt;$B104,"",IF($N104="NG","日数NG",IF(BB104="","NG",IF(AND($F$12&gt;=$B104,$BB104&lt;=$L104*100),"OK","BC"))))</f>
        <v>NG</v>
      </c>
      <c r="BF104" s="192" t="str">
        <f ca="1">IF($F$12&lt;$B104,"",IF(OR($AX104="NG",$AX104="日数NG"),"距離NG",IF(AND($F$12&gt;=$B104,OR(AND($F$6="連携前",$BB104&gt;0),AND($F$6="連携後",$AZ104=0,$BB104=0),AND($F$6="連携後",$AZ104&gt;0,$BB104&gt;0))),"OK","NG")))</f>
        <v>距離NG</v>
      </c>
      <c r="BH104" s="92" t="str">
        <f ca="1">IF($F$12&lt;$B104,"",BB104)</f>
        <v/>
      </c>
      <c r="BJ104" s="192" t="str">
        <f ca="1">IF($F$12&lt;$B104,"",IF(AND($F$12&gt;=$B104,INDIRECT("'総括分析データ '!"&amp;BJ$78&amp;$C104)&lt;&gt;""),VALUE(INDIRECT("'総括分析データ '!"&amp;BJ$78&amp;$C104)),""))</f>
        <v/>
      </c>
      <c r="BL104" s="192" t="str">
        <f ca="1">IF($F$12&lt;$B104,"",IF($N104="NG","日数NG",IF(AND(BJ104&gt;=0,BJ104&lt;&gt;"",BJ104&lt;=100),"OK","NG")))</f>
        <v>NG</v>
      </c>
      <c r="BN104" s="92">
        <f ca="1">IF($F$12&lt;$B104,"",IF(AND($F$12&gt;=$B104,ISNUMBER(BJ104)=TRUE),BJ104,0))</f>
        <v>0</v>
      </c>
      <c r="BP104" s="192" t="str">
        <f ca="1">IF($F$12&lt;$B104,"",IF(AND($F$12&gt;=$B104,INDIRECT("'総括分析データ '!"&amp;BP$78&amp;$C104)&lt;&gt;""),VALUE(INDIRECT("'総括分析データ '!"&amp;BP$78&amp;$C104)),""))</f>
        <v/>
      </c>
      <c r="BR104" s="192" t="str">
        <f ca="1">IF($F$12&lt;$B104,"",IF(OR($AX104="NG",$AX104="日数NG"),"距離NG",IF(BP104="","NG",IF(AND($F$12&gt;=$B104,OR(AND($F$6="連携前",$BP104&gt;0),AND($F$6="連携後",$AZ104=0,$BP104=0),AND($F$6="連携後",$AZ104&gt;0,$BP104&gt;0))),"OK","NG"))))</f>
        <v>距離NG</v>
      </c>
      <c r="BT104" s="92">
        <f ca="1">IF($F$12&lt;$B104,"",IF(AND($F$12&gt;=$B104,ISNUMBER(BP104)=TRUE),BP104,0))</f>
        <v>0</v>
      </c>
      <c r="BV104" s="192" t="str">
        <f ca="1">IF($F$12&lt;$B104,"",IF(AND($F$12&gt;=$B104,INDIRECT("'総括分析データ '!"&amp;BV$78&amp;$C104)&lt;&gt;""),VALUE(INDIRECT("'総括分析データ '!"&amp;BV$78&amp;$C104)),""))</f>
        <v/>
      </c>
      <c r="BX104" s="192" t="str">
        <f ca="1">IF($F$12&lt;$B104,"",IF(AND($F$12&gt;=$B104,$F$16=5,$BV104=""),"NG","OK"))</f>
        <v>OK</v>
      </c>
      <c r="BZ104" s="192" t="str">
        <f ca="1">IF($F$12&lt;$B104,"",IF(AND($F$12&gt;=$B104,$BP104&lt;&gt;"",$BV104&gt;$BP104),"NG","OK"))</f>
        <v>OK</v>
      </c>
      <c r="CB104" s="92">
        <f ca="1">IF($F$12&lt;$B104,"",IF(AND($F$12&gt;=$B104,ISNUMBER(BV104)=TRUE),BV104,0))</f>
        <v>0</v>
      </c>
      <c r="CD104" s="92">
        <f ca="1">IF($F$12&lt;$B104,"",IF(AND($F$12&gt;=$B104,ISNUMBER(INDIRECT("'総括分析データ '!"&amp;CD$78&amp;$C104)=TRUE)),INDIRECT("'総括分析データ '!"&amp;CD$78&amp;$C104),0))</f>
        <v>0</v>
      </c>
      <c r="CF104">
        <v>13</v>
      </c>
      <c r="CH104" s="192" t="str">
        <f ca="1">IF($F$12&lt;$B104,"",IF(AND($F$12&gt;=$B104,INDIRECT("'総括分析データ '!"&amp;CH$78&amp;$C104)&lt;&gt;""),VALUE(INDIRECT("'総括分析データ '!"&amp;CH$78&amp;$C104)),""))</f>
        <v/>
      </c>
      <c r="CJ104" s="192" t="str">
        <f ca="1">IF($F$12&lt;$B104,"",IF(OR(AND($F$12&gt;=$B104,COUNTIF($F$22:$I$32,"走行時間")=0),$D104=0),"不要",IF(AND($F$12&gt;=$B104,COUNTIF($F$22:$I$32,"走行時間")=1,$J104="NG"),"日数NG",IF(AND($F$12&gt;=$B104,COUNTIF($F$22:$I$32,"走行時間")=1,$D104=1,$CH104&lt;&gt;""),"OK","NG"))))</f>
        <v>不要</v>
      </c>
      <c r="CL104" s="192" t="str">
        <f ca="1">IF($F$12&lt;$B104,"",IF(OR(AND($F$12&gt;=$B104,COUNTIF($F$35:$I$45,"走行時間")=0),$F104=0),"不要",IF(AND($F$12&gt;=$B104,COUNTIF($F$35:$I$45,"走行時間")=1,$J104="NG"),"日数NG",IF(AND($F$12&gt;=$B104,COUNTIF($F$35:$I$45,"走行時間")=1,$F104=1,$CH104&lt;&gt;""),"OK","NG"))))</f>
        <v>不要</v>
      </c>
      <c r="CN104" s="192" t="str">
        <f ca="1">IF($F$12&lt;$B104,"",IF(OR(AND($F$12&gt;=$B104,COUNTIF($F$48:$I$58,"走行時間")=0),$H104=0),"不要",IF(AND($F$12&gt;=$B104,COUNTIF($F$48:$I$58,"走行時間")=1,$J104="NG"),"日数NG",IF(AND($F$12&gt;=$B104,COUNTIF($F$48:$I$58,"走行時間")=1,$H104=1,$CH104&lt;&gt;""),"OK","NG"))))</f>
        <v>不要</v>
      </c>
      <c r="CP104" s="192" t="str">
        <f ca="1">IF($F$12&lt;$B104,"",IF(COUNTIF($CJ104:$CN104,"不要")=3,"OK",IF(OR($AX104="NG",$AX104="日数NG"),"距離NG",IF(AND($F$12&gt;=$B104,OR(AND($F$6="連携前",CH104&gt;0),AND($F$6="連携後",$AZ104=0,CH104=0),AND($F$6="連携後",$AZ104&gt;0,CH104&gt;0))),"OK","NG"))))</f>
        <v>OK</v>
      </c>
      <c r="CR104" s="192" t="str">
        <f ca="1">IF($F$12&lt;$B104,"",IF(COUNTIF($CJ104:$CN104,"不要")=3,"OK",IF(OR($AX104="NG",$AX104="日数NG"),"距離NG",IF(AND($F$12&gt;=$B104,$L104*1440&gt;=CH104),"OK","NG"))))</f>
        <v>OK</v>
      </c>
      <c r="CT104" s="107" t="str">
        <f ca="1">IF(OR(COUNTIF($CJ104:$CN104,"不要")=3,$F$12&lt;$B104),"",IF(AND($F$12&gt;=$B104,ISNUMBER(CH104)=TRUE),CH104,0))</f>
        <v/>
      </c>
      <c r="CV104" s="192" t="str">
        <f ca="1">IF($F$12&lt;$B104,"",IF(AND($F$12&gt;=$B104,INDIRECT("'総括分析データ '!"&amp;CV$78&amp;$C104)&lt;&gt;""),VALUE(INDIRECT("'総括分析データ '!"&amp;CV$78&amp;$C104)),""))</f>
        <v/>
      </c>
      <c r="CX104" s="192" t="str">
        <f ca="1">IF($F$12&lt;$B104,"",IF(OR(AND($F$12&gt;=$B104,COUNTIF($F$22:$I$32,"平均速度")=0),$D104=0),"不要",IF(AND($F$12&gt;=$B104,COUNTIF($F$22:$I$32,"平均速度")=1,$J104="NG"),"日数NG",IF(AND($F$12&gt;=$B104,COUNTIF($F$22:$I$32,"平均速度")=1,$D104=1,$CH104&lt;&gt;""),"OK","NG"))))</f>
        <v>不要</v>
      </c>
      <c r="CZ104" s="192" t="str">
        <f ca="1">IF($F$12&lt;$B104,"",IF(OR(AND($F$12&gt;=$B104,COUNTIF($F$35:$I$45,"平均速度")=0),$F104=0),"不要",IF(AND($F$12&gt;=$B104,COUNTIF($F$35:$I$45,"平均速度")=1,$J104="NG"),"日数NG",IF(AND($F$12&gt;=$B104,COUNTIF($F$35:$I$45,"平均速度")=1,$F104=1,$CH104&lt;&gt;""),"OK","NG"))))</f>
        <v>不要</v>
      </c>
      <c r="DB104" s="192" t="str">
        <f ca="1">IF($F$12&lt;$B104,"",IF(OR(AND($F$12&gt;=$B104,COUNTIF($F$48:$I$58,"平均速度")=0),$H104=0),"不要",IF(AND($F$12&gt;=$B104,COUNTIF($F$48:$I$58,"平均速度")=1,$J104="NG"),"日数NG",IF(AND($F$12&gt;=$B104,COUNTIF($F$48:$I$58,"平均速度")=1,$H104=1,$CH104&lt;&gt;""),"OK","NG"))))</f>
        <v>不要</v>
      </c>
      <c r="DD104" s="192" t="str">
        <f ca="1">IF($F$12&lt;$B104,"",IF(COUNTIF($CX104:$DB104,"不要")=3,"OK",IF(OR($AX104="NG",$AX104="日数NG"),"距離NG",IF(AND($F$12&gt;=$B104,OR(AND($F$6="連携前",CV104&gt;0),AND($F$6="連携後",$AV104=0,CV104=0),AND($F$6="連携後",$AV104&gt;0,CV104&gt;0))),"OK","NG"))))</f>
        <v>OK</v>
      </c>
      <c r="DF104" s="192" t="str">
        <f ca="1">IF($F$12&lt;$B104,"",IF(COUNTIF($CX104:$DB104,"不要")=3,"OK",IF(OR($AX104="NG",$AX104="日数NG"),"距離NG",IF(AND($F$12&gt;=$B104,CV104&lt;60),"OK",IF(AND($F$12&gt;=$B104,CV104&lt;120),"BC","NG")))))</f>
        <v>OK</v>
      </c>
      <c r="DH104" s="107" t="str">
        <f ca="1">IF(OR($F$12&lt;$B104,COUNTIF($CX104:$DB104,"不要")=3),"",IF(AND($F$12&gt;=$B104,ISNUMBER(CV104)=TRUE),CV104,0))</f>
        <v/>
      </c>
      <c r="DJ104">
        <v>13</v>
      </c>
      <c r="DL104" s="192" t="str">
        <f ca="1">IF($F$12&lt;$B104,"",IF(AND($F$12&gt;=$B104,INDIRECT("'総括分析データ '!"&amp;DL$78&amp;$C104)&lt;&gt;""),VALUE(INDIRECT("'総括分析データ '!"&amp;DL$78&amp;$C104)),""))</f>
        <v/>
      </c>
      <c r="DN104" s="192" t="str">
        <f ca="1">IF($F$12&lt;$B104,"",IF(OR(AND($F$12&gt;=$B104,COUNTIF($F$22:$I$32,"走行距離（高速道路）")=0),$D104=0),"不要",IF(AND($F$12&gt;=$B104,COUNTIF($F$22:$I$32,"走行距離（高速道路）")&gt;=1,$J104="NG"),"日数NG",IF(AND($F$12&gt;=$B104,COUNTIF($F$22:$I$32,"走行距離（高速道路）")&gt;=1,$D104=1,$CH104&lt;&gt;""),"OK","NG"))))</f>
        <v>不要</v>
      </c>
      <c r="DP104" s="192" t="str">
        <f ca="1">IF($F$12&lt;$B104,"",IF(OR(AND($F$12&gt;=$B104,COUNTIF($F$35:$I$45,"走行距離（高速道路）")=0),$F104=0),"不要",IF(AND($F$12&gt;=$B104,COUNTIF($F$35:$I$45,"走行距離（高速道路）")&gt;=1,$J104="NG"),"日数NG",IF(AND($F$12&gt;=$B104,COUNTIF($F$35:$I$45,"走行距離（高速道路）")&gt;=1,$F104=1,$CH104&lt;&gt;""),"OK","NG"))))</f>
        <v>不要</v>
      </c>
      <c r="DR104" s="192" t="str">
        <f ca="1">IF($F$12&lt;$B104,"",IF(OR(AND($F$12&gt;=$B104,COUNTIF($F$48:$I$58,"走行距離（高速道路）")=0),$H104=0),"不要",IF(AND($F$12&gt;=$B104,COUNTIF($F$48:$I$58,"走行距離（高速道路）")&gt;=1,$J104="NG"),"日数NG",IF(AND($F$12&gt;=$B104,COUNTIF($F$48:$I$58,"走行距離（高速道路）")&gt;=1,$H104=1,$CH104&lt;&gt;""),"OK","NG"))))</f>
        <v>不要</v>
      </c>
      <c r="DT104" s="192" t="str">
        <f ca="1">IF($F$12&lt;$B104,"",IF(COUNTIF($DN104:$DR104,"不要")=3,"OK",IF(OR($AX104="NG",$AX104="日数NG"),"距離NG",IF(DL104&gt;=0,"OK","NG"))))</f>
        <v>OK</v>
      </c>
      <c r="DV104" s="192" t="str">
        <f ca="1">IF($F$12&lt;$B104,"",IF(COUNTIF($DN104:$DR104,"不要")=3,"OK",IF(OR($AX104="NG",$AX104="日数NG"),"距離NG",IF(AND($F$12&gt;=$B104,AX104="OK",OR(DL104&lt;=AZ104,DL104="")),"OK","NG"))))</f>
        <v>OK</v>
      </c>
      <c r="DX104" s="107" t="str">
        <f ca="1">IF(OR($F$12&lt;$B104,COUNTIF($DN104:$DR104,"不要")=3),"",IF(AND($F$12&gt;=$B104,ISNUMBER(DL104)=TRUE),DL104,0))</f>
        <v/>
      </c>
      <c r="DZ104" s="192" t="str">
        <f ca="1">IF($F$12&lt;$B104,"",IF(AND($F$12&gt;=$B104,INDIRECT("'総括分析データ '!"&amp;DZ$78&amp;$C104)&lt;&gt;""),VALUE(INDIRECT("'総括分析データ '!"&amp;DZ$78&amp;$C104)),""))</f>
        <v/>
      </c>
      <c r="EB104" s="192" t="str">
        <f ca="1">IF($F$12&lt;$B104,"",IF(COUNTIF($CJ104:$CN104,"不要")=3,"OK",IF($N104="NG","日数NG",IF(OR(DZ104&gt;=0,DZ104=""),"OK","NG"))))</f>
        <v>OK</v>
      </c>
      <c r="ED104" s="192" t="str">
        <f ca="1">IF($F$12&lt;$B104,"",IF(COUNTIF($CJ104:$CN104,"不要")=3,"OK",IF($N104="NG","日数NG",IF(OR(DZ104&lt;=CH104,DZ104=""),"OK","NG"))))</f>
        <v>OK</v>
      </c>
      <c r="EF104" s="107">
        <f ca="1">IF($F$12&lt;$B104,"",IF(AND($F$12&gt;=$B104,ISNUMBER(DZ104)=TRUE),DZ104,0))</f>
        <v>0</v>
      </c>
      <c r="EH104" s="192" t="str">
        <f ca="1">IF($F$12&lt;$B104,"",IF(AND($F$12&gt;=$B104,INDIRECT("'総括分析データ '!"&amp;EH$78&amp;$C104)&lt;&gt;""),VALUE(INDIRECT("'総括分析データ '!"&amp;EH$78&amp;$C104)),""))</f>
        <v/>
      </c>
      <c r="EJ104" s="192" t="str">
        <f ca="1">IF($F$12&lt;$B104,"",IF(COUNTIF($CX104:$DB104,"不要")=3,"OK",IF(OR($AX104="NG",$AX104="日数NG"),"距離NG",IF(OR(EH104&gt;=0,EH104=""),"OK","NG"))))</f>
        <v>OK</v>
      </c>
      <c r="EL104" s="192" t="str">
        <f ca="1">IF($F$12&lt;$B104,"",IF(COUNTIF($CX104:$DB104,"不要")=3,"OK",IF(OR($AX104="NG",$AX104="日数NG"),"距離NG",IF(OR(EH104&lt;=120,EH104=""),"OK","NG"))))</f>
        <v>OK</v>
      </c>
      <c r="EN104" s="92">
        <f ca="1">IF($F$12&lt;$B104,"",IF(AND($F$12&gt;=$B104,ISNUMBER(EH104)=TRUE),EH104,0))</f>
        <v>0</v>
      </c>
      <c r="EP104">
        <v>13</v>
      </c>
      <c r="ER104" s="192" t="str">
        <f ca="1">IF($F$12&lt;$B104,"",IF(AND($F$12&gt;=$B104,INDIRECT("'総括分析データ '!"&amp;ER$78&amp;$C104)&lt;&gt;""),VALUE(INDIRECT("'総括分析データ '!"&amp;ER$78&amp;$C104)),""))</f>
        <v/>
      </c>
      <c r="ET104" s="192" t="str">
        <f ca="1">IF($F$12&lt;$B104,"",IF(AND($F$12&gt;=$B104,INDIRECT("'総括分析データ '!"&amp;ET$78&amp;$C104)&lt;&gt;""),VALUE(INDIRECT("'総括分析データ '!"&amp;ET$78&amp;$C104)),""))</f>
        <v/>
      </c>
      <c r="EV104" s="192" t="str">
        <f ca="1">IF($F$12&lt;$B104,"",IF(OR(AND($F$12&gt;=$B104,COUNTIF($F$22:$I$32,"荷積み・荷卸し")=0),$D104=0),"不要",IF(AND($F$12&gt;=$B104,COUNTIF($F$22:$I$32,"荷積み・荷卸し")&gt;=1,$J104="NG"),"日数NG",IF(OR(AND($F$12&gt;=$B104,COUNTIF($F$22:$I$32,"荷積み・荷卸し")&gt;=1,$D104=1,$ER104&lt;&gt;""),AND($F$12&gt;=$B104,COUNTIF($F$22:$I$32,"荷積み・荷卸し")&gt;=1,$D104=1,$ET104&lt;&gt;"")),"OK","NG"))))</f>
        <v>不要</v>
      </c>
      <c r="EX104" s="192" t="str">
        <f ca="1">IF($F$12&lt;$B104,"",IF(OR(AND($F$12&gt;=$B104,COUNTIF($F$35:$I$45,"荷積み・荷卸し")=0),$F104=0),"不要",IF(AND($F$12&gt;=$B104,COUNTIF($F$35:$I$45,"荷積み・荷卸し")&gt;=1,$J104="NG"),"日数NG",IF(OR(AND($F$12&gt;=$B104,COUNTIF($F$35:$I$45,"荷積み・荷卸し")&gt;=1,$F104=1,$ER104&lt;&gt;""),AND($F$12&gt;=$B104,COUNTIF($F$35:$I$45,"荷積み・荷卸し")&gt;=1,$F104=1,$ET104&lt;&gt;"")),"OK","NG"))))</f>
        <v>不要</v>
      </c>
      <c r="EZ104" s="192" t="str">
        <f ca="1">IF($F$12&lt;$B104,"",IF(OR(AND($F$12&gt;=$B104,COUNTIF($F$48:$I$58,"荷積み・荷卸し")=0),$H104=0),"不要",IF(AND($F$12&gt;=$B104,COUNTIF($F$48:$I$58,"荷積み・荷卸し")&gt;=1,$J104="NG"),"日数NG",IF(OR(AND($F$12&gt;=$B104,COUNTIF($F$48:$I$58,"荷積み・荷卸し")&gt;=1,$H104=1,$ER104&lt;&gt;""),AND($F$12&gt;=$B104,COUNTIF($F$48:$I$58,"荷積み・荷卸し")&gt;=1,$H104=1,$ET104&lt;&gt;"")),"OK","NG"))))</f>
        <v>不要</v>
      </c>
      <c r="FB104" s="192" t="str">
        <f ca="1">IF($F$12&lt;$B104,"",IF(COUNTIF($EV104:$EZ104,"不要")=3,"OK",IF($N104="NG","日数NG",IF(OR(ER104&gt;=0,ER104=""),"OK","NG"))))</f>
        <v>OK</v>
      </c>
      <c r="FD104" s="192" t="str">
        <f ca="1">IF($F$12&lt;$B104,"",IF(COUNTIF($EV104:$EZ104,"不要")=3,"OK",IF($N104="NG","日数NG",IF(OR(ER104&lt;=$L104*1440,ER104=""),"OK","NG"))))</f>
        <v>OK</v>
      </c>
      <c r="FF104" s="192" t="str">
        <f ca="1">IF($F$12&lt;$B104,"",IF(COUNTIF($EV104:$EZ104,"不要")=3,"OK",IF($N104="NG","日数NG",IF(OR(ET104&gt;=0,ET104=""),"OK","NG"))))</f>
        <v>OK</v>
      </c>
      <c r="FH104" s="192" t="str">
        <f ca="1">IF($F$12&lt;$B104,"",IF(COUNTIF($EV104:$EZ104,"不要")=3,"OK",IF($N104="NG","日数NG",IF(OR(ET104&lt;=$L104*1440,ET104=""),"OK","NG"))))</f>
        <v>OK</v>
      </c>
      <c r="FJ104" s="107" t="str">
        <f ca="1">IF($F$12&lt;$B104,"",IF(COUNTIF($EV104:$EZ104,"不要")=3,"",IF(AND($F$12&gt;=$B104,ISNUMBER(ER104)=TRUE),ER104,0)))</f>
        <v/>
      </c>
      <c r="FL104" s="107" t="str">
        <f ca="1">IF($F$12&lt;$B104,"",IF(COUNTIF($EV104:$EZ104,"不要")=3,"",IF(AND($F$12&gt;=$B104,ISNUMBER(ET104)=TRUE),ET104,0)))</f>
        <v/>
      </c>
      <c r="FN104" s="192" t="str">
        <f ca="1">IF($F$12&lt;$B104,"",IF(AND($F$12&gt;=$B104,INDIRECT("'総括分析データ '!"&amp;FN$78&amp;$C104)&lt;&gt;""),VALUE(INDIRECT("'総括分析データ '!"&amp;FN$78&amp;$C104)),""))</f>
        <v/>
      </c>
      <c r="FP104" s="192" t="str">
        <f ca="1">IF($F$12&lt;$B104,"",IF(OR(AND($F$12&gt;=$B104,COUNTIF($F$22:$I$32,"荷待ち時間")=0),$D104=0),"不要",IF(AND($F$12&gt;=$B104,COUNTIF($F$22:$I$32,"荷待ち時間")&gt;=1,$J104="NG"),"日数NG",IF(AND($F$12&gt;=$B104,COUNTIF($F$22:$I$32,"荷待ち時間")&gt;=1,$D104=1,$FN104&lt;&gt;""),"OK","NG"))))</f>
        <v>不要</v>
      </c>
      <c r="FR104" s="192" t="str">
        <f ca="1">IF($F$12&lt;$B104,"",IF(OR(AND($F$12&gt;=$B104,COUNTIF($F$35:$I$45,"荷待ち時間")=0),$F104=0),"不要",IF(AND($F$12&gt;=$B104,COUNTIF($F$35:$I$45,"荷待ち時間")&gt;=1,$J104="NG"),"日数NG",IF(AND($F$12&gt;=$B104,COUNTIF($F$35:$I$45,"荷待ち時間")&gt;=1,$F104=1,$FN104&lt;&gt;""),"OK","NG"))))</f>
        <v>不要</v>
      </c>
      <c r="FT104" s="192" t="str">
        <f ca="1">IF($F$12&lt;$B104,"",IF(OR(AND($F$12&gt;=$B104,COUNTIF($F$48:$I$58,"荷待ち時間")=0),$H104=0),"不要",IF(AND($F$12&gt;=$B104,COUNTIF($F$48:$I$58,"荷待ち時間")&gt;=1,$J104="NG"),"日数NG",IF(AND($F$12&gt;=$B104,COUNTIF($F$48:$I$58,"荷待ち時間")&gt;=1,$H104=1,$FN104&lt;&gt;""),"OK","NG"))))</f>
        <v>不要</v>
      </c>
      <c r="FV104" s="192" t="str">
        <f ca="1">IF($F$12&lt;$B104,"",IF(COUNTIF($FP104:$FT104,"不要")=3,"OK",IF($N104="NG","日数NG",IF(FN104&gt;=0,"OK","NG"))))</f>
        <v>OK</v>
      </c>
      <c r="FX104" s="192" t="str">
        <f ca="1">IF($F$12&lt;$B104,"",IF(COUNTIF($FP104:$FT104,"不要")=3,"OK",IF($N104="NG","日数NG",IF(AND($F$12&gt;=$B104,$N104="OK",FN104&lt;=$L104*1440),"OK","NG"))))</f>
        <v>OK</v>
      </c>
      <c r="FZ104" s="107" t="str">
        <f ca="1">IF($F$12&lt;$B104,"",IF(COUNTIF($FP104:$FT104,"不要")=3,"",IF(AND($F$12&gt;=$B104,ISNUMBER(FN104)=TRUE),FN104,0)))</f>
        <v/>
      </c>
      <c r="GB104">
        <v>13</v>
      </c>
      <c r="GD104" s="192" t="str">
        <f ca="1">IF($F$12&lt;$B104,"",IF(AND($F$12&gt;=$B104,INDIRECT("'総括分析データ '!"&amp;GD$78&amp;$C104)&lt;&gt;""),VALUE(INDIRECT("'総括分析データ '!"&amp;GD$78&amp;$C104)),""))</f>
        <v/>
      </c>
      <c r="GF104" s="192" t="str">
        <f ca="1">IF($F$12&lt;$B104,"",IF(OR(AND($F$12&gt;=$B104,COUNTIF($F$22:$I$32,"荷待ち時間（うちアイドリング時間）")=0),$D104=0),"不要",IF(AND($F$12&gt;=$B104,COUNTIF($F$22:$I$32,"荷待ち時間（うちアイドリング時間）")&gt;=1,$J104="NG"),"日数NG",IF(AND($F$12&gt;=$B104,COUNTIF($F$22:$I$32,"荷待ち時間（うちアイドリング時間）")&gt;=1,$D104=1,GD104&lt;&gt;""),"OK","NG"))))</f>
        <v>不要</v>
      </c>
      <c r="GH104" s="192" t="str">
        <f ca="1">IF($F$12&lt;$B104,"",IF(OR(AND($F$12&gt;=$B104,COUNTIF($F$35:$I$45,"荷待ち時間（うちアイドリング時間）")=0),$F104=0),"不要",IF(AND($F$12&gt;=$B104,COUNTIF($F$35:$I$45,"荷待ち時間（うちアイドリング時間）")&gt;=1,$J104="NG"),"日数NG",IF(AND($F$12&gt;=$B104,COUNTIF($F$35:$I$45,"荷待ち時間（うちアイドリング時間）")&gt;=1,$F104=1,$GD104&lt;&gt;""),"OK","NG"))))</f>
        <v>不要</v>
      </c>
      <c r="GJ104" s="192" t="str">
        <f ca="1">IF($F$12&lt;$B104,"",IF(OR(AND($F$12&gt;=$B104,COUNTIF($F$48:$I$58,"荷待ち時間（うちアイドリング時間）")=0),$H104=0),"不要",IF(AND($F$12&gt;=$B104,COUNTIF($F$48:$I$58,"荷待ち時間（うちアイドリング時間）")&gt;=1,$J104="NG"),"日数NG",IF(AND($F$12&gt;=$B104,COUNTIF($F$48:$I$58,"荷待ち時間（うちアイドリング時間）")&gt;=1,$H104=1,$GD104&lt;&gt;""),"OK","NG"))))</f>
        <v>不要</v>
      </c>
      <c r="GL104" s="192" t="str">
        <f ca="1">IF($F$12&lt;$B104,"",IF(OR(AND($F$12&gt;=$B104,$F104=0),AND($F$12&gt;=$B104,$F$16&lt;&gt;5)),"不要",IF(AND($F$12&gt;=$B104,$F$16=5,$GD104&lt;&gt;""),"OK","NG")))</f>
        <v>不要</v>
      </c>
      <c r="GN104" s="192" t="str">
        <f ca="1">IF($F$12&lt;$B104,"",IF($N104="NG","日数NG",IF(GD104&gt;=0,"OK","NG")))</f>
        <v>OK</v>
      </c>
      <c r="GP104" s="192" t="str">
        <f ca="1">IF($F$12&lt;$B104,"",IF($N104="NG","日数NG",IF(OR(COUNTIF(GF104:GL104,"不要")=4,AND($F$12&gt;=$B104,$N104="OK",$FN104&gt;=0,$GD104&lt;=FN104),AND($F$12&gt;=$B104,$N104="OK",$FN104="",$GD104&lt;=$L104*1440)),"OK","NG")))</f>
        <v>OK</v>
      </c>
      <c r="GR104" s="107" t="str">
        <f ca="1">IF($F$12&lt;$B104,"",IF(COUNTIF($GF104:$GJ104,"不要")=3,"",IF(AND($F$12&gt;=$B104,ISNUMBER(GD104)=TRUE),GD104,0)))</f>
        <v/>
      </c>
      <c r="GT104" s="192" t="str">
        <f ca="1">IF($F$12&lt;$B104,"",IF(AND($F$12&gt;=$B104,INDIRECT("'総括分析データ '!"&amp;GT$78&amp;$C104)&lt;&gt;""),VALUE(INDIRECT("'総括分析データ '!"&amp;GT$78&amp;$C104)),""))</f>
        <v/>
      </c>
      <c r="GV104" s="192" t="str">
        <f ca="1">IF($F$12&lt;$B104,"",IF(OR(AND($F$12&gt;=$B104,COUNTIF($F$22:$I$32,"早着による待機時間")=0),$D104=0),"不要",IF(AND($F$12&gt;=$B104,COUNTIF($F$22:$I$32,"早着による待機時間")&gt;=1,$J104="NG"),"日数NG",IF(AND($F$12&gt;=$B104,COUNTIF($F$22:$I$32,"早着による待機時間")&gt;=1,$D104=1,GT104&lt;&gt;""),"OK","NG"))))</f>
        <v>不要</v>
      </c>
      <c r="GX104" s="192" t="str">
        <f ca="1">IF($F$12&lt;$B104,"",IF(OR(AND($F$12&gt;=$B104,COUNTIF($F$35:$I$45,"早着による待機時間")=0),$F104=0),"不要",IF(AND($F$12&gt;=$B104,COUNTIF($F$35:$I$45,"早着による待機時間")&gt;=1,$J104="NG"),"日数NG",IF(AND($F$12&gt;=$B104,COUNTIF($F$35:$I$45,"早着による待機時間")&gt;=1,$F104=1,GT104&lt;&gt;""),"OK","NG"))))</f>
        <v>不要</v>
      </c>
      <c r="GZ104" s="192" t="str">
        <f ca="1">IF($F$12&lt;$B104,"",IF(OR(AND($F$12&gt;=$B104,COUNTIF($F$48:$I$58,"早着による待機時間")=0),$H104=0),"不要",IF(AND($F$12&gt;=$B104,COUNTIF($F$48:$I$58,"早着による待機時間")&gt;=1,$J104="NG"),"日数NG",IF(AND($F$12&gt;=$B104,COUNTIF($F$48:$I$58,"早着による待機時間")&gt;=1,$H104=1,GT104&lt;&gt;""),"OK","NG"))))</f>
        <v>不要</v>
      </c>
      <c r="HB104" s="192" t="str">
        <f ca="1">IF($F$12&lt;$B104,"",IF(COUNTIF($GV104:$GZ104,"不要")=3,"OK",IF($N104="NG","日数NG",IF(GT104&gt;=0,"OK","NG"))))</f>
        <v>OK</v>
      </c>
      <c r="HD104" s="192" t="str">
        <f ca="1">IF($F$12&lt;$B104,"",IF(COUNTIF($GV104:$GZ104,"不要")=3,"OK",IF($N104="NG","日数NG",IF(AND($F$12&gt;=$B104,$N104="OK",GT104&lt;=$L104*1440),"OK","NG"))))</f>
        <v>OK</v>
      </c>
      <c r="HF104" s="107" t="str">
        <f ca="1">IF($F$12&lt;$B104,"",IF(COUNTIF($GV104:$GZ104,"不要")=3,"",IF(AND($F$12&gt;=$B104,ISNUMBER(GT104)=TRUE),GT104,0)))</f>
        <v/>
      </c>
      <c r="HH104">
        <v>13</v>
      </c>
      <c r="HJ104" s="192" t="str">
        <f ca="1">IF($F$12&lt;$B104,"",IF(AND($F$12&gt;=$B104,INDIRECT("'総括分析データ '!"&amp;HJ$78&amp;$C104)&lt;&gt;""),VALUE(INDIRECT("'総括分析データ '!"&amp;HJ$78&amp;$C104)),""))</f>
        <v/>
      </c>
      <c r="HL104" s="192" t="str">
        <f ca="1">IF($F$12&lt;$B104,"",IF(OR(AND($F$12&gt;=$B104,COUNTIF($F$22:$I$32,"休憩")=0),$D104=0),"不要",IF(AND($F$12&gt;=$B104,COUNTIF($F$22:$I$32,"休憩")&gt;=1,$J104="NG"),"日数NG",IF(AND($F$12&gt;=$B104,COUNTIF($F$22:$I$32,"休憩")&gt;=1,$D104=1,HJ104&lt;&gt;""),"OK","NG"))))</f>
        <v>不要</v>
      </c>
      <c r="HN104" s="192" t="str">
        <f ca="1">IF($F$12&lt;$B104,"",IF(OR(AND($F$12&gt;=$B104,COUNTIF($F$35:$I$45,"休憩")=0),$F104=0),"不要",IF(AND($F$12&gt;=$B104,COUNTIF($F$35:$I$45,"休憩")&gt;=1,$J104="NG"),"日数NG",IF(AND($F$12&gt;=$B104,COUNTIF($F$35:$I$45,"休憩")&gt;=1,$F104=1,HJ104&lt;&gt;""),"OK","NG"))))</f>
        <v>不要</v>
      </c>
      <c r="HP104" s="192" t="str">
        <f ca="1">IF($F$12&lt;$B104,"",IF(OR(AND($F$12&gt;=$B104,COUNTIF($F$48:$I$58,"休憩")=0),$H104=0),"不要",IF(AND($F$12&gt;=$B104,COUNTIF($F$48:$I$58,"休憩")&gt;=1,$J104="NG"),"日数NG",IF(AND($F$12&gt;=$B104,COUNTIF($F$48:$I$58,"休憩")&gt;=1,$H104=1,HJ104&lt;&gt;""),"OK","NG"))))</f>
        <v>不要</v>
      </c>
      <c r="HR104" s="192" t="str">
        <f ca="1">IF($F$12&lt;$B104,"",IF(COUNTIF($HL104:$HP104,"不要")=3,"OK",IF($N104="NG","日数NG",IF(HJ104&gt;=0,"OK","NG"))))</f>
        <v>OK</v>
      </c>
      <c r="HT104" s="192" t="str">
        <f ca="1">IF($F$12&lt;$B104,"",IF(COUNTIF($HL104:$HP104,"不要")=3,"OK",IF($N104="NG","日数NG",IF(AND($F$12&gt;=$B104,$N104="OK",HJ104&lt;=$L104*1440),"OK","NG"))))</f>
        <v>OK</v>
      </c>
      <c r="HV104" s="107" t="str">
        <f ca="1">IF($F$12&lt;$B104,"",IF(COUNTIF($HL104:$HP104,"不要")=3,"",IF(AND($F$12&gt;=$B104,ISNUMBER(HJ104)=TRUE),HJ104,0)))</f>
        <v/>
      </c>
      <c r="HX104" s="192" t="str">
        <f ca="1">IF($F$12&lt;$B104,"",IF(AND($F$12&gt;=$B104,INDIRECT("'総括分析データ '!"&amp;HX$78&amp;$C104)&lt;&gt;""),VALUE(INDIRECT("'総括分析データ '!"&amp;HX$78&amp;$C104)),""))</f>
        <v/>
      </c>
      <c r="HZ104" s="192" t="str">
        <f ca="1">IF($F$12&lt;$B104,"",IF(OR(AND($F$12&gt;=$B104,COUNTIF($F$22:$I$32,"発着時刻")=0),$D104=0),"不要",IF(AND($F$12&gt;=$B104,COUNTIF($F$22:$I$32,"発着時刻")&gt;=1,$J104="NG"),"日数NG",IF(AND($F$12&gt;=$B104,COUNTIF($F$22:$I$32,"発着時刻")&gt;=1,$D104=1,HX104&lt;&gt;""),"OK","NG"))))</f>
        <v>不要</v>
      </c>
      <c r="IB104" s="192" t="str">
        <f ca="1">IF($F$12&lt;$B104,"",IF(OR(AND($F$12&gt;=$B104,COUNTIF($F$35:$I$45,"発着時刻")=0),$F104=0),"不要",IF(AND($F$12&gt;=$B104,COUNTIF($F$35:$I$45,"発着時刻")&gt;=1,$J104="NG"),"日数NG",IF(AND($F$12&gt;=$B104,COUNTIF($F$35:$I$45,"発着時刻")&gt;=1,$F104=1,HX104&lt;&gt;""),"OK","NG"))))</f>
        <v>不要</v>
      </c>
      <c r="ID104" s="192" t="str">
        <f ca="1">IF($F$12&lt;$B104,"",IF(OR(AND($F$12&gt;=$B104,COUNTIF($F$48:$I$58,"発着時刻")=0),$H104=0),"不要",IF(AND($F$12&gt;=$B104,COUNTIF($F$48:$I$58,"発着時刻")&gt;=1,$J104="NG"),"日数NG",IF(AND($F$12&gt;=$B104,COUNTIF($F$48:$I$58,"発着時刻")&gt;=1,$H104=1,HX104&lt;&gt;""),"OK","NG"))))</f>
        <v>不要</v>
      </c>
      <c r="IF104" s="192" t="str">
        <f ca="1">IF($F$12&lt;$B104,"",IF(COUNTIF(HZ104:ID104,"不要")=3,"OK",IF($N104="NG","日数NG",IF(HX104="","OK",IF(AND(HX104&gt;=0,HX104&lt;&gt;"",ROUNDUP(HX104,0)-ROUNDDOWN(HX104,0)=0),"OK","NG")))))</f>
        <v>OK</v>
      </c>
      <c r="IH104" s="107" t="str">
        <f ca="1">IF($F$12&lt;$B104,"",IF(COUNTIF(HZ104:ID104,"不要")=3,"",IF(AND($F$12&gt;=$B104,ISNUMBER(HX104)=TRUE),HX104,0)))</f>
        <v/>
      </c>
      <c r="IJ104" s="192" t="str">
        <f ca="1">IF($F$12&lt;$B104,"",IF(AND($F$12&gt;=$B104,INDIRECT("'総括分析データ '!"&amp;IJ$78&amp;$C104)&lt;&gt;""),INDIRECT("'総括分析データ '!"&amp;IJ$78&amp;$C104),""))</f>
        <v/>
      </c>
      <c r="IL104" s="192" t="str">
        <f ca="1">IF($F$12&lt;$B104,"",IF(OR(AND($F$12&gt;=$B104,COUNTIF($F$22:$I$32,"積載情報")=0),$D104=0),"不要",IF(AND($F$12&gt;=$B104,COUNTIF($F$22:$I$32,"積載情報")&gt;=1,$J104="NG"),"日数NG",IF(AND($F$12&gt;=$B104,COUNTIF($F$22:$I$32,"積載情報")&gt;=1,$D104=1,IJ104&lt;&gt;""),"OK","NG"))))</f>
        <v>不要</v>
      </c>
      <c r="IN104" s="192" t="str">
        <f ca="1">IF($F$12&lt;$B104,"",IF(OR(AND($F$12&gt;=$B104,COUNTIF($F$35:$I$45,"積載情報")=0),$F104=0),"不要",IF(AND($F$12&gt;=$B104,COUNTIF($F$35:$I$45,"積載情報")&gt;=1,$J104="NG"),"日数NG",IF(AND($F$12&gt;=$B104,COUNTIF($F$35:$I$45,"積載情報")&gt;=1,$F104=1,IJ104&lt;&gt;""),"OK","NG"))))</f>
        <v>不要</v>
      </c>
      <c r="IP104" s="192" t="str">
        <f ca="1">IF($F$12&lt;$B104,"",IF(OR(AND($F$12&gt;=$B104,COUNTIF($F$48:$I$58,"積載情報")=0),$H104=0),"不要",IF(AND($F$12&gt;=$B104,COUNTIF($F$48:$I$58,"積載情報")&gt;=1,$J104="NG"),"日数NG",IF(AND($F$12&gt;=$B104,COUNTIF($F$48:$I$58,"積載情報")&gt;=1,$H104=1,IJ104&lt;&gt;""),"OK","NG"))))</f>
        <v>不要</v>
      </c>
      <c r="IR104" s="192" t="str">
        <f ca="1">IF($F$12&lt;$B104,"",IF(COUNTIF(IL104:IP104,"不要")=3,"OK",IF($N104="NG","日数NG",IF(IJ104="","OK",IF(COUNTIF(プルダウンリスト!$C$5:$C$8,反映・確認シート!IJ104)=1,"OK","NG")))))</f>
        <v>OK</v>
      </c>
      <c r="IT104" s="107" t="str">
        <f ca="1">IF($F$12&lt;$B104,"",IF($F$12&lt;$B104,"",IF(COUNTIF(IL104:IP104,"不要")=3,"",IJ104)))</f>
        <v/>
      </c>
      <c r="IV104" s="192" t="str">
        <f ca="1">IF($F$12&lt;$B104,"",IF(OR(AND($F$12&gt;=$B104,COUNTIF($F$48:$I$58,"積載情報")=0),$H104=0),"不要",IF(AND($F$12&gt;=$B104,COUNTIF($F$48:$I$58,"積載情報")&gt;=1,$J104="NG"),"日数NG",IF(AND($F$12&gt;=$B104,COUNTIF($F$48:$I$58,"積載情報")&gt;=1,$H104=1,IP104&lt;&gt;""),"OK","NG"))))</f>
        <v>不要</v>
      </c>
      <c r="IX104">
        <v>13</v>
      </c>
      <c r="IZ104" s="192" t="str">
        <f ca="1">IF($F$12&lt;$B104,"",IF(AND($F$12&gt;=$B104,INDIRECT("'総括分析データ '!"&amp;IZ$78&amp;$C104)&lt;&gt;""),VALUE(INDIRECT("'総括分析データ '!"&amp;IZ$78&amp;$C104)),""))</f>
        <v/>
      </c>
      <c r="JB104" s="192" t="str">
        <f ca="1">IF($F$12&lt;$B104,"",IF(OR(AND($F$12&gt;=$B104,COUNTIF($F$22:$I$32,"空車情報")=0),$D104=0),"不要",IF(AND($F$12&gt;=$B104,COUNTIF($F$22:$I$32,"空車情報")&gt;=1,$J104="NG"),"日数NG",IF(AND($F$12&gt;=$B104,COUNTIF($F$22:$I$32,"空車情報")&gt;=1,$D104=1,IZ104&lt;&gt;""),"OK","NG"))))</f>
        <v>不要</v>
      </c>
      <c r="JD104" s="192" t="str">
        <f ca="1">IF($F$12&lt;$B104,"",IF(OR(AND($F$12&gt;=$B104,COUNTIF($F$35:$I$45,"空車情報")=0),$F104=0),"不要",IF(AND($F$12&gt;=$B104,COUNTIF($F$35:$I$45,"空車情報")&gt;=1,$J104="NG"),"日数NG",IF(AND($F$12&gt;=$B104,COUNTIF($F$35:$I$45,"空車情報")&gt;=1,$F104=1,IZ104&lt;&gt;""),"OK","NG"))))</f>
        <v>不要</v>
      </c>
      <c r="JF104" s="192" t="str">
        <f ca="1">IF($F$12&lt;$B104,"",IF(OR(AND($F$12&gt;=$B104,COUNTIF($F$48:$I$58,"空車情報")=0),$H104=0),"不要",IF(AND($F$12&gt;=$B104,COUNTIF($F$48:$I$58,"空車情報")&gt;=1,$J104="NG"),"日数NG",IF(AND($F$12&gt;=$B104,COUNTIF($F$48:$I$58,"空車情報")&gt;=1,$H104=1,IZ104&lt;&gt;""),"OK","NG"))))</f>
        <v>不要</v>
      </c>
      <c r="JH104" s="192" t="str">
        <f ca="1">IF($F$12&lt;$B104,"",IF(COUNTIF(JB104:JF104,"不要")=3,"OK",IF($N104="NG","日数NG",IF(IZ104&gt;=0,"OK","NG"))))</f>
        <v>OK</v>
      </c>
      <c r="JJ104" s="192" t="str">
        <f ca="1">IF($F$12&lt;$B104,"",IF(COUNTIF(JB104:JF104,"不要")=3,"OK",IF($N104="NG","日数NG",IF(OR(AND($F$12&gt;=$B104,$N104="OK",$CH104&gt;=0,IZ104&lt;=$CH104),AND($F$12&gt;=$B104,$N104="OK",$CH104="",IZ104&lt;=$L104*1440)),"OK","NG"))))</f>
        <v>OK</v>
      </c>
      <c r="JL104" s="107" t="str">
        <f ca="1">IF($F$12&lt;$B104,"",IF(COUNTIF(JB104:JF104,"不要")=3,"",IF(AND($F$12&gt;=$B104,ISNUMBER(IZ104)=TRUE),IZ104,0)))</f>
        <v/>
      </c>
      <c r="JN104" s="192" t="str">
        <f ca="1">IF($F$12&lt;$B104,"",IF(AND($F$12&gt;=$B104,INDIRECT("'総括分析データ '!"&amp;JN$78&amp;$C104)&lt;&gt;""),VALUE(INDIRECT("'総括分析データ '!"&amp;JN$78&amp;$C104)),""))</f>
        <v/>
      </c>
      <c r="JP104" s="192" t="str">
        <f ca="1">IF($F$12&lt;$B104,"",IF(OR(AND($F$12&gt;=$B104,COUNTIF($F$22:$I$32,"空車情報")=0),$D104=0),"不要",IF(AND($F$12&gt;=$B104,COUNTIF($F$22:$I$32,"空車情報")&gt;=1,$J104="NG"),"日数NG",IF(AND($F$12&gt;=$B104,COUNTIF($F$22:$I$32,"空車情報")&gt;=1,$D104=1,JN104&lt;&gt;""),"OK","NG"))))</f>
        <v>不要</v>
      </c>
      <c r="JR104" s="192" t="str">
        <f ca="1">IF($F$12&lt;$B104,"",IF(OR(AND($F$12&gt;=$B104,COUNTIF($F$35:$I$45,"空車情報")=0),$F104=0),"不要",IF(AND($F$12&gt;=$B104,COUNTIF($F$35:$I$45,"空車情報")&gt;=1,$J104="NG"),"日数NG",IF(AND($F$12&gt;=$B104,COUNTIF($F$35:$I$45,"空車情報")&gt;=1,$F104=1,JN104&lt;&gt;""),"OK","NG"))))</f>
        <v>不要</v>
      </c>
      <c r="JT104" s="192" t="str">
        <f ca="1">IF($F$12&lt;$B104,"",IF(OR(AND($F$12&gt;=$B104,COUNTIF($F$48:$I$58,"空車情報")=0),$H104=0),"不要",IF(AND($F$12&gt;=$B104,COUNTIF($F$48:$I$58,"空車情報")&gt;=1,$J104="NG"),"日数NG",IF(AND($F$12&gt;=$B104,COUNTIF($F$48:$I$58,"空車情報")&gt;=1,$H104=1,JN104&lt;&gt;""),"OK","NG"))))</f>
        <v>不要</v>
      </c>
      <c r="JV104" s="192" t="str">
        <f ca="1">IF($F$12&lt;$B104,"",IF(COUNTIF(JP104:JT104,"不要")=3,"OK",IF($N104="NG","日数NG",IF(AND($F$12&gt;=$B104,JN104&gt;=0,JN104&lt;=AV104),"OK","NG"))))</f>
        <v>OK</v>
      </c>
      <c r="JX104" s="107" t="str">
        <f ca="1">IF($F$12&lt;$B104,"",IF(COUNTIF(JP104:JT104,"不要")=3,"",IF(AND($F$12&gt;=$B104,ISNUMBER(JN104)=TRUE),JN104,0)))</f>
        <v/>
      </c>
      <c r="JZ104" s="192" t="str">
        <f ca="1">IF($F$12&lt;$B104,"",IF(AND($F$12&gt;=$B104,INDIRECT("'総括分析データ '!"&amp;JZ$78&amp;$C104)&lt;&gt;""),VALUE(INDIRECT("'総括分析データ '!"&amp;JZ$78&amp;$C104)),""))</f>
        <v/>
      </c>
      <c r="KB104" s="192" t="str">
        <f ca="1">IF($F$12&lt;$B104,"",IF(OR(AND($F$12&gt;=$B104,COUNTIF($F$22:$I$32,"空車情報")=0),$D104=0),"不要",IF(AND($F$12&gt;=$B104,COUNTIF($F$22:$I$32,"空車情報")&gt;=1,$J104="NG"),"日数NG",IF(AND($F$12&gt;=$B104,COUNTIF($F$22:$I$32,"空車情報")&gt;=1,$D104=1,JZ104&lt;&gt;""),"OK","NG"))))</f>
        <v>不要</v>
      </c>
      <c r="KD104" s="192" t="str">
        <f ca="1">IF($F$12&lt;$B104,"",IF(OR(AND($F$12&gt;=$B104,COUNTIF($F$35:$I$45,"空車情報")=0),$F104=0),"不要",IF(AND($F$12&gt;=$B104,COUNTIF($F$35:$I$45,"空車情報")&gt;=1,$J104="NG"),"日数NG",IF(AND($F$12&gt;=$B104,COUNTIF($F$35:$I$45,"空車情報")&gt;=1,$F104=1,JZ104&lt;&gt;""),"OK","NG"))))</f>
        <v>不要</v>
      </c>
      <c r="KF104" s="192" t="str">
        <f ca="1">IF($F$12&lt;$B104,"",IF(OR(AND($F$12&gt;=$B104,COUNTIF($F$48:$I$58,"空車情報")=0),$H104=0),"不要",IF(AND($F$12&gt;=$B104,COUNTIF($F$48:$I$58,"空車情報")&gt;=1,$J104="NG"),"日数NG",IF(AND($F$12&gt;=$B104,COUNTIF($F$48:$I$58,"空車情報")&gt;=1,$H104=1,JZ104&lt;&gt;""),"OK","NG"))))</f>
        <v>不要</v>
      </c>
      <c r="KH104" s="192" t="str">
        <f ca="1">IF($F$12&lt;$B104,"",IF(COUNTIF(KB104:KF104,"不要")=3,"OK",IF($N104="NG","日数NG",IF(AND($F$12&gt;=$B104,JZ104&gt;=0,JZ104&lt;=100),"OK","NG"))))</f>
        <v>OK</v>
      </c>
      <c r="KJ104" s="107" t="str">
        <f ca="1">IF($F$12&lt;$B104,"",IF(COUNTIF(KB104:KF104,"不要")=3,"",IF(AND($F$12&gt;=$B104,ISNUMBER(JZ104)=TRUE),JZ104,0)))</f>
        <v/>
      </c>
      <c r="KL104">
        <v>13</v>
      </c>
      <c r="KN104" s="192" t="str">
        <f ca="1">IF($F$12&lt;$B104,"",IF(AND($F$12&gt;=$B104,INDIRECT("'総括分析データ '!"&amp;KN$78&amp;$C104)&lt;&gt;""),VALUE(INDIRECT("'総括分析データ '!"&amp;KN$78&amp;$C104)),""))</f>
        <v/>
      </c>
      <c r="KP104" s="192" t="str">
        <f ca="1">IF($F$12&lt;$B104,"",IF(OR(AND($F$12&gt;=$B104,COUNTIF($F$22:$I$32,"交通情報")=0),$D104=0),"不要",IF(AND($F$12&gt;=$B104,COUNTIF($F$22:$I$32,"交通情報")&gt;=1,$AX104="*NG*"),"距離NG",IF(AND($F$12&gt;=$B104,COUNTIF($F$22:$I$32,"交通情報")&gt;=1,$D104=1,KN104&lt;&gt;""),"OK","NG"))))</f>
        <v>不要</v>
      </c>
      <c r="KR104" s="192" t="str">
        <f ca="1">IF($F$12&lt;$B104,"",IF(OR(AND($F$12&gt;=$B104,COUNTIF($F$35:$I$45,"交通情報")=0),$F104=0),"不要",IF(AND($F$12&gt;=$B104,COUNTIF($F$35:$I$45,"交通情報")&gt;=1,$AX104="*NG*"),"距離NG",IF(AND($F$12&gt;=$B104,COUNTIF($F$35:$I$45,"交通情報")&gt;=1,$F104=1,KN104&lt;&gt;""),"OK","NG"))))</f>
        <v>不要</v>
      </c>
      <c r="KT104" s="192" t="str">
        <f ca="1">IF($F$12&lt;$B104,"",IF(OR(AND($F$12&gt;=$B104,COUNTIF($F$48:$I$58,"交通情報")=0),$H104=0),"不要",IF(AND($F$12&gt;=$B104,COUNTIF($F$48:$I$58,"交通情報")&gt;=1,$AX104="*NG*"),"距離NG",IF(AND($F$12&gt;=$B104,COUNTIF($F$48:$I$58,"交通情報")&gt;=1,$H104=1,KN104&lt;&gt;""),"OK","NG"))))</f>
        <v>不要</v>
      </c>
      <c r="KV104" s="192" t="str">
        <f ca="1">IF($F$12&lt;$B104,"",IF(COUNTIF(KP104:KT104,"不要")=3,"OK",IF($N104="NG","日数NG",IF(AND($F$12&gt;=$B104,KN104&gt;=0,KN104&lt;=$AV104),"OK","NG"))))</f>
        <v>OK</v>
      </c>
      <c r="KX104" s="107" t="str">
        <f ca="1">IF($F$12&lt;$B104,"",IF(COUNTIF(KP104:KT104,"不要")=3,"",IF(AND($F$12&gt;=$B104,ISNUMBER(KN104)=TRUE),KN104,0)))</f>
        <v/>
      </c>
      <c r="KZ104" s="192" t="str">
        <f ca="1">IF($F$12&lt;$B104,"",IF(AND($F$12&gt;=$B104,INDIRECT("'総括分析データ '!"&amp;KZ$78&amp;$C104)&lt;&gt;""),VALUE(INDIRECT("'総括分析データ '!"&amp;KZ$78&amp;$C104)),""))</f>
        <v/>
      </c>
      <c r="LB104" s="192" t="str">
        <f ca="1">IF($F$12&lt;$B104,"",IF(OR(AND($F$12&gt;=$B104,COUNTIF($F$22:$I$32,"交通情報")=0),$D104=0),"不要",IF(AND($F$12&gt;=$B104,COUNTIF($F$22:$I$32,"交通情報")&gt;=1,$D104=1,KZ104&lt;&gt;""),"OK","NG")))</f>
        <v>不要</v>
      </c>
      <c r="LD104" s="192" t="str">
        <f ca="1">IF($F$12&lt;$B104,"",IF(OR(AND($F$12&gt;=$B104,COUNTIF($F$35:$I$45,"交通情報")=0),$F104=0),"不要",IF(AND($F$12&gt;=$B104,COUNTIF($F$35:$I$45,"交通情報")&gt;=1,$F104=1,KZ104&lt;&gt;""),"OK","NG")))</f>
        <v>不要</v>
      </c>
      <c r="LF104" s="192" t="str">
        <f ca="1">IF($F$12&lt;$B104,"",IF(OR(AND($F$12&gt;=$B104,COUNTIF($F$48:$I$58,"交通情報")=0),$H104=0),"不要",IF(AND($F$12&gt;=$B104,COUNTIF($F$48:$I$58,"交通情報")&gt;=1,$H104=1,KZ104&lt;&gt;""),"OK","NG")))</f>
        <v>不要</v>
      </c>
      <c r="LH104" s="192" t="str">
        <f ca="1">IF($F$12&lt;$B104,"",IF(COUNTIF(LB104:LF104,"不要")=3,"OK",IF($N104="NG","日数NG",IF(KZ104="","OK",IF(AND(KZ104&gt;=0,KZ104&lt;&gt;"",ROUNDUP(KZ104,0)-ROUNDDOWN(KZ104,0)=0),"OK","NG")))))</f>
        <v>OK</v>
      </c>
      <c r="LJ104" s="107" t="str">
        <f ca="1">IF($F$12&lt;$B104,"",IF(COUNTIF(LB104:LF104,"不要")=3,"",IF(AND($F$12&gt;=$B104,ISNUMBER(KZ104)=TRUE),KZ104,0)))</f>
        <v/>
      </c>
      <c r="LL104" s="192" t="str">
        <f ca="1">IF($F$12&lt;$B104,"",IF(AND($F$12&gt;=$B104,INDIRECT("'総括分析データ '!"&amp;LL$78&amp;$C104)&lt;&gt;""),VALUE(INDIRECT("'総括分析データ '!"&amp;LL$78&amp;$C104)),""))</f>
        <v/>
      </c>
      <c r="LN104" s="192" t="str">
        <f ca="1">IF($F$12&lt;$B104,"",IF(OR(AND($F$12&gt;=$B104,COUNTIF($F$22:$I$32,"交通情報")=0),$D104=0),"不要",IF(AND($F$12&gt;=$B104,COUNTIF($F$22:$I$32,"交通情報")&gt;=1,$J104="NG"),"日数NG",IF(AND($F$12&gt;=$B104,COUNTIF($F$22:$I$32,"交通情報")&gt;=1,$D104=1,LL104&lt;&gt;""),"OK","NG"))))</f>
        <v>不要</v>
      </c>
      <c r="LP104" s="192" t="str">
        <f ca="1">IF($F$12&lt;$B104,"",IF(OR(AND($F$12&gt;=$B104,COUNTIF($F$35:$I$45,"交通情報")=0),$F104=0),"不要",IF(AND($F$12&gt;=$B104,COUNTIF($F$35:$I$45,"交通情報")&gt;=1,$J104="NG"),"日数NG",IF(AND($F$12&gt;=$B104,COUNTIF($F$35:$I$45,"交通情報")&gt;=1,$F104=1,LL104&lt;&gt;""),"OK","NG"))))</f>
        <v>不要</v>
      </c>
      <c r="LR104" s="192" t="str">
        <f ca="1">IF($F$12&lt;$B104,"",IF(OR(AND($F$12&gt;=$B104,COUNTIF($F$48:$I$58,"交通情報")=0),$H104=0),"不要",IF(AND($F$12&gt;=$B104,COUNTIF($F$48:$I$58,"交通情報")&gt;=1,$J104="NG"),"日数NG",IF(AND($F$12&gt;=$B104,COUNTIF($F$48:$I$58,"交通情報")&gt;=1,$H104=1,LL104&lt;&gt;""),"OK","NG"))))</f>
        <v>不要</v>
      </c>
      <c r="LT104" s="192" t="str">
        <f ca="1">IF($F$12&lt;$B104,"",IF(COUNTIF(LN104:LR104,"不要")=3,"OK",IF($N104="NG","日数NG",IF(LL104&gt;=0,"OK","NG"))))</f>
        <v>OK</v>
      </c>
      <c r="LV104" s="192" t="str">
        <f ca="1">IF($F$12&lt;$B104,"",IF(COUNTIF(LN104:LR104,"不要")=3,"OK",IF($N104="NG","日数NG",IF(OR(AND($F$12&gt;=$B104,$N104="OK",$CH104&gt;=0,LL104&lt;=$CH104),AND($F$12&gt;=$B104,$N104="OK",$CH104="",LL104&lt;=$L104*1440)),"OK","NG"))))</f>
        <v>OK</v>
      </c>
      <c r="LX104" s="107" t="str">
        <f ca="1">IF($F$12&lt;$B104,"",IF(COUNTIF(LN104:LR104,"不要")=3,"",IF(AND($F$12&gt;=$B104,ISNUMBER(LL104)=TRUE),LL104,0)))</f>
        <v/>
      </c>
      <c r="LZ104">
        <v>13</v>
      </c>
      <c r="MB104" s="192" t="str">
        <f ca="1">IF($F$12&lt;$B104,"",IF(AND($F$12&gt;=$B104,INDIRECT("'総括分析データ '!"&amp;MB$78&amp;$C104)&lt;&gt;""),VALUE(INDIRECT("'総括分析データ '!"&amp;MB$78&amp;$C104)),""))</f>
        <v/>
      </c>
      <c r="MD104" s="192" t="str">
        <f ca="1">IF($F$12&lt;$B104,"",IF(OR(AND($F$12&gt;=$B104,COUNTIF($F$22:$I$32,"温度情報")=0),$D104=0),"不要",IF(AND($F$12&gt;=$B104,COUNTIF($F$22:$I$32,"温度情報")&gt;=1,$J104="NG"),"日数NG",IF(AND($F$12&gt;=$B104,COUNTIF($F$22:$I$32,"温度情報")&gt;=1,$D104=1,MB104&lt;&gt;""),"OK","NG"))))</f>
        <v>不要</v>
      </c>
      <c r="MF104" s="192" t="str">
        <f ca="1">IF($F$12&lt;$B104,"",IF(OR(AND($F$12&gt;=$B104,COUNTIF($F$35:$I$45,"温度情報")=0),$F104=0),"不要",IF(AND($F$12&gt;=$B104,COUNTIF($F$35:$I$45,"温度情報")&gt;=1,$J104="NG"),"日数NG",IF(AND($F$12&gt;=$B104,COUNTIF($F$35:$I$45,"温度情報")&gt;=1,$F104=1,MB104&lt;&gt;""),"OK","NG"))))</f>
        <v>不要</v>
      </c>
      <c r="MH104" s="192" t="str">
        <f ca="1">IF($F$12&lt;$B104,"",IF(OR(AND($F$12&gt;=$B104,COUNTIF($F$48:$I$58,"温度情報")=0),$H104=0),"不要",IF(AND($F$12&gt;=$B104,COUNTIF($F$48:$I$58,"温度情報")&gt;=1,$J104="NG"),"日数NG",IF(AND($F$12&gt;=$B104,COUNTIF($F$48:$I$58,"温度情報")&gt;=1,$H104=1,MB104&lt;&gt;""),"OK","NG"))))</f>
        <v>不要</v>
      </c>
      <c r="MJ104" s="192" t="str">
        <f ca="1">IF($F$12&lt;$B104,"",IF(COUNTIF(MD104:MH104,"不要")=3,"OK",IF(AND($F$12&gt;=$B104,MB104&gt;100,MB104&lt;-100),"BC","OK")))</f>
        <v>OK</v>
      </c>
      <c r="ML104" s="107" t="str">
        <f ca="1">IF($F$12&lt;$B104,"",IF(COUNTIF(MD104:MH104,"不要")=3,"",IF(AND($F$12&gt;=$B104,ISNUMBER(MB104)=TRUE),MB104,0)))</f>
        <v/>
      </c>
      <c r="MN104" s="192" t="str">
        <f ca="1">IF($F$12&lt;$B104,"",IF(AND($F$12&gt;=$B104,INDIRECT("'総括分析データ '!"&amp;MN$78&amp;$C104)&lt;&gt;""),VALUE(INDIRECT("'総括分析データ '!"&amp;MN$78&amp;$C104)),""))</f>
        <v/>
      </c>
      <c r="MP104" s="192" t="str">
        <f ca="1">IF($F$12&lt;$B104,"",IF(OR(AND($F$12&gt;=$B104,COUNTIF($F$22:$I$32,"温度情報")=0),$D104=0),"不要",IF(AND($F$12&gt;=$B104,COUNTIF($F$22:$I$32,"温度情報")&gt;=1,$J104="NG"),"日数NG",IF(AND($F$12&gt;=$B104,COUNTIF($F$22:$I$32,"温度情報")&gt;=1,$D104=1,MN104&lt;&gt;""),"OK","NG"))))</f>
        <v>不要</v>
      </c>
      <c r="MR104" s="192" t="str">
        <f ca="1">IF($F$12&lt;$B104,"",IF(OR(AND($F$12&gt;=$B104,COUNTIF($F$35:$I$45,"温度情報")=0),$F104=0),"不要",IF(AND($F$12&gt;=$B104,COUNTIF($F$35:$I$45,"温度情報")&gt;=1,$J104="NG"),"日数NG",IF(AND($F$12&gt;=$B104,COUNTIF($F$35:$I$45,"温度情報")&gt;=1,$F104=1,MN104&lt;&gt;""),"OK","NG"))))</f>
        <v>不要</v>
      </c>
      <c r="MT104" s="192" t="str">
        <f ca="1">IF($F$12&lt;$B104,"",IF(OR(AND($F$12&gt;=$B104,COUNTIF($F$48:$I$58,"温度情報")=0),$H104=0),"不要",IF(AND($F$12&gt;=$B104,COUNTIF($F$48:$I$58,"温度情報")&gt;=1,$J104="NG"),"日数NG",IF(AND($F$12&gt;=$B104,COUNTIF($F$48:$I$58,"温度情報")&gt;=1,$H104=1,MN104&lt;&gt;""),"OK","NG"))))</f>
        <v>不要</v>
      </c>
      <c r="MV104" s="192" t="str">
        <f ca="1">IF($F$12&lt;$B104,"",IF(COUNTIF(MP104:MT104,"不要")=3,"OK",IF(AND($F$12&gt;=$B104,MN104&gt;100,MN104&lt;-100),"BC","OK")))</f>
        <v>OK</v>
      </c>
      <c r="MX104" s="107" t="str">
        <f ca="1">IF($F$12&lt;$B104,"",IF(COUNTIF(MP104:MT104,"不要")=3,"",IF(AND($F$12&gt;=$B104,ISNUMBER(MN104)=TRUE),MN104,0)))</f>
        <v/>
      </c>
      <c r="MZ104" s="192" t="str">
        <f ca="1">IF($F$12&lt;$B104,"",IF(AND($F$12&gt;=$B104,INDIRECT("'総括分析データ '!"&amp;MZ$78&amp;$C104)&lt;&gt;""),VALUE(INDIRECT("'総括分析データ '!"&amp;MZ$78&amp;$C104)),""))</f>
        <v/>
      </c>
      <c r="NB104" s="192" t="str">
        <f ca="1">IF($F$12&lt;$B104,"",IF(OR(AND($F$12&gt;=$B104,COUNTIF($F$22:$I$32,"温度情報")=0),$D104=0),"不要",IF(AND($F$12&gt;=$B104,COUNTIF($F$22:$I$32,"温度情報")&gt;=1,$J104="NG"),"日数NG",IF(AND($F$12&gt;=$B104,COUNTIF($F$22:$I$32,"温度情報")&gt;=1,$D104=1,MZ104&lt;&gt;""),"OK","NG"))))</f>
        <v>不要</v>
      </c>
      <c r="ND104" s="192" t="str">
        <f ca="1">IF($F$12&lt;$B104,"",IF(OR(AND($F$12&gt;=$B104,COUNTIF($F$35:$I$45,"温度情報")=0),$F104=0),"不要",IF(AND($F$12&gt;=$B104,COUNTIF($F$35:$I$45,"温度情報")&gt;=1,$J104="NG"),"日数NG",IF(AND($F$12&gt;=$B104,COUNTIF($F$35:$I$45,"温度情報")&gt;=1,$F104=1,MZ104&lt;&gt;""),"OK","NG"))))</f>
        <v>不要</v>
      </c>
      <c r="NF104" s="192" t="str">
        <f ca="1">IF($F$12&lt;$B104,"",IF(OR(AND($F$12&gt;=$B104,COUNTIF($F$48:$I$58,"温度情報")=0),$H104=0),"不要",IF(AND($F$12&gt;=$B104,COUNTIF($F$48:$I$58,"温度情報")&gt;=1,$J104="NG"),"日数NG",IF(AND($F$12&gt;=$B104,COUNTIF($F$48:$I$58,"温度情報")&gt;=1,$H104=1,MZ104&lt;&gt;""),"OK","NG"))))</f>
        <v>不要</v>
      </c>
      <c r="NH104" s="192" t="str">
        <f ca="1">IF($F$12&lt;$B104,"",IF(COUNTIF(NB104:NF104,"不要")=3,"OK",IF($N104="NG","日数NG",IF(MZ104="","OK",IF(AND(MZ104&gt;=0,MZ104&lt;&gt;"",ROUNDUP(MZ104,0)-ROUNDDOWN(MZ104,0)=0),"OK","NG")))))</f>
        <v>OK</v>
      </c>
      <c r="NJ104" s="107" t="str">
        <f ca="1">IF($F$12&lt;$B104,"",IF(COUNTIF(NB104:NF104,"不要")=3,"",IF(AND($F$12&gt;=$B104,ISNUMBER(MZ104)=TRUE),MZ104,0)))</f>
        <v/>
      </c>
      <c r="NL104">
        <v>13</v>
      </c>
      <c r="NN104" s="192" t="str">
        <f ca="1">IF($F$12&lt;$B104,"",IF(AND($F$12&gt;=$B104,INDIRECT("'総括分析データ '!"&amp;NN$78&amp;$C104)&lt;&gt;""),INDIRECT("'総括分析データ '!"&amp;NN$78&amp;$C104),""))</f>
        <v/>
      </c>
      <c r="NP104" s="192" t="str">
        <f>IF(OR($F$12&lt;$B104,AND($F$64="",$H$64="",$J$64="")),"",IF(AND($F$12&gt;=$B104,OR($F$64="",$D104=0)),"不要",IF(AND($F$12&gt;=$B104,$F$64&lt;&gt;"",$D104=1,NN104&lt;&gt;""),"OK","NG")))</f>
        <v/>
      </c>
      <c r="NR104" s="192" t="str">
        <f>IF(OR($F$12&lt;$B104,AND($F$64="",$H$64="",$J$64="")),"",IF(AND($F$12&gt;=$B104,OR($H$64="",$H$64=17,$D104=0)),"不要",IF(AND($F$12&gt;=$B104,$H$64&lt;&gt;"",$D104=1,NN104&lt;&gt;""),"OK","NG")))</f>
        <v/>
      </c>
      <c r="NT104" s="107" t="str">
        <f>IF(OR(COUNTIF(NP104:NR104,"不要")=2,AND(NP104="",NR104="")),"",NN104)</f>
        <v/>
      </c>
      <c r="NV104" s="192" t="str">
        <f ca="1">IF($F$12&lt;$B104,"",IF(AND($F$12&gt;=$B104,INDIRECT("'総括分析データ '!"&amp;NV$78&amp;$C104)&lt;&gt;""),INDIRECT("'総括分析データ '!"&amp;NV$78&amp;$C104),""))</f>
        <v/>
      </c>
      <c r="NX104" s="192" t="str">
        <f>IF(OR($F$12&lt;$B104,AND($F$66="",$H$66="",$J$66="")),"",IF(AND($F$12&gt;=$B104,OR($F$66="",$D104=0)),"不要",IF(AND($F$12&gt;=$B104,$F$66&lt;&gt;"",$D104=1,NV104&lt;&gt;""),"OK","NG")))</f>
        <v/>
      </c>
      <c r="NZ104" s="192" t="str">
        <f>IF(OR($F$12&lt;$B104,AND($F$66="",$H$66="",$J$66="")),"",IF(AND($F$12&gt;=$B104,OR($H$66="",$H$66=17,$D104=0)),"不要",IF(AND($F$12&gt;=$B104,$H$66&lt;&gt;"",$D104=1,NV104&lt;&gt;""),"OK","NG")))</f>
        <v/>
      </c>
      <c r="OB104" s="107" t="str">
        <f>IF(OR(COUNTIF(NX104:NZ104,"不要")=2,AND(NX104="",NZ104="")),"",NV104)</f>
        <v/>
      </c>
      <c r="OD104" s="192" t="str">
        <f ca="1">IF($F$12&lt;$B104,"",IF(AND($F$12&gt;=$B104,INDIRECT("'総括分析データ '!"&amp;OD$78&amp;$C104)&lt;&gt;""),INDIRECT("'総括分析データ '!"&amp;OD$78&amp;$C104),""))</f>
        <v/>
      </c>
      <c r="OF104" s="192" t="str">
        <f>IF(OR($F$12&lt;$B104,AND($F$68="",$H$68="",$J$68="")),"",IF(AND($F$12&gt;=$B104,OR($F$68="",$D104=0)),"不要",IF(AND($F$12&gt;=$B104,$F$68&lt;&gt;"",$D104=1,OD104&lt;&gt;""),"OK","NG")))</f>
        <v/>
      </c>
      <c r="OH104" s="192" t="str">
        <f>IF(OR($F$12&lt;$B104,AND($F$68="",$H$68="",$J$68="")),"",IF(AND($F$12&gt;=$B104,OR($H$68="",$H$68=17,$D104=0)),"不要",IF(AND($F$12&gt;=$B104,$H$68&lt;&gt;"",$D104=1,OD104&lt;&gt;""),"OK","NG")))</f>
        <v/>
      </c>
      <c r="OJ104" s="107" t="str">
        <f>IF(OR(COUNTIF(OF104:OH104,"不要")=2,AND(OF104="",OH104="")),"",OD104)</f>
        <v/>
      </c>
      <c r="OL104" s="192" t="str">
        <f ca="1">IF($F$12&lt;$B104,"",IF(AND($F$12&gt;=$B104,INDIRECT("'総括分析データ '!"&amp;OL$78&amp;$C104)&lt;&gt;""),INDIRECT("'総括分析データ '!"&amp;OL$78&amp;$C104),""))</f>
        <v/>
      </c>
      <c r="ON104" s="192" t="str">
        <f>IF(OR($F$12&lt;$B104,AND($F$70="",$H$70="",$J$70="")),"",IF(AND($F$12&gt;=$B104,OR($F$70="",$D104=0)),"不要",IF(AND($F$12&gt;=$B104,$F$70&lt;&gt;"",$D104=1,OL104&lt;&gt;""),"OK","NG")))</f>
        <v/>
      </c>
      <c r="OP104" s="192" t="str">
        <f>IF(OR($F$12&lt;$B104,AND($F$70="",$H$70="",$J$70="")),"",IF(AND($F$12&gt;=$B104,OR($H$70="",$H$70=17,$D104=0)),"不要",IF(AND($F$12&gt;=$B104,$H$70&lt;&gt;"",$D104=1,OL104&lt;&gt;""),"OK","NG")))</f>
        <v/>
      </c>
      <c r="OR104" s="107" t="str">
        <f>IF(OR(COUNTIF(ON104:OP104,"不要")=2,AND(ON104="",OP104="")),"",OL104)</f>
        <v/>
      </c>
    </row>
    <row r="105" spans="2:408" ht="5.0999999999999996" customHeight="1" thickBot="1" x14ac:dyDescent="0.2">
      <c r="L105" s="6"/>
      <c r="CT105" s="108"/>
      <c r="EF105" s="108"/>
      <c r="FJ105" s="108"/>
      <c r="FL105" s="108"/>
      <c r="FZ105" s="108"/>
      <c r="GR105" s="108"/>
      <c r="HF105" s="108"/>
      <c r="HV105" s="108"/>
      <c r="IT105" s="6"/>
      <c r="JL105" s="108"/>
      <c r="JX105" s="6"/>
      <c r="KJ105" s="6"/>
      <c r="KX105" s="6"/>
      <c r="LJ105" s="6"/>
      <c r="LX105" s="108"/>
      <c r="ML105" s="6"/>
      <c r="MX105" s="6"/>
      <c r="NJ105" s="6"/>
    </row>
    <row r="106" spans="2:408" ht="14.25" thickBot="1" x14ac:dyDescent="0.2">
      <c r="B106">
        <v>14</v>
      </c>
      <c r="C106">
        <v>27</v>
      </c>
      <c r="D106" s="52">
        <f ca="1">IF($F$12&lt;$B106,"",IF(AND($F$12&gt;=$B106,INDIRECT("'総括分析データ '!"&amp;D$78&amp;$C106)="○"),1,IF(AND($F$12&gt;=$B106,INDIRECT("'総括分析データ '!"&amp;D$78&amp;$C106)&lt;&gt;"○"),0)))</f>
        <v>0</v>
      </c>
      <c r="F106" s="52">
        <f ca="1">IF($F$12&lt;$B106,"",IF(AND($F$12&gt;=$B106,INDIRECT("'総括分析データ '!"&amp;F$78&amp;$C106)="○"),1,IF(AND($F$12&gt;=$B106,INDIRECT("'総括分析データ '!"&amp;F$78&amp;$C106)&lt;&gt;"○"),0)))</f>
        <v>0</v>
      </c>
      <c r="H106" s="52">
        <f ca="1">IF($F$12&lt;$B106,"",IF(AND($F$12&gt;=$B106,INDIRECT("'総括分析データ '!"&amp;H$78&amp;$C106)="○"),1,IF(AND($F$12&gt;=$B106,INDIRECT("'総括分析データ '!"&amp;H$78&amp;$C106)&lt;&gt;"○"),0)))</f>
        <v>0</v>
      </c>
      <c r="J106" s="192" t="str">
        <f ca="1">IF($F$12&lt;B106,"",IF(AND($F$12&gt;=B106,$F$18="",H106=1),"NG",IF(AND($F$12&gt;=B106,$F$18=17,D106=0,F106=0,H106=0),"NG",IF(AND($F$12&gt;=B106,$F$18="",D106=0,F106=0),"NG",IF(AND($F$12&gt;=B106,OR(D106&gt;=2,F106&gt;=2,H106&gt;=2)),"NG","OK")))))</f>
        <v>NG</v>
      </c>
      <c r="L106" s="52">
        <f ca="1">IF($F$12&lt;B106,"",IF(ISNUMBER(INDIRECT("'総括分析データ '!"&amp;L$78&amp;$C106))=TRUE,VALUE(INDIRECT("'総括分析データ '!"&amp;L$78&amp;$C106)),0))</f>
        <v>0</v>
      </c>
      <c r="N106" s="192" t="str">
        <f ca="1">IF($F$12&lt;$B106,"",IF(AND(L106="",L106&lt;10),"NG","OK"))</f>
        <v>OK</v>
      </c>
      <c r="O106" s="6"/>
      <c r="P106" s="52" t="str">
        <f ca="1">IF($F$12&lt;$B106,"",IF(AND($F$12&gt;=$B106,INDIRECT("'総括分析データ '!"&amp;P$78&amp;$C106)&lt;&gt;""),INDIRECT("'総括分析データ '!"&amp;P$78&amp;$C106),""))</f>
        <v/>
      </c>
      <c r="R106" s="52" t="str">
        <f ca="1">IF($F$12&lt;$B106,"",IF(AND($F$12&gt;=$B106,INDIRECT("'総括分析データ '!"&amp;R$78&amp;$C106)&lt;&gt;""),UPPER(INDIRECT("'総括分析データ '!"&amp;R$78&amp;$C106)),""))</f>
        <v/>
      </c>
      <c r="T106" s="52" t="str">
        <f ca="1">IF($F$12&lt;$B106,"",IF(AND($F$12&gt;=$B106,INDIRECT("'総括分析データ '!"&amp;T$78&amp;$C106)&lt;&gt;""),INDIRECT("'総括分析データ '!"&amp;T$78&amp;$C106),""))</f>
        <v/>
      </c>
      <c r="V106" s="52" t="str">
        <f ca="1">IF($F$12&lt;$B106,"",IF(AND($F$12&gt;=$B106,INDIRECT("'総括分析データ '!"&amp;V$78&amp;$C106)&lt;&gt;""),VALUE(INDIRECT("'総括分析データ '!"&amp;V$78&amp;$C106)),""))</f>
        <v/>
      </c>
      <c r="X106" s="192" t="str">
        <f ca="1">IF($F$12&lt;$B106,"",IF(AND($F$12&gt;=$B106,COUNTIF(プルダウンリスト!$F$3:$F$137,反映・確認シート!P106)=1,COUNTIF(プルダウンリスト!$H$3:$H$4233,反映・確認シート!R106)&gt;=1,T106&lt;&gt;"",V106&lt;&gt;""),"OK","NG"))</f>
        <v>NG</v>
      </c>
      <c r="Z106" s="453" t="str">
        <f ca="1">P106&amp;R106&amp;T106&amp;V106</f>
        <v/>
      </c>
      <c r="AA106" s="454"/>
      <c r="AB106" s="455"/>
      <c r="AD106" s="453" t="str">
        <f ca="1">IF($F$12&lt;$B106,"",IF(AND($F$12&gt;=$B106,INDIRECT("'総括分析データ '!"&amp;AD$78&amp;$C106)&lt;&gt;""),ASC(INDIRECT("'総括分析データ '!"&amp;AD$78&amp;$C106)),""))</f>
        <v/>
      </c>
      <c r="AE106" s="454"/>
      <c r="AF106" s="455"/>
      <c r="AH106" s="192" t="str">
        <f ca="1">IF($F$12&lt;$B106,"",IF(AND($F$12&gt;=$B106,AD106&lt;&gt;""),"OK","NG"))</f>
        <v>NG</v>
      </c>
      <c r="AJ106" s="462" t="str">
        <f ca="1">IF($F$12&lt;$B106,"",IF(AND($F$12&gt;=$B106,INDIRECT("'総括分析データ '!"&amp;AJ$78&amp;$C106)&lt;&gt;""),DBCS(SUBSTITUTE(SUBSTITUTE(INDIRECT("'総括分析データ '!"&amp;AJ$78&amp;$C106),"　"," ")," ","")),""))</f>
        <v/>
      </c>
      <c r="AK106" s="463"/>
      <c r="AL106" s="464"/>
      <c r="AN106" s="192" t="str">
        <f ca="1">IF($F$12&lt;$B106,"",IF(AND($F$12&gt;=$B106,AJ106&lt;&gt;""),"OK","BC"))</f>
        <v>BC</v>
      </c>
      <c r="AP106" s="52" t="str">
        <f ca="1">IF(OR($F$12&lt;$B106,INDIRECT("'総括分析データ '!"&amp;AP$78&amp;$C106)=""),"",INDIRECT("'総括分析データ '!"&amp;AP$78&amp;$C106))</f>
        <v/>
      </c>
      <c r="AR106" s="192" t="str">
        <f ca="1">IF($F$12&lt;$B106,"",IF(AND($F$12&gt;=$B106,COUNTIF(プルダウンリスト!$C$13:$C$16,反映・確認シート!AP106)=1),"OK","NG"))</f>
        <v>NG</v>
      </c>
      <c r="AT106">
        <v>14</v>
      </c>
      <c r="AV106" s="192" t="str">
        <f ca="1">IF($F$12&lt;$B106,"",IF(AND($F$12&gt;=$B106,INDIRECT("'総括分析データ '!"&amp;AV$78&amp;$C106)&lt;&gt;""),INDIRECT("'総括分析データ '!"&amp;AV$78&amp;$C106),""))</f>
        <v/>
      </c>
      <c r="AX106" s="192" t="str">
        <f ca="1">IF($F$12&lt;$B106,"",IF($N106="NG","日数NG",IF(OR(AND($F$6="連携前",$F$12&gt;=$B106,AV106&gt;0,AV106&lt;L106*2880),AND($F$6="連携後",$F$12&gt;=$B106,AV106&gt;=0,AV106&lt;L106*2880)),"OK","NG")))</f>
        <v>NG</v>
      </c>
      <c r="AZ106" s="92">
        <f ca="1">IF($F$12&lt;$B106,"",IF(AND($F$12&gt;=$B106,ISNUMBER(AV106)=TRUE),AV106,0))</f>
        <v>0</v>
      </c>
      <c r="BB106" s="192" t="str">
        <f ca="1">IF($F$12&lt;$B106,"",IF(AND($F$12&gt;=$B106,INDIRECT("'総括分析データ '!"&amp;BB$78&amp;$C106)&lt;&gt;""),VALUE(INDIRECT("'総括分析データ '!"&amp;BB$78&amp;$C106)),""))</f>
        <v/>
      </c>
      <c r="BD106" s="192" t="str">
        <f ca="1">IF($F$12&lt;$B106,"",IF($N106="NG","日数NG",IF(BB106="","NG",IF(AND($F$12&gt;=$B106,$BB106&lt;=$L106*100),"OK","BC"))))</f>
        <v>NG</v>
      </c>
      <c r="BF106" s="192" t="str">
        <f ca="1">IF($F$12&lt;$B106,"",IF(OR($AX106="NG",$AX106="日数NG"),"距離NG",IF(AND($F$12&gt;=$B106,OR(AND($F$6="連携前",$BB106&gt;0),AND($F$6="連携後",$AZ106=0,$BB106=0),AND($F$6="連携後",$AZ106&gt;0,$BB106&gt;0))),"OK","NG")))</f>
        <v>距離NG</v>
      </c>
      <c r="BH106" s="92" t="str">
        <f ca="1">IF($F$12&lt;$B106,"",BB106)</f>
        <v/>
      </c>
      <c r="BJ106" s="192" t="str">
        <f ca="1">IF($F$12&lt;$B106,"",IF(AND($F$12&gt;=$B106,INDIRECT("'総括分析データ '!"&amp;BJ$78&amp;$C106)&lt;&gt;""),VALUE(INDIRECT("'総括分析データ '!"&amp;BJ$78&amp;$C106)),""))</f>
        <v/>
      </c>
      <c r="BL106" s="192" t="str">
        <f ca="1">IF($F$12&lt;$B106,"",IF($N106="NG","日数NG",IF(AND(BJ106&gt;=0,BJ106&lt;&gt;"",BJ106&lt;=100),"OK","NG")))</f>
        <v>NG</v>
      </c>
      <c r="BN106" s="92">
        <f ca="1">IF($F$12&lt;$B106,"",IF(AND($F$12&gt;=$B106,ISNUMBER(BJ106)=TRUE),BJ106,0))</f>
        <v>0</v>
      </c>
      <c r="BP106" s="192" t="str">
        <f ca="1">IF($F$12&lt;$B106,"",IF(AND($F$12&gt;=$B106,INDIRECT("'総括分析データ '!"&amp;BP$78&amp;$C106)&lt;&gt;""),VALUE(INDIRECT("'総括分析データ '!"&amp;BP$78&amp;$C106)),""))</f>
        <v/>
      </c>
      <c r="BR106" s="192" t="str">
        <f ca="1">IF($F$12&lt;$B106,"",IF(OR($AX106="NG",$AX106="日数NG"),"距離NG",IF(BP106="","NG",IF(AND($F$12&gt;=$B106,OR(AND($F$6="連携前",$BP106&gt;0),AND($F$6="連携後",$AZ106=0,$BP106=0),AND($F$6="連携後",$AZ106&gt;0,$BP106&gt;0))),"OK","NG"))))</f>
        <v>距離NG</v>
      </c>
      <c r="BT106" s="92">
        <f ca="1">IF($F$12&lt;$B106,"",IF(AND($F$12&gt;=$B106,ISNUMBER(BP106)=TRUE),BP106,0))</f>
        <v>0</v>
      </c>
      <c r="BV106" s="192" t="str">
        <f ca="1">IF($F$12&lt;$B106,"",IF(AND($F$12&gt;=$B106,INDIRECT("'総括分析データ '!"&amp;BV$78&amp;$C106)&lt;&gt;""),VALUE(INDIRECT("'総括分析データ '!"&amp;BV$78&amp;$C106)),""))</f>
        <v/>
      </c>
      <c r="BX106" s="192" t="str">
        <f ca="1">IF($F$12&lt;$B106,"",IF(AND($F$12&gt;=$B106,$F$16=5,$BV106=""),"NG","OK"))</f>
        <v>OK</v>
      </c>
      <c r="BZ106" s="192" t="str">
        <f ca="1">IF($F$12&lt;$B106,"",IF(AND($F$12&gt;=$B106,$BP106&lt;&gt;"",$BV106&gt;$BP106),"NG","OK"))</f>
        <v>OK</v>
      </c>
      <c r="CB106" s="92">
        <f ca="1">IF($F$12&lt;$B106,"",IF(AND($F$12&gt;=$B106,ISNUMBER(BV106)=TRUE),BV106,0))</f>
        <v>0</v>
      </c>
      <c r="CD106" s="92">
        <f ca="1">IF($F$12&lt;$B106,"",IF(AND($F$12&gt;=$B106,ISNUMBER(INDIRECT("'総括分析データ '!"&amp;CD$78&amp;$C106)=TRUE)),INDIRECT("'総括分析データ '!"&amp;CD$78&amp;$C106),0))</f>
        <v>0</v>
      </c>
      <c r="CF106">
        <v>14</v>
      </c>
      <c r="CH106" s="192" t="str">
        <f ca="1">IF($F$12&lt;$B106,"",IF(AND($F$12&gt;=$B106,INDIRECT("'総括分析データ '!"&amp;CH$78&amp;$C106)&lt;&gt;""),VALUE(INDIRECT("'総括分析データ '!"&amp;CH$78&amp;$C106)),""))</f>
        <v/>
      </c>
      <c r="CJ106" s="192" t="str">
        <f ca="1">IF($F$12&lt;$B106,"",IF(OR(AND($F$12&gt;=$B106,COUNTIF($F$22:$I$32,"走行時間")=0),$D106=0),"不要",IF(AND($F$12&gt;=$B106,COUNTIF($F$22:$I$32,"走行時間")=1,$J106="NG"),"日数NG",IF(AND($F$12&gt;=$B106,COUNTIF($F$22:$I$32,"走行時間")=1,$D106=1,$CH106&lt;&gt;""),"OK","NG"))))</f>
        <v>不要</v>
      </c>
      <c r="CL106" s="192" t="str">
        <f ca="1">IF($F$12&lt;$B106,"",IF(OR(AND($F$12&gt;=$B106,COUNTIF($F$35:$I$45,"走行時間")=0),$F106=0),"不要",IF(AND($F$12&gt;=$B106,COUNTIF($F$35:$I$45,"走行時間")=1,$J106="NG"),"日数NG",IF(AND($F$12&gt;=$B106,COUNTIF($F$35:$I$45,"走行時間")=1,$F106=1,$CH106&lt;&gt;""),"OK","NG"))))</f>
        <v>不要</v>
      </c>
      <c r="CN106" s="192" t="str">
        <f ca="1">IF($F$12&lt;$B106,"",IF(OR(AND($F$12&gt;=$B106,COUNTIF($F$48:$I$58,"走行時間")=0),$H106=0),"不要",IF(AND($F$12&gt;=$B106,COUNTIF($F$48:$I$58,"走行時間")=1,$J106="NG"),"日数NG",IF(AND($F$12&gt;=$B106,COUNTIF($F$48:$I$58,"走行時間")=1,$H106=1,$CH106&lt;&gt;""),"OK","NG"))))</f>
        <v>不要</v>
      </c>
      <c r="CP106" s="192" t="str">
        <f ca="1">IF($F$12&lt;$B106,"",IF(COUNTIF($CJ106:$CN106,"不要")=3,"OK",IF(OR($AX106="NG",$AX106="日数NG"),"距離NG",IF(AND($F$12&gt;=$B106,OR(AND($F$6="連携前",CH106&gt;0),AND($F$6="連携後",$AZ106=0,CH106=0),AND($F$6="連携後",$AZ106&gt;0,CH106&gt;0))),"OK","NG"))))</f>
        <v>OK</v>
      </c>
      <c r="CR106" s="192" t="str">
        <f ca="1">IF($F$12&lt;$B106,"",IF(COUNTIF($CJ106:$CN106,"不要")=3,"OK",IF(OR($AX106="NG",$AX106="日数NG"),"距離NG",IF(AND($F$12&gt;=$B106,$L106*1440&gt;=CH106),"OK","NG"))))</f>
        <v>OK</v>
      </c>
      <c r="CT106" s="107" t="str">
        <f ca="1">IF(OR(COUNTIF($CJ106:$CN106,"不要")=3,$F$12&lt;$B106),"",IF(AND($F$12&gt;=$B106,ISNUMBER(CH106)=TRUE),CH106,0))</f>
        <v/>
      </c>
      <c r="CV106" s="192" t="str">
        <f ca="1">IF($F$12&lt;$B106,"",IF(AND($F$12&gt;=$B106,INDIRECT("'総括分析データ '!"&amp;CV$78&amp;$C106)&lt;&gt;""),VALUE(INDIRECT("'総括分析データ '!"&amp;CV$78&amp;$C106)),""))</f>
        <v/>
      </c>
      <c r="CX106" s="192" t="str">
        <f ca="1">IF($F$12&lt;$B106,"",IF(OR(AND($F$12&gt;=$B106,COUNTIF($F$22:$I$32,"平均速度")=0),$D106=0),"不要",IF(AND($F$12&gt;=$B106,COUNTIF($F$22:$I$32,"平均速度")=1,$J106="NG"),"日数NG",IF(AND($F$12&gt;=$B106,COUNTIF($F$22:$I$32,"平均速度")=1,$D106=1,$CH106&lt;&gt;""),"OK","NG"))))</f>
        <v>不要</v>
      </c>
      <c r="CZ106" s="192" t="str">
        <f ca="1">IF($F$12&lt;$B106,"",IF(OR(AND($F$12&gt;=$B106,COUNTIF($F$35:$I$45,"平均速度")=0),$F106=0),"不要",IF(AND($F$12&gt;=$B106,COUNTIF($F$35:$I$45,"平均速度")=1,$J106="NG"),"日数NG",IF(AND($F$12&gt;=$B106,COUNTIF($F$35:$I$45,"平均速度")=1,$F106=1,$CH106&lt;&gt;""),"OK","NG"))))</f>
        <v>不要</v>
      </c>
      <c r="DB106" s="192" t="str">
        <f ca="1">IF($F$12&lt;$B106,"",IF(OR(AND($F$12&gt;=$B106,COUNTIF($F$48:$I$58,"平均速度")=0),$H106=0),"不要",IF(AND($F$12&gt;=$B106,COUNTIF($F$48:$I$58,"平均速度")=1,$J106="NG"),"日数NG",IF(AND($F$12&gt;=$B106,COUNTIF($F$48:$I$58,"平均速度")=1,$H106=1,$CH106&lt;&gt;""),"OK","NG"))))</f>
        <v>不要</v>
      </c>
      <c r="DD106" s="192" t="str">
        <f ca="1">IF($F$12&lt;$B106,"",IF(COUNTIF($CX106:$DB106,"不要")=3,"OK",IF(OR($AX106="NG",$AX106="日数NG"),"距離NG",IF(AND($F$12&gt;=$B106,OR(AND($F$6="連携前",CV106&gt;0),AND($F$6="連携後",$AV106=0,CV106=0),AND($F$6="連携後",$AV106&gt;0,CV106&gt;0))),"OK","NG"))))</f>
        <v>OK</v>
      </c>
      <c r="DF106" s="192" t="str">
        <f ca="1">IF($F$12&lt;$B106,"",IF(COUNTIF($CX106:$DB106,"不要")=3,"OK",IF(OR($AX106="NG",$AX106="日数NG"),"距離NG",IF(AND($F$12&gt;=$B106,CV106&lt;60),"OK",IF(AND($F$12&gt;=$B106,CV106&lt;120),"BC","NG")))))</f>
        <v>OK</v>
      </c>
      <c r="DH106" s="107" t="str">
        <f ca="1">IF(OR($F$12&lt;$B106,COUNTIF($CX106:$DB106,"不要")=3),"",IF(AND($F$12&gt;=$B106,ISNUMBER(CV106)=TRUE),CV106,0))</f>
        <v/>
      </c>
      <c r="DJ106">
        <v>14</v>
      </c>
      <c r="DL106" s="192" t="str">
        <f ca="1">IF($F$12&lt;$B106,"",IF(AND($F$12&gt;=$B106,INDIRECT("'総括分析データ '!"&amp;DL$78&amp;$C106)&lt;&gt;""),VALUE(INDIRECT("'総括分析データ '!"&amp;DL$78&amp;$C106)),""))</f>
        <v/>
      </c>
      <c r="DN106" s="192" t="str">
        <f ca="1">IF($F$12&lt;$B106,"",IF(OR(AND($F$12&gt;=$B106,COUNTIF($F$22:$I$32,"走行距離（高速道路）")=0),$D106=0),"不要",IF(AND($F$12&gt;=$B106,COUNTIF($F$22:$I$32,"走行距離（高速道路）")&gt;=1,$J106="NG"),"日数NG",IF(AND($F$12&gt;=$B106,COUNTIF($F$22:$I$32,"走行距離（高速道路）")&gt;=1,$D106=1,$CH106&lt;&gt;""),"OK","NG"))))</f>
        <v>不要</v>
      </c>
      <c r="DP106" s="192" t="str">
        <f ca="1">IF($F$12&lt;$B106,"",IF(OR(AND($F$12&gt;=$B106,COUNTIF($F$35:$I$45,"走行距離（高速道路）")=0),$F106=0),"不要",IF(AND($F$12&gt;=$B106,COUNTIF($F$35:$I$45,"走行距離（高速道路）")&gt;=1,$J106="NG"),"日数NG",IF(AND($F$12&gt;=$B106,COUNTIF($F$35:$I$45,"走行距離（高速道路）")&gt;=1,$F106=1,$CH106&lt;&gt;""),"OK","NG"))))</f>
        <v>不要</v>
      </c>
      <c r="DR106" s="192" t="str">
        <f ca="1">IF($F$12&lt;$B106,"",IF(OR(AND($F$12&gt;=$B106,COUNTIF($F$48:$I$58,"走行距離（高速道路）")=0),$H106=0),"不要",IF(AND($F$12&gt;=$B106,COUNTIF($F$48:$I$58,"走行距離（高速道路）")&gt;=1,$J106="NG"),"日数NG",IF(AND($F$12&gt;=$B106,COUNTIF($F$48:$I$58,"走行距離（高速道路）")&gt;=1,$H106=1,$CH106&lt;&gt;""),"OK","NG"))))</f>
        <v>不要</v>
      </c>
      <c r="DT106" s="192" t="str">
        <f ca="1">IF($F$12&lt;$B106,"",IF(COUNTIF($DN106:$DR106,"不要")=3,"OK",IF(OR($AX106="NG",$AX106="日数NG"),"距離NG",IF(DL106&gt;=0,"OK","NG"))))</f>
        <v>OK</v>
      </c>
      <c r="DV106" s="192" t="str">
        <f ca="1">IF($F$12&lt;$B106,"",IF(COUNTIF($DN106:$DR106,"不要")=3,"OK",IF(OR($AX106="NG",$AX106="日数NG"),"距離NG",IF(AND($F$12&gt;=$B106,AX106="OK",OR(DL106&lt;=AZ106,DL106="")),"OK","NG"))))</f>
        <v>OK</v>
      </c>
      <c r="DX106" s="107" t="str">
        <f ca="1">IF(OR($F$12&lt;$B106,COUNTIF($DN106:$DR106,"不要")=3),"",IF(AND($F$12&gt;=$B106,ISNUMBER(DL106)=TRUE),DL106,0))</f>
        <v/>
      </c>
      <c r="DZ106" s="192" t="str">
        <f ca="1">IF($F$12&lt;$B106,"",IF(AND($F$12&gt;=$B106,INDIRECT("'総括分析データ '!"&amp;DZ$78&amp;$C106)&lt;&gt;""),VALUE(INDIRECT("'総括分析データ '!"&amp;DZ$78&amp;$C106)),""))</f>
        <v/>
      </c>
      <c r="EB106" s="192" t="str">
        <f ca="1">IF($F$12&lt;$B106,"",IF(COUNTIF($CJ106:$CN106,"不要")=3,"OK",IF($N106="NG","日数NG",IF(OR(DZ106&gt;=0,DZ106=""),"OK","NG"))))</f>
        <v>OK</v>
      </c>
      <c r="ED106" s="192" t="str">
        <f ca="1">IF($F$12&lt;$B106,"",IF(COUNTIF($CJ106:$CN106,"不要")=3,"OK",IF($N106="NG","日数NG",IF(OR(DZ106&lt;=CH106,DZ106=""),"OK","NG"))))</f>
        <v>OK</v>
      </c>
      <c r="EF106" s="107">
        <f ca="1">IF($F$12&lt;$B106,"",IF(AND($F$12&gt;=$B106,ISNUMBER(DZ106)=TRUE),DZ106,0))</f>
        <v>0</v>
      </c>
      <c r="EH106" s="192" t="str">
        <f ca="1">IF($F$12&lt;$B106,"",IF(AND($F$12&gt;=$B106,INDIRECT("'総括分析データ '!"&amp;EH$78&amp;$C106)&lt;&gt;""),VALUE(INDIRECT("'総括分析データ '!"&amp;EH$78&amp;$C106)),""))</f>
        <v/>
      </c>
      <c r="EJ106" s="192" t="str">
        <f ca="1">IF($F$12&lt;$B106,"",IF(COUNTIF($CX106:$DB106,"不要")=3,"OK",IF(OR($AX106="NG",$AX106="日数NG"),"距離NG",IF(OR(EH106&gt;=0,EH106=""),"OK","NG"))))</f>
        <v>OK</v>
      </c>
      <c r="EL106" s="192" t="str">
        <f ca="1">IF($F$12&lt;$B106,"",IF(COUNTIF($CX106:$DB106,"不要")=3,"OK",IF(OR($AX106="NG",$AX106="日数NG"),"距離NG",IF(OR(EH106&lt;=120,EH106=""),"OK","NG"))))</f>
        <v>OK</v>
      </c>
      <c r="EN106" s="92">
        <f ca="1">IF($F$12&lt;$B106,"",IF(AND($F$12&gt;=$B106,ISNUMBER(EH106)=TRUE),EH106,0))</f>
        <v>0</v>
      </c>
      <c r="EP106">
        <v>14</v>
      </c>
      <c r="ER106" s="192" t="str">
        <f ca="1">IF($F$12&lt;$B106,"",IF(AND($F$12&gt;=$B106,INDIRECT("'総括分析データ '!"&amp;ER$78&amp;$C106)&lt;&gt;""),VALUE(INDIRECT("'総括分析データ '!"&amp;ER$78&amp;$C106)),""))</f>
        <v/>
      </c>
      <c r="ET106" s="192" t="str">
        <f ca="1">IF($F$12&lt;$B106,"",IF(AND($F$12&gt;=$B106,INDIRECT("'総括分析データ '!"&amp;ET$78&amp;$C106)&lt;&gt;""),VALUE(INDIRECT("'総括分析データ '!"&amp;ET$78&amp;$C106)),""))</f>
        <v/>
      </c>
      <c r="EV106" s="192" t="str">
        <f ca="1">IF($F$12&lt;$B106,"",IF(OR(AND($F$12&gt;=$B106,COUNTIF($F$22:$I$32,"荷積み・荷卸し")=0),$D106=0),"不要",IF(AND($F$12&gt;=$B106,COUNTIF($F$22:$I$32,"荷積み・荷卸し")&gt;=1,$J106="NG"),"日数NG",IF(OR(AND($F$12&gt;=$B106,COUNTIF($F$22:$I$32,"荷積み・荷卸し")&gt;=1,$D106=1,$ER106&lt;&gt;""),AND($F$12&gt;=$B106,COUNTIF($F$22:$I$32,"荷積み・荷卸し")&gt;=1,$D106=1,$ET106&lt;&gt;"")),"OK","NG"))))</f>
        <v>不要</v>
      </c>
      <c r="EX106" s="192" t="str">
        <f ca="1">IF($F$12&lt;$B106,"",IF(OR(AND($F$12&gt;=$B106,COUNTIF($F$35:$I$45,"荷積み・荷卸し")=0),$F106=0),"不要",IF(AND($F$12&gt;=$B106,COUNTIF($F$35:$I$45,"荷積み・荷卸し")&gt;=1,$J106="NG"),"日数NG",IF(OR(AND($F$12&gt;=$B106,COUNTIF($F$35:$I$45,"荷積み・荷卸し")&gt;=1,$F106=1,$ER106&lt;&gt;""),AND($F$12&gt;=$B106,COUNTIF($F$35:$I$45,"荷積み・荷卸し")&gt;=1,$F106=1,$ET106&lt;&gt;"")),"OK","NG"))))</f>
        <v>不要</v>
      </c>
      <c r="EZ106" s="192" t="str">
        <f ca="1">IF($F$12&lt;$B106,"",IF(OR(AND($F$12&gt;=$B106,COUNTIF($F$48:$I$58,"荷積み・荷卸し")=0),$H106=0),"不要",IF(AND($F$12&gt;=$B106,COUNTIF($F$48:$I$58,"荷積み・荷卸し")&gt;=1,$J106="NG"),"日数NG",IF(OR(AND($F$12&gt;=$B106,COUNTIF($F$48:$I$58,"荷積み・荷卸し")&gt;=1,$H106=1,$ER106&lt;&gt;""),AND($F$12&gt;=$B106,COUNTIF($F$48:$I$58,"荷積み・荷卸し")&gt;=1,$H106=1,$ET106&lt;&gt;"")),"OK","NG"))))</f>
        <v>不要</v>
      </c>
      <c r="FB106" s="192" t="str">
        <f ca="1">IF($F$12&lt;$B106,"",IF(COUNTIF($EV106:$EZ106,"不要")=3,"OK",IF($N106="NG","日数NG",IF(OR(ER106&gt;=0,ER106=""),"OK","NG"))))</f>
        <v>OK</v>
      </c>
      <c r="FD106" s="192" t="str">
        <f ca="1">IF($F$12&lt;$B106,"",IF(COUNTIF($EV106:$EZ106,"不要")=3,"OK",IF($N106="NG","日数NG",IF(OR(ER106&lt;=$L106*1440,ER106=""),"OK","NG"))))</f>
        <v>OK</v>
      </c>
      <c r="FF106" s="192" t="str">
        <f ca="1">IF($F$12&lt;$B106,"",IF(COUNTIF($EV106:$EZ106,"不要")=3,"OK",IF($N106="NG","日数NG",IF(OR(ET106&gt;=0,ET106=""),"OK","NG"))))</f>
        <v>OK</v>
      </c>
      <c r="FH106" s="192" t="str">
        <f ca="1">IF($F$12&lt;$B106,"",IF(COUNTIF($EV106:$EZ106,"不要")=3,"OK",IF($N106="NG","日数NG",IF(OR(ET106&lt;=$L106*1440,ET106=""),"OK","NG"))))</f>
        <v>OK</v>
      </c>
      <c r="FJ106" s="107" t="str">
        <f ca="1">IF($F$12&lt;$B106,"",IF(COUNTIF($EV106:$EZ106,"不要")=3,"",IF(AND($F$12&gt;=$B106,ISNUMBER(ER106)=TRUE),ER106,0)))</f>
        <v/>
      </c>
      <c r="FL106" s="107" t="str">
        <f ca="1">IF($F$12&lt;$B106,"",IF(COUNTIF($EV106:$EZ106,"不要")=3,"",IF(AND($F$12&gt;=$B106,ISNUMBER(ET106)=TRUE),ET106,0)))</f>
        <v/>
      </c>
      <c r="FN106" s="192" t="str">
        <f ca="1">IF($F$12&lt;$B106,"",IF(AND($F$12&gt;=$B106,INDIRECT("'総括分析データ '!"&amp;FN$78&amp;$C106)&lt;&gt;""),VALUE(INDIRECT("'総括分析データ '!"&amp;FN$78&amp;$C106)),""))</f>
        <v/>
      </c>
      <c r="FP106" s="192" t="str">
        <f ca="1">IF($F$12&lt;$B106,"",IF(OR(AND($F$12&gt;=$B106,COUNTIF($F$22:$I$32,"荷待ち時間")=0),$D106=0),"不要",IF(AND($F$12&gt;=$B106,COUNTIF($F$22:$I$32,"荷待ち時間")&gt;=1,$J106="NG"),"日数NG",IF(AND($F$12&gt;=$B106,COUNTIF($F$22:$I$32,"荷待ち時間")&gt;=1,$D106=1,$FN106&lt;&gt;""),"OK","NG"))))</f>
        <v>不要</v>
      </c>
      <c r="FR106" s="192" t="str">
        <f ca="1">IF($F$12&lt;$B106,"",IF(OR(AND($F$12&gt;=$B106,COUNTIF($F$35:$I$45,"荷待ち時間")=0),$F106=0),"不要",IF(AND($F$12&gt;=$B106,COUNTIF($F$35:$I$45,"荷待ち時間")&gt;=1,$J106="NG"),"日数NG",IF(AND($F$12&gt;=$B106,COUNTIF($F$35:$I$45,"荷待ち時間")&gt;=1,$F106=1,$FN106&lt;&gt;""),"OK","NG"))))</f>
        <v>不要</v>
      </c>
      <c r="FT106" s="192" t="str">
        <f ca="1">IF($F$12&lt;$B106,"",IF(OR(AND($F$12&gt;=$B106,COUNTIF($F$48:$I$58,"荷待ち時間")=0),$H106=0),"不要",IF(AND($F$12&gt;=$B106,COUNTIF($F$48:$I$58,"荷待ち時間")&gt;=1,$J106="NG"),"日数NG",IF(AND($F$12&gt;=$B106,COUNTIF($F$48:$I$58,"荷待ち時間")&gt;=1,$H106=1,$FN106&lt;&gt;""),"OK","NG"))))</f>
        <v>不要</v>
      </c>
      <c r="FV106" s="192" t="str">
        <f ca="1">IF($F$12&lt;$B106,"",IF(COUNTIF($FP106:$FT106,"不要")=3,"OK",IF($N106="NG","日数NG",IF(FN106&gt;=0,"OK","NG"))))</f>
        <v>OK</v>
      </c>
      <c r="FX106" s="192" t="str">
        <f ca="1">IF($F$12&lt;$B106,"",IF(COUNTIF($FP106:$FT106,"不要")=3,"OK",IF($N106="NG","日数NG",IF(AND($F$12&gt;=$B106,$N106="OK",FN106&lt;=$L106*1440),"OK","NG"))))</f>
        <v>OK</v>
      </c>
      <c r="FZ106" s="107" t="str">
        <f ca="1">IF($F$12&lt;$B106,"",IF(COUNTIF($FP106:$FT106,"不要")=3,"",IF(AND($F$12&gt;=$B106,ISNUMBER(FN106)=TRUE),FN106,0)))</f>
        <v/>
      </c>
      <c r="GB106">
        <v>14</v>
      </c>
      <c r="GD106" s="192" t="str">
        <f ca="1">IF($F$12&lt;$B106,"",IF(AND($F$12&gt;=$B106,INDIRECT("'総括分析データ '!"&amp;GD$78&amp;$C106)&lt;&gt;""),VALUE(INDIRECT("'総括分析データ '!"&amp;GD$78&amp;$C106)),""))</f>
        <v/>
      </c>
      <c r="GF106" s="192" t="str">
        <f ca="1">IF($F$12&lt;$B106,"",IF(OR(AND($F$12&gt;=$B106,COUNTIF($F$22:$I$32,"荷待ち時間（うちアイドリング時間）")=0),$D106=0),"不要",IF(AND($F$12&gt;=$B106,COUNTIF($F$22:$I$32,"荷待ち時間（うちアイドリング時間）")&gt;=1,$J106="NG"),"日数NG",IF(AND($F$12&gt;=$B106,COUNTIF($F$22:$I$32,"荷待ち時間（うちアイドリング時間）")&gt;=1,$D106=1,GD106&lt;&gt;""),"OK","NG"))))</f>
        <v>不要</v>
      </c>
      <c r="GH106" s="192" t="str">
        <f ca="1">IF($F$12&lt;$B106,"",IF(OR(AND($F$12&gt;=$B106,COUNTIF($F$35:$I$45,"荷待ち時間（うちアイドリング時間）")=0),$F106=0),"不要",IF(AND($F$12&gt;=$B106,COUNTIF($F$35:$I$45,"荷待ち時間（うちアイドリング時間）")&gt;=1,$J106="NG"),"日数NG",IF(AND($F$12&gt;=$B106,COUNTIF($F$35:$I$45,"荷待ち時間（うちアイドリング時間）")&gt;=1,$F106=1,$GD106&lt;&gt;""),"OK","NG"))))</f>
        <v>不要</v>
      </c>
      <c r="GJ106" s="192" t="str">
        <f ca="1">IF($F$12&lt;$B106,"",IF(OR(AND($F$12&gt;=$B106,COUNTIF($F$48:$I$58,"荷待ち時間（うちアイドリング時間）")=0),$H106=0),"不要",IF(AND($F$12&gt;=$B106,COUNTIF($F$48:$I$58,"荷待ち時間（うちアイドリング時間）")&gt;=1,$J106="NG"),"日数NG",IF(AND($F$12&gt;=$B106,COUNTIF($F$48:$I$58,"荷待ち時間（うちアイドリング時間）")&gt;=1,$H106=1,$GD106&lt;&gt;""),"OK","NG"))))</f>
        <v>不要</v>
      </c>
      <c r="GL106" s="192" t="str">
        <f ca="1">IF($F$12&lt;$B106,"",IF(OR(AND($F$12&gt;=$B106,$F106=0),AND($F$12&gt;=$B106,$F$16&lt;&gt;5)),"不要",IF(AND($F$12&gt;=$B106,$F$16=5,$GD106&lt;&gt;""),"OK","NG")))</f>
        <v>不要</v>
      </c>
      <c r="GN106" s="192" t="str">
        <f ca="1">IF($F$12&lt;$B106,"",IF($N106="NG","日数NG",IF(GD106&gt;=0,"OK","NG")))</f>
        <v>OK</v>
      </c>
      <c r="GP106" s="192" t="str">
        <f ca="1">IF($F$12&lt;$B106,"",IF($N106="NG","日数NG",IF(OR(COUNTIF(GF106:GL106,"不要")=4,AND($F$12&gt;=$B106,$N106="OK",$FN106&gt;=0,$GD106&lt;=FN106),AND($F$12&gt;=$B106,$N106="OK",$FN106="",$GD106&lt;=$L106*1440)),"OK","NG")))</f>
        <v>OK</v>
      </c>
      <c r="GR106" s="107" t="str">
        <f ca="1">IF($F$12&lt;$B106,"",IF(COUNTIF($GF106:$GJ106,"不要")=3,"",IF(AND($F$12&gt;=$B106,ISNUMBER(GD106)=TRUE),GD106,0)))</f>
        <v/>
      </c>
      <c r="GT106" s="192" t="str">
        <f ca="1">IF($F$12&lt;$B106,"",IF(AND($F$12&gt;=$B106,INDIRECT("'総括分析データ '!"&amp;GT$78&amp;$C106)&lt;&gt;""),VALUE(INDIRECT("'総括分析データ '!"&amp;GT$78&amp;$C106)),""))</f>
        <v/>
      </c>
      <c r="GV106" s="192" t="str">
        <f ca="1">IF($F$12&lt;$B106,"",IF(OR(AND($F$12&gt;=$B106,COUNTIF($F$22:$I$32,"早着による待機時間")=0),$D106=0),"不要",IF(AND($F$12&gt;=$B106,COUNTIF($F$22:$I$32,"早着による待機時間")&gt;=1,$J106="NG"),"日数NG",IF(AND($F$12&gt;=$B106,COUNTIF($F$22:$I$32,"早着による待機時間")&gt;=1,$D106=1,GT106&lt;&gt;""),"OK","NG"))))</f>
        <v>不要</v>
      </c>
      <c r="GX106" s="192" t="str">
        <f ca="1">IF($F$12&lt;$B106,"",IF(OR(AND($F$12&gt;=$B106,COUNTIF($F$35:$I$45,"早着による待機時間")=0),$F106=0),"不要",IF(AND($F$12&gt;=$B106,COUNTIF($F$35:$I$45,"早着による待機時間")&gt;=1,$J106="NG"),"日数NG",IF(AND($F$12&gt;=$B106,COUNTIF($F$35:$I$45,"早着による待機時間")&gt;=1,$F106=1,GT106&lt;&gt;""),"OK","NG"))))</f>
        <v>不要</v>
      </c>
      <c r="GZ106" s="192" t="str">
        <f ca="1">IF($F$12&lt;$B106,"",IF(OR(AND($F$12&gt;=$B106,COUNTIF($F$48:$I$58,"早着による待機時間")=0),$H106=0),"不要",IF(AND($F$12&gt;=$B106,COUNTIF($F$48:$I$58,"早着による待機時間")&gt;=1,$J106="NG"),"日数NG",IF(AND($F$12&gt;=$B106,COUNTIF($F$48:$I$58,"早着による待機時間")&gt;=1,$H106=1,GT106&lt;&gt;""),"OK","NG"))))</f>
        <v>不要</v>
      </c>
      <c r="HB106" s="192" t="str">
        <f ca="1">IF($F$12&lt;$B106,"",IF(COUNTIF($GV106:$GZ106,"不要")=3,"OK",IF($N106="NG","日数NG",IF(GT106&gt;=0,"OK","NG"))))</f>
        <v>OK</v>
      </c>
      <c r="HD106" s="192" t="str">
        <f ca="1">IF($F$12&lt;$B106,"",IF(COUNTIF($GV106:$GZ106,"不要")=3,"OK",IF($N106="NG","日数NG",IF(AND($F$12&gt;=$B106,$N106="OK",GT106&lt;=$L106*1440),"OK","NG"))))</f>
        <v>OK</v>
      </c>
      <c r="HF106" s="107" t="str">
        <f ca="1">IF($F$12&lt;$B106,"",IF(COUNTIF($GV106:$GZ106,"不要")=3,"",IF(AND($F$12&gt;=$B106,ISNUMBER(GT106)=TRUE),GT106,0)))</f>
        <v/>
      </c>
      <c r="HH106">
        <v>14</v>
      </c>
      <c r="HJ106" s="192" t="str">
        <f ca="1">IF($F$12&lt;$B106,"",IF(AND($F$12&gt;=$B106,INDIRECT("'総括分析データ '!"&amp;HJ$78&amp;$C106)&lt;&gt;""),VALUE(INDIRECT("'総括分析データ '!"&amp;HJ$78&amp;$C106)),""))</f>
        <v/>
      </c>
      <c r="HL106" s="192" t="str">
        <f ca="1">IF($F$12&lt;$B106,"",IF(OR(AND($F$12&gt;=$B106,COUNTIF($F$22:$I$32,"休憩")=0),$D106=0),"不要",IF(AND($F$12&gt;=$B106,COUNTIF($F$22:$I$32,"休憩")&gt;=1,$J106="NG"),"日数NG",IF(AND($F$12&gt;=$B106,COUNTIF($F$22:$I$32,"休憩")&gt;=1,$D106=1,HJ106&lt;&gt;""),"OK","NG"))))</f>
        <v>不要</v>
      </c>
      <c r="HN106" s="192" t="str">
        <f ca="1">IF($F$12&lt;$B106,"",IF(OR(AND($F$12&gt;=$B106,COUNTIF($F$35:$I$45,"休憩")=0),$F106=0),"不要",IF(AND($F$12&gt;=$B106,COUNTIF($F$35:$I$45,"休憩")&gt;=1,$J106="NG"),"日数NG",IF(AND($F$12&gt;=$B106,COUNTIF($F$35:$I$45,"休憩")&gt;=1,$F106=1,HJ106&lt;&gt;""),"OK","NG"))))</f>
        <v>不要</v>
      </c>
      <c r="HP106" s="192" t="str">
        <f ca="1">IF($F$12&lt;$B106,"",IF(OR(AND($F$12&gt;=$B106,COUNTIF($F$48:$I$58,"休憩")=0),$H106=0),"不要",IF(AND($F$12&gt;=$B106,COUNTIF($F$48:$I$58,"休憩")&gt;=1,$J106="NG"),"日数NG",IF(AND($F$12&gt;=$B106,COUNTIF($F$48:$I$58,"休憩")&gt;=1,$H106=1,HJ106&lt;&gt;""),"OK","NG"))))</f>
        <v>不要</v>
      </c>
      <c r="HR106" s="192" t="str">
        <f ca="1">IF($F$12&lt;$B106,"",IF(COUNTIF($HL106:$HP106,"不要")=3,"OK",IF($N106="NG","日数NG",IF(HJ106&gt;=0,"OK","NG"))))</f>
        <v>OK</v>
      </c>
      <c r="HT106" s="192" t="str">
        <f ca="1">IF($F$12&lt;$B106,"",IF(COUNTIF($HL106:$HP106,"不要")=3,"OK",IF($N106="NG","日数NG",IF(AND($F$12&gt;=$B106,$N106="OK",HJ106&lt;=$L106*1440),"OK","NG"))))</f>
        <v>OK</v>
      </c>
      <c r="HV106" s="107" t="str">
        <f ca="1">IF($F$12&lt;$B106,"",IF(COUNTIF($HL106:$HP106,"不要")=3,"",IF(AND($F$12&gt;=$B106,ISNUMBER(HJ106)=TRUE),HJ106,0)))</f>
        <v/>
      </c>
      <c r="HX106" s="192" t="str">
        <f ca="1">IF($F$12&lt;$B106,"",IF(AND($F$12&gt;=$B106,INDIRECT("'総括分析データ '!"&amp;HX$78&amp;$C106)&lt;&gt;""),VALUE(INDIRECT("'総括分析データ '!"&amp;HX$78&amp;$C106)),""))</f>
        <v/>
      </c>
      <c r="HZ106" s="192" t="str">
        <f ca="1">IF($F$12&lt;$B106,"",IF(OR(AND($F$12&gt;=$B106,COUNTIF($F$22:$I$32,"発着時刻")=0),$D106=0),"不要",IF(AND($F$12&gt;=$B106,COUNTIF($F$22:$I$32,"発着時刻")&gt;=1,$J106="NG"),"日数NG",IF(AND($F$12&gt;=$B106,COUNTIF($F$22:$I$32,"発着時刻")&gt;=1,$D106=1,HX106&lt;&gt;""),"OK","NG"))))</f>
        <v>不要</v>
      </c>
      <c r="IB106" s="192" t="str">
        <f ca="1">IF($F$12&lt;$B106,"",IF(OR(AND($F$12&gt;=$B106,COUNTIF($F$35:$I$45,"発着時刻")=0),$F106=0),"不要",IF(AND($F$12&gt;=$B106,COUNTIF($F$35:$I$45,"発着時刻")&gt;=1,$J106="NG"),"日数NG",IF(AND($F$12&gt;=$B106,COUNTIF($F$35:$I$45,"発着時刻")&gt;=1,$F106=1,HX106&lt;&gt;""),"OK","NG"))))</f>
        <v>不要</v>
      </c>
      <c r="ID106" s="192" t="str">
        <f ca="1">IF($F$12&lt;$B106,"",IF(OR(AND($F$12&gt;=$B106,COUNTIF($F$48:$I$58,"発着時刻")=0),$H106=0),"不要",IF(AND($F$12&gt;=$B106,COUNTIF($F$48:$I$58,"発着時刻")&gt;=1,$J106="NG"),"日数NG",IF(AND($F$12&gt;=$B106,COUNTIF($F$48:$I$58,"発着時刻")&gt;=1,$H106=1,HX106&lt;&gt;""),"OK","NG"))))</f>
        <v>不要</v>
      </c>
      <c r="IF106" s="192" t="str">
        <f ca="1">IF($F$12&lt;$B106,"",IF(COUNTIF(HZ106:ID106,"不要")=3,"OK",IF($N106="NG","日数NG",IF(HX106="","OK",IF(AND(HX106&gt;=0,HX106&lt;&gt;"",ROUNDUP(HX106,0)-ROUNDDOWN(HX106,0)=0),"OK","NG")))))</f>
        <v>OK</v>
      </c>
      <c r="IH106" s="107" t="str">
        <f ca="1">IF($F$12&lt;$B106,"",IF(COUNTIF(HZ106:ID106,"不要")=3,"",IF(AND($F$12&gt;=$B106,ISNUMBER(HX106)=TRUE),HX106,0)))</f>
        <v/>
      </c>
      <c r="IJ106" s="192" t="str">
        <f ca="1">IF($F$12&lt;$B106,"",IF(AND($F$12&gt;=$B106,INDIRECT("'総括分析データ '!"&amp;IJ$78&amp;$C106)&lt;&gt;""),INDIRECT("'総括分析データ '!"&amp;IJ$78&amp;$C106),""))</f>
        <v/>
      </c>
      <c r="IL106" s="192" t="str">
        <f ca="1">IF($F$12&lt;$B106,"",IF(OR(AND($F$12&gt;=$B106,COUNTIF($F$22:$I$32,"積載情報")=0),$D106=0),"不要",IF(AND($F$12&gt;=$B106,COUNTIF($F$22:$I$32,"積載情報")&gt;=1,$J106="NG"),"日数NG",IF(AND($F$12&gt;=$B106,COUNTIF($F$22:$I$32,"積載情報")&gt;=1,$D106=1,IJ106&lt;&gt;""),"OK","NG"))))</f>
        <v>不要</v>
      </c>
      <c r="IN106" s="192" t="str">
        <f ca="1">IF($F$12&lt;$B106,"",IF(OR(AND($F$12&gt;=$B106,COUNTIF($F$35:$I$45,"積載情報")=0),$F106=0),"不要",IF(AND($F$12&gt;=$B106,COUNTIF($F$35:$I$45,"積載情報")&gt;=1,$J106="NG"),"日数NG",IF(AND($F$12&gt;=$B106,COUNTIF($F$35:$I$45,"積載情報")&gt;=1,$F106=1,IJ106&lt;&gt;""),"OK","NG"))))</f>
        <v>不要</v>
      </c>
      <c r="IP106" s="192" t="str">
        <f ca="1">IF($F$12&lt;$B106,"",IF(OR(AND($F$12&gt;=$B106,COUNTIF($F$48:$I$58,"積載情報")=0),$H106=0),"不要",IF(AND($F$12&gt;=$B106,COUNTIF($F$48:$I$58,"積載情報")&gt;=1,$J106="NG"),"日数NG",IF(AND($F$12&gt;=$B106,COUNTIF($F$48:$I$58,"積載情報")&gt;=1,$H106=1,IJ106&lt;&gt;""),"OK","NG"))))</f>
        <v>不要</v>
      </c>
      <c r="IR106" s="192" t="str">
        <f ca="1">IF($F$12&lt;$B106,"",IF(COUNTIF(IL106:IP106,"不要")=3,"OK",IF($N106="NG","日数NG",IF(IJ106="","OK",IF(COUNTIF(プルダウンリスト!$C$5:$C$8,反映・確認シート!IJ106)=1,"OK","NG")))))</f>
        <v>OK</v>
      </c>
      <c r="IT106" s="107" t="str">
        <f ca="1">IF($F$12&lt;$B106,"",IF($F$12&lt;$B106,"",IF(COUNTIF(IL106:IP106,"不要")=3,"",IJ106)))</f>
        <v/>
      </c>
      <c r="IV106" s="192" t="str">
        <f ca="1">IF($F$12&lt;$B106,"",IF(OR(AND($F$12&gt;=$B106,COUNTIF($F$48:$I$58,"積載情報")=0),$H106=0),"不要",IF(AND($F$12&gt;=$B106,COUNTIF($F$48:$I$58,"積載情報")&gt;=1,$J106="NG"),"日数NG",IF(AND($F$12&gt;=$B106,COUNTIF($F$48:$I$58,"積載情報")&gt;=1,$H106=1,IP106&lt;&gt;""),"OK","NG"))))</f>
        <v>不要</v>
      </c>
      <c r="IX106">
        <v>14</v>
      </c>
      <c r="IZ106" s="192" t="str">
        <f ca="1">IF($F$12&lt;$B106,"",IF(AND($F$12&gt;=$B106,INDIRECT("'総括分析データ '!"&amp;IZ$78&amp;$C106)&lt;&gt;""),VALUE(INDIRECT("'総括分析データ '!"&amp;IZ$78&amp;$C106)),""))</f>
        <v/>
      </c>
      <c r="JB106" s="192" t="str">
        <f ca="1">IF($F$12&lt;$B106,"",IF(OR(AND($F$12&gt;=$B106,COUNTIF($F$22:$I$32,"空車情報")=0),$D106=0),"不要",IF(AND($F$12&gt;=$B106,COUNTIF($F$22:$I$32,"空車情報")&gt;=1,$J106="NG"),"日数NG",IF(AND($F$12&gt;=$B106,COUNTIF($F$22:$I$32,"空車情報")&gt;=1,$D106=1,IZ106&lt;&gt;""),"OK","NG"))))</f>
        <v>不要</v>
      </c>
      <c r="JD106" s="192" t="str">
        <f ca="1">IF($F$12&lt;$B106,"",IF(OR(AND($F$12&gt;=$B106,COUNTIF($F$35:$I$45,"空車情報")=0),$F106=0),"不要",IF(AND($F$12&gt;=$B106,COUNTIF($F$35:$I$45,"空車情報")&gt;=1,$J106="NG"),"日数NG",IF(AND($F$12&gt;=$B106,COUNTIF($F$35:$I$45,"空車情報")&gt;=1,$F106=1,IZ106&lt;&gt;""),"OK","NG"))))</f>
        <v>不要</v>
      </c>
      <c r="JF106" s="192" t="str">
        <f ca="1">IF($F$12&lt;$B106,"",IF(OR(AND($F$12&gt;=$B106,COUNTIF($F$48:$I$58,"空車情報")=0),$H106=0),"不要",IF(AND($F$12&gt;=$B106,COUNTIF($F$48:$I$58,"空車情報")&gt;=1,$J106="NG"),"日数NG",IF(AND($F$12&gt;=$B106,COUNTIF($F$48:$I$58,"空車情報")&gt;=1,$H106=1,IZ106&lt;&gt;""),"OK","NG"))))</f>
        <v>不要</v>
      </c>
      <c r="JH106" s="192" t="str">
        <f ca="1">IF($F$12&lt;$B106,"",IF(COUNTIF(JB106:JF106,"不要")=3,"OK",IF($N106="NG","日数NG",IF(IZ106&gt;=0,"OK","NG"))))</f>
        <v>OK</v>
      </c>
      <c r="JJ106" s="192" t="str">
        <f ca="1">IF($F$12&lt;$B106,"",IF(COUNTIF(JB106:JF106,"不要")=3,"OK",IF($N106="NG","日数NG",IF(OR(AND($F$12&gt;=$B106,$N106="OK",$CH106&gt;=0,IZ106&lt;=$CH106),AND($F$12&gt;=$B106,$N106="OK",$CH106="",IZ106&lt;=$L106*1440)),"OK","NG"))))</f>
        <v>OK</v>
      </c>
      <c r="JL106" s="107" t="str">
        <f ca="1">IF($F$12&lt;$B106,"",IF(COUNTIF(JB106:JF106,"不要")=3,"",IF(AND($F$12&gt;=$B106,ISNUMBER(IZ106)=TRUE),IZ106,0)))</f>
        <v/>
      </c>
      <c r="JN106" s="192" t="str">
        <f ca="1">IF($F$12&lt;$B106,"",IF(AND($F$12&gt;=$B106,INDIRECT("'総括分析データ '!"&amp;JN$78&amp;$C106)&lt;&gt;""),VALUE(INDIRECT("'総括分析データ '!"&amp;JN$78&amp;$C106)),""))</f>
        <v/>
      </c>
      <c r="JP106" s="192" t="str">
        <f ca="1">IF($F$12&lt;$B106,"",IF(OR(AND($F$12&gt;=$B106,COUNTIF($F$22:$I$32,"空車情報")=0),$D106=0),"不要",IF(AND($F$12&gt;=$B106,COUNTIF($F$22:$I$32,"空車情報")&gt;=1,$J106="NG"),"日数NG",IF(AND($F$12&gt;=$B106,COUNTIF($F$22:$I$32,"空車情報")&gt;=1,$D106=1,JN106&lt;&gt;""),"OK","NG"))))</f>
        <v>不要</v>
      </c>
      <c r="JR106" s="192" t="str">
        <f ca="1">IF($F$12&lt;$B106,"",IF(OR(AND($F$12&gt;=$B106,COUNTIF($F$35:$I$45,"空車情報")=0),$F106=0),"不要",IF(AND($F$12&gt;=$B106,COUNTIF($F$35:$I$45,"空車情報")&gt;=1,$J106="NG"),"日数NG",IF(AND($F$12&gt;=$B106,COUNTIF($F$35:$I$45,"空車情報")&gt;=1,$F106=1,JN106&lt;&gt;""),"OK","NG"))))</f>
        <v>不要</v>
      </c>
      <c r="JT106" s="192" t="str">
        <f ca="1">IF($F$12&lt;$B106,"",IF(OR(AND($F$12&gt;=$B106,COUNTIF($F$48:$I$58,"空車情報")=0),$H106=0),"不要",IF(AND($F$12&gt;=$B106,COUNTIF($F$48:$I$58,"空車情報")&gt;=1,$J106="NG"),"日数NG",IF(AND($F$12&gt;=$B106,COUNTIF($F$48:$I$58,"空車情報")&gt;=1,$H106=1,JN106&lt;&gt;""),"OK","NG"))))</f>
        <v>不要</v>
      </c>
      <c r="JV106" s="192" t="str">
        <f ca="1">IF($F$12&lt;$B106,"",IF(COUNTIF(JP106:JT106,"不要")=3,"OK",IF($N106="NG","日数NG",IF(AND($F$12&gt;=$B106,JN106&gt;=0,JN106&lt;=AV106),"OK","NG"))))</f>
        <v>OK</v>
      </c>
      <c r="JX106" s="107" t="str">
        <f ca="1">IF($F$12&lt;$B106,"",IF(COUNTIF(JP106:JT106,"不要")=3,"",IF(AND($F$12&gt;=$B106,ISNUMBER(JN106)=TRUE),JN106,0)))</f>
        <v/>
      </c>
      <c r="JZ106" s="192" t="str">
        <f ca="1">IF($F$12&lt;$B106,"",IF(AND($F$12&gt;=$B106,INDIRECT("'総括分析データ '!"&amp;JZ$78&amp;$C106)&lt;&gt;""),VALUE(INDIRECT("'総括分析データ '!"&amp;JZ$78&amp;$C106)),""))</f>
        <v/>
      </c>
      <c r="KB106" s="192" t="str">
        <f ca="1">IF($F$12&lt;$B106,"",IF(OR(AND($F$12&gt;=$B106,COUNTIF($F$22:$I$32,"空車情報")=0),$D106=0),"不要",IF(AND($F$12&gt;=$B106,COUNTIF($F$22:$I$32,"空車情報")&gt;=1,$J106="NG"),"日数NG",IF(AND($F$12&gt;=$B106,COUNTIF($F$22:$I$32,"空車情報")&gt;=1,$D106=1,JZ106&lt;&gt;""),"OK","NG"))))</f>
        <v>不要</v>
      </c>
      <c r="KD106" s="192" t="str">
        <f ca="1">IF($F$12&lt;$B106,"",IF(OR(AND($F$12&gt;=$B106,COUNTIF($F$35:$I$45,"空車情報")=0),$F106=0),"不要",IF(AND($F$12&gt;=$B106,COUNTIF($F$35:$I$45,"空車情報")&gt;=1,$J106="NG"),"日数NG",IF(AND($F$12&gt;=$B106,COUNTIF($F$35:$I$45,"空車情報")&gt;=1,$F106=1,JZ106&lt;&gt;""),"OK","NG"))))</f>
        <v>不要</v>
      </c>
      <c r="KF106" s="192" t="str">
        <f ca="1">IF($F$12&lt;$B106,"",IF(OR(AND($F$12&gt;=$B106,COUNTIF($F$48:$I$58,"空車情報")=0),$H106=0),"不要",IF(AND($F$12&gt;=$B106,COUNTIF($F$48:$I$58,"空車情報")&gt;=1,$J106="NG"),"日数NG",IF(AND($F$12&gt;=$B106,COUNTIF($F$48:$I$58,"空車情報")&gt;=1,$H106=1,JZ106&lt;&gt;""),"OK","NG"))))</f>
        <v>不要</v>
      </c>
      <c r="KH106" s="192" t="str">
        <f ca="1">IF($F$12&lt;$B106,"",IF(COUNTIF(KB106:KF106,"不要")=3,"OK",IF($N106="NG","日数NG",IF(AND($F$12&gt;=$B106,JZ106&gt;=0,JZ106&lt;=100),"OK","NG"))))</f>
        <v>OK</v>
      </c>
      <c r="KJ106" s="107" t="str">
        <f ca="1">IF($F$12&lt;$B106,"",IF(COUNTIF(KB106:KF106,"不要")=3,"",IF(AND($F$12&gt;=$B106,ISNUMBER(JZ106)=TRUE),JZ106,0)))</f>
        <v/>
      </c>
      <c r="KL106">
        <v>14</v>
      </c>
      <c r="KN106" s="192" t="str">
        <f ca="1">IF($F$12&lt;$B106,"",IF(AND($F$12&gt;=$B106,INDIRECT("'総括分析データ '!"&amp;KN$78&amp;$C106)&lt;&gt;""),VALUE(INDIRECT("'総括分析データ '!"&amp;KN$78&amp;$C106)),""))</f>
        <v/>
      </c>
      <c r="KP106" s="192" t="str">
        <f ca="1">IF($F$12&lt;$B106,"",IF(OR(AND($F$12&gt;=$B106,COUNTIF($F$22:$I$32,"交通情報")=0),$D106=0),"不要",IF(AND($F$12&gt;=$B106,COUNTIF($F$22:$I$32,"交通情報")&gt;=1,$AX106="*NG*"),"距離NG",IF(AND($F$12&gt;=$B106,COUNTIF($F$22:$I$32,"交通情報")&gt;=1,$D106=1,KN106&lt;&gt;""),"OK","NG"))))</f>
        <v>不要</v>
      </c>
      <c r="KR106" s="192" t="str">
        <f ca="1">IF($F$12&lt;$B106,"",IF(OR(AND($F$12&gt;=$B106,COUNTIF($F$35:$I$45,"交通情報")=0),$F106=0),"不要",IF(AND($F$12&gt;=$B106,COUNTIF($F$35:$I$45,"交通情報")&gt;=1,$AX106="*NG*"),"距離NG",IF(AND($F$12&gt;=$B106,COUNTIF($F$35:$I$45,"交通情報")&gt;=1,$F106=1,KN106&lt;&gt;""),"OK","NG"))))</f>
        <v>不要</v>
      </c>
      <c r="KT106" s="192" t="str">
        <f ca="1">IF($F$12&lt;$B106,"",IF(OR(AND($F$12&gt;=$B106,COUNTIF($F$48:$I$58,"交通情報")=0),$H106=0),"不要",IF(AND($F$12&gt;=$B106,COUNTIF($F$48:$I$58,"交通情報")&gt;=1,$AX106="*NG*"),"距離NG",IF(AND($F$12&gt;=$B106,COUNTIF($F$48:$I$58,"交通情報")&gt;=1,$H106=1,KN106&lt;&gt;""),"OK","NG"))))</f>
        <v>不要</v>
      </c>
      <c r="KV106" s="192" t="str">
        <f ca="1">IF($F$12&lt;$B106,"",IF(COUNTIF(KP106:KT106,"不要")=3,"OK",IF($N106="NG","日数NG",IF(AND($F$12&gt;=$B106,KN106&gt;=0,KN106&lt;=$AV106),"OK","NG"))))</f>
        <v>OK</v>
      </c>
      <c r="KX106" s="107" t="str">
        <f ca="1">IF($F$12&lt;$B106,"",IF(COUNTIF(KP106:KT106,"不要")=3,"",IF(AND($F$12&gt;=$B106,ISNUMBER(KN106)=TRUE),KN106,0)))</f>
        <v/>
      </c>
      <c r="KZ106" s="192" t="str">
        <f ca="1">IF($F$12&lt;$B106,"",IF(AND($F$12&gt;=$B106,INDIRECT("'総括分析データ '!"&amp;KZ$78&amp;$C106)&lt;&gt;""),VALUE(INDIRECT("'総括分析データ '!"&amp;KZ$78&amp;$C106)),""))</f>
        <v/>
      </c>
      <c r="LB106" s="192" t="str">
        <f ca="1">IF($F$12&lt;$B106,"",IF(OR(AND($F$12&gt;=$B106,COUNTIF($F$22:$I$32,"交通情報")=0),$D106=0),"不要",IF(AND($F$12&gt;=$B106,COUNTIF($F$22:$I$32,"交通情報")&gt;=1,$D106=1,KZ106&lt;&gt;""),"OK","NG")))</f>
        <v>不要</v>
      </c>
      <c r="LD106" s="192" t="str">
        <f ca="1">IF($F$12&lt;$B106,"",IF(OR(AND($F$12&gt;=$B106,COUNTIF($F$35:$I$45,"交通情報")=0),$F106=0),"不要",IF(AND($F$12&gt;=$B106,COUNTIF($F$35:$I$45,"交通情報")&gt;=1,$F106=1,KZ106&lt;&gt;""),"OK","NG")))</f>
        <v>不要</v>
      </c>
      <c r="LF106" s="192" t="str">
        <f ca="1">IF($F$12&lt;$B106,"",IF(OR(AND($F$12&gt;=$B106,COUNTIF($F$48:$I$58,"交通情報")=0),$H106=0),"不要",IF(AND($F$12&gt;=$B106,COUNTIF($F$48:$I$58,"交通情報")&gt;=1,$H106=1,KZ106&lt;&gt;""),"OK","NG")))</f>
        <v>不要</v>
      </c>
      <c r="LH106" s="192" t="str">
        <f ca="1">IF($F$12&lt;$B106,"",IF(COUNTIF(LB106:LF106,"不要")=3,"OK",IF($N106="NG","日数NG",IF(KZ106="","OK",IF(AND(KZ106&gt;=0,KZ106&lt;&gt;"",ROUNDUP(KZ106,0)-ROUNDDOWN(KZ106,0)=0),"OK","NG")))))</f>
        <v>OK</v>
      </c>
      <c r="LJ106" s="107" t="str">
        <f ca="1">IF($F$12&lt;$B106,"",IF(COUNTIF(LB106:LF106,"不要")=3,"",IF(AND($F$12&gt;=$B106,ISNUMBER(KZ106)=TRUE),KZ106,0)))</f>
        <v/>
      </c>
      <c r="LL106" s="192" t="str">
        <f ca="1">IF($F$12&lt;$B106,"",IF(AND($F$12&gt;=$B106,INDIRECT("'総括分析データ '!"&amp;LL$78&amp;$C106)&lt;&gt;""),VALUE(INDIRECT("'総括分析データ '!"&amp;LL$78&amp;$C106)),""))</f>
        <v/>
      </c>
      <c r="LN106" s="192" t="str">
        <f ca="1">IF($F$12&lt;$B106,"",IF(OR(AND($F$12&gt;=$B106,COUNTIF($F$22:$I$32,"交通情報")=0),$D106=0),"不要",IF(AND($F$12&gt;=$B106,COUNTIF($F$22:$I$32,"交通情報")&gt;=1,$J106="NG"),"日数NG",IF(AND($F$12&gt;=$B106,COUNTIF($F$22:$I$32,"交通情報")&gt;=1,$D106=1,LL106&lt;&gt;""),"OK","NG"))))</f>
        <v>不要</v>
      </c>
      <c r="LP106" s="192" t="str">
        <f ca="1">IF($F$12&lt;$B106,"",IF(OR(AND($F$12&gt;=$B106,COUNTIF($F$35:$I$45,"交通情報")=0),$F106=0),"不要",IF(AND($F$12&gt;=$B106,COUNTIF($F$35:$I$45,"交通情報")&gt;=1,$J106="NG"),"日数NG",IF(AND($F$12&gt;=$B106,COUNTIF($F$35:$I$45,"交通情報")&gt;=1,$F106=1,LL106&lt;&gt;""),"OK","NG"))))</f>
        <v>不要</v>
      </c>
      <c r="LR106" s="192" t="str">
        <f ca="1">IF($F$12&lt;$B106,"",IF(OR(AND($F$12&gt;=$B106,COUNTIF($F$48:$I$58,"交通情報")=0),$H106=0),"不要",IF(AND($F$12&gt;=$B106,COUNTIF($F$48:$I$58,"交通情報")&gt;=1,$J106="NG"),"日数NG",IF(AND($F$12&gt;=$B106,COUNTIF($F$48:$I$58,"交通情報")&gt;=1,$H106=1,LL106&lt;&gt;""),"OK","NG"))))</f>
        <v>不要</v>
      </c>
      <c r="LT106" s="192" t="str">
        <f ca="1">IF($F$12&lt;$B106,"",IF(COUNTIF(LN106:LR106,"不要")=3,"OK",IF($N106="NG","日数NG",IF(LL106&gt;=0,"OK","NG"))))</f>
        <v>OK</v>
      </c>
      <c r="LV106" s="192" t="str">
        <f ca="1">IF($F$12&lt;$B106,"",IF(COUNTIF(LN106:LR106,"不要")=3,"OK",IF($N106="NG","日数NG",IF(OR(AND($F$12&gt;=$B106,$N106="OK",$CH106&gt;=0,LL106&lt;=$CH106),AND($F$12&gt;=$B106,$N106="OK",$CH106="",LL106&lt;=$L106*1440)),"OK","NG"))))</f>
        <v>OK</v>
      </c>
      <c r="LX106" s="107" t="str">
        <f ca="1">IF($F$12&lt;$B106,"",IF(COUNTIF(LN106:LR106,"不要")=3,"",IF(AND($F$12&gt;=$B106,ISNUMBER(LL106)=TRUE),LL106,0)))</f>
        <v/>
      </c>
      <c r="LZ106">
        <v>14</v>
      </c>
      <c r="MB106" s="192" t="str">
        <f ca="1">IF($F$12&lt;$B106,"",IF(AND($F$12&gt;=$B106,INDIRECT("'総括分析データ '!"&amp;MB$78&amp;$C106)&lt;&gt;""),VALUE(INDIRECT("'総括分析データ '!"&amp;MB$78&amp;$C106)),""))</f>
        <v/>
      </c>
      <c r="MD106" s="192" t="str">
        <f ca="1">IF($F$12&lt;$B106,"",IF(OR(AND($F$12&gt;=$B106,COUNTIF($F$22:$I$32,"温度情報")=0),$D106=0),"不要",IF(AND($F$12&gt;=$B106,COUNTIF($F$22:$I$32,"温度情報")&gt;=1,$J106="NG"),"日数NG",IF(AND($F$12&gt;=$B106,COUNTIF($F$22:$I$32,"温度情報")&gt;=1,$D106=1,MB106&lt;&gt;""),"OK","NG"))))</f>
        <v>不要</v>
      </c>
      <c r="MF106" s="192" t="str">
        <f ca="1">IF($F$12&lt;$B106,"",IF(OR(AND($F$12&gt;=$B106,COUNTIF($F$35:$I$45,"温度情報")=0),$F106=0),"不要",IF(AND($F$12&gt;=$B106,COUNTIF($F$35:$I$45,"温度情報")&gt;=1,$J106="NG"),"日数NG",IF(AND($F$12&gt;=$B106,COUNTIF($F$35:$I$45,"温度情報")&gt;=1,$F106=1,MB106&lt;&gt;""),"OK","NG"))))</f>
        <v>不要</v>
      </c>
      <c r="MH106" s="192" t="str">
        <f ca="1">IF($F$12&lt;$B106,"",IF(OR(AND($F$12&gt;=$B106,COUNTIF($F$48:$I$58,"温度情報")=0),$H106=0),"不要",IF(AND($F$12&gt;=$B106,COUNTIF($F$48:$I$58,"温度情報")&gt;=1,$J106="NG"),"日数NG",IF(AND($F$12&gt;=$B106,COUNTIF($F$48:$I$58,"温度情報")&gt;=1,$H106=1,MB106&lt;&gt;""),"OK","NG"))))</f>
        <v>不要</v>
      </c>
      <c r="MJ106" s="192" t="str">
        <f ca="1">IF($F$12&lt;$B106,"",IF(COUNTIF(MD106:MH106,"不要")=3,"OK",IF(AND($F$12&gt;=$B106,MB106&gt;100,MB106&lt;-100),"BC","OK")))</f>
        <v>OK</v>
      </c>
      <c r="ML106" s="107" t="str">
        <f ca="1">IF($F$12&lt;$B106,"",IF(COUNTIF(MD106:MH106,"不要")=3,"",IF(AND($F$12&gt;=$B106,ISNUMBER(MB106)=TRUE),MB106,0)))</f>
        <v/>
      </c>
      <c r="MN106" s="192" t="str">
        <f ca="1">IF($F$12&lt;$B106,"",IF(AND($F$12&gt;=$B106,INDIRECT("'総括分析データ '!"&amp;MN$78&amp;$C106)&lt;&gt;""),VALUE(INDIRECT("'総括分析データ '!"&amp;MN$78&amp;$C106)),""))</f>
        <v/>
      </c>
      <c r="MP106" s="192" t="str">
        <f ca="1">IF($F$12&lt;$B106,"",IF(OR(AND($F$12&gt;=$B106,COUNTIF($F$22:$I$32,"温度情報")=0),$D106=0),"不要",IF(AND($F$12&gt;=$B106,COUNTIF($F$22:$I$32,"温度情報")&gt;=1,$J106="NG"),"日数NG",IF(AND($F$12&gt;=$B106,COUNTIF($F$22:$I$32,"温度情報")&gt;=1,$D106=1,MN106&lt;&gt;""),"OK","NG"))))</f>
        <v>不要</v>
      </c>
      <c r="MR106" s="192" t="str">
        <f ca="1">IF($F$12&lt;$B106,"",IF(OR(AND($F$12&gt;=$B106,COUNTIF($F$35:$I$45,"温度情報")=0),$F106=0),"不要",IF(AND($F$12&gt;=$B106,COUNTIF($F$35:$I$45,"温度情報")&gt;=1,$J106="NG"),"日数NG",IF(AND($F$12&gt;=$B106,COUNTIF($F$35:$I$45,"温度情報")&gt;=1,$F106=1,MN106&lt;&gt;""),"OK","NG"))))</f>
        <v>不要</v>
      </c>
      <c r="MT106" s="192" t="str">
        <f ca="1">IF($F$12&lt;$B106,"",IF(OR(AND($F$12&gt;=$B106,COUNTIF($F$48:$I$58,"温度情報")=0),$H106=0),"不要",IF(AND($F$12&gt;=$B106,COUNTIF($F$48:$I$58,"温度情報")&gt;=1,$J106="NG"),"日数NG",IF(AND($F$12&gt;=$B106,COUNTIF($F$48:$I$58,"温度情報")&gt;=1,$H106=1,MN106&lt;&gt;""),"OK","NG"))))</f>
        <v>不要</v>
      </c>
      <c r="MV106" s="192" t="str">
        <f ca="1">IF($F$12&lt;$B106,"",IF(COUNTIF(MP106:MT106,"不要")=3,"OK",IF(AND($F$12&gt;=$B106,MN106&gt;100,MN106&lt;-100),"BC","OK")))</f>
        <v>OK</v>
      </c>
      <c r="MX106" s="107" t="str">
        <f ca="1">IF($F$12&lt;$B106,"",IF(COUNTIF(MP106:MT106,"不要")=3,"",IF(AND($F$12&gt;=$B106,ISNUMBER(MN106)=TRUE),MN106,0)))</f>
        <v/>
      </c>
      <c r="MZ106" s="192" t="str">
        <f ca="1">IF($F$12&lt;$B106,"",IF(AND($F$12&gt;=$B106,INDIRECT("'総括分析データ '!"&amp;MZ$78&amp;$C106)&lt;&gt;""),VALUE(INDIRECT("'総括分析データ '!"&amp;MZ$78&amp;$C106)),""))</f>
        <v/>
      </c>
      <c r="NB106" s="192" t="str">
        <f ca="1">IF($F$12&lt;$B106,"",IF(OR(AND($F$12&gt;=$B106,COUNTIF($F$22:$I$32,"温度情報")=0),$D106=0),"不要",IF(AND($F$12&gt;=$B106,COUNTIF($F$22:$I$32,"温度情報")&gt;=1,$J106="NG"),"日数NG",IF(AND($F$12&gt;=$B106,COUNTIF($F$22:$I$32,"温度情報")&gt;=1,$D106=1,MZ106&lt;&gt;""),"OK","NG"))))</f>
        <v>不要</v>
      </c>
      <c r="ND106" s="192" t="str">
        <f ca="1">IF($F$12&lt;$B106,"",IF(OR(AND($F$12&gt;=$B106,COUNTIF($F$35:$I$45,"温度情報")=0),$F106=0),"不要",IF(AND($F$12&gt;=$B106,COUNTIF($F$35:$I$45,"温度情報")&gt;=1,$J106="NG"),"日数NG",IF(AND($F$12&gt;=$B106,COUNTIF($F$35:$I$45,"温度情報")&gt;=1,$F106=1,MZ106&lt;&gt;""),"OK","NG"))))</f>
        <v>不要</v>
      </c>
      <c r="NF106" s="192" t="str">
        <f ca="1">IF($F$12&lt;$B106,"",IF(OR(AND($F$12&gt;=$B106,COUNTIF($F$48:$I$58,"温度情報")=0),$H106=0),"不要",IF(AND($F$12&gt;=$B106,COUNTIF($F$48:$I$58,"温度情報")&gt;=1,$J106="NG"),"日数NG",IF(AND($F$12&gt;=$B106,COUNTIF($F$48:$I$58,"温度情報")&gt;=1,$H106=1,MZ106&lt;&gt;""),"OK","NG"))))</f>
        <v>不要</v>
      </c>
      <c r="NH106" s="192" t="str">
        <f ca="1">IF($F$12&lt;$B106,"",IF(COUNTIF(NB106:NF106,"不要")=3,"OK",IF($N106="NG","日数NG",IF(MZ106="","OK",IF(AND(MZ106&gt;=0,MZ106&lt;&gt;"",ROUNDUP(MZ106,0)-ROUNDDOWN(MZ106,0)=0),"OK","NG")))))</f>
        <v>OK</v>
      </c>
      <c r="NJ106" s="107" t="str">
        <f ca="1">IF($F$12&lt;$B106,"",IF(COUNTIF(NB106:NF106,"不要")=3,"",IF(AND($F$12&gt;=$B106,ISNUMBER(MZ106)=TRUE),MZ106,0)))</f>
        <v/>
      </c>
      <c r="NL106">
        <v>14</v>
      </c>
      <c r="NN106" s="192" t="str">
        <f ca="1">IF($F$12&lt;$B106,"",IF(AND($F$12&gt;=$B106,INDIRECT("'総括分析データ '!"&amp;NN$78&amp;$C106)&lt;&gt;""),INDIRECT("'総括分析データ '!"&amp;NN$78&amp;$C106),""))</f>
        <v/>
      </c>
      <c r="NP106" s="192" t="str">
        <f>IF(OR($F$12&lt;$B106,AND($F$64="",$H$64="",$J$64="")),"",IF(AND($F$12&gt;=$B106,OR($F$64="",$D106=0)),"不要",IF(AND($F$12&gt;=$B106,$F$64&lt;&gt;"",$D106=1,NN106&lt;&gt;""),"OK","NG")))</f>
        <v/>
      </c>
      <c r="NR106" s="192" t="str">
        <f>IF(OR($F$12&lt;$B106,AND($F$64="",$H$64="",$J$64="")),"",IF(AND($F$12&gt;=$B106,OR($H$64="",$H$64=17,$D106=0)),"不要",IF(AND($F$12&gt;=$B106,$H$64&lt;&gt;"",$D106=1,NN106&lt;&gt;""),"OK","NG")))</f>
        <v/>
      </c>
      <c r="NT106" s="107" t="str">
        <f>IF(OR(COUNTIF(NP106:NR106,"不要")=2,AND(NP106="",NR106="")),"",NN106)</f>
        <v/>
      </c>
      <c r="NV106" s="192" t="str">
        <f ca="1">IF($F$12&lt;$B106,"",IF(AND($F$12&gt;=$B106,INDIRECT("'総括分析データ '!"&amp;NV$78&amp;$C106)&lt;&gt;""),INDIRECT("'総括分析データ '!"&amp;NV$78&amp;$C106),""))</f>
        <v/>
      </c>
      <c r="NX106" s="192" t="str">
        <f>IF(OR($F$12&lt;$B106,AND($F$66="",$H$66="",$J$66="")),"",IF(AND($F$12&gt;=$B106,OR($F$66="",$D106=0)),"不要",IF(AND($F$12&gt;=$B106,$F$66&lt;&gt;"",$D106=1,NV106&lt;&gt;""),"OK","NG")))</f>
        <v/>
      </c>
      <c r="NZ106" s="192" t="str">
        <f>IF(OR($F$12&lt;$B106,AND($F$66="",$H$66="",$J$66="")),"",IF(AND($F$12&gt;=$B106,OR($H$66="",$H$66=17,$D106=0)),"不要",IF(AND($F$12&gt;=$B106,$H$66&lt;&gt;"",$D106=1,NV106&lt;&gt;""),"OK","NG")))</f>
        <v/>
      </c>
      <c r="OB106" s="107" t="str">
        <f>IF(OR(COUNTIF(NX106:NZ106,"不要")=2,AND(NX106="",NZ106="")),"",NV106)</f>
        <v/>
      </c>
      <c r="OD106" s="192" t="str">
        <f ca="1">IF($F$12&lt;$B106,"",IF(AND($F$12&gt;=$B106,INDIRECT("'総括分析データ '!"&amp;OD$78&amp;$C106)&lt;&gt;""),INDIRECT("'総括分析データ '!"&amp;OD$78&amp;$C106),""))</f>
        <v/>
      </c>
      <c r="OF106" s="192" t="str">
        <f>IF(OR($F$12&lt;$B106,AND($F$68="",$H$68="",$J$68="")),"",IF(AND($F$12&gt;=$B106,OR($F$68="",$D106=0)),"不要",IF(AND($F$12&gt;=$B106,$F$68&lt;&gt;"",$D106=1,OD106&lt;&gt;""),"OK","NG")))</f>
        <v/>
      </c>
      <c r="OH106" s="192" t="str">
        <f>IF(OR($F$12&lt;$B106,AND($F$68="",$H$68="",$J$68="")),"",IF(AND($F$12&gt;=$B106,OR($H$68="",$H$68=17,$D106=0)),"不要",IF(AND($F$12&gt;=$B106,$H$68&lt;&gt;"",$D106=1,OD106&lt;&gt;""),"OK","NG")))</f>
        <v/>
      </c>
      <c r="OJ106" s="107" t="str">
        <f>IF(OR(COUNTIF(OF106:OH106,"不要")=2,AND(OF106="",OH106="")),"",OD106)</f>
        <v/>
      </c>
      <c r="OL106" s="192" t="str">
        <f ca="1">IF($F$12&lt;$B106,"",IF(AND($F$12&gt;=$B106,INDIRECT("'総括分析データ '!"&amp;OL$78&amp;$C106)&lt;&gt;""),INDIRECT("'総括分析データ '!"&amp;OL$78&amp;$C106),""))</f>
        <v/>
      </c>
      <c r="ON106" s="192" t="str">
        <f>IF(OR($F$12&lt;$B106,AND($F$70="",$H$70="",$J$70="")),"",IF(AND($F$12&gt;=$B106,OR($F$70="",$D106=0)),"不要",IF(AND($F$12&gt;=$B106,$F$70&lt;&gt;"",$D106=1,OL106&lt;&gt;""),"OK","NG")))</f>
        <v/>
      </c>
      <c r="OP106" s="192" t="str">
        <f>IF(OR($F$12&lt;$B106,AND($F$70="",$H$70="",$J$70="")),"",IF(AND($F$12&gt;=$B106,OR($H$70="",$H$70=17,$D106=0)),"不要",IF(AND($F$12&gt;=$B106,$H$70&lt;&gt;"",$D106=1,OL106&lt;&gt;""),"OK","NG")))</f>
        <v/>
      </c>
      <c r="OR106" s="107" t="str">
        <f>IF(OR(COUNTIF(ON106:OP106,"不要")=2,AND(ON106="",OP106="")),"",OL106)</f>
        <v/>
      </c>
    </row>
    <row r="107" spans="2:408" ht="5.0999999999999996" customHeight="1" thickBot="1" x14ac:dyDescent="0.2">
      <c r="L107" s="6"/>
      <c r="CT107" s="108"/>
      <c r="EF107" s="108"/>
      <c r="FJ107" s="108"/>
      <c r="FL107" s="108"/>
      <c r="FZ107" s="108"/>
      <c r="GR107" s="108"/>
      <c r="HF107" s="108"/>
      <c r="HV107" s="108"/>
      <c r="IT107" s="6"/>
      <c r="JL107" s="108"/>
      <c r="JX107" s="6"/>
      <c r="KJ107" s="6"/>
      <c r="KX107" s="6"/>
      <c r="LJ107" s="6"/>
      <c r="LX107" s="108"/>
      <c r="ML107" s="6"/>
      <c r="MX107" s="6"/>
      <c r="NJ107" s="6"/>
    </row>
    <row r="108" spans="2:408" ht="14.25" thickBot="1" x14ac:dyDescent="0.2">
      <c r="B108">
        <v>15</v>
      </c>
      <c r="C108">
        <v>28</v>
      </c>
      <c r="D108" s="52">
        <f ca="1">IF($F$12&lt;$B108,"",IF(AND($F$12&gt;=$B108,INDIRECT("'総括分析データ '!"&amp;D$78&amp;$C108)="○"),1,IF(AND($F$12&gt;=$B108,INDIRECT("'総括分析データ '!"&amp;D$78&amp;$C108)&lt;&gt;"○"),0)))</f>
        <v>0</v>
      </c>
      <c r="F108" s="52">
        <f ca="1">IF($F$12&lt;$B108,"",IF(AND($F$12&gt;=$B108,INDIRECT("'総括分析データ '!"&amp;F$78&amp;$C108)="○"),1,IF(AND($F$12&gt;=$B108,INDIRECT("'総括分析データ '!"&amp;F$78&amp;$C108)&lt;&gt;"○"),0)))</f>
        <v>0</v>
      </c>
      <c r="H108" s="52">
        <f ca="1">IF($F$12&lt;$B108,"",IF(AND($F$12&gt;=$B108,INDIRECT("'総括分析データ '!"&amp;H$78&amp;$C108)="○"),1,IF(AND($F$12&gt;=$B108,INDIRECT("'総括分析データ '!"&amp;H$78&amp;$C108)&lt;&gt;"○"),0)))</f>
        <v>0</v>
      </c>
      <c r="J108" s="192" t="str">
        <f ca="1">IF($F$12&lt;B108,"",IF(AND($F$12&gt;=B108,$F$18="",H108=1),"NG",IF(AND($F$12&gt;=B108,$F$18=17,D108=0,F108=0,H108=0),"NG",IF(AND($F$12&gt;=B108,$F$18="",D108=0,F108=0),"NG",IF(AND($F$12&gt;=B108,OR(D108&gt;=2,F108&gt;=2,H108&gt;=2)),"NG","OK")))))</f>
        <v>NG</v>
      </c>
      <c r="L108" s="52">
        <f ca="1">IF($F$12&lt;B108,"",IF(ISNUMBER(INDIRECT("'総括分析データ '!"&amp;L$78&amp;$C108))=TRUE,VALUE(INDIRECT("'総括分析データ '!"&amp;L$78&amp;$C108)),0))</f>
        <v>0</v>
      </c>
      <c r="N108" s="192" t="str">
        <f ca="1">IF($F$12&lt;$B108,"",IF(AND(L108="",L108&lt;10),"NG","OK"))</f>
        <v>OK</v>
      </c>
      <c r="O108" s="6"/>
      <c r="P108" s="52" t="str">
        <f ca="1">IF($F$12&lt;$B108,"",IF(AND($F$12&gt;=$B108,INDIRECT("'総括分析データ '!"&amp;P$78&amp;$C108)&lt;&gt;""),INDIRECT("'総括分析データ '!"&amp;P$78&amp;$C108),""))</f>
        <v/>
      </c>
      <c r="R108" s="52" t="str">
        <f ca="1">IF($F$12&lt;$B108,"",IF(AND($F$12&gt;=$B108,INDIRECT("'総括分析データ '!"&amp;R$78&amp;$C108)&lt;&gt;""),UPPER(INDIRECT("'総括分析データ '!"&amp;R$78&amp;$C108)),""))</f>
        <v/>
      </c>
      <c r="T108" s="52" t="str">
        <f ca="1">IF($F$12&lt;$B108,"",IF(AND($F$12&gt;=$B108,INDIRECT("'総括分析データ '!"&amp;T$78&amp;$C108)&lt;&gt;""),INDIRECT("'総括分析データ '!"&amp;T$78&amp;$C108),""))</f>
        <v/>
      </c>
      <c r="V108" s="52" t="str">
        <f ca="1">IF($F$12&lt;$B108,"",IF(AND($F$12&gt;=$B108,INDIRECT("'総括分析データ '!"&amp;V$78&amp;$C108)&lt;&gt;""),VALUE(INDIRECT("'総括分析データ '!"&amp;V$78&amp;$C108)),""))</f>
        <v/>
      </c>
      <c r="X108" s="192" t="str">
        <f ca="1">IF($F$12&lt;$B108,"",IF(AND($F$12&gt;=$B108,COUNTIF(プルダウンリスト!$F$3:$F$137,反映・確認シート!P108)=1,COUNTIF(プルダウンリスト!$H$3:$H$4233,反映・確認シート!R108)&gt;=1,T108&lt;&gt;"",V108&lt;&gt;""),"OK","NG"))</f>
        <v>NG</v>
      </c>
      <c r="Z108" s="453" t="str">
        <f ca="1">P108&amp;R108&amp;T108&amp;V108</f>
        <v/>
      </c>
      <c r="AA108" s="454"/>
      <c r="AB108" s="455"/>
      <c r="AD108" s="453" t="str">
        <f ca="1">IF($F$12&lt;$B108,"",IF(AND($F$12&gt;=$B108,INDIRECT("'総括分析データ '!"&amp;AD$78&amp;$C108)&lt;&gt;""),ASC(INDIRECT("'総括分析データ '!"&amp;AD$78&amp;$C108)),""))</f>
        <v/>
      </c>
      <c r="AE108" s="454"/>
      <c r="AF108" s="455"/>
      <c r="AH108" s="192" t="str">
        <f ca="1">IF($F$12&lt;$B108,"",IF(AND($F$12&gt;=$B108,AD108&lt;&gt;""),"OK","NG"))</f>
        <v>NG</v>
      </c>
      <c r="AJ108" s="462" t="str">
        <f ca="1">IF($F$12&lt;$B108,"",IF(AND($F$12&gt;=$B108,INDIRECT("'総括分析データ '!"&amp;AJ$78&amp;$C108)&lt;&gt;""),DBCS(SUBSTITUTE(SUBSTITUTE(INDIRECT("'総括分析データ '!"&amp;AJ$78&amp;$C108),"　"," ")," ","")),""))</f>
        <v/>
      </c>
      <c r="AK108" s="463"/>
      <c r="AL108" s="464"/>
      <c r="AN108" s="192" t="str">
        <f ca="1">IF($F$12&lt;$B108,"",IF(AND($F$12&gt;=$B108,AJ108&lt;&gt;""),"OK","BC"))</f>
        <v>BC</v>
      </c>
      <c r="AP108" s="52" t="str">
        <f ca="1">IF(OR($F$12&lt;$B108,INDIRECT("'総括分析データ '!"&amp;AP$78&amp;$C108)=""),"",INDIRECT("'総括分析データ '!"&amp;AP$78&amp;$C108))</f>
        <v/>
      </c>
      <c r="AR108" s="192" t="str">
        <f ca="1">IF($F$12&lt;$B108,"",IF(AND($F$12&gt;=$B108,COUNTIF(プルダウンリスト!$C$13:$C$16,反映・確認シート!AP108)=1),"OK","NG"))</f>
        <v>NG</v>
      </c>
      <c r="AT108">
        <v>15</v>
      </c>
      <c r="AV108" s="192" t="str">
        <f ca="1">IF($F$12&lt;$B108,"",IF(AND($F$12&gt;=$B108,INDIRECT("'総括分析データ '!"&amp;AV$78&amp;$C108)&lt;&gt;""),INDIRECT("'総括分析データ '!"&amp;AV$78&amp;$C108),""))</f>
        <v/>
      </c>
      <c r="AX108" s="192" t="str">
        <f ca="1">IF($F$12&lt;$B108,"",IF($N108="NG","日数NG",IF(OR(AND($F$6="連携前",$F$12&gt;=$B108,AV108&gt;0,AV108&lt;L108*2880),AND($F$6="連携後",$F$12&gt;=$B108,AV108&gt;=0,AV108&lt;L108*2880)),"OK","NG")))</f>
        <v>NG</v>
      </c>
      <c r="AZ108" s="92">
        <f ca="1">IF($F$12&lt;$B108,"",IF(AND($F$12&gt;=$B108,ISNUMBER(AV108)=TRUE),AV108,0))</f>
        <v>0</v>
      </c>
      <c r="BB108" s="192" t="str">
        <f ca="1">IF($F$12&lt;$B108,"",IF(AND($F$12&gt;=$B108,INDIRECT("'総括分析データ '!"&amp;BB$78&amp;$C108)&lt;&gt;""),VALUE(INDIRECT("'総括分析データ '!"&amp;BB$78&amp;$C108)),""))</f>
        <v/>
      </c>
      <c r="BD108" s="192" t="str">
        <f ca="1">IF($F$12&lt;$B108,"",IF($N108="NG","日数NG",IF(BB108="","NG",IF(AND($F$12&gt;=$B108,$BB108&lt;=$L108*100),"OK","BC"))))</f>
        <v>NG</v>
      </c>
      <c r="BF108" s="192" t="str">
        <f ca="1">IF($F$12&lt;$B108,"",IF(OR($AX108="NG",$AX108="日数NG"),"距離NG",IF(AND($F$12&gt;=$B108,OR(AND($F$6="連携前",$BB108&gt;0),AND($F$6="連携後",$AZ108=0,$BB108=0),AND($F$6="連携後",$AZ108&gt;0,$BB108&gt;0))),"OK","NG")))</f>
        <v>距離NG</v>
      </c>
      <c r="BH108" s="92" t="str">
        <f ca="1">IF($F$12&lt;$B108,"",BB108)</f>
        <v/>
      </c>
      <c r="BJ108" s="192" t="str">
        <f ca="1">IF($F$12&lt;$B108,"",IF(AND($F$12&gt;=$B108,INDIRECT("'総括分析データ '!"&amp;BJ$78&amp;$C108)&lt;&gt;""),VALUE(INDIRECT("'総括分析データ '!"&amp;BJ$78&amp;$C108)),""))</f>
        <v/>
      </c>
      <c r="BL108" s="192" t="str">
        <f ca="1">IF($F$12&lt;$B108,"",IF($N108="NG","日数NG",IF(AND(BJ108&gt;=0,BJ108&lt;&gt;"",BJ108&lt;=100),"OK","NG")))</f>
        <v>NG</v>
      </c>
      <c r="BN108" s="92">
        <f ca="1">IF($F$12&lt;$B108,"",IF(AND($F$12&gt;=$B108,ISNUMBER(BJ108)=TRUE),BJ108,0))</f>
        <v>0</v>
      </c>
      <c r="BP108" s="192" t="str">
        <f ca="1">IF($F$12&lt;$B108,"",IF(AND($F$12&gt;=$B108,INDIRECT("'総括分析データ '!"&amp;BP$78&amp;$C108)&lt;&gt;""),VALUE(INDIRECT("'総括分析データ '!"&amp;BP$78&amp;$C108)),""))</f>
        <v/>
      </c>
      <c r="BR108" s="192" t="str">
        <f ca="1">IF($F$12&lt;$B108,"",IF(OR($AX108="NG",$AX108="日数NG"),"距離NG",IF(BP108="","NG",IF(AND($F$12&gt;=$B108,OR(AND($F$6="連携前",$BP108&gt;0),AND($F$6="連携後",$AZ108=0,$BP108=0),AND($F$6="連携後",$AZ108&gt;0,$BP108&gt;0))),"OK","NG"))))</f>
        <v>距離NG</v>
      </c>
      <c r="BT108" s="92">
        <f ca="1">IF($F$12&lt;$B108,"",IF(AND($F$12&gt;=$B108,ISNUMBER(BP108)=TRUE),BP108,0))</f>
        <v>0</v>
      </c>
      <c r="BV108" s="192" t="str">
        <f ca="1">IF($F$12&lt;$B108,"",IF(AND($F$12&gt;=$B108,INDIRECT("'総括分析データ '!"&amp;BV$78&amp;$C108)&lt;&gt;""),VALUE(INDIRECT("'総括分析データ '!"&amp;BV$78&amp;$C108)),""))</f>
        <v/>
      </c>
      <c r="BX108" s="192" t="str">
        <f ca="1">IF($F$12&lt;$B108,"",IF(AND($F$12&gt;=$B108,$F$16=5,$BV108=""),"NG","OK"))</f>
        <v>OK</v>
      </c>
      <c r="BZ108" s="192" t="str">
        <f ca="1">IF($F$12&lt;$B108,"",IF(AND($F$12&gt;=$B108,$BP108&lt;&gt;"",$BV108&gt;$BP108),"NG","OK"))</f>
        <v>OK</v>
      </c>
      <c r="CB108" s="92">
        <f ca="1">IF($F$12&lt;$B108,"",IF(AND($F$12&gt;=$B108,ISNUMBER(BV108)=TRUE),BV108,0))</f>
        <v>0</v>
      </c>
      <c r="CD108" s="92">
        <f ca="1">IF($F$12&lt;$B108,"",IF(AND($F$12&gt;=$B108,ISNUMBER(INDIRECT("'総括分析データ '!"&amp;CD$78&amp;$C108)=TRUE)),INDIRECT("'総括分析データ '!"&amp;CD$78&amp;$C108),0))</f>
        <v>0</v>
      </c>
      <c r="CF108">
        <v>15</v>
      </c>
      <c r="CH108" s="192" t="str">
        <f ca="1">IF($F$12&lt;$B108,"",IF(AND($F$12&gt;=$B108,INDIRECT("'総括分析データ '!"&amp;CH$78&amp;$C108)&lt;&gt;""),VALUE(INDIRECT("'総括分析データ '!"&amp;CH$78&amp;$C108)),""))</f>
        <v/>
      </c>
      <c r="CJ108" s="192" t="str">
        <f ca="1">IF($F$12&lt;$B108,"",IF(OR(AND($F$12&gt;=$B108,COUNTIF($F$22:$I$32,"走行時間")=0),$D108=0),"不要",IF(AND($F$12&gt;=$B108,COUNTIF($F$22:$I$32,"走行時間")=1,$J108="NG"),"日数NG",IF(AND($F$12&gt;=$B108,COUNTIF($F$22:$I$32,"走行時間")=1,$D108=1,$CH108&lt;&gt;""),"OK","NG"))))</f>
        <v>不要</v>
      </c>
      <c r="CL108" s="192" t="str">
        <f ca="1">IF($F$12&lt;$B108,"",IF(OR(AND($F$12&gt;=$B108,COUNTIF($F$35:$I$45,"走行時間")=0),$F108=0),"不要",IF(AND($F$12&gt;=$B108,COUNTIF($F$35:$I$45,"走行時間")=1,$J108="NG"),"日数NG",IF(AND($F$12&gt;=$B108,COUNTIF($F$35:$I$45,"走行時間")=1,$F108=1,$CH108&lt;&gt;""),"OK","NG"))))</f>
        <v>不要</v>
      </c>
      <c r="CN108" s="192" t="str">
        <f ca="1">IF($F$12&lt;$B108,"",IF(OR(AND($F$12&gt;=$B108,COUNTIF($F$48:$I$58,"走行時間")=0),$H108=0),"不要",IF(AND($F$12&gt;=$B108,COUNTIF($F$48:$I$58,"走行時間")=1,$J108="NG"),"日数NG",IF(AND($F$12&gt;=$B108,COUNTIF($F$48:$I$58,"走行時間")=1,$H108=1,$CH108&lt;&gt;""),"OK","NG"))))</f>
        <v>不要</v>
      </c>
      <c r="CP108" s="192" t="str">
        <f ca="1">IF($F$12&lt;$B108,"",IF(COUNTIF($CJ108:$CN108,"不要")=3,"OK",IF(OR($AX108="NG",$AX108="日数NG"),"距離NG",IF(AND($F$12&gt;=$B108,OR(AND($F$6="連携前",CH108&gt;0),AND($F$6="連携後",$AZ108=0,CH108=0),AND($F$6="連携後",$AZ108&gt;0,CH108&gt;0))),"OK","NG"))))</f>
        <v>OK</v>
      </c>
      <c r="CR108" s="192" t="str">
        <f ca="1">IF($F$12&lt;$B108,"",IF(COUNTIF($CJ108:$CN108,"不要")=3,"OK",IF(OR($AX108="NG",$AX108="日数NG"),"距離NG",IF(AND($F$12&gt;=$B108,$L108*1440&gt;=CH108),"OK","NG"))))</f>
        <v>OK</v>
      </c>
      <c r="CT108" s="107" t="str">
        <f ca="1">IF(OR(COUNTIF($CJ108:$CN108,"不要")=3,$F$12&lt;$B108),"",IF(AND($F$12&gt;=$B108,ISNUMBER(CH108)=TRUE),CH108,0))</f>
        <v/>
      </c>
      <c r="CV108" s="192" t="str">
        <f ca="1">IF($F$12&lt;$B108,"",IF(AND($F$12&gt;=$B108,INDIRECT("'総括分析データ '!"&amp;CV$78&amp;$C108)&lt;&gt;""),VALUE(INDIRECT("'総括分析データ '!"&amp;CV$78&amp;$C108)),""))</f>
        <v/>
      </c>
      <c r="CX108" s="192" t="str">
        <f ca="1">IF($F$12&lt;$B108,"",IF(OR(AND($F$12&gt;=$B108,COUNTIF($F$22:$I$32,"平均速度")=0),$D108=0),"不要",IF(AND($F$12&gt;=$B108,COUNTIF($F$22:$I$32,"平均速度")=1,$J108="NG"),"日数NG",IF(AND($F$12&gt;=$B108,COUNTIF($F$22:$I$32,"平均速度")=1,$D108=1,$CH108&lt;&gt;""),"OK","NG"))))</f>
        <v>不要</v>
      </c>
      <c r="CZ108" s="192" t="str">
        <f ca="1">IF($F$12&lt;$B108,"",IF(OR(AND($F$12&gt;=$B108,COUNTIF($F$35:$I$45,"平均速度")=0),$F108=0),"不要",IF(AND($F$12&gt;=$B108,COUNTIF($F$35:$I$45,"平均速度")=1,$J108="NG"),"日数NG",IF(AND($F$12&gt;=$B108,COUNTIF($F$35:$I$45,"平均速度")=1,$F108=1,$CH108&lt;&gt;""),"OK","NG"))))</f>
        <v>不要</v>
      </c>
      <c r="DB108" s="192" t="str">
        <f ca="1">IF($F$12&lt;$B108,"",IF(OR(AND($F$12&gt;=$B108,COUNTIF($F$48:$I$58,"平均速度")=0),$H108=0),"不要",IF(AND($F$12&gt;=$B108,COUNTIF($F$48:$I$58,"平均速度")=1,$J108="NG"),"日数NG",IF(AND($F$12&gt;=$B108,COUNTIF($F$48:$I$58,"平均速度")=1,$H108=1,$CH108&lt;&gt;""),"OK","NG"))))</f>
        <v>不要</v>
      </c>
      <c r="DD108" s="192" t="str">
        <f ca="1">IF($F$12&lt;$B108,"",IF(COUNTIF($CX108:$DB108,"不要")=3,"OK",IF(OR($AX108="NG",$AX108="日数NG"),"距離NG",IF(AND($F$12&gt;=$B108,OR(AND($F$6="連携前",CV108&gt;0),AND($F$6="連携後",$AV108=0,CV108=0),AND($F$6="連携後",$AV108&gt;0,CV108&gt;0))),"OK","NG"))))</f>
        <v>OK</v>
      </c>
      <c r="DF108" s="192" t="str">
        <f ca="1">IF($F$12&lt;$B108,"",IF(COUNTIF($CX108:$DB108,"不要")=3,"OK",IF(OR($AX108="NG",$AX108="日数NG"),"距離NG",IF(AND($F$12&gt;=$B108,CV108&lt;60),"OK",IF(AND($F$12&gt;=$B108,CV108&lt;120),"BC","NG")))))</f>
        <v>OK</v>
      </c>
      <c r="DH108" s="107" t="str">
        <f ca="1">IF(OR($F$12&lt;$B108,COUNTIF($CX108:$DB108,"不要")=3),"",IF(AND($F$12&gt;=$B108,ISNUMBER(CV108)=TRUE),CV108,0))</f>
        <v/>
      </c>
      <c r="DJ108">
        <v>15</v>
      </c>
      <c r="DL108" s="192" t="str">
        <f ca="1">IF($F$12&lt;$B108,"",IF(AND($F$12&gt;=$B108,INDIRECT("'総括分析データ '!"&amp;DL$78&amp;$C108)&lt;&gt;""),VALUE(INDIRECT("'総括分析データ '!"&amp;DL$78&amp;$C108)),""))</f>
        <v/>
      </c>
      <c r="DN108" s="192" t="str">
        <f ca="1">IF($F$12&lt;$B108,"",IF(OR(AND($F$12&gt;=$B108,COUNTIF($F$22:$I$32,"走行距離（高速道路）")=0),$D108=0),"不要",IF(AND($F$12&gt;=$B108,COUNTIF($F$22:$I$32,"走行距離（高速道路）")&gt;=1,$J108="NG"),"日数NG",IF(AND($F$12&gt;=$B108,COUNTIF($F$22:$I$32,"走行距離（高速道路）")&gt;=1,$D108=1,$CH108&lt;&gt;""),"OK","NG"))))</f>
        <v>不要</v>
      </c>
      <c r="DP108" s="192" t="str">
        <f ca="1">IF($F$12&lt;$B108,"",IF(OR(AND($F$12&gt;=$B108,COUNTIF($F$35:$I$45,"走行距離（高速道路）")=0),$F108=0),"不要",IF(AND($F$12&gt;=$B108,COUNTIF($F$35:$I$45,"走行距離（高速道路）")&gt;=1,$J108="NG"),"日数NG",IF(AND($F$12&gt;=$B108,COUNTIF($F$35:$I$45,"走行距離（高速道路）")&gt;=1,$F108=1,$CH108&lt;&gt;""),"OK","NG"))))</f>
        <v>不要</v>
      </c>
      <c r="DR108" s="192" t="str">
        <f ca="1">IF($F$12&lt;$B108,"",IF(OR(AND($F$12&gt;=$B108,COUNTIF($F$48:$I$58,"走行距離（高速道路）")=0),$H108=0),"不要",IF(AND($F$12&gt;=$B108,COUNTIF($F$48:$I$58,"走行距離（高速道路）")&gt;=1,$J108="NG"),"日数NG",IF(AND($F$12&gt;=$B108,COUNTIF($F$48:$I$58,"走行距離（高速道路）")&gt;=1,$H108=1,$CH108&lt;&gt;""),"OK","NG"))))</f>
        <v>不要</v>
      </c>
      <c r="DT108" s="192" t="str">
        <f ca="1">IF($F$12&lt;$B108,"",IF(COUNTIF($DN108:$DR108,"不要")=3,"OK",IF(OR($AX108="NG",$AX108="日数NG"),"距離NG",IF(DL108&gt;=0,"OK","NG"))))</f>
        <v>OK</v>
      </c>
      <c r="DV108" s="192" t="str">
        <f ca="1">IF($F$12&lt;$B108,"",IF(COUNTIF($DN108:$DR108,"不要")=3,"OK",IF(OR($AX108="NG",$AX108="日数NG"),"距離NG",IF(AND($F$12&gt;=$B108,AX108="OK",OR(DL108&lt;=AZ108,DL108="")),"OK","NG"))))</f>
        <v>OK</v>
      </c>
      <c r="DX108" s="107" t="str">
        <f ca="1">IF(OR($F$12&lt;$B108,COUNTIF($DN108:$DR108,"不要")=3),"",IF(AND($F$12&gt;=$B108,ISNUMBER(DL108)=TRUE),DL108,0))</f>
        <v/>
      </c>
      <c r="DZ108" s="192" t="str">
        <f ca="1">IF($F$12&lt;$B108,"",IF(AND($F$12&gt;=$B108,INDIRECT("'総括分析データ '!"&amp;DZ$78&amp;$C108)&lt;&gt;""),VALUE(INDIRECT("'総括分析データ '!"&amp;DZ$78&amp;$C108)),""))</f>
        <v/>
      </c>
      <c r="EB108" s="192" t="str">
        <f ca="1">IF($F$12&lt;$B108,"",IF(COUNTIF($CJ108:$CN108,"不要")=3,"OK",IF($N108="NG","日数NG",IF(OR(DZ108&gt;=0,DZ108=""),"OK","NG"))))</f>
        <v>OK</v>
      </c>
      <c r="ED108" s="192" t="str">
        <f ca="1">IF($F$12&lt;$B108,"",IF(COUNTIF($CJ108:$CN108,"不要")=3,"OK",IF($N108="NG","日数NG",IF(OR(DZ108&lt;=CH108,DZ108=""),"OK","NG"))))</f>
        <v>OK</v>
      </c>
      <c r="EF108" s="107">
        <f ca="1">IF($F$12&lt;$B108,"",IF(AND($F$12&gt;=$B108,ISNUMBER(DZ108)=TRUE),DZ108,0))</f>
        <v>0</v>
      </c>
      <c r="EH108" s="192" t="str">
        <f ca="1">IF($F$12&lt;$B108,"",IF(AND($F$12&gt;=$B108,INDIRECT("'総括分析データ '!"&amp;EH$78&amp;$C108)&lt;&gt;""),VALUE(INDIRECT("'総括分析データ '!"&amp;EH$78&amp;$C108)),""))</f>
        <v/>
      </c>
      <c r="EJ108" s="192" t="str">
        <f ca="1">IF($F$12&lt;$B108,"",IF(COUNTIF($CX108:$DB108,"不要")=3,"OK",IF(OR($AX108="NG",$AX108="日数NG"),"距離NG",IF(OR(EH108&gt;=0,EH108=""),"OK","NG"))))</f>
        <v>OK</v>
      </c>
      <c r="EL108" s="192" t="str">
        <f ca="1">IF($F$12&lt;$B108,"",IF(COUNTIF($CX108:$DB108,"不要")=3,"OK",IF(OR($AX108="NG",$AX108="日数NG"),"距離NG",IF(OR(EH108&lt;=120,EH108=""),"OK","NG"))))</f>
        <v>OK</v>
      </c>
      <c r="EN108" s="92">
        <f ca="1">IF($F$12&lt;$B108,"",IF(AND($F$12&gt;=$B108,ISNUMBER(EH108)=TRUE),EH108,0))</f>
        <v>0</v>
      </c>
      <c r="EP108">
        <v>15</v>
      </c>
      <c r="ER108" s="192" t="str">
        <f ca="1">IF($F$12&lt;$B108,"",IF(AND($F$12&gt;=$B108,INDIRECT("'総括分析データ '!"&amp;ER$78&amp;$C108)&lt;&gt;""),VALUE(INDIRECT("'総括分析データ '!"&amp;ER$78&amp;$C108)),""))</f>
        <v/>
      </c>
      <c r="ET108" s="192" t="str">
        <f ca="1">IF($F$12&lt;$B108,"",IF(AND($F$12&gt;=$B108,INDIRECT("'総括分析データ '!"&amp;ET$78&amp;$C108)&lt;&gt;""),VALUE(INDIRECT("'総括分析データ '!"&amp;ET$78&amp;$C108)),""))</f>
        <v/>
      </c>
      <c r="EV108" s="192" t="str">
        <f ca="1">IF($F$12&lt;$B108,"",IF(OR(AND($F$12&gt;=$B108,COUNTIF($F$22:$I$32,"荷積み・荷卸し")=0),$D108=0),"不要",IF(AND($F$12&gt;=$B108,COUNTIF($F$22:$I$32,"荷積み・荷卸し")&gt;=1,$J108="NG"),"日数NG",IF(OR(AND($F$12&gt;=$B108,COUNTIF($F$22:$I$32,"荷積み・荷卸し")&gt;=1,$D108=1,$ER108&lt;&gt;""),AND($F$12&gt;=$B108,COUNTIF($F$22:$I$32,"荷積み・荷卸し")&gt;=1,$D108=1,$ET108&lt;&gt;"")),"OK","NG"))))</f>
        <v>不要</v>
      </c>
      <c r="EX108" s="192" t="str">
        <f ca="1">IF($F$12&lt;$B108,"",IF(OR(AND($F$12&gt;=$B108,COUNTIF($F$35:$I$45,"荷積み・荷卸し")=0),$F108=0),"不要",IF(AND($F$12&gt;=$B108,COUNTIF($F$35:$I$45,"荷積み・荷卸し")&gt;=1,$J108="NG"),"日数NG",IF(OR(AND($F$12&gt;=$B108,COUNTIF($F$35:$I$45,"荷積み・荷卸し")&gt;=1,$F108=1,$ER108&lt;&gt;""),AND($F$12&gt;=$B108,COUNTIF($F$35:$I$45,"荷積み・荷卸し")&gt;=1,$F108=1,$ET108&lt;&gt;"")),"OK","NG"))))</f>
        <v>不要</v>
      </c>
      <c r="EZ108" s="192" t="str">
        <f ca="1">IF($F$12&lt;$B108,"",IF(OR(AND($F$12&gt;=$B108,COUNTIF($F$48:$I$58,"荷積み・荷卸し")=0),$H108=0),"不要",IF(AND($F$12&gt;=$B108,COUNTIF($F$48:$I$58,"荷積み・荷卸し")&gt;=1,$J108="NG"),"日数NG",IF(OR(AND($F$12&gt;=$B108,COUNTIF($F$48:$I$58,"荷積み・荷卸し")&gt;=1,$H108=1,$ER108&lt;&gt;""),AND($F$12&gt;=$B108,COUNTIF($F$48:$I$58,"荷積み・荷卸し")&gt;=1,$H108=1,$ET108&lt;&gt;"")),"OK","NG"))))</f>
        <v>不要</v>
      </c>
      <c r="FB108" s="192" t="str">
        <f ca="1">IF($F$12&lt;$B108,"",IF(COUNTIF($EV108:$EZ108,"不要")=3,"OK",IF($N108="NG","日数NG",IF(OR(ER108&gt;=0,ER108=""),"OK","NG"))))</f>
        <v>OK</v>
      </c>
      <c r="FD108" s="192" t="str">
        <f ca="1">IF($F$12&lt;$B108,"",IF(COUNTIF($EV108:$EZ108,"不要")=3,"OK",IF($N108="NG","日数NG",IF(OR(ER108&lt;=$L108*1440,ER108=""),"OK","NG"))))</f>
        <v>OK</v>
      </c>
      <c r="FF108" s="192" t="str">
        <f ca="1">IF($F$12&lt;$B108,"",IF(COUNTIF($EV108:$EZ108,"不要")=3,"OK",IF($N108="NG","日数NG",IF(OR(ET108&gt;=0,ET108=""),"OK","NG"))))</f>
        <v>OK</v>
      </c>
      <c r="FH108" s="192" t="str">
        <f ca="1">IF($F$12&lt;$B108,"",IF(COUNTIF($EV108:$EZ108,"不要")=3,"OK",IF($N108="NG","日数NG",IF(OR(ET108&lt;=$L108*1440,ET108=""),"OK","NG"))))</f>
        <v>OK</v>
      </c>
      <c r="FJ108" s="107" t="str">
        <f ca="1">IF($F$12&lt;$B108,"",IF(COUNTIF($EV108:$EZ108,"不要")=3,"",IF(AND($F$12&gt;=$B108,ISNUMBER(ER108)=TRUE),ER108,0)))</f>
        <v/>
      </c>
      <c r="FL108" s="107" t="str">
        <f ca="1">IF($F$12&lt;$B108,"",IF(COUNTIF($EV108:$EZ108,"不要")=3,"",IF(AND($F$12&gt;=$B108,ISNUMBER(ET108)=TRUE),ET108,0)))</f>
        <v/>
      </c>
      <c r="FN108" s="192" t="str">
        <f ca="1">IF($F$12&lt;$B108,"",IF(AND($F$12&gt;=$B108,INDIRECT("'総括分析データ '!"&amp;FN$78&amp;$C108)&lt;&gt;""),VALUE(INDIRECT("'総括分析データ '!"&amp;FN$78&amp;$C108)),""))</f>
        <v/>
      </c>
      <c r="FP108" s="192" t="str">
        <f ca="1">IF($F$12&lt;$B108,"",IF(OR(AND($F$12&gt;=$B108,COUNTIF($F$22:$I$32,"荷待ち時間")=0),$D108=0),"不要",IF(AND($F$12&gt;=$B108,COUNTIF($F$22:$I$32,"荷待ち時間")&gt;=1,$J108="NG"),"日数NG",IF(AND($F$12&gt;=$B108,COUNTIF($F$22:$I$32,"荷待ち時間")&gt;=1,$D108=1,$FN108&lt;&gt;""),"OK","NG"))))</f>
        <v>不要</v>
      </c>
      <c r="FR108" s="192" t="str">
        <f ca="1">IF($F$12&lt;$B108,"",IF(OR(AND($F$12&gt;=$B108,COUNTIF($F$35:$I$45,"荷待ち時間")=0),$F108=0),"不要",IF(AND($F$12&gt;=$B108,COUNTIF($F$35:$I$45,"荷待ち時間")&gt;=1,$J108="NG"),"日数NG",IF(AND($F$12&gt;=$B108,COUNTIF($F$35:$I$45,"荷待ち時間")&gt;=1,$F108=1,$FN108&lt;&gt;""),"OK","NG"))))</f>
        <v>不要</v>
      </c>
      <c r="FT108" s="192" t="str">
        <f ca="1">IF($F$12&lt;$B108,"",IF(OR(AND($F$12&gt;=$B108,COUNTIF($F$48:$I$58,"荷待ち時間")=0),$H108=0),"不要",IF(AND($F$12&gt;=$B108,COUNTIF($F$48:$I$58,"荷待ち時間")&gt;=1,$J108="NG"),"日数NG",IF(AND($F$12&gt;=$B108,COUNTIF($F$48:$I$58,"荷待ち時間")&gt;=1,$H108=1,$FN108&lt;&gt;""),"OK","NG"))))</f>
        <v>不要</v>
      </c>
      <c r="FV108" s="192" t="str">
        <f ca="1">IF($F$12&lt;$B108,"",IF(COUNTIF($FP108:$FT108,"不要")=3,"OK",IF($N108="NG","日数NG",IF(FN108&gt;=0,"OK","NG"))))</f>
        <v>OK</v>
      </c>
      <c r="FX108" s="192" t="str">
        <f ca="1">IF($F$12&lt;$B108,"",IF(COUNTIF($FP108:$FT108,"不要")=3,"OK",IF($N108="NG","日数NG",IF(AND($F$12&gt;=$B108,$N108="OK",FN108&lt;=$L108*1440),"OK","NG"))))</f>
        <v>OK</v>
      </c>
      <c r="FZ108" s="107" t="str">
        <f ca="1">IF($F$12&lt;$B108,"",IF(COUNTIF($FP108:$FT108,"不要")=3,"",IF(AND($F$12&gt;=$B108,ISNUMBER(FN108)=TRUE),FN108,0)))</f>
        <v/>
      </c>
      <c r="GB108">
        <v>15</v>
      </c>
      <c r="GD108" s="192" t="str">
        <f ca="1">IF($F$12&lt;$B108,"",IF(AND($F$12&gt;=$B108,INDIRECT("'総括分析データ '!"&amp;GD$78&amp;$C108)&lt;&gt;""),VALUE(INDIRECT("'総括分析データ '!"&amp;GD$78&amp;$C108)),""))</f>
        <v/>
      </c>
      <c r="GF108" s="192" t="str">
        <f ca="1">IF($F$12&lt;$B108,"",IF(OR(AND($F$12&gt;=$B108,COUNTIF($F$22:$I$32,"荷待ち時間（うちアイドリング時間）")=0),$D108=0),"不要",IF(AND($F$12&gt;=$B108,COUNTIF($F$22:$I$32,"荷待ち時間（うちアイドリング時間）")&gt;=1,$J108="NG"),"日数NG",IF(AND($F$12&gt;=$B108,COUNTIF($F$22:$I$32,"荷待ち時間（うちアイドリング時間）")&gt;=1,$D108=1,GD108&lt;&gt;""),"OK","NG"))))</f>
        <v>不要</v>
      </c>
      <c r="GH108" s="192" t="str">
        <f ca="1">IF($F$12&lt;$B108,"",IF(OR(AND($F$12&gt;=$B108,COUNTIF($F$35:$I$45,"荷待ち時間（うちアイドリング時間）")=0),$F108=0),"不要",IF(AND($F$12&gt;=$B108,COUNTIF($F$35:$I$45,"荷待ち時間（うちアイドリング時間）")&gt;=1,$J108="NG"),"日数NG",IF(AND($F$12&gt;=$B108,COUNTIF($F$35:$I$45,"荷待ち時間（うちアイドリング時間）")&gt;=1,$F108=1,$GD108&lt;&gt;""),"OK","NG"))))</f>
        <v>不要</v>
      </c>
      <c r="GJ108" s="192" t="str">
        <f ca="1">IF($F$12&lt;$B108,"",IF(OR(AND($F$12&gt;=$B108,COUNTIF($F$48:$I$58,"荷待ち時間（うちアイドリング時間）")=0),$H108=0),"不要",IF(AND($F$12&gt;=$B108,COUNTIF($F$48:$I$58,"荷待ち時間（うちアイドリング時間）")&gt;=1,$J108="NG"),"日数NG",IF(AND($F$12&gt;=$B108,COUNTIF($F$48:$I$58,"荷待ち時間（うちアイドリング時間）")&gt;=1,$H108=1,$GD108&lt;&gt;""),"OK","NG"))))</f>
        <v>不要</v>
      </c>
      <c r="GL108" s="192" t="str">
        <f ca="1">IF($F$12&lt;$B108,"",IF(OR(AND($F$12&gt;=$B108,$F108=0),AND($F$12&gt;=$B108,$F$16&lt;&gt;5)),"不要",IF(AND($F$12&gt;=$B108,$F$16=5,$GD108&lt;&gt;""),"OK","NG")))</f>
        <v>不要</v>
      </c>
      <c r="GN108" s="192" t="str">
        <f ca="1">IF($F$12&lt;$B108,"",IF($N108="NG","日数NG",IF(GD108&gt;=0,"OK","NG")))</f>
        <v>OK</v>
      </c>
      <c r="GP108" s="192" t="str">
        <f ca="1">IF($F$12&lt;$B108,"",IF($N108="NG","日数NG",IF(OR(COUNTIF(GF108:GL108,"不要")=4,AND($F$12&gt;=$B108,$N108="OK",$FN108&gt;=0,$GD108&lt;=FN108),AND($F$12&gt;=$B108,$N108="OK",$FN108="",$GD108&lt;=$L108*1440)),"OK","NG")))</f>
        <v>OK</v>
      </c>
      <c r="GR108" s="107" t="str">
        <f ca="1">IF($F$12&lt;$B108,"",IF(COUNTIF($GF108:$GJ108,"不要")=3,"",IF(AND($F$12&gt;=$B108,ISNUMBER(GD108)=TRUE),GD108,0)))</f>
        <v/>
      </c>
      <c r="GT108" s="192" t="str">
        <f ca="1">IF($F$12&lt;$B108,"",IF(AND($F$12&gt;=$B108,INDIRECT("'総括分析データ '!"&amp;GT$78&amp;$C108)&lt;&gt;""),VALUE(INDIRECT("'総括分析データ '!"&amp;GT$78&amp;$C108)),""))</f>
        <v/>
      </c>
      <c r="GV108" s="192" t="str">
        <f ca="1">IF($F$12&lt;$B108,"",IF(OR(AND($F$12&gt;=$B108,COUNTIF($F$22:$I$32,"早着による待機時間")=0),$D108=0),"不要",IF(AND($F$12&gt;=$B108,COUNTIF($F$22:$I$32,"早着による待機時間")&gt;=1,$J108="NG"),"日数NG",IF(AND($F$12&gt;=$B108,COUNTIF($F$22:$I$32,"早着による待機時間")&gt;=1,$D108=1,GT108&lt;&gt;""),"OK","NG"))))</f>
        <v>不要</v>
      </c>
      <c r="GX108" s="192" t="str">
        <f ca="1">IF($F$12&lt;$B108,"",IF(OR(AND($F$12&gt;=$B108,COUNTIF($F$35:$I$45,"早着による待機時間")=0),$F108=0),"不要",IF(AND($F$12&gt;=$B108,COUNTIF($F$35:$I$45,"早着による待機時間")&gt;=1,$J108="NG"),"日数NG",IF(AND($F$12&gt;=$B108,COUNTIF($F$35:$I$45,"早着による待機時間")&gt;=1,$F108=1,GT108&lt;&gt;""),"OK","NG"))))</f>
        <v>不要</v>
      </c>
      <c r="GZ108" s="192" t="str">
        <f ca="1">IF($F$12&lt;$B108,"",IF(OR(AND($F$12&gt;=$B108,COUNTIF($F$48:$I$58,"早着による待機時間")=0),$H108=0),"不要",IF(AND($F$12&gt;=$B108,COUNTIF($F$48:$I$58,"早着による待機時間")&gt;=1,$J108="NG"),"日数NG",IF(AND($F$12&gt;=$B108,COUNTIF($F$48:$I$58,"早着による待機時間")&gt;=1,$H108=1,GT108&lt;&gt;""),"OK","NG"))))</f>
        <v>不要</v>
      </c>
      <c r="HB108" s="192" t="str">
        <f ca="1">IF($F$12&lt;$B108,"",IF(COUNTIF($GV108:$GZ108,"不要")=3,"OK",IF($N108="NG","日数NG",IF(GT108&gt;=0,"OK","NG"))))</f>
        <v>OK</v>
      </c>
      <c r="HD108" s="192" t="str">
        <f ca="1">IF($F$12&lt;$B108,"",IF(COUNTIF($GV108:$GZ108,"不要")=3,"OK",IF($N108="NG","日数NG",IF(AND($F$12&gt;=$B108,$N108="OK",GT108&lt;=$L108*1440),"OK","NG"))))</f>
        <v>OK</v>
      </c>
      <c r="HF108" s="107" t="str">
        <f ca="1">IF($F$12&lt;$B108,"",IF(COUNTIF($GV108:$GZ108,"不要")=3,"",IF(AND($F$12&gt;=$B108,ISNUMBER(GT108)=TRUE),GT108,0)))</f>
        <v/>
      </c>
      <c r="HH108">
        <v>15</v>
      </c>
      <c r="HJ108" s="192" t="str">
        <f ca="1">IF($F$12&lt;$B108,"",IF(AND($F$12&gt;=$B108,INDIRECT("'総括分析データ '!"&amp;HJ$78&amp;$C108)&lt;&gt;""),VALUE(INDIRECT("'総括分析データ '!"&amp;HJ$78&amp;$C108)),""))</f>
        <v/>
      </c>
      <c r="HL108" s="192" t="str">
        <f ca="1">IF($F$12&lt;$B108,"",IF(OR(AND($F$12&gt;=$B108,COUNTIF($F$22:$I$32,"休憩")=0),$D108=0),"不要",IF(AND($F$12&gt;=$B108,COUNTIF($F$22:$I$32,"休憩")&gt;=1,$J108="NG"),"日数NG",IF(AND($F$12&gt;=$B108,COUNTIF($F$22:$I$32,"休憩")&gt;=1,$D108=1,HJ108&lt;&gt;""),"OK","NG"))))</f>
        <v>不要</v>
      </c>
      <c r="HN108" s="192" t="str">
        <f ca="1">IF($F$12&lt;$B108,"",IF(OR(AND($F$12&gt;=$B108,COUNTIF($F$35:$I$45,"休憩")=0),$F108=0),"不要",IF(AND($F$12&gt;=$B108,COUNTIF($F$35:$I$45,"休憩")&gt;=1,$J108="NG"),"日数NG",IF(AND($F$12&gt;=$B108,COUNTIF($F$35:$I$45,"休憩")&gt;=1,$F108=1,HJ108&lt;&gt;""),"OK","NG"))))</f>
        <v>不要</v>
      </c>
      <c r="HP108" s="192" t="str">
        <f ca="1">IF($F$12&lt;$B108,"",IF(OR(AND($F$12&gt;=$B108,COUNTIF($F$48:$I$58,"休憩")=0),$H108=0),"不要",IF(AND($F$12&gt;=$B108,COUNTIF($F$48:$I$58,"休憩")&gt;=1,$J108="NG"),"日数NG",IF(AND($F$12&gt;=$B108,COUNTIF($F$48:$I$58,"休憩")&gt;=1,$H108=1,HJ108&lt;&gt;""),"OK","NG"))))</f>
        <v>不要</v>
      </c>
      <c r="HR108" s="192" t="str">
        <f ca="1">IF($F$12&lt;$B108,"",IF(COUNTIF($HL108:$HP108,"不要")=3,"OK",IF($N108="NG","日数NG",IF(HJ108&gt;=0,"OK","NG"))))</f>
        <v>OK</v>
      </c>
      <c r="HT108" s="192" t="str">
        <f ca="1">IF($F$12&lt;$B108,"",IF(COUNTIF($HL108:$HP108,"不要")=3,"OK",IF($N108="NG","日数NG",IF(AND($F$12&gt;=$B108,$N108="OK",HJ108&lt;=$L108*1440),"OK","NG"))))</f>
        <v>OK</v>
      </c>
      <c r="HV108" s="107" t="str">
        <f ca="1">IF($F$12&lt;$B108,"",IF(COUNTIF($HL108:$HP108,"不要")=3,"",IF(AND($F$12&gt;=$B108,ISNUMBER(HJ108)=TRUE),HJ108,0)))</f>
        <v/>
      </c>
      <c r="HX108" s="192" t="str">
        <f ca="1">IF($F$12&lt;$B108,"",IF(AND($F$12&gt;=$B108,INDIRECT("'総括分析データ '!"&amp;HX$78&amp;$C108)&lt;&gt;""),VALUE(INDIRECT("'総括分析データ '!"&amp;HX$78&amp;$C108)),""))</f>
        <v/>
      </c>
      <c r="HZ108" s="192" t="str">
        <f ca="1">IF($F$12&lt;$B108,"",IF(OR(AND($F$12&gt;=$B108,COUNTIF($F$22:$I$32,"発着時刻")=0),$D108=0),"不要",IF(AND($F$12&gt;=$B108,COUNTIF($F$22:$I$32,"発着時刻")&gt;=1,$J108="NG"),"日数NG",IF(AND($F$12&gt;=$B108,COUNTIF($F$22:$I$32,"発着時刻")&gt;=1,$D108=1,HX108&lt;&gt;""),"OK","NG"))))</f>
        <v>不要</v>
      </c>
      <c r="IB108" s="192" t="str">
        <f ca="1">IF($F$12&lt;$B108,"",IF(OR(AND($F$12&gt;=$B108,COUNTIF($F$35:$I$45,"発着時刻")=0),$F108=0),"不要",IF(AND($F$12&gt;=$B108,COUNTIF($F$35:$I$45,"発着時刻")&gt;=1,$J108="NG"),"日数NG",IF(AND($F$12&gt;=$B108,COUNTIF($F$35:$I$45,"発着時刻")&gt;=1,$F108=1,HX108&lt;&gt;""),"OK","NG"))))</f>
        <v>不要</v>
      </c>
      <c r="ID108" s="192" t="str">
        <f ca="1">IF($F$12&lt;$B108,"",IF(OR(AND($F$12&gt;=$B108,COUNTIF($F$48:$I$58,"発着時刻")=0),$H108=0),"不要",IF(AND($F$12&gt;=$B108,COUNTIF($F$48:$I$58,"発着時刻")&gt;=1,$J108="NG"),"日数NG",IF(AND($F$12&gt;=$B108,COUNTIF($F$48:$I$58,"発着時刻")&gt;=1,$H108=1,HX108&lt;&gt;""),"OK","NG"))))</f>
        <v>不要</v>
      </c>
      <c r="IF108" s="192" t="str">
        <f ca="1">IF($F$12&lt;$B108,"",IF(COUNTIF(HZ108:ID108,"不要")=3,"OK",IF($N108="NG","日数NG",IF(HX108="","OK",IF(AND(HX108&gt;=0,HX108&lt;&gt;"",ROUNDUP(HX108,0)-ROUNDDOWN(HX108,0)=0),"OK","NG")))))</f>
        <v>OK</v>
      </c>
      <c r="IH108" s="107" t="str">
        <f ca="1">IF($F$12&lt;$B108,"",IF(COUNTIF(HZ108:ID108,"不要")=3,"",IF(AND($F$12&gt;=$B108,ISNUMBER(HX108)=TRUE),HX108,0)))</f>
        <v/>
      </c>
      <c r="IJ108" s="192" t="str">
        <f ca="1">IF($F$12&lt;$B108,"",IF(AND($F$12&gt;=$B108,INDIRECT("'総括分析データ '!"&amp;IJ$78&amp;$C108)&lt;&gt;""),INDIRECT("'総括分析データ '!"&amp;IJ$78&amp;$C108),""))</f>
        <v/>
      </c>
      <c r="IL108" s="192" t="str">
        <f ca="1">IF($F$12&lt;$B108,"",IF(OR(AND($F$12&gt;=$B108,COUNTIF($F$22:$I$32,"積載情報")=0),$D108=0),"不要",IF(AND($F$12&gt;=$B108,COUNTIF($F$22:$I$32,"積載情報")&gt;=1,$J108="NG"),"日数NG",IF(AND($F$12&gt;=$B108,COUNTIF($F$22:$I$32,"積載情報")&gt;=1,$D108=1,IJ108&lt;&gt;""),"OK","NG"))))</f>
        <v>不要</v>
      </c>
      <c r="IN108" s="192" t="str">
        <f ca="1">IF($F$12&lt;$B108,"",IF(OR(AND($F$12&gt;=$B108,COUNTIF($F$35:$I$45,"積載情報")=0),$F108=0),"不要",IF(AND($F$12&gt;=$B108,COUNTIF($F$35:$I$45,"積載情報")&gt;=1,$J108="NG"),"日数NG",IF(AND($F$12&gt;=$B108,COUNTIF($F$35:$I$45,"積載情報")&gt;=1,$F108=1,IJ108&lt;&gt;""),"OK","NG"))))</f>
        <v>不要</v>
      </c>
      <c r="IP108" s="192" t="str">
        <f ca="1">IF($F$12&lt;$B108,"",IF(OR(AND($F$12&gt;=$B108,COUNTIF($F$48:$I$58,"積載情報")=0),$H108=0),"不要",IF(AND($F$12&gt;=$B108,COUNTIF($F$48:$I$58,"積載情報")&gt;=1,$J108="NG"),"日数NG",IF(AND($F$12&gt;=$B108,COUNTIF($F$48:$I$58,"積載情報")&gt;=1,$H108=1,IJ108&lt;&gt;""),"OK","NG"))))</f>
        <v>不要</v>
      </c>
      <c r="IR108" s="192" t="str">
        <f ca="1">IF($F$12&lt;$B108,"",IF(COUNTIF(IL108:IP108,"不要")=3,"OK",IF($N108="NG","日数NG",IF(IJ108="","OK",IF(COUNTIF(プルダウンリスト!$C$5:$C$8,反映・確認シート!IJ108)=1,"OK","NG")))))</f>
        <v>OK</v>
      </c>
      <c r="IT108" s="107" t="str">
        <f ca="1">IF($F$12&lt;$B108,"",IF($F$12&lt;$B108,"",IF(COUNTIF(IL108:IP108,"不要")=3,"",IJ108)))</f>
        <v/>
      </c>
      <c r="IV108" s="192" t="str">
        <f ca="1">IF($F$12&lt;$B108,"",IF(OR(AND($F$12&gt;=$B108,COUNTIF($F$48:$I$58,"積載情報")=0),$H108=0),"不要",IF(AND($F$12&gt;=$B108,COUNTIF($F$48:$I$58,"積載情報")&gt;=1,$J108="NG"),"日数NG",IF(AND($F$12&gt;=$B108,COUNTIF($F$48:$I$58,"積載情報")&gt;=1,$H108=1,IP108&lt;&gt;""),"OK","NG"))))</f>
        <v>不要</v>
      </c>
      <c r="IX108">
        <v>15</v>
      </c>
      <c r="IZ108" s="192" t="str">
        <f ca="1">IF($F$12&lt;$B108,"",IF(AND($F$12&gt;=$B108,INDIRECT("'総括分析データ '!"&amp;IZ$78&amp;$C108)&lt;&gt;""),VALUE(INDIRECT("'総括分析データ '!"&amp;IZ$78&amp;$C108)),""))</f>
        <v/>
      </c>
      <c r="JB108" s="192" t="str">
        <f ca="1">IF($F$12&lt;$B108,"",IF(OR(AND($F$12&gt;=$B108,COUNTIF($F$22:$I$32,"空車情報")=0),$D108=0),"不要",IF(AND($F$12&gt;=$B108,COUNTIF($F$22:$I$32,"空車情報")&gt;=1,$J108="NG"),"日数NG",IF(AND($F$12&gt;=$B108,COUNTIF($F$22:$I$32,"空車情報")&gt;=1,$D108=1,IZ108&lt;&gt;""),"OK","NG"))))</f>
        <v>不要</v>
      </c>
      <c r="JD108" s="192" t="str">
        <f ca="1">IF($F$12&lt;$B108,"",IF(OR(AND($F$12&gt;=$B108,COUNTIF($F$35:$I$45,"空車情報")=0),$F108=0),"不要",IF(AND($F$12&gt;=$B108,COUNTIF($F$35:$I$45,"空車情報")&gt;=1,$J108="NG"),"日数NG",IF(AND($F$12&gt;=$B108,COUNTIF($F$35:$I$45,"空車情報")&gt;=1,$F108=1,IZ108&lt;&gt;""),"OK","NG"))))</f>
        <v>不要</v>
      </c>
      <c r="JF108" s="192" t="str">
        <f ca="1">IF($F$12&lt;$B108,"",IF(OR(AND($F$12&gt;=$B108,COUNTIF($F$48:$I$58,"空車情報")=0),$H108=0),"不要",IF(AND($F$12&gt;=$B108,COUNTIF($F$48:$I$58,"空車情報")&gt;=1,$J108="NG"),"日数NG",IF(AND($F$12&gt;=$B108,COUNTIF($F$48:$I$58,"空車情報")&gt;=1,$H108=1,IZ108&lt;&gt;""),"OK","NG"))))</f>
        <v>不要</v>
      </c>
      <c r="JH108" s="192" t="str">
        <f ca="1">IF($F$12&lt;$B108,"",IF(COUNTIF(JB108:JF108,"不要")=3,"OK",IF($N108="NG","日数NG",IF(IZ108&gt;=0,"OK","NG"))))</f>
        <v>OK</v>
      </c>
      <c r="JJ108" s="192" t="str">
        <f ca="1">IF($F$12&lt;$B108,"",IF(COUNTIF(JB108:JF108,"不要")=3,"OK",IF($N108="NG","日数NG",IF(OR(AND($F$12&gt;=$B108,$N108="OK",$CH108&gt;=0,IZ108&lt;=$CH108),AND($F$12&gt;=$B108,$N108="OK",$CH108="",IZ108&lt;=$L108*1440)),"OK","NG"))))</f>
        <v>OK</v>
      </c>
      <c r="JL108" s="107" t="str">
        <f ca="1">IF($F$12&lt;$B108,"",IF(COUNTIF(JB108:JF108,"不要")=3,"",IF(AND($F$12&gt;=$B108,ISNUMBER(IZ108)=TRUE),IZ108,0)))</f>
        <v/>
      </c>
      <c r="JN108" s="192" t="str">
        <f ca="1">IF($F$12&lt;$B108,"",IF(AND($F$12&gt;=$B108,INDIRECT("'総括分析データ '!"&amp;JN$78&amp;$C108)&lt;&gt;""),VALUE(INDIRECT("'総括分析データ '!"&amp;JN$78&amp;$C108)),""))</f>
        <v/>
      </c>
      <c r="JP108" s="192" t="str">
        <f ca="1">IF($F$12&lt;$B108,"",IF(OR(AND($F$12&gt;=$B108,COUNTIF($F$22:$I$32,"空車情報")=0),$D108=0),"不要",IF(AND($F$12&gt;=$B108,COUNTIF($F$22:$I$32,"空車情報")&gt;=1,$J108="NG"),"日数NG",IF(AND($F$12&gt;=$B108,COUNTIF($F$22:$I$32,"空車情報")&gt;=1,$D108=1,JN108&lt;&gt;""),"OK","NG"))))</f>
        <v>不要</v>
      </c>
      <c r="JR108" s="192" t="str">
        <f ca="1">IF($F$12&lt;$B108,"",IF(OR(AND($F$12&gt;=$B108,COUNTIF($F$35:$I$45,"空車情報")=0),$F108=0),"不要",IF(AND($F$12&gt;=$B108,COUNTIF($F$35:$I$45,"空車情報")&gt;=1,$J108="NG"),"日数NG",IF(AND($F$12&gt;=$B108,COUNTIF($F$35:$I$45,"空車情報")&gt;=1,$F108=1,JN108&lt;&gt;""),"OK","NG"))))</f>
        <v>不要</v>
      </c>
      <c r="JT108" s="192" t="str">
        <f ca="1">IF($F$12&lt;$B108,"",IF(OR(AND($F$12&gt;=$B108,COUNTIF($F$48:$I$58,"空車情報")=0),$H108=0),"不要",IF(AND($F$12&gt;=$B108,COUNTIF($F$48:$I$58,"空車情報")&gt;=1,$J108="NG"),"日数NG",IF(AND($F$12&gt;=$B108,COUNTIF($F$48:$I$58,"空車情報")&gt;=1,$H108=1,JN108&lt;&gt;""),"OK","NG"))))</f>
        <v>不要</v>
      </c>
      <c r="JV108" s="192" t="str">
        <f ca="1">IF($F$12&lt;$B108,"",IF(COUNTIF(JP108:JT108,"不要")=3,"OK",IF($N108="NG","日数NG",IF(AND($F$12&gt;=$B108,JN108&gt;=0,JN108&lt;=AV108),"OK","NG"))))</f>
        <v>OK</v>
      </c>
      <c r="JX108" s="107" t="str">
        <f ca="1">IF($F$12&lt;$B108,"",IF(COUNTIF(JP108:JT108,"不要")=3,"",IF(AND($F$12&gt;=$B108,ISNUMBER(JN108)=TRUE),JN108,0)))</f>
        <v/>
      </c>
      <c r="JZ108" s="192" t="str">
        <f ca="1">IF($F$12&lt;$B108,"",IF(AND($F$12&gt;=$B108,INDIRECT("'総括分析データ '!"&amp;JZ$78&amp;$C108)&lt;&gt;""),VALUE(INDIRECT("'総括分析データ '!"&amp;JZ$78&amp;$C108)),""))</f>
        <v/>
      </c>
      <c r="KB108" s="192" t="str">
        <f ca="1">IF($F$12&lt;$B108,"",IF(OR(AND($F$12&gt;=$B108,COUNTIF($F$22:$I$32,"空車情報")=0),$D108=0),"不要",IF(AND($F$12&gt;=$B108,COUNTIF($F$22:$I$32,"空車情報")&gt;=1,$J108="NG"),"日数NG",IF(AND($F$12&gt;=$B108,COUNTIF($F$22:$I$32,"空車情報")&gt;=1,$D108=1,JZ108&lt;&gt;""),"OK","NG"))))</f>
        <v>不要</v>
      </c>
      <c r="KD108" s="192" t="str">
        <f ca="1">IF($F$12&lt;$B108,"",IF(OR(AND($F$12&gt;=$B108,COUNTIF($F$35:$I$45,"空車情報")=0),$F108=0),"不要",IF(AND($F$12&gt;=$B108,COUNTIF($F$35:$I$45,"空車情報")&gt;=1,$J108="NG"),"日数NG",IF(AND($F$12&gt;=$B108,COUNTIF($F$35:$I$45,"空車情報")&gt;=1,$F108=1,JZ108&lt;&gt;""),"OK","NG"))))</f>
        <v>不要</v>
      </c>
      <c r="KF108" s="192" t="str">
        <f ca="1">IF($F$12&lt;$B108,"",IF(OR(AND($F$12&gt;=$B108,COUNTIF($F$48:$I$58,"空車情報")=0),$H108=0),"不要",IF(AND($F$12&gt;=$B108,COUNTIF($F$48:$I$58,"空車情報")&gt;=1,$J108="NG"),"日数NG",IF(AND($F$12&gt;=$B108,COUNTIF($F$48:$I$58,"空車情報")&gt;=1,$H108=1,JZ108&lt;&gt;""),"OK","NG"))))</f>
        <v>不要</v>
      </c>
      <c r="KH108" s="192" t="str">
        <f ca="1">IF($F$12&lt;$B108,"",IF(COUNTIF(KB108:KF108,"不要")=3,"OK",IF($N108="NG","日数NG",IF(AND($F$12&gt;=$B108,JZ108&gt;=0,JZ108&lt;=100),"OK","NG"))))</f>
        <v>OK</v>
      </c>
      <c r="KJ108" s="107" t="str">
        <f ca="1">IF($F$12&lt;$B108,"",IF(COUNTIF(KB108:KF108,"不要")=3,"",IF(AND($F$12&gt;=$B108,ISNUMBER(JZ108)=TRUE),JZ108,0)))</f>
        <v/>
      </c>
      <c r="KL108">
        <v>15</v>
      </c>
      <c r="KN108" s="192" t="str">
        <f ca="1">IF($F$12&lt;$B108,"",IF(AND($F$12&gt;=$B108,INDIRECT("'総括分析データ '!"&amp;KN$78&amp;$C108)&lt;&gt;""),VALUE(INDIRECT("'総括分析データ '!"&amp;KN$78&amp;$C108)),""))</f>
        <v/>
      </c>
      <c r="KP108" s="192" t="str">
        <f ca="1">IF($F$12&lt;$B108,"",IF(OR(AND($F$12&gt;=$B108,COUNTIF($F$22:$I$32,"交通情報")=0),$D108=0),"不要",IF(AND($F$12&gt;=$B108,COUNTIF($F$22:$I$32,"交通情報")&gt;=1,$AX108="*NG*"),"距離NG",IF(AND($F$12&gt;=$B108,COUNTIF($F$22:$I$32,"交通情報")&gt;=1,$D108=1,KN108&lt;&gt;""),"OK","NG"))))</f>
        <v>不要</v>
      </c>
      <c r="KR108" s="192" t="str">
        <f ca="1">IF($F$12&lt;$B108,"",IF(OR(AND($F$12&gt;=$B108,COUNTIF($F$35:$I$45,"交通情報")=0),$F108=0),"不要",IF(AND($F$12&gt;=$B108,COUNTIF($F$35:$I$45,"交通情報")&gt;=1,$AX108="*NG*"),"距離NG",IF(AND($F$12&gt;=$B108,COUNTIF($F$35:$I$45,"交通情報")&gt;=1,$F108=1,KN108&lt;&gt;""),"OK","NG"))))</f>
        <v>不要</v>
      </c>
      <c r="KT108" s="192" t="str">
        <f ca="1">IF($F$12&lt;$B108,"",IF(OR(AND($F$12&gt;=$B108,COUNTIF($F$48:$I$58,"交通情報")=0),$H108=0),"不要",IF(AND($F$12&gt;=$B108,COUNTIF($F$48:$I$58,"交通情報")&gt;=1,$AX108="*NG*"),"距離NG",IF(AND($F$12&gt;=$B108,COUNTIF($F$48:$I$58,"交通情報")&gt;=1,$H108=1,KN108&lt;&gt;""),"OK","NG"))))</f>
        <v>不要</v>
      </c>
      <c r="KV108" s="192" t="str">
        <f ca="1">IF($F$12&lt;$B108,"",IF(COUNTIF(KP108:KT108,"不要")=3,"OK",IF($N108="NG","日数NG",IF(AND($F$12&gt;=$B108,KN108&gt;=0,KN108&lt;=$AV108),"OK","NG"))))</f>
        <v>OK</v>
      </c>
      <c r="KX108" s="107" t="str">
        <f ca="1">IF($F$12&lt;$B108,"",IF(COUNTIF(KP108:KT108,"不要")=3,"",IF(AND($F$12&gt;=$B108,ISNUMBER(KN108)=TRUE),KN108,0)))</f>
        <v/>
      </c>
      <c r="KZ108" s="192" t="str">
        <f ca="1">IF($F$12&lt;$B108,"",IF(AND($F$12&gt;=$B108,INDIRECT("'総括分析データ '!"&amp;KZ$78&amp;$C108)&lt;&gt;""),VALUE(INDIRECT("'総括分析データ '!"&amp;KZ$78&amp;$C108)),""))</f>
        <v/>
      </c>
      <c r="LB108" s="192" t="str">
        <f ca="1">IF($F$12&lt;$B108,"",IF(OR(AND($F$12&gt;=$B108,COUNTIF($F$22:$I$32,"交通情報")=0),$D108=0),"不要",IF(AND($F$12&gt;=$B108,COUNTIF($F$22:$I$32,"交通情報")&gt;=1,$D108=1,KZ108&lt;&gt;""),"OK","NG")))</f>
        <v>不要</v>
      </c>
      <c r="LD108" s="192" t="str">
        <f ca="1">IF($F$12&lt;$B108,"",IF(OR(AND($F$12&gt;=$B108,COUNTIF($F$35:$I$45,"交通情報")=0),$F108=0),"不要",IF(AND($F$12&gt;=$B108,COUNTIF($F$35:$I$45,"交通情報")&gt;=1,$F108=1,KZ108&lt;&gt;""),"OK","NG")))</f>
        <v>不要</v>
      </c>
      <c r="LF108" s="192" t="str">
        <f ca="1">IF($F$12&lt;$B108,"",IF(OR(AND($F$12&gt;=$B108,COUNTIF($F$48:$I$58,"交通情報")=0),$H108=0),"不要",IF(AND($F$12&gt;=$B108,COUNTIF($F$48:$I$58,"交通情報")&gt;=1,$H108=1,KZ108&lt;&gt;""),"OK","NG")))</f>
        <v>不要</v>
      </c>
      <c r="LH108" s="192" t="str">
        <f ca="1">IF($F$12&lt;$B108,"",IF(COUNTIF(LB108:LF108,"不要")=3,"OK",IF($N108="NG","日数NG",IF(KZ108="","OK",IF(AND(KZ108&gt;=0,KZ108&lt;&gt;"",ROUNDUP(KZ108,0)-ROUNDDOWN(KZ108,0)=0),"OK","NG")))))</f>
        <v>OK</v>
      </c>
      <c r="LJ108" s="107" t="str">
        <f ca="1">IF($F$12&lt;$B108,"",IF(COUNTIF(LB108:LF108,"不要")=3,"",IF(AND($F$12&gt;=$B108,ISNUMBER(KZ108)=TRUE),KZ108,0)))</f>
        <v/>
      </c>
      <c r="LL108" s="192" t="str">
        <f ca="1">IF($F$12&lt;$B108,"",IF(AND($F$12&gt;=$B108,INDIRECT("'総括分析データ '!"&amp;LL$78&amp;$C108)&lt;&gt;""),VALUE(INDIRECT("'総括分析データ '!"&amp;LL$78&amp;$C108)),""))</f>
        <v/>
      </c>
      <c r="LN108" s="192" t="str">
        <f ca="1">IF($F$12&lt;$B108,"",IF(OR(AND($F$12&gt;=$B108,COUNTIF($F$22:$I$32,"交通情報")=0),$D108=0),"不要",IF(AND($F$12&gt;=$B108,COUNTIF($F$22:$I$32,"交通情報")&gt;=1,$J108="NG"),"日数NG",IF(AND($F$12&gt;=$B108,COUNTIF($F$22:$I$32,"交通情報")&gt;=1,$D108=1,LL108&lt;&gt;""),"OK","NG"))))</f>
        <v>不要</v>
      </c>
      <c r="LP108" s="192" t="str">
        <f ca="1">IF($F$12&lt;$B108,"",IF(OR(AND($F$12&gt;=$B108,COUNTIF($F$35:$I$45,"交通情報")=0),$F108=0),"不要",IF(AND($F$12&gt;=$B108,COUNTIF($F$35:$I$45,"交通情報")&gt;=1,$J108="NG"),"日数NG",IF(AND($F$12&gt;=$B108,COUNTIF($F$35:$I$45,"交通情報")&gt;=1,$F108=1,LL108&lt;&gt;""),"OK","NG"))))</f>
        <v>不要</v>
      </c>
      <c r="LR108" s="192" t="str">
        <f ca="1">IF($F$12&lt;$B108,"",IF(OR(AND($F$12&gt;=$B108,COUNTIF($F$48:$I$58,"交通情報")=0),$H108=0),"不要",IF(AND($F$12&gt;=$B108,COUNTIF($F$48:$I$58,"交通情報")&gt;=1,$J108="NG"),"日数NG",IF(AND($F$12&gt;=$B108,COUNTIF($F$48:$I$58,"交通情報")&gt;=1,$H108=1,LL108&lt;&gt;""),"OK","NG"))))</f>
        <v>不要</v>
      </c>
      <c r="LT108" s="192" t="str">
        <f ca="1">IF($F$12&lt;$B108,"",IF(COUNTIF(LN108:LR108,"不要")=3,"OK",IF($N108="NG","日数NG",IF(LL108&gt;=0,"OK","NG"))))</f>
        <v>OK</v>
      </c>
      <c r="LV108" s="192" t="str">
        <f ca="1">IF($F$12&lt;$B108,"",IF(COUNTIF(LN108:LR108,"不要")=3,"OK",IF($N108="NG","日数NG",IF(OR(AND($F$12&gt;=$B108,$N108="OK",$CH108&gt;=0,LL108&lt;=$CH108),AND($F$12&gt;=$B108,$N108="OK",$CH108="",LL108&lt;=$L108*1440)),"OK","NG"))))</f>
        <v>OK</v>
      </c>
      <c r="LX108" s="107" t="str">
        <f ca="1">IF($F$12&lt;$B108,"",IF(COUNTIF(LN108:LR108,"不要")=3,"",IF(AND($F$12&gt;=$B108,ISNUMBER(LL108)=TRUE),LL108,0)))</f>
        <v/>
      </c>
      <c r="LZ108">
        <v>15</v>
      </c>
      <c r="MB108" s="192" t="str">
        <f ca="1">IF($F$12&lt;$B108,"",IF(AND($F$12&gt;=$B108,INDIRECT("'総括分析データ '!"&amp;MB$78&amp;$C108)&lt;&gt;""),VALUE(INDIRECT("'総括分析データ '!"&amp;MB$78&amp;$C108)),""))</f>
        <v/>
      </c>
      <c r="MD108" s="192" t="str">
        <f ca="1">IF($F$12&lt;$B108,"",IF(OR(AND($F$12&gt;=$B108,COUNTIF($F$22:$I$32,"温度情報")=0),$D108=0),"不要",IF(AND($F$12&gt;=$B108,COUNTIF($F$22:$I$32,"温度情報")&gt;=1,$J108="NG"),"日数NG",IF(AND($F$12&gt;=$B108,COUNTIF($F$22:$I$32,"温度情報")&gt;=1,$D108=1,MB108&lt;&gt;""),"OK","NG"))))</f>
        <v>不要</v>
      </c>
      <c r="MF108" s="192" t="str">
        <f ca="1">IF($F$12&lt;$B108,"",IF(OR(AND($F$12&gt;=$B108,COUNTIF($F$35:$I$45,"温度情報")=0),$F108=0),"不要",IF(AND($F$12&gt;=$B108,COUNTIF($F$35:$I$45,"温度情報")&gt;=1,$J108="NG"),"日数NG",IF(AND($F$12&gt;=$B108,COUNTIF($F$35:$I$45,"温度情報")&gt;=1,$F108=1,MB108&lt;&gt;""),"OK","NG"))))</f>
        <v>不要</v>
      </c>
      <c r="MH108" s="192" t="str">
        <f ca="1">IF($F$12&lt;$B108,"",IF(OR(AND($F$12&gt;=$B108,COUNTIF($F$48:$I$58,"温度情報")=0),$H108=0),"不要",IF(AND($F$12&gt;=$B108,COUNTIF($F$48:$I$58,"温度情報")&gt;=1,$J108="NG"),"日数NG",IF(AND($F$12&gt;=$B108,COUNTIF($F$48:$I$58,"温度情報")&gt;=1,$H108=1,MB108&lt;&gt;""),"OK","NG"))))</f>
        <v>不要</v>
      </c>
      <c r="MJ108" s="192" t="str">
        <f ca="1">IF($F$12&lt;$B108,"",IF(COUNTIF(MD108:MH108,"不要")=3,"OK",IF(AND($F$12&gt;=$B108,MB108&gt;100,MB108&lt;-100),"BC","OK")))</f>
        <v>OK</v>
      </c>
      <c r="ML108" s="107" t="str">
        <f ca="1">IF($F$12&lt;$B108,"",IF(COUNTIF(MD108:MH108,"不要")=3,"",IF(AND($F$12&gt;=$B108,ISNUMBER(MB108)=TRUE),MB108,0)))</f>
        <v/>
      </c>
      <c r="MN108" s="192" t="str">
        <f ca="1">IF($F$12&lt;$B108,"",IF(AND($F$12&gt;=$B108,INDIRECT("'総括分析データ '!"&amp;MN$78&amp;$C108)&lt;&gt;""),VALUE(INDIRECT("'総括分析データ '!"&amp;MN$78&amp;$C108)),""))</f>
        <v/>
      </c>
      <c r="MP108" s="192" t="str">
        <f ca="1">IF($F$12&lt;$B108,"",IF(OR(AND($F$12&gt;=$B108,COUNTIF($F$22:$I$32,"温度情報")=0),$D108=0),"不要",IF(AND($F$12&gt;=$B108,COUNTIF($F$22:$I$32,"温度情報")&gt;=1,$J108="NG"),"日数NG",IF(AND($F$12&gt;=$B108,COUNTIF($F$22:$I$32,"温度情報")&gt;=1,$D108=1,MN108&lt;&gt;""),"OK","NG"))))</f>
        <v>不要</v>
      </c>
      <c r="MR108" s="192" t="str">
        <f ca="1">IF($F$12&lt;$B108,"",IF(OR(AND($F$12&gt;=$B108,COUNTIF($F$35:$I$45,"温度情報")=0),$F108=0),"不要",IF(AND($F$12&gt;=$B108,COUNTIF($F$35:$I$45,"温度情報")&gt;=1,$J108="NG"),"日数NG",IF(AND($F$12&gt;=$B108,COUNTIF($F$35:$I$45,"温度情報")&gt;=1,$F108=1,MN108&lt;&gt;""),"OK","NG"))))</f>
        <v>不要</v>
      </c>
      <c r="MT108" s="192" t="str">
        <f ca="1">IF($F$12&lt;$B108,"",IF(OR(AND($F$12&gt;=$B108,COUNTIF($F$48:$I$58,"温度情報")=0),$H108=0),"不要",IF(AND($F$12&gt;=$B108,COUNTIF($F$48:$I$58,"温度情報")&gt;=1,$J108="NG"),"日数NG",IF(AND($F$12&gt;=$B108,COUNTIF($F$48:$I$58,"温度情報")&gt;=1,$H108=1,MN108&lt;&gt;""),"OK","NG"))))</f>
        <v>不要</v>
      </c>
      <c r="MV108" s="192" t="str">
        <f ca="1">IF($F$12&lt;$B108,"",IF(COUNTIF(MP108:MT108,"不要")=3,"OK",IF(AND($F$12&gt;=$B108,MN108&gt;100,MN108&lt;-100),"BC","OK")))</f>
        <v>OK</v>
      </c>
      <c r="MX108" s="107" t="str">
        <f ca="1">IF($F$12&lt;$B108,"",IF(COUNTIF(MP108:MT108,"不要")=3,"",IF(AND($F$12&gt;=$B108,ISNUMBER(MN108)=TRUE),MN108,0)))</f>
        <v/>
      </c>
      <c r="MZ108" s="192" t="str">
        <f ca="1">IF($F$12&lt;$B108,"",IF(AND($F$12&gt;=$B108,INDIRECT("'総括分析データ '!"&amp;MZ$78&amp;$C108)&lt;&gt;""),VALUE(INDIRECT("'総括分析データ '!"&amp;MZ$78&amp;$C108)),""))</f>
        <v/>
      </c>
      <c r="NB108" s="192" t="str">
        <f ca="1">IF($F$12&lt;$B108,"",IF(OR(AND($F$12&gt;=$B108,COUNTIF($F$22:$I$32,"温度情報")=0),$D108=0),"不要",IF(AND($F$12&gt;=$B108,COUNTIF($F$22:$I$32,"温度情報")&gt;=1,$J108="NG"),"日数NG",IF(AND($F$12&gt;=$B108,COUNTIF($F$22:$I$32,"温度情報")&gt;=1,$D108=1,MZ108&lt;&gt;""),"OK","NG"))))</f>
        <v>不要</v>
      </c>
      <c r="ND108" s="192" t="str">
        <f ca="1">IF($F$12&lt;$B108,"",IF(OR(AND($F$12&gt;=$B108,COUNTIF($F$35:$I$45,"温度情報")=0),$F108=0),"不要",IF(AND($F$12&gt;=$B108,COUNTIF($F$35:$I$45,"温度情報")&gt;=1,$J108="NG"),"日数NG",IF(AND($F$12&gt;=$B108,COUNTIF($F$35:$I$45,"温度情報")&gt;=1,$F108=1,MZ108&lt;&gt;""),"OK","NG"))))</f>
        <v>不要</v>
      </c>
      <c r="NF108" s="192" t="str">
        <f ca="1">IF($F$12&lt;$B108,"",IF(OR(AND($F$12&gt;=$B108,COUNTIF($F$48:$I$58,"温度情報")=0),$H108=0),"不要",IF(AND($F$12&gt;=$B108,COUNTIF($F$48:$I$58,"温度情報")&gt;=1,$J108="NG"),"日数NG",IF(AND($F$12&gt;=$B108,COUNTIF($F$48:$I$58,"温度情報")&gt;=1,$H108=1,MZ108&lt;&gt;""),"OK","NG"))))</f>
        <v>不要</v>
      </c>
      <c r="NH108" s="192" t="str">
        <f ca="1">IF($F$12&lt;$B108,"",IF(COUNTIF(NB108:NF108,"不要")=3,"OK",IF($N108="NG","日数NG",IF(MZ108="","OK",IF(AND(MZ108&gt;=0,MZ108&lt;&gt;"",ROUNDUP(MZ108,0)-ROUNDDOWN(MZ108,0)=0),"OK","NG")))))</f>
        <v>OK</v>
      </c>
      <c r="NJ108" s="107" t="str">
        <f ca="1">IF($F$12&lt;$B108,"",IF(COUNTIF(NB108:NF108,"不要")=3,"",IF(AND($F$12&gt;=$B108,ISNUMBER(MZ108)=TRUE),MZ108,0)))</f>
        <v/>
      </c>
      <c r="NL108">
        <v>15</v>
      </c>
      <c r="NN108" s="192" t="str">
        <f ca="1">IF($F$12&lt;$B108,"",IF(AND($F$12&gt;=$B108,INDIRECT("'総括分析データ '!"&amp;NN$78&amp;$C108)&lt;&gt;""),INDIRECT("'総括分析データ '!"&amp;NN$78&amp;$C108),""))</f>
        <v/>
      </c>
      <c r="NP108" s="192" t="str">
        <f>IF(OR($F$12&lt;$B108,AND($F$64="",$H$64="",$J$64="")),"",IF(AND($F$12&gt;=$B108,OR($F$64="",$D108=0)),"不要",IF(AND($F$12&gt;=$B108,$F$64&lt;&gt;"",$D108=1,NN108&lt;&gt;""),"OK","NG")))</f>
        <v/>
      </c>
      <c r="NR108" s="192" t="str">
        <f>IF(OR($F$12&lt;$B108,AND($F$64="",$H$64="",$J$64="")),"",IF(AND($F$12&gt;=$B108,OR($H$64="",$H$64=17,$D108=0)),"不要",IF(AND($F$12&gt;=$B108,$H$64&lt;&gt;"",$D108=1,NN108&lt;&gt;""),"OK","NG")))</f>
        <v/>
      </c>
      <c r="NT108" s="107" t="str">
        <f>IF(OR(COUNTIF(NP108:NR108,"不要")=2,AND(NP108="",NR108="")),"",NN108)</f>
        <v/>
      </c>
      <c r="NV108" s="192" t="str">
        <f ca="1">IF($F$12&lt;$B108,"",IF(AND($F$12&gt;=$B108,INDIRECT("'総括分析データ '!"&amp;NV$78&amp;$C108)&lt;&gt;""),INDIRECT("'総括分析データ '!"&amp;NV$78&amp;$C108),""))</f>
        <v/>
      </c>
      <c r="NX108" s="192" t="str">
        <f>IF(OR($F$12&lt;$B108,AND($F$66="",$H$66="",$J$66="")),"",IF(AND($F$12&gt;=$B108,OR($F$66="",$D108=0)),"不要",IF(AND($F$12&gt;=$B108,$F$66&lt;&gt;"",$D108=1,NV108&lt;&gt;""),"OK","NG")))</f>
        <v/>
      </c>
      <c r="NZ108" s="192" t="str">
        <f>IF(OR($F$12&lt;$B108,AND($F$66="",$H$66="",$J$66="")),"",IF(AND($F$12&gt;=$B108,OR($H$66="",$H$66=17,$D108=0)),"不要",IF(AND($F$12&gt;=$B108,$H$66&lt;&gt;"",$D108=1,NV108&lt;&gt;""),"OK","NG")))</f>
        <v/>
      </c>
      <c r="OB108" s="107" t="str">
        <f>IF(OR(COUNTIF(NX108:NZ108,"不要")=2,AND(NX108="",NZ108="")),"",NV108)</f>
        <v/>
      </c>
      <c r="OD108" s="192" t="str">
        <f ca="1">IF($F$12&lt;$B108,"",IF(AND($F$12&gt;=$B108,INDIRECT("'総括分析データ '!"&amp;OD$78&amp;$C108)&lt;&gt;""),INDIRECT("'総括分析データ '!"&amp;OD$78&amp;$C108),""))</f>
        <v/>
      </c>
      <c r="OF108" s="192" t="str">
        <f>IF(OR($F$12&lt;$B108,AND($F$68="",$H$68="",$J$68="")),"",IF(AND($F$12&gt;=$B108,OR($F$68="",$D108=0)),"不要",IF(AND($F$12&gt;=$B108,$F$68&lt;&gt;"",$D108=1,OD108&lt;&gt;""),"OK","NG")))</f>
        <v/>
      </c>
      <c r="OH108" s="192" t="str">
        <f>IF(OR($F$12&lt;$B108,AND($F$68="",$H$68="",$J$68="")),"",IF(AND($F$12&gt;=$B108,OR($H$68="",$H$68=17,$D108=0)),"不要",IF(AND($F$12&gt;=$B108,$H$68&lt;&gt;"",$D108=1,OD108&lt;&gt;""),"OK","NG")))</f>
        <v/>
      </c>
      <c r="OJ108" s="107" t="str">
        <f>IF(OR(COUNTIF(OF108:OH108,"不要")=2,AND(OF108="",OH108="")),"",OD108)</f>
        <v/>
      </c>
      <c r="OL108" s="192" t="str">
        <f ca="1">IF($F$12&lt;$B108,"",IF(AND($F$12&gt;=$B108,INDIRECT("'総括分析データ '!"&amp;OL$78&amp;$C108)&lt;&gt;""),INDIRECT("'総括分析データ '!"&amp;OL$78&amp;$C108),""))</f>
        <v/>
      </c>
      <c r="ON108" s="192" t="str">
        <f>IF(OR($F$12&lt;$B108,AND($F$70="",$H$70="",$J$70="")),"",IF(AND($F$12&gt;=$B108,OR($F$70="",$D108=0)),"不要",IF(AND($F$12&gt;=$B108,$F$70&lt;&gt;"",$D108=1,OL108&lt;&gt;""),"OK","NG")))</f>
        <v/>
      </c>
      <c r="OP108" s="192" t="str">
        <f>IF(OR($F$12&lt;$B108,AND($F$70="",$H$70="",$J$70="")),"",IF(AND($F$12&gt;=$B108,OR($H$70="",$H$70=17,$D108=0)),"不要",IF(AND($F$12&gt;=$B108,$H$70&lt;&gt;"",$D108=1,OL108&lt;&gt;""),"OK","NG")))</f>
        <v/>
      </c>
      <c r="OR108" s="107" t="str">
        <f>IF(OR(COUNTIF(ON108:OP108,"不要")=2,AND(ON108="",OP108="")),"",OL108)</f>
        <v/>
      </c>
    </row>
    <row r="109" spans="2:408" ht="5.0999999999999996" customHeight="1" thickBot="1" x14ac:dyDescent="0.2">
      <c r="L109" s="6"/>
      <c r="CT109" s="108"/>
      <c r="EF109" s="108"/>
      <c r="FJ109" s="108"/>
      <c r="FL109" s="108"/>
      <c r="FZ109" s="108"/>
      <c r="GR109" s="108"/>
      <c r="HF109" s="108"/>
      <c r="HV109" s="108"/>
      <c r="IT109" s="6"/>
      <c r="JL109" s="108"/>
      <c r="JX109" s="6"/>
      <c r="KJ109" s="6"/>
      <c r="KX109" s="6"/>
      <c r="LJ109" s="6"/>
      <c r="LX109" s="108"/>
      <c r="ML109" s="6"/>
      <c r="MX109" s="6"/>
      <c r="NJ109" s="6"/>
    </row>
    <row r="110" spans="2:408" ht="14.25" thickBot="1" x14ac:dyDescent="0.2">
      <c r="B110">
        <v>16</v>
      </c>
      <c r="C110">
        <v>29</v>
      </c>
      <c r="D110" s="52">
        <f ca="1">IF($F$12&lt;$B110,"",IF(AND($F$12&gt;=$B110,INDIRECT("'総括分析データ '!"&amp;D$78&amp;$C110)="○"),1,IF(AND($F$12&gt;=$B110,INDIRECT("'総括分析データ '!"&amp;D$78&amp;$C110)&lt;&gt;"○"),0)))</f>
        <v>0</v>
      </c>
      <c r="F110" s="52">
        <f ca="1">IF($F$12&lt;$B110,"",IF(AND($F$12&gt;=$B110,INDIRECT("'総括分析データ '!"&amp;F$78&amp;$C110)="○"),1,IF(AND($F$12&gt;=$B110,INDIRECT("'総括分析データ '!"&amp;F$78&amp;$C110)&lt;&gt;"○"),0)))</f>
        <v>0</v>
      </c>
      <c r="H110" s="52">
        <f ca="1">IF($F$12&lt;$B110,"",IF(AND($F$12&gt;=$B110,INDIRECT("'総括分析データ '!"&amp;H$78&amp;$C110)="○"),1,IF(AND($F$12&gt;=$B110,INDIRECT("'総括分析データ '!"&amp;H$78&amp;$C110)&lt;&gt;"○"),0)))</f>
        <v>0</v>
      </c>
      <c r="J110" s="192" t="str">
        <f ca="1">IF($F$12&lt;B110,"",IF(AND($F$12&gt;=B110,$F$18="",H110=1),"NG",IF(AND($F$12&gt;=B110,$F$18=17,D110=0,F110=0,H110=0),"NG",IF(AND($F$12&gt;=B110,$F$18="",D110=0,F110=0),"NG",IF(AND($F$12&gt;=B110,OR(D110&gt;=2,F110&gt;=2,H110&gt;=2)),"NG","OK")))))</f>
        <v>NG</v>
      </c>
      <c r="L110" s="52">
        <f ca="1">IF($F$12&lt;B110,"",IF(ISNUMBER(INDIRECT("'総括分析データ '!"&amp;L$78&amp;$C110))=TRUE,VALUE(INDIRECT("'総括分析データ '!"&amp;L$78&amp;$C110)),0))</f>
        <v>0</v>
      </c>
      <c r="N110" s="192" t="str">
        <f ca="1">IF($F$12&lt;$B110,"",IF(AND(L110="",L110&lt;10),"NG","OK"))</f>
        <v>OK</v>
      </c>
      <c r="O110" s="6"/>
      <c r="P110" s="52" t="str">
        <f ca="1">IF($F$12&lt;$B110,"",IF(AND($F$12&gt;=$B110,INDIRECT("'総括分析データ '!"&amp;P$78&amp;$C110)&lt;&gt;""),INDIRECT("'総括分析データ '!"&amp;P$78&amp;$C110),""))</f>
        <v/>
      </c>
      <c r="R110" s="52" t="str">
        <f ca="1">IF($F$12&lt;$B110,"",IF(AND($F$12&gt;=$B110,INDIRECT("'総括分析データ '!"&amp;R$78&amp;$C110)&lt;&gt;""),UPPER(INDIRECT("'総括分析データ '!"&amp;R$78&amp;$C110)),""))</f>
        <v/>
      </c>
      <c r="T110" s="52" t="str">
        <f ca="1">IF($F$12&lt;$B110,"",IF(AND($F$12&gt;=$B110,INDIRECT("'総括分析データ '!"&amp;T$78&amp;$C110)&lt;&gt;""),INDIRECT("'総括分析データ '!"&amp;T$78&amp;$C110),""))</f>
        <v/>
      </c>
      <c r="V110" s="52" t="str">
        <f ca="1">IF($F$12&lt;$B110,"",IF(AND($F$12&gt;=$B110,INDIRECT("'総括分析データ '!"&amp;V$78&amp;$C110)&lt;&gt;""),VALUE(INDIRECT("'総括分析データ '!"&amp;V$78&amp;$C110)),""))</f>
        <v/>
      </c>
      <c r="X110" s="192" t="str">
        <f ca="1">IF($F$12&lt;$B110,"",IF(AND($F$12&gt;=$B110,COUNTIF(プルダウンリスト!$F$3:$F$137,反映・確認シート!P110)=1,COUNTIF(プルダウンリスト!$H$3:$H$4233,反映・確認シート!R110)&gt;=1,T110&lt;&gt;"",V110&lt;&gt;""),"OK","NG"))</f>
        <v>NG</v>
      </c>
      <c r="Z110" s="453" t="str">
        <f ca="1">P110&amp;R110&amp;T110&amp;V110</f>
        <v/>
      </c>
      <c r="AA110" s="454"/>
      <c r="AB110" s="455"/>
      <c r="AD110" s="453" t="str">
        <f ca="1">IF($F$12&lt;$B110,"",IF(AND($F$12&gt;=$B110,INDIRECT("'総括分析データ '!"&amp;AD$78&amp;$C110)&lt;&gt;""),ASC(INDIRECT("'総括分析データ '!"&amp;AD$78&amp;$C110)),""))</f>
        <v/>
      </c>
      <c r="AE110" s="454"/>
      <c r="AF110" s="455"/>
      <c r="AH110" s="192" t="str">
        <f ca="1">IF($F$12&lt;$B110,"",IF(AND($F$12&gt;=$B110,AD110&lt;&gt;""),"OK","NG"))</f>
        <v>NG</v>
      </c>
      <c r="AJ110" s="462" t="str">
        <f ca="1">IF($F$12&lt;$B110,"",IF(AND($F$12&gt;=$B110,INDIRECT("'総括分析データ '!"&amp;AJ$78&amp;$C110)&lt;&gt;""),DBCS(SUBSTITUTE(SUBSTITUTE(INDIRECT("'総括分析データ '!"&amp;AJ$78&amp;$C110),"　"," ")," ","")),""))</f>
        <v/>
      </c>
      <c r="AK110" s="463"/>
      <c r="AL110" s="464"/>
      <c r="AN110" s="192" t="str">
        <f ca="1">IF($F$12&lt;$B110,"",IF(AND($F$12&gt;=$B110,AJ110&lt;&gt;""),"OK","BC"))</f>
        <v>BC</v>
      </c>
      <c r="AP110" s="52" t="str">
        <f ca="1">IF(OR($F$12&lt;$B110,INDIRECT("'総括分析データ '!"&amp;AP$78&amp;$C110)=""),"",INDIRECT("'総括分析データ '!"&amp;AP$78&amp;$C110))</f>
        <v/>
      </c>
      <c r="AR110" s="192" t="str">
        <f ca="1">IF($F$12&lt;$B110,"",IF(AND($F$12&gt;=$B110,COUNTIF(プルダウンリスト!$C$13:$C$16,反映・確認シート!AP110)=1),"OK","NG"))</f>
        <v>NG</v>
      </c>
      <c r="AT110">
        <v>16</v>
      </c>
      <c r="AV110" s="192" t="str">
        <f ca="1">IF($F$12&lt;$B110,"",IF(AND($F$12&gt;=$B110,INDIRECT("'総括分析データ '!"&amp;AV$78&amp;$C110)&lt;&gt;""),INDIRECT("'総括分析データ '!"&amp;AV$78&amp;$C110),""))</f>
        <v/>
      </c>
      <c r="AX110" s="192" t="str">
        <f ca="1">IF($F$12&lt;$B110,"",IF($N110="NG","日数NG",IF(OR(AND($F$6="連携前",$F$12&gt;=$B110,AV110&gt;0,AV110&lt;L110*2880),AND($F$6="連携後",$F$12&gt;=$B110,AV110&gt;=0,AV110&lt;L110*2880)),"OK","NG")))</f>
        <v>NG</v>
      </c>
      <c r="AZ110" s="92">
        <f ca="1">IF($F$12&lt;$B110,"",IF(AND($F$12&gt;=$B110,ISNUMBER(AV110)=TRUE),AV110,0))</f>
        <v>0</v>
      </c>
      <c r="BB110" s="192" t="str">
        <f ca="1">IF($F$12&lt;$B110,"",IF(AND($F$12&gt;=$B110,INDIRECT("'総括分析データ '!"&amp;BB$78&amp;$C110)&lt;&gt;""),VALUE(INDIRECT("'総括分析データ '!"&amp;BB$78&amp;$C110)),""))</f>
        <v/>
      </c>
      <c r="BD110" s="192" t="str">
        <f ca="1">IF($F$12&lt;$B110,"",IF($N110="NG","日数NG",IF(BB110="","NG",IF(AND($F$12&gt;=$B110,$BB110&lt;=$L110*100),"OK","BC"))))</f>
        <v>NG</v>
      </c>
      <c r="BF110" s="192" t="str">
        <f ca="1">IF($F$12&lt;$B110,"",IF(OR($AX110="NG",$AX110="日数NG"),"距離NG",IF(AND($F$12&gt;=$B110,OR(AND($F$6="連携前",$BB110&gt;0),AND($F$6="連携後",$AZ110=0,$BB110=0),AND($F$6="連携後",$AZ110&gt;0,$BB110&gt;0))),"OK","NG")))</f>
        <v>距離NG</v>
      </c>
      <c r="BH110" s="92" t="str">
        <f ca="1">IF($F$12&lt;$B110,"",BB110)</f>
        <v/>
      </c>
      <c r="BJ110" s="192" t="str">
        <f ca="1">IF($F$12&lt;$B110,"",IF(AND($F$12&gt;=$B110,INDIRECT("'総括分析データ '!"&amp;BJ$78&amp;$C110)&lt;&gt;""),VALUE(INDIRECT("'総括分析データ '!"&amp;BJ$78&amp;$C110)),""))</f>
        <v/>
      </c>
      <c r="BL110" s="192" t="str">
        <f ca="1">IF($F$12&lt;$B110,"",IF($N110="NG","日数NG",IF(AND(BJ110&gt;=0,BJ110&lt;&gt;"",BJ110&lt;=100),"OK","NG")))</f>
        <v>NG</v>
      </c>
      <c r="BN110" s="92">
        <f ca="1">IF($F$12&lt;$B110,"",IF(AND($F$12&gt;=$B110,ISNUMBER(BJ110)=TRUE),BJ110,0))</f>
        <v>0</v>
      </c>
      <c r="BP110" s="192" t="str">
        <f ca="1">IF($F$12&lt;$B110,"",IF(AND($F$12&gt;=$B110,INDIRECT("'総括分析データ '!"&amp;BP$78&amp;$C110)&lt;&gt;""),VALUE(INDIRECT("'総括分析データ '!"&amp;BP$78&amp;$C110)),""))</f>
        <v/>
      </c>
      <c r="BR110" s="192" t="str">
        <f ca="1">IF($F$12&lt;$B110,"",IF(OR($AX110="NG",$AX110="日数NG"),"距離NG",IF(BP110="","NG",IF(AND($F$12&gt;=$B110,OR(AND($F$6="連携前",$BP110&gt;0),AND($F$6="連携後",$AZ110=0,$BP110=0),AND($F$6="連携後",$AZ110&gt;0,$BP110&gt;0))),"OK","NG"))))</f>
        <v>距離NG</v>
      </c>
      <c r="BT110" s="92">
        <f ca="1">IF($F$12&lt;$B110,"",IF(AND($F$12&gt;=$B110,ISNUMBER(BP110)=TRUE),BP110,0))</f>
        <v>0</v>
      </c>
      <c r="BV110" s="192" t="str">
        <f ca="1">IF($F$12&lt;$B110,"",IF(AND($F$12&gt;=$B110,INDIRECT("'総括分析データ '!"&amp;BV$78&amp;$C110)&lt;&gt;""),VALUE(INDIRECT("'総括分析データ '!"&amp;BV$78&amp;$C110)),""))</f>
        <v/>
      </c>
      <c r="BX110" s="192" t="str">
        <f ca="1">IF($F$12&lt;$B110,"",IF(AND($F$12&gt;=$B110,$F$16=5,$BV110=""),"NG","OK"))</f>
        <v>OK</v>
      </c>
      <c r="BZ110" s="192" t="str">
        <f ca="1">IF($F$12&lt;$B110,"",IF(AND($F$12&gt;=$B110,$BP110&lt;&gt;"",$BV110&gt;$BP110),"NG","OK"))</f>
        <v>OK</v>
      </c>
      <c r="CB110" s="92">
        <f ca="1">IF($F$12&lt;$B110,"",IF(AND($F$12&gt;=$B110,ISNUMBER(BV110)=TRUE),BV110,0))</f>
        <v>0</v>
      </c>
      <c r="CD110" s="92">
        <f ca="1">IF($F$12&lt;$B110,"",IF(AND($F$12&gt;=$B110,ISNUMBER(INDIRECT("'総括分析データ '!"&amp;CD$78&amp;$C110)=TRUE)),INDIRECT("'総括分析データ '!"&amp;CD$78&amp;$C110),0))</f>
        <v>0</v>
      </c>
      <c r="CF110">
        <v>16</v>
      </c>
      <c r="CH110" s="192" t="str">
        <f ca="1">IF($F$12&lt;$B110,"",IF(AND($F$12&gt;=$B110,INDIRECT("'総括分析データ '!"&amp;CH$78&amp;$C110)&lt;&gt;""),VALUE(INDIRECT("'総括分析データ '!"&amp;CH$78&amp;$C110)),""))</f>
        <v/>
      </c>
      <c r="CJ110" s="192" t="str">
        <f ca="1">IF($F$12&lt;$B110,"",IF(OR(AND($F$12&gt;=$B110,COUNTIF($F$22:$I$32,"走行時間")=0),$D110=0),"不要",IF(AND($F$12&gt;=$B110,COUNTIF($F$22:$I$32,"走行時間")=1,$J110="NG"),"日数NG",IF(AND($F$12&gt;=$B110,COUNTIF($F$22:$I$32,"走行時間")=1,$D110=1,$CH110&lt;&gt;""),"OK","NG"))))</f>
        <v>不要</v>
      </c>
      <c r="CL110" s="192" t="str">
        <f ca="1">IF($F$12&lt;$B110,"",IF(OR(AND($F$12&gt;=$B110,COUNTIF($F$35:$I$45,"走行時間")=0),$F110=0),"不要",IF(AND($F$12&gt;=$B110,COUNTIF($F$35:$I$45,"走行時間")=1,$J110="NG"),"日数NG",IF(AND($F$12&gt;=$B110,COUNTIF($F$35:$I$45,"走行時間")=1,$F110=1,$CH110&lt;&gt;""),"OK","NG"))))</f>
        <v>不要</v>
      </c>
      <c r="CN110" s="192" t="str">
        <f ca="1">IF($F$12&lt;$B110,"",IF(OR(AND($F$12&gt;=$B110,COUNTIF($F$48:$I$58,"走行時間")=0),$H110=0),"不要",IF(AND($F$12&gt;=$B110,COUNTIF($F$48:$I$58,"走行時間")=1,$J110="NG"),"日数NG",IF(AND($F$12&gt;=$B110,COUNTIF($F$48:$I$58,"走行時間")=1,$H110=1,$CH110&lt;&gt;""),"OK","NG"))))</f>
        <v>不要</v>
      </c>
      <c r="CP110" s="192" t="str">
        <f ca="1">IF($F$12&lt;$B110,"",IF(COUNTIF($CJ110:$CN110,"不要")=3,"OK",IF(OR($AX110="NG",$AX110="日数NG"),"距離NG",IF(AND($F$12&gt;=$B110,OR(AND($F$6="連携前",CH110&gt;0),AND($F$6="連携後",$AZ110=0,CH110=0),AND($F$6="連携後",$AZ110&gt;0,CH110&gt;0))),"OK","NG"))))</f>
        <v>OK</v>
      </c>
      <c r="CR110" s="192" t="str">
        <f ca="1">IF($F$12&lt;$B110,"",IF(COUNTIF($CJ110:$CN110,"不要")=3,"OK",IF(OR($AX110="NG",$AX110="日数NG"),"距離NG",IF(AND($F$12&gt;=$B110,$L110*1440&gt;=CH110),"OK","NG"))))</f>
        <v>OK</v>
      </c>
      <c r="CT110" s="107" t="str">
        <f ca="1">IF(OR(COUNTIF($CJ110:$CN110,"不要")=3,$F$12&lt;$B110),"",IF(AND($F$12&gt;=$B110,ISNUMBER(CH110)=TRUE),CH110,0))</f>
        <v/>
      </c>
      <c r="CV110" s="192" t="str">
        <f ca="1">IF($F$12&lt;$B110,"",IF(AND($F$12&gt;=$B110,INDIRECT("'総括分析データ '!"&amp;CV$78&amp;$C110)&lt;&gt;""),VALUE(INDIRECT("'総括分析データ '!"&amp;CV$78&amp;$C110)),""))</f>
        <v/>
      </c>
      <c r="CX110" s="192" t="str">
        <f ca="1">IF($F$12&lt;$B110,"",IF(OR(AND($F$12&gt;=$B110,COUNTIF($F$22:$I$32,"平均速度")=0),$D110=0),"不要",IF(AND($F$12&gt;=$B110,COUNTIF($F$22:$I$32,"平均速度")=1,$J110="NG"),"日数NG",IF(AND($F$12&gt;=$B110,COUNTIF($F$22:$I$32,"平均速度")=1,$D110=1,$CH110&lt;&gt;""),"OK","NG"))))</f>
        <v>不要</v>
      </c>
      <c r="CZ110" s="192" t="str">
        <f ca="1">IF($F$12&lt;$B110,"",IF(OR(AND($F$12&gt;=$B110,COUNTIF($F$35:$I$45,"平均速度")=0),$F110=0),"不要",IF(AND($F$12&gt;=$B110,COUNTIF($F$35:$I$45,"平均速度")=1,$J110="NG"),"日数NG",IF(AND($F$12&gt;=$B110,COUNTIF($F$35:$I$45,"平均速度")=1,$F110=1,$CH110&lt;&gt;""),"OK","NG"))))</f>
        <v>不要</v>
      </c>
      <c r="DB110" s="192" t="str">
        <f ca="1">IF($F$12&lt;$B110,"",IF(OR(AND($F$12&gt;=$B110,COUNTIF($F$48:$I$58,"平均速度")=0),$H110=0),"不要",IF(AND($F$12&gt;=$B110,COUNTIF($F$48:$I$58,"平均速度")=1,$J110="NG"),"日数NG",IF(AND($F$12&gt;=$B110,COUNTIF($F$48:$I$58,"平均速度")=1,$H110=1,$CH110&lt;&gt;""),"OK","NG"))))</f>
        <v>不要</v>
      </c>
      <c r="DD110" s="192" t="str">
        <f ca="1">IF($F$12&lt;$B110,"",IF(COUNTIF($CX110:$DB110,"不要")=3,"OK",IF(OR($AX110="NG",$AX110="日数NG"),"距離NG",IF(AND($F$12&gt;=$B110,OR(AND($F$6="連携前",CV110&gt;0),AND($F$6="連携後",$AV110=0,CV110=0),AND($F$6="連携後",$AV110&gt;0,CV110&gt;0))),"OK","NG"))))</f>
        <v>OK</v>
      </c>
      <c r="DF110" s="192" t="str">
        <f ca="1">IF($F$12&lt;$B110,"",IF(COUNTIF($CX110:$DB110,"不要")=3,"OK",IF(OR($AX110="NG",$AX110="日数NG"),"距離NG",IF(AND($F$12&gt;=$B110,CV110&lt;60),"OK",IF(AND($F$12&gt;=$B110,CV110&lt;120),"BC","NG")))))</f>
        <v>OK</v>
      </c>
      <c r="DH110" s="107" t="str">
        <f ca="1">IF(OR($F$12&lt;$B110,COUNTIF($CX110:$DB110,"不要")=3),"",IF(AND($F$12&gt;=$B110,ISNUMBER(CV110)=TRUE),CV110,0))</f>
        <v/>
      </c>
      <c r="DJ110">
        <v>16</v>
      </c>
      <c r="DL110" s="192" t="str">
        <f ca="1">IF($F$12&lt;$B110,"",IF(AND($F$12&gt;=$B110,INDIRECT("'総括分析データ '!"&amp;DL$78&amp;$C110)&lt;&gt;""),VALUE(INDIRECT("'総括分析データ '!"&amp;DL$78&amp;$C110)),""))</f>
        <v/>
      </c>
      <c r="DN110" s="192" t="str">
        <f ca="1">IF($F$12&lt;$B110,"",IF(OR(AND($F$12&gt;=$B110,COUNTIF($F$22:$I$32,"走行距離（高速道路）")=0),$D110=0),"不要",IF(AND($F$12&gt;=$B110,COUNTIF($F$22:$I$32,"走行距離（高速道路）")&gt;=1,$J110="NG"),"日数NG",IF(AND($F$12&gt;=$B110,COUNTIF($F$22:$I$32,"走行距離（高速道路）")&gt;=1,$D110=1,$CH110&lt;&gt;""),"OK","NG"))))</f>
        <v>不要</v>
      </c>
      <c r="DP110" s="192" t="str">
        <f ca="1">IF($F$12&lt;$B110,"",IF(OR(AND($F$12&gt;=$B110,COUNTIF($F$35:$I$45,"走行距離（高速道路）")=0),$F110=0),"不要",IF(AND($F$12&gt;=$B110,COUNTIF($F$35:$I$45,"走行距離（高速道路）")&gt;=1,$J110="NG"),"日数NG",IF(AND($F$12&gt;=$B110,COUNTIF($F$35:$I$45,"走行距離（高速道路）")&gt;=1,$F110=1,$CH110&lt;&gt;""),"OK","NG"))))</f>
        <v>不要</v>
      </c>
      <c r="DR110" s="192" t="str">
        <f ca="1">IF($F$12&lt;$B110,"",IF(OR(AND($F$12&gt;=$B110,COUNTIF($F$48:$I$58,"走行距離（高速道路）")=0),$H110=0),"不要",IF(AND($F$12&gt;=$B110,COUNTIF($F$48:$I$58,"走行距離（高速道路）")&gt;=1,$J110="NG"),"日数NG",IF(AND($F$12&gt;=$B110,COUNTIF($F$48:$I$58,"走行距離（高速道路）")&gt;=1,$H110=1,$CH110&lt;&gt;""),"OK","NG"))))</f>
        <v>不要</v>
      </c>
      <c r="DT110" s="192" t="str">
        <f ca="1">IF($F$12&lt;$B110,"",IF(COUNTIF($DN110:$DR110,"不要")=3,"OK",IF(OR($AX110="NG",$AX110="日数NG"),"距離NG",IF(DL110&gt;=0,"OK","NG"))))</f>
        <v>OK</v>
      </c>
      <c r="DV110" s="192" t="str">
        <f ca="1">IF($F$12&lt;$B110,"",IF(COUNTIF($DN110:$DR110,"不要")=3,"OK",IF(OR($AX110="NG",$AX110="日数NG"),"距離NG",IF(AND($F$12&gt;=$B110,AX110="OK",OR(DL110&lt;=AZ110,DL110="")),"OK","NG"))))</f>
        <v>OK</v>
      </c>
      <c r="DX110" s="107" t="str">
        <f ca="1">IF(OR($F$12&lt;$B110,COUNTIF($DN110:$DR110,"不要")=3),"",IF(AND($F$12&gt;=$B110,ISNUMBER(DL110)=TRUE),DL110,0))</f>
        <v/>
      </c>
      <c r="DZ110" s="192" t="str">
        <f ca="1">IF($F$12&lt;$B110,"",IF(AND($F$12&gt;=$B110,INDIRECT("'総括分析データ '!"&amp;DZ$78&amp;$C110)&lt;&gt;""),VALUE(INDIRECT("'総括分析データ '!"&amp;DZ$78&amp;$C110)),""))</f>
        <v/>
      </c>
      <c r="EB110" s="192" t="str">
        <f ca="1">IF($F$12&lt;$B110,"",IF(COUNTIF($CJ110:$CN110,"不要")=3,"OK",IF($N110="NG","日数NG",IF(OR(DZ110&gt;=0,DZ110=""),"OK","NG"))))</f>
        <v>OK</v>
      </c>
      <c r="ED110" s="192" t="str">
        <f ca="1">IF($F$12&lt;$B110,"",IF(COUNTIF($CJ110:$CN110,"不要")=3,"OK",IF($N110="NG","日数NG",IF(OR(DZ110&lt;=CH110,DZ110=""),"OK","NG"))))</f>
        <v>OK</v>
      </c>
      <c r="EF110" s="107">
        <f ca="1">IF($F$12&lt;$B110,"",IF(AND($F$12&gt;=$B110,ISNUMBER(DZ110)=TRUE),DZ110,0))</f>
        <v>0</v>
      </c>
      <c r="EH110" s="192" t="str">
        <f ca="1">IF($F$12&lt;$B110,"",IF(AND($F$12&gt;=$B110,INDIRECT("'総括分析データ '!"&amp;EH$78&amp;$C110)&lt;&gt;""),VALUE(INDIRECT("'総括分析データ '!"&amp;EH$78&amp;$C110)),""))</f>
        <v/>
      </c>
      <c r="EJ110" s="192" t="str">
        <f ca="1">IF($F$12&lt;$B110,"",IF(COUNTIF($CX110:$DB110,"不要")=3,"OK",IF(OR($AX110="NG",$AX110="日数NG"),"距離NG",IF(OR(EH110&gt;=0,EH110=""),"OK","NG"))))</f>
        <v>OK</v>
      </c>
      <c r="EL110" s="192" t="str">
        <f ca="1">IF($F$12&lt;$B110,"",IF(COUNTIF($CX110:$DB110,"不要")=3,"OK",IF(OR($AX110="NG",$AX110="日数NG"),"距離NG",IF(OR(EH110&lt;=120,EH110=""),"OK","NG"))))</f>
        <v>OK</v>
      </c>
      <c r="EN110" s="92">
        <f ca="1">IF($F$12&lt;$B110,"",IF(AND($F$12&gt;=$B110,ISNUMBER(EH110)=TRUE),EH110,0))</f>
        <v>0</v>
      </c>
      <c r="EP110">
        <v>16</v>
      </c>
      <c r="ER110" s="192" t="str">
        <f ca="1">IF($F$12&lt;$B110,"",IF(AND($F$12&gt;=$B110,INDIRECT("'総括分析データ '!"&amp;ER$78&amp;$C110)&lt;&gt;""),VALUE(INDIRECT("'総括分析データ '!"&amp;ER$78&amp;$C110)),""))</f>
        <v/>
      </c>
      <c r="ET110" s="192" t="str">
        <f ca="1">IF($F$12&lt;$B110,"",IF(AND($F$12&gt;=$B110,INDIRECT("'総括分析データ '!"&amp;ET$78&amp;$C110)&lt;&gt;""),VALUE(INDIRECT("'総括分析データ '!"&amp;ET$78&amp;$C110)),""))</f>
        <v/>
      </c>
      <c r="EV110" s="192" t="str">
        <f ca="1">IF($F$12&lt;$B110,"",IF(OR(AND($F$12&gt;=$B110,COUNTIF($F$22:$I$32,"荷積み・荷卸し")=0),$D110=0),"不要",IF(AND($F$12&gt;=$B110,COUNTIF($F$22:$I$32,"荷積み・荷卸し")&gt;=1,$J110="NG"),"日数NG",IF(OR(AND($F$12&gt;=$B110,COUNTIF($F$22:$I$32,"荷積み・荷卸し")&gt;=1,$D110=1,$ER110&lt;&gt;""),AND($F$12&gt;=$B110,COUNTIF($F$22:$I$32,"荷積み・荷卸し")&gt;=1,$D110=1,$ET110&lt;&gt;"")),"OK","NG"))))</f>
        <v>不要</v>
      </c>
      <c r="EX110" s="192" t="str">
        <f ca="1">IF($F$12&lt;$B110,"",IF(OR(AND($F$12&gt;=$B110,COUNTIF($F$35:$I$45,"荷積み・荷卸し")=0),$F110=0),"不要",IF(AND($F$12&gt;=$B110,COUNTIF($F$35:$I$45,"荷積み・荷卸し")&gt;=1,$J110="NG"),"日数NG",IF(OR(AND($F$12&gt;=$B110,COUNTIF($F$35:$I$45,"荷積み・荷卸し")&gt;=1,$F110=1,$ER110&lt;&gt;""),AND($F$12&gt;=$B110,COUNTIF($F$35:$I$45,"荷積み・荷卸し")&gt;=1,$F110=1,$ET110&lt;&gt;"")),"OK","NG"))))</f>
        <v>不要</v>
      </c>
      <c r="EZ110" s="192" t="str">
        <f ca="1">IF($F$12&lt;$B110,"",IF(OR(AND($F$12&gt;=$B110,COUNTIF($F$48:$I$58,"荷積み・荷卸し")=0),$H110=0),"不要",IF(AND($F$12&gt;=$B110,COUNTIF($F$48:$I$58,"荷積み・荷卸し")&gt;=1,$J110="NG"),"日数NG",IF(OR(AND($F$12&gt;=$B110,COUNTIF($F$48:$I$58,"荷積み・荷卸し")&gt;=1,$H110=1,$ER110&lt;&gt;""),AND($F$12&gt;=$B110,COUNTIF($F$48:$I$58,"荷積み・荷卸し")&gt;=1,$H110=1,$ET110&lt;&gt;"")),"OK","NG"))))</f>
        <v>不要</v>
      </c>
      <c r="FB110" s="192" t="str">
        <f ca="1">IF($F$12&lt;$B110,"",IF(COUNTIF($EV110:$EZ110,"不要")=3,"OK",IF($N110="NG","日数NG",IF(OR(ER110&gt;=0,ER110=""),"OK","NG"))))</f>
        <v>OK</v>
      </c>
      <c r="FD110" s="192" t="str">
        <f ca="1">IF($F$12&lt;$B110,"",IF(COUNTIF($EV110:$EZ110,"不要")=3,"OK",IF($N110="NG","日数NG",IF(OR(ER110&lt;=$L110*1440,ER110=""),"OK","NG"))))</f>
        <v>OK</v>
      </c>
      <c r="FF110" s="192" t="str">
        <f ca="1">IF($F$12&lt;$B110,"",IF(COUNTIF($EV110:$EZ110,"不要")=3,"OK",IF($N110="NG","日数NG",IF(OR(ET110&gt;=0,ET110=""),"OK","NG"))))</f>
        <v>OK</v>
      </c>
      <c r="FH110" s="192" t="str">
        <f ca="1">IF($F$12&lt;$B110,"",IF(COUNTIF($EV110:$EZ110,"不要")=3,"OK",IF($N110="NG","日数NG",IF(OR(ET110&lt;=$L110*1440,ET110=""),"OK","NG"))))</f>
        <v>OK</v>
      </c>
      <c r="FJ110" s="107" t="str">
        <f ca="1">IF($F$12&lt;$B110,"",IF(COUNTIF($EV110:$EZ110,"不要")=3,"",IF(AND($F$12&gt;=$B110,ISNUMBER(ER110)=TRUE),ER110,0)))</f>
        <v/>
      </c>
      <c r="FL110" s="107" t="str">
        <f ca="1">IF($F$12&lt;$B110,"",IF(COUNTIF($EV110:$EZ110,"不要")=3,"",IF(AND($F$12&gt;=$B110,ISNUMBER(ET110)=TRUE),ET110,0)))</f>
        <v/>
      </c>
      <c r="FN110" s="192" t="str">
        <f ca="1">IF($F$12&lt;$B110,"",IF(AND($F$12&gt;=$B110,INDIRECT("'総括分析データ '!"&amp;FN$78&amp;$C110)&lt;&gt;""),VALUE(INDIRECT("'総括分析データ '!"&amp;FN$78&amp;$C110)),""))</f>
        <v/>
      </c>
      <c r="FP110" s="192" t="str">
        <f ca="1">IF($F$12&lt;$B110,"",IF(OR(AND($F$12&gt;=$B110,COUNTIF($F$22:$I$32,"荷待ち時間")=0),$D110=0),"不要",IF(AND($F$12&gt;=$B110,COUNTIF($F$22:$I$32,"荷待ち時間")&gt;=1,$J110="NG"),"日数NG",IF(AND($F$12&gt;=$B110,COUNTIF($F$22:$I$32,"荷待ち時間")&gt;=1,$D110=1,$FN110&lt;&gt;""),"OK","NG"))))</f>
        <v>不要</v>
      </c>
      <c r="FR110" s="192" t="str">
        <f ca="1">IF($F$12&lt;$B110,"",IF(OR(AND($F$12&gt;=$B110,COUNTIF($F$35:$I$45,"荷待ち時間")=0),$F110=0),"不要",IF(AND($F$12&gt;=$B110,COUNTIF($F$35:$I$45,"荷待ち時間")&gt;=1,$J110="NG"),"日数NG",IF(AND($F$12&gt;=$B110,COUNTIF($F$35:$I$45,"荷待ち時間")&gt;=1,$F110=1,$FN110&lt;&gt;""),"OK","NG"))))</f>
        <v>不要</v>
      </c>
      <c r="FT110" s="192" t="str">
        <f ca="1">IF($F$12&lt;$B110,"",IF(OR(AND($F$12&gt;=$B110,COUNTIF($F$48:$I$58,"荷待ち時間")=0),$H110=0),"不要",IF(AND($F$12&gt;=$B110,COUNTIF($F$48:$I$58,"荷待ち時間")&gt;=1,$J110="NG"),"日数NG",IF(AND($F$12&gt;=$B110,COUNTIF($F$48:$I$58,"荷待ち時間")&gt;=1,$H110=1,$FN110&lt;&gt;""),"OK","NG"))))</f>
        <v>不要</v>
      </c>
      <c r="FV110" s="192" t="str">
        <f ca="1">IF($F$12&lt;$B110,"",IF(COUNTIF($FP110:$FT110,"不要")=3,"OK",IF($N110="NG","日数NG",IF(FN110&gt;=0,"OK","NG"))))</f>
        <v>OK</v>
      </c>
      <c r="FX110" s="192" t="str">
        <f ca="1">IF($F$12&lt;$B110,"",IF(COUNTIF($FP110:$FT110,"不要")=3,"OK",IF($N110="NG","日数NG",IF(AND($F$12&gt;=$B110,$N110="OK",FN110&lt;=$L110*1440),"OK","NG"))))</f>
        <v>OK</v>
      </c>
      <c r="FZ110" s="107" t="str">
        <f ca="1">IF($F$12&lt;$B110,"",IF(COUNTIF($FP110:$FT110,"不要")=3,"",IF(AND($F$12&gt;=$B110,ISNUMBER(FN110)=TRUE),FN110,0)))</f>
        <v/>
      </c>
      <c r="GB110">
        <v>16</v>
      </c>
      <c r="GD110" s="192" t="str">
        <f ca="1">IF($F$12&lt;$B110,"",IF(AND($F$12&gt;=$B110,INDIRECT("'総括分析データ '!"&amp;GD$78&amp;$C110)&lt;&gt;""),VALUE(INDIRECT("'総括分析データ '!"&amp;GD$78&amp;$C110)),""))</f>
        <v/>
      </c>
      <c r="GF110" s="192" t="str">
        <f ca="1">IF($F$12&lt;$B110,"",IF(OR(AND($F$12&gt;=$B110,COUNTIF($F$22:$I$32,"荷待ち時間（うちアイドリング時間）")=0),$D110=0),"不要",IF(AND($F$12&gt;=$B110,COUNTIF($F$22:$I$32,"荷待ち時間（うちアイドリング時間）")&gt;=1,$J110="NG"),"日数NG",IF(AND($F$12&gt;=$B110,COUNTIF($F$22:$I$32,"荷待ち時間（うちアイドリング時間）")&gt;=1,$D110=1,GD110&lt;&gt;""),"OK","NG"))))</f>
        <v>不要</v>
      </c>
      <c r="GH110" s="192" t="str">
        <f ca="1">IF($F$12&lt;$B110,"",IF(OR(AND($F$12&gt;=$B110,COUNTIF($F$35:$I$45,"荷待ち時間（うちアイドリング時間）")=0),$F110=0),"不要",IF(AND($F$12&gt;=$B110,COUNTIF($F$35:$I$45,"荷待ち時間（うちアイドリング時間）")&gt;=1,$J110="NG"),"日数NG",IF(AND($F$12&gt;=$B110,COUNTIF($F$35:$I$45,"荷待ち時間（うちアイドリング時間）")&gt;=1,$F110=1,$GD110&lt;&gt;""),"OK","NG"))))</f>
        <v>不要</v>
      </c>
      <c r="GJ110" s="192" t="str">
        <f ca="1">IF($F$12&lt;$B110,"",IF(OR(AND($F$12&gt;=$B110,COUNTIF($F$48:$I$58,"荷待ち時間（うちアイドリング時間）")=0),$H110=0),"不要",IF(AND($F$12&gt;=$B110,COUNTIF($F$48:$I$58,"荷待ち時間（うちアイドリング時間）")&gt;=1,$J110="NG"),"日数NG",IF(AND($F$12&gt;=$B110,COUNTIF($F$48:$I$58,"荷待ち時間（うちアイドリング時間）")&gt;=1,$H110=1,$GD110&lt;&gt;""),"OK","NG"))))</f>
        <v>不要</v>
      </c>
      <c r="GL110" s="192" t="str">
        <f ca="1">IF($F$12&lt;$B110,"",IF(OR(AND($F$12&gt;=$B110,$F110=0),AND($F$12&gt;=$B110,$F$16&lt;&gt;5)),"不要",IF(AND($F$12&gt;=$B110,$F$16=5,$GD110&lt;&gt;""),"OK","NG")))</f>
        <v>不要</v>
      </c>
      <c r="GN110" s="192" t="str">
        <f ca="1">IF($F$12&lt;$B110,"",IF($N110="NG","日数NG",IF(GD110&gt;=0,"OK","NG")))</f>
        <v>OK</v>
      </c>
      <c r="GP110" s="192" t="str">
        <f ca="1">IF($F$12&lt;$B110,"",IF($N110="NG","日数NG",IF(OR(COUNTIF(GF110:GL110,"不要")=4,AND($F$12&gt;=$B110,$N110="OK",$FN110&gt;=0,$GD110&lt;=FN110),AND($F$12&gt;=$B110,$N110="OK",$FN110="",$GD110&lt;=$L110*1440)),"OK","NG")))</f>
        <v>OK</v>
      </c>
      <c r="GR110" s="107" t="str">
        <f ca="1">IF($F$12&lt;$B110,"",IF(COUNTIF($GF110:$GJ110,"不要")=3,"",IF(AND($F$12&gt;=$B110,ISNUMBER(GD110)=TRUE),GD110,0)))</f>
        <v/>
      </c>
      <c r="GT110" s="192" t="str">
        <f ca="1">IF($F$12&lt;$B110,"",IF(AND($F$12&gt;=$B110,INDIRECT("'総括分析データ '!"&amp;GT$78&amp;$C110)&lt;&gt;""),VALUE(INDIRECT("'総括分析データ '!"&amp;GT$78&amp;$C110)),""))</f>
        <v/>
      </c>
      <c r="GV110" s="192" t="str">
        <f ca="1">IF($F$12&lt;$B110,"",IF(OR(AND($F$12&gt;=$B110,COUNTIF($F$22:$I$32,"早着による待機時間")=0),$D110=0),"不要",IF(AND($F$12&gt;=$B110,COUNTIF($F$22:$I$32,"早着による待機時間")&gt;=1,$J110="NG"),"日数NG",IF(AND($F$12&gt;=$B110,COUNTIF($F$22:$I$32,"早着による待機時間")&gt;=1,$D110=1,GT110&lt;&gt;""),"OK","NG"))))</f>
        <v>不要</v>
      </c>
      <c r="GX110" s="192" t="str">
        <f ca="1">IF($F$12&lt;$B110,"",IF(OR(AND($F$12&gt;=$B110,COUNTIF($F$35:$I$45,"早着による待機時間")=0),$F110=0),"不要",IF(AND($F$12&gt;=$B110,COUNTIF($F$35:$I$45,"早着による待機時間")&gt;=1,$J110="NG"),"日数NG",IF(AND($F$12&gt;=$B110,COUNTIF($F$35:$I$45,"早着による待機時間")&gt;=1,$F110=1,GT110&lt;&gt;""),"OK","NG"))))</f>
        <v>不要</v>
      </c>
      <c r="GZ110" s="192" t="str">
        <f ca="1">IF($F$12&lt;$B110,"",IF(OR(AND($F$12&gt;=$B110,COUNTIF($F$48:$I$58,"早着による待機時間")=0),$H110=0),"不要",IF(AND($F$12&gt;=$B110,COUNTIF($F$48:$I$58,"早着による待機時間")&gt;=1,$J110="NG"),"日数NG",IF(AND($F$12&gt;=$B110,COUNTIF($F$48:$I$58,"早着による待機時間")&gt;=1,$H110=1,GT110&lt;&gt;""),"OK","NG"))))</f>
        <v>不要</v>
      </c>
      <c r="HB110" s="192" t="str">
        <f ca="1">IF($F$12&lt;$B110,"",IF(COUNTIF($GV110:$GZ110,"不要")=3,"OK",IF($N110="NG","日数NG",IF(GT110&gt;=0,"OK","NG"))))</f>
        <v>OK</v>
      </c>
      <c r="HD110" s="192" t="str">
        <f ca="1">IF($F$12&lt;$B110,"",IF(COUNTIF($GV110:$GZ110,"不要")=3,"OK",IF($N110="NG","日数NG",IF(AND($F$12&gt;=$B110,$N110="OK",GT110&lt;=$L110*1440),"OK","NG"))))</f>
        <v>OK</v>
      </c>
      <c r="HF110" s="107" t="str">
        <f ca="1">IF($F$12&lt;$B110,"",IF(COUNTIF($GV110:$GZ110,"不要")=3,"",IF(AND($F$12&gt;=$B110,ISNUMBER(GT110)=TRUE),GT110,0)))</f>
        <v/>
      </c>
      <c r="HH110">
        <v>16</v>
      </c>
      <c r="HJ110" s="192" t="str">
        <f ca="1">IF($F$12&lt;$B110,"",IF(AND($F$12&gt;=$B110,INDIRECT("'総括分析データ '!"&amp;HJ$78&amp;$C110)&lt;&gt;""),VALUE(INDIRECT("'総括分析データ '!"&amp;HJ$78&amp;$C110)),""))</f>
        <v/>
      </c>
      <c r="HL110" s="192" t="str">
        <f ca="1">IF($F$12&lt;$B110,"",IF(OR(AND($F$12&gt;=$B110,COUNTIF($F$22:$I$32,"休憩")=0),$D110=0),"不要",IF(AND($F$12&gt;=$B110,COUNTIF($F$22:$I$32,"休憩")&gt;=1,$J110="NG"),"日数NG",IF(AND($F$12&gt;=$B110,COUNTIF($F$22:$I$32,"休憩")&gt;=1,$D110=1,HJ110&lt;&gt;""),"OK","NG"))))</f>
        <v>不要</v>
      </c>
      <c r="HN110" s="192" t="str">
        <f ca="1">IF($F$12&lt;$B110,"",IF(OR(AND($F$12&gt;=$B110,COUNTIF($F$35:$I$45,"休憩")=0),$F110=0),"不要",IF(AND($F$12&gt;=$B110,COUNTIF($F$35:$I$45,"休憩")&gt;=1,$J110="NG"),"日数NG",IF(AND($F$12&gt;=$B110,COUNTIF($F$35:$I$45,"休憩")&gt;=1,$F110=1,HJ110&lt;&gt;""),"OK","NG"))))</f>
        <v>不要</v>
      </c>
      <c r="HP110" s="192" t="str">
        <f ca="1">IF($F$12&lt;$B110,"",IF(OR(AND($F$12&gt;=$B110,COUNTIF($F$48:$I$58,"休憩")=0),$H110=0),"不要",IF(AND($F$12&gt;=$B110,COUNTIF($F$48:$I$58,"休憩")&gt;=1,$J110="NG"),"日数NG",IF(AND($F$12&gt;=$B110,COUNTIF($F$48:$I$58,"休憩")&gt;=1,$H110=1,HJ110&lt;&gt;""),"OK","NG"))))</f>
        <v>不要</v>
      </c>
      <c r="HR110" s="192" t="str">
        <f ca="1">IF($F$12&lt;$B110,"",IF(COUNTIF($HL110:$HP110,"不要")=3,"OK",IF($N110="NG","日数NG",IF(HJ110&gt;=0,"OK","NG"))))</f>
        <v>OK</v>
      </c>
      <c r="HT110" s="192" t="str">
        <f ca="1">IF($F$12&lt;$B110,"",IF(COUNTIF($HL110:$HP110,"不要")=3,"OK",IF($N110="NG","日数NG",IF(AND($F$12&gt;=$B110,$N110="OK",HJ110&lt;=$L110*1440),"OK","NG"))))</f>
        <v>OK</v>
      </c>
      <c r="HV110" s="107" t="str">
        <f ca="1">IF($F$12&lt;$B110,"",IF(COUNTIF($HL110:$HP110,"不要")=3,"",IF(AND($F$12&gt;=$B110,ISNUMBER(HJ110)=TRUE),HJ110,0)))</f>
        <v/>
      </c>
      <c r="HX110" s="192" t="str">
        <f ca="1">IF($F$12&lt;$B110,"",IF(AND($F$12&gt;=$B110,INDIRECT("'総括分析データ '!"&amp;HX$78&amp;$C110)&lt;&gt;""),VALUE(INDIRECT("'総括分析データ '!"&amp;HX$78&amp;$C110)),""))</f>
        <v/>
      </c>
      <c r="HZ110" s="192" t="str">
        <f ca="1">IF($F$12&lt;$B110,"",IF(OR(AND($F$12&gt;=$B110,COUNTIF($F$22:$I$32,"発着時刻")=0),$D110=0),"不要",IF(AND($F$12&gt;=$B110,COUNTIF($F$22:$I$32,"発着時刻")&gt;=1,$J110="NG"),"日数NG",IF(AND($F$12&gt;=$B110,COUNTIF($F$22:$I$32,"発着時刻")&gt;=1,$D110=1,HX110&lt;&gt;""),"OK","NG"))))</f>
        <v>不要</v>
      </c>
      <c r="IB110" s="192" t="str">
        <f ca="1">IF($F$12&lt;$B110,"",IF(OR(AND($F$12&gt;=$B110,COUNTIF($F$35:$I$45,"発着時刻")=0),$F110=0),"不要",IF(AND($F$12&gt;=$B110,COUNTIF($F$35:$I$45,"発着時刻")&gt;=1,$J110="NG"),"日数NG",IF(AND($F$12&gt;=$B110,COUNTIF($F$35:$I$45,"発着時刻")&gt;=1,$F110=1,HX110&lt;&gt;""),"OK","NG"))))</f>
        <v>不要</v>
      </c>
      <c r="ID110" s="192" t="str">
        <f ca="1">IF($F$12&lt;$B110,"",IF(OR(AND($F$12&gt;=$B110,COUNTIF($F$48:$I$58,"発着時刻")=0),$H110=0),"不要",IF(AND($F$12&gt;=$B110,COUNTIF($F$48:$I$58,"発着時刻")&gt;=1,$J110="NG"),"日数NG",IF(AND($F$12&gt;=$B110,COUNTIF($F$48:$I$58,"発着時刻")&gt;=1,$H110=1,HX110&lt;&gt;""),"OK","NG"))))</f>
        <v>不要</v>
      </c>
      <c r="IF110" s="192" t="str">
        <f ca="1">IF($F$12&lt;$B110,"",IF(COUNTIF(HZ110:ID110,"不要")=3,"OK",IF($N110="NG","日数NG",IF(HX110="","OK",IF(AND(HX110&gt;=0,HX110&lt;&gt;"",ROUNDUP(HX110,0)-ROUNDDOWN(HX110,0)=0),"OK","NG")))))</f>
        <v>OK</v>
      </c>
      <c r="IH110" s="107" t="str">
        <f ca="1">IF($F$12&lt;$B110,"",IF(COUNTIF(HZ110:ID110,"不要")=3,"",IF(AND($F$12&gt;=$B110,ISNUMBER(HX110)=TRUE),HX110,0)))</f>
        <v/>
      </c>
      <c r="IJ110" s="192" t="str">
        <f ca="1">IF($F$12&lt;$B110,"",IF(AND($F$12&gt;=$B110,INDIRECT("'総括分析データ '!"&amp;IJ$78&amp;$C110)&lt;&gt;""),INDIRECT("'総括分析データ '!"&amp;IJ$78&amp;$C110),""))</f>
        <v/>
      </c>
      <c r="IL110" s="192" t="str">
        <f ca="1">IF($F$12&lt;$B110,"",IF(OR(AND($F$12&gt;=$B110,COUNTIF($F$22:$I$32,"積載情報")=0),$D110=0),"不要",IF(AND($F$12&gt;=$B110,COUNTIF($F$22:$I$32,"積載情報")&gt;=1,$J110="NG"),"日数NG",IF(AND($F$12&gt;=$B110,COUNTIF($F$22:$I$32,"積載情報")&gt;=1,$D110=1,IJ110&lt;&gt;""),"OK","NG"))))</f>
        <v>不要</v>
      </c>
      <c r="IN110" s="192" t="str">
        <f ca="1">IF($F$12&lt;$B110,"",IF(OR(AND($F$12&gt;=$B110,COUNTIF($F$35:$I$45,"積載情報")=0),$F110=0),"不要",IF(AND($F$12&gt;=$B110,COUNTIF($F$35:$I$45,"積載情報")&gt;=1,$J110="NG"),"日数NG",IF(AND($F$12&gt;=$B110,COUNTIF($F$35:$I$45,"積載情報")&gt;=1,$F110=1,IJ110&lt;&gt;""),"OK","NG"))))</f>
        <v>不要</v>
      </c>
      <c r="IP110" s="192" t="str">
        <f ca="1">IF($F$12&lt;$B110,"",IF(OR(AND($F$12&gt;=$B110,COUNTIF($F$48:$I$58,"積載情報")=0),$H110=0),"不要",IF(AND($F$12&gt;=$B110,COUNTIF($F$48:$I$58,"積載情報")&gt;=1,$J110="NG"),"日数NG",IF(AND($F$12&gt;=$B110,COUNTIF($F$48:$I$58,"積載情報")&gt;=1,$H110=1,IJ110&lt;&gt;""),"OK","NG"))))</f>
        <v>不要</v>
      </c>
      <c r="IR110" s="192" t="str">
        <f ca="1">IF($F$12&lt;$B110,"",IF(COUNTIF(IL110:IP110,"不要")=3,"OK",IF($N110="NG","日数NG",IF(IJ110="","OK",IF(COUNTIF(プルダウンリスト!$C$5:$C$8,反映・確認シート!IJ110)=1,"OK","NG")))))</f>
        <v>OK</v>
      </c>
      <c r="IT110" s="107" t="str">
        <f ca="1">IF($F$12&lt;$B110,"",IF($F$12&lt;$B110,"",IF(COUNTIF(IL110:IP110,"不要")=3,"",IJ110)))</f>
        <v/>
      </c>
      <c r="IV110" s="192" t="str">
        <f ca="1">IF($F$12&lt;$B110,"",IF(OR(AND($F$12&gt;=$B110,COUNTIF($F$48:$I$58,"積載情報")=0),$H110=0),"不要",IF(AND($F$12&gt;=$B110,COUNTIF($F$48:$I$58,"積載情報")&gt;=1,$J110="NG"),"日数NG",IF(AND($F$12&gt;=$B110,COUNTIF($F$48:$I$58,"積載情報")&gt;=1,$H110=1,IP110&lt;&gt;""),"OK","NG"))))</f>
        <v>不要</v>
      </c>
      <c r="IX110">
        <v>16</v>
      </c>
      <c r="IZ110" s="192" t="str">
        <f ca="1">IF($F$12&lt;$B110,"",IF(AND($F$12&gt;=$B110,INDIRECT("'総括分析データ '!"&amp;IZ$78&amp;$C110)&lt;&gt;""),VALUE(INDIRECT("'総括分析データ '!"&amp;IZ$78&amp;$C110)),""))</f>
        <v/>
      </c>
      <c r="JB110" s="192" t="str">
        <f ca="1">IF($F$12&lt;$B110,"",IF(OR(AND($F$12&gt;=$B110,COUNTIF($F$22:$I$32,"空車情報")=0),$D110=0),"不要",IF(AND($F$12&gt;=$B110,COUNTIF($F$22:$I$32,"空車情報")&gt;=1,$J110="NG"),"日数NG",IF(AND($F$12&gt;=$B110,COUNTIF($F$22:$I$32,"空車情報")&gt;=1,$D110=1,IZ110&lt;&gt;""),"OK","NG"))))</f>
        <v>不要</v>
      </c>
      <c r="JD110" s="192" t="str">
        <f ca="1">IF($F$12&lt;$B110,"",IF(OR(AND($F$12&gt;=$B110,COUNTIF($F$35:$I$45,"空車情報")=0),$F110=0),"不要",IF(AND($F$12&gt;=$B110,COUNTIF($F$35:$I$45,"空車情報")&gt;=1,$J110="NG"),"日数NG",IF(AND($F$12&gt;=$B110,COUNTIF($F$35:$I$45,"空車情報")&gt;=1,$F110=1,IZ110&lt;&gt;""),"OK","NG"))))</f>
        <v>不要</v>
      </c>
      <c r="JF110" s="192" t="str">
        <f ca="1">IF($F$12&lt;$B110,"",IF(OR(AND($F$12&gt;=$B110,COUNTIF($F$48:$I$58,"空車情報")=0),$H110=0),"不要",IF(AND($F$12&gt;=$B110,COUNTIF($F$48:$I$58,"空車情報")&gt;=1,$J110="NG"),"日数NG",IF(AND($F$12&gt;=$B110,COUNTIF($F$48:$I$58,"空車情報")&gt;=1,$H110=1,IZ110&lt;&gt;""),"OK","NG"))))</f>
        <v>不要</v>
      </c>
      <c r="JH110" s="192" t="str">
        <f ca="1">IF($F$12&lt;$B110,"",IF(COUNTIF(JB110:JF110,"不要")=3,"OK",IF($N110="NG","日数NG",IF(IZ110&gt;=0,"OK","NG"))))</f>
        <v>OK</v>
      </c>
      <c r="JJ110" s="192" t="str">
        <f ca="1">IF($F$12&lt;$B110,"",IF(COUNTIF(JB110:JF110,"不要")=3,"OK",IF($N110="NG","日数NG",IF(OR(AND($F$12&gt;=$B110,$N110="OK",$CH110&gt;=0,IZ110&lt;=$CH110),AND($F$12&gt;=$B110,$N110="OK",$CH110="",IZ110&lt;=$L110*1440)),"OK","NG"))))</f>
        <v>OK</v>
      </c>
      <c r="JL110" s="107" t="str">
        <f ca="1">IF($F$12&lt;$B110,"",IF(COUNTIF(JB110:JF110,"不要")=3,"",IF(AND($F$12&gt;=$B110,ISNUMBER(IZ110)=TRUE),IZ110,0)))</f>
        <v/>
      </c>
      <c r="JN110" s="192" t="str">
        <f ca="1">IF($F$12&lt;$B110,"",IF(AND($F$12&gt;=$B110,INDIRECT("'総括分析データ '!"&amp;JN$78&amp;$C110)&lt;&gt;""),VALUE(INDIRECT("'総括分析データ '!"&amp;JN$78&amp;$C110)),""))</f>
        <v/>
      </c>
      <c r="JP110" s="192" t="str">
        <f ca="1">IF($F$12&lt;$B110,"",IF(OR(AND($F$12&gt;=$B110,COUNTIF($F$22:$I$32,"空車情報")=0),$D110=0),"不要",IF(AND($F$12&gt;=$B110,COUNTIF($F$22:$I$32,"空車情報")&gt;=1,$J110="NG"),"日数NG",IF(AND($F$12&gt;=$B110,COUNTIF($F$22:$I$32,"空車情報")&gt;=1,$D110=1,JN110&lt;&gt;""),"OK","NG"))))</f>
        <v>不要</v>
      </c>
      <c r="JR110" s="192" t="str">
        <f ca="1">IF($F$12&lt;$B110,"",IF(OR(AND($F$12&gt;=$B110,COUNTIF($F$35:$I$45,"空車情報")=0),$F110=0),"不要",IF(AND($F$12&gt;=$B110,COUNTIF($F$35:$I$45,"空車情報")&gt;=1,$J110="NG"),"日数NG",IF(AND($F$12&gt;=$B110,COUNTIF($F$35:$I$45,"空車情報")&gt;=1,$F110=1,JN110&lt;&gt;""),"OK","NG"))))</f>
        <v>不要</v>
      </c>
      <c r="JT110" s="192" t="str">
        <f ca="1">IF($F$12&lt;$B110,"",IF(OR(AND($F$12&gt;=$B110,COUNTIF($F$48:$I$58,"空車情報")=0),$H110=0),"不要",IF(AND($F$12&gt;=$B110,COUNTIF($F$48:$I$58,"空車情報")&gt;=1,$J110="NG"),"日数NG",IF(AND($F$12&gt;=$B110,COUNTIF($F$48:$I$58,"空車情報")&gt;=1,$H110=1,JN110&lt;&gt;""),"OK","NG"))))</f>
        <v>不要</v>
      </c>
      <c r="JV110" s="192" t="str">
        <f ca="1">IF($F$12&lt;$B110,"",IF(COUNTIF(JP110:JT110,"不要")=3,"OK",IF($N110="NG","日数NG",IF(AND($F$12&gt;=$B110,JN110&gt;=0,JN110&lt;=AV110),"OK","NG"))))</f>
        <v>OK</v>
      </c>
      <c r="JX110" s="107" t="str">
        <f ca="1">IF($F$12&lt;$B110,"",IF(COUNTIF(JP110:JT110,"不要")=3,"",IF(AND($F$12&gt;=$B110,ISNUMBER(JN110)=TRUE),JN110,0)))</f>
        <v/>
      </c>
      <c r="JZ110" s="192" t="str">
        <f ca="1">IF($F$12&lt;$B110,"",IF(AND($F$12&gt;=$B110,INDIRECT("'総括分析データ '!"&amp;JZ$78&amp;$C110)&lt;&gt;""),VALUE(INDIRECT("'総括分析データ '!"&amp;JZ$78&amp;$C110)),""))</f>
        <v/>
      </c>
      <c r="KB110" s="192" t="str">
        <f ca="1">IF($F$12&lt;$B110,"",IF(OR(AND($F$12&gt;=$B110,COUNTIF($F$22:$I$32,"空車情報")=0),$D110=0),"不要",IF(AND($F$12&gt;=$B110,COUNTIF($F$22:$I$32,"空車情報")&gt;=1,$J110="NG"),"日数NG",IF(AND($F$12&gt;=$B110,COUNTIF($F$22:$I$32,"空車情報")&gt;=1,$D110=1,JZ110&lt;&gt;""),"OK","NG"))))</f>
        <v>不要</v>
      </c>
      <c r="KD110" s="192" t="str">
        <f ca="1">IF($F$12&lt;$B110,"",IF(OR(AND($F$12&gt;=$B110,COUNTIF($F$35:$I$45,"空車情報")=0),$F110=0),"不要",IF(AND($F$12&gt;=$B110,COUNTIF($F$35:$I$45,"空車情報")&gt;=1,$J110="NG"),"日数NG",IF(AND($F$12&gt;=$B110,COUNTIF($F$35:$I$45,"空車情報")&gt;=1,$F110=1,JZ110&lt;&gt;""),"OK","NG"))))</f>
        <v>不要</v>
      </c>
      <c r="KF110" s="192" t="str">
        <f ca="1">IF($F$12&lt;$B110,"",IF(OR(AND($F$12&gt;=$B110,COUNTIF($F$48:$I$58,"空車情報")=0),$H110=0),"不要",IF(AND($F$12&gt;=$B110,COUNTIF($F$48:$I$58,"空車情報")&gt;=1,$J110="NG"),"日数NG",IF(AND($F$12&gt;=$B110,COUNTIF($F$48:$I$58,"空車情報")&gt;=1,$H110=1,JZ110&lt;&gt;""),"OK","NG"))))</f>
        <v>不要</v>
      </c>
      <c r="KH110" s="192" t="str">
        <f ca="1">IF($F$12&lt;$B110,"",IF(COUNTIF(KB110:KF110,"不要")=3,"OK",IF($N110="NG","日数NG",IF(AND($F$12&gt;=$B110,JZ110&gt;=0,JZ110&lt;=100),"OK","NG"))))</f>
        <v>OK</v>
      </c>
      <c r="KJ110" s="107" t="str">
        <f ca="1">IF($F$12&lt;$B110,"",IF(COUNTIF(KB110:KF110,"不要")=3,"",IF(AND($F$12&gt;=$B110,ISNUMBER(JZ110)=TRUE),JZ110,0)))</f>
        <v/>
      </c>
      <c r="KL110">
        <v>16</v>
      </c>
      <c r="KN110" s="192" t="str">
        <f ca="1">IF($F$12&lt;$B110,"",IF(AND($F$12&gt;=$B110,INDIRECT("'総括分析データ '!"&amp;KN$78&amp;$C110)&lt;&gt;""),VALUE(INDIRECT("'総括分析データ '!"&amp;KN$78&amp;$C110)),""))</f>
        <v/>
      </c>
      <c r="KP110" s="192" t="str">
        <f ca="1">IF($F$12&lt;$B110,"",IF(OR(AND($F$12&gt;=$B110,COUNTIF($F$22:$I$32,"交通情報")=0),$D110=0),"不要",IF(AND($F$12&gt;=$B110,COUNTIF($F$22:$I$32,"交通情報")&gt;=1,$AX110="*NG*"),"距離NG",IF(AND($F$12&gt;=$B110,COUNTIF($F$22:$I$32,"交通情報")&gt;=1,$D110=1,KN110&lt;&gt;""),"OK","NG"))))</f>
        <v>不要</v>
      </c>
      <c r="KR110" s="192" t="str">
        <f ca="1">IF($F$12&lt;$B110,"",IF(OR(AND($F$12&gt;=$B110,COUNTIF($F$35:$I$45,"交通情報")=0),$F110=0),"不要",IF(AND($F$12&gt;=$B110,COUNTIF($F$35:$I$45,"交通情報")&gt;=1,$AX110="*NG*"),"距離NG",IF(AND($F$12&gt;=$B110,COUNTIF($F$35:$I$45,"交通情報")&gt;=1,$F110=1,KN110&lt;&gt;""),"OK","NG"))))</f>
        <v>不要</v>
      </c>
      <c r="KT110" s="192" t="str">
        <f ca="1">IF($F$12&lt;$B110,"",IF(OR(AND($F$12&gt;=$B110,COUNTIF($F$48:$I$58,"交通情報")=0),$H110=0),"不要",IF(AND($F$12&gt;=$B110,COUNTIF($F$48:$I$58,"交通情報")&gt;=1,$AX110="*NG*"),"距離NG",IF(AND($F$12&gt;=$B110,COUNTIF($F$48:$I$58,"交通情報")&gt;=1,$H110=1,KN110&lt;&gt;""),"OK","NG"))))</f>
        <v>不要</v>
      </c>
      <c r="KV110" s="192" t="str">
        <f ca="1">IF($F$12&lt;$B110,"",IF(COUNTIF(KP110:KT110,"不要")=3,"OK",IF($N110="NG","日数NG",IF(AND($F$12&gt;=$B110,KN110&gt;=0,KN110&lt;=$AV110),"OK","NG"))))</f>
        <v>OK</v>
      </c>
      <c r="KX110" s="107" t="str">
        <f ca="1">IF($F$12&lt;$B110,"",IF(COUNTIF(KP110:KT110,"不要")=3,"",IF(AND($F$12&gt;=$B110,ISNUMBER(KN110)=TRUE),KN110,0)))</f>
        <v/>
      </c>
      <c r="KZ110" s="192" t="str">
        <f ca="1">IF($F$12&lt;$B110,"",IF(AND($F$12&gt;=$B110,INDIRECT("'総括分析データ '!"&amp;KZ$78&amp;$C110)&lt;&gt;""),VALUE(INDIRECT("'総括分析データ '!"&amp;KZ$78&amp;$C110)),""))</f>
        <v/>
      </c>
      <c r="LB110" s="192" t="str">
        <f ca="1">IF($F$12&lt;$B110,"",IF(OR(AND($F$12&gt;=$B110,COUNTIF($F$22:$I$32,"交通情報")=0),$D110=0),"不要",IF(AND($F$12&gt;=$B110,COUNTIF($F$22:$I$32,"交通情報")&gt;=1,$D110=1,KZ110&lt;&gt;""),"OK","NG")))</f>
        <v>不要</v>
      </c>
      <c r="LD110" s="192" t="str">
        <f ca="1">IF($F$12&lt;$B110,"",IF(OR(AND($F$12&gt;=$B110,COUNTIF($F$35:$I$45,"交通情報")=0),$F110=0),"不要",IF(AND($F$12&gt;=$B110,COUNTIF($F$35:$I$45,"交通情報")&gt;=1,$F110=1,KZ110&lt;&gt;""),"OK","NG")))</f>
        <v>不要</v>
      </c>
      <c r="LF110" s="192" t="str">
        <f ca="1">IF($F$12&lt;$B110,"",IF(OR(AND($F$12&gt;=$B110,COUNTIF($F$48:$I$58,"交通情報")=0),$H110=0),"不要",IF(AND($F$12&gt;=$B110,COUNTIF($F$48:$I$58,"交通情報")&gt;=1,$H110=1,KZ110&lt;&gt;""),"OK","NG")))</f>
        <v>不要</v>
      </c>
      <c r="LH110" s="192" t="str">
        <f ca="1">IF($F$12&lt;$B110,"",IF(COUNTIF(LB110:LF110,"不要")=3,"OK",IF($N110="NG","日数NG",IF(KZ110="","OK",IF(AND(KZ110&gt;=0,KZ110&lt;&gt;"",ROUNDUP(KZ110,0)-ROUNDDOWN(KZ110,0)=0),"OK","NG")))))</f>
        <v>OK</v>
      </c>
      <c r="LJ110" s="107" t="str">
        <f ca="1">IF($F$12&lt;$B110,"",IF(COUNTIF(LB110:LF110,"不要")=3,"",IF(AND($F$12&gt;=$B110,ISNUMBER(KZ110)=TRUE),KZ110,0)))</f>
        <v/>
      </c>
      <c r="LL110" s="192" t="str">
        <f ca="1">IF($F$12&lt;$B110,"",IF(AND($F$12&gt;=$B110,INDIRECT("'総括分析データ '!"&amp;LL$78&amp;$C110)&lt;&gt;""),VALUE(INDIRECT("'総括分析データ '!"&amp;LL$78&amp;$C110)),""))</f>
        <v/>
      </c>
      <c r="LN110" s="192" t="str">
        <f ca="1">IF($F$12&lt;$B110,"",IF(OR(AND($F$12&gt;=$B110,COUNTIF($F$22:$I$32,"交通情報")=0),$D110=0),"不要",IF(AND($F$12&gt;=$B110,COUNTIF($F$22:$I$32,"交通情報")&gt;=1,$J110="NG"),"日数NG",IF(AND($F$12&gt;=$B110,COUNTIF($F$22:$I$32,"交通情報")&gt;=1,$D110=1,LL110&lt;&gt;""),"OK","NG"))))</f>
        <v>不要</v>
      </c>
      <c r="LP110" s="192" t="str">
        <f ca="1">IF($F$12&lt;$B110,"",IF(OR(AND($F$12&gt;=$B110,COUNTIF($F$35:$I$45,"交通情報")=0),$F110=0),"不要",IF(AND($F$12&gt;=$B110,COUNTIF($F$35:$I$45,"交通情報")&gt;=1,$J110="NG"),"日数NG",IF(AND($F$12&gt;=$B110,COUNTIF($F$35:$I$45,"交通情報")&gt;=1,$F110=1,LL110&lt;&gt;""),"OK","NG"))))</f>
        <v>不要</v>
      </c>
      <c r="LR110" s="192" t="str">
        <f ca="1">IF($F$12&lt;$B110,"",IF(OR(AND($F$12&gt;=$B110,COUNTIF($F$48:$I$58,"交通情報")=0),$H110=0),"不要",IF(AND($F$12&gt;=$B110,COUNTIF($F$48:$I$58,"交通情報")&gt;=1,$J110="NG"),"日数NG",IF(AND($F$12&gt;=$B110,COUNTIF($F$48:$I$58,"交通情報")&gt;=1,$H110=1,LL110&lt;&gt;""),"OK","NG"))))</f>
        <v>不要</v>
      </c>
      <c r="LT110" s="192" t="str">
        <f ca="1">IF($F$12&lt;$B110,"",IF(COUNTIF(LN110:LR110,"不要")=3,"OK",IF($N110="NG","日数NG",IF(LL110&gt;=0,"OK","NG"))))</f>
        <v>OK</v>
      </c>
      <c r="LV110" s="192" t="str">
        <f ca="1">IF($F$12&lt;$B110,"",IF(COUNTIF(LN110:LR110,"不要")=3,"OK",IF($N110="NG","日数NG",IF(OR(AND($F$12&gt;=$B110,$N110="OK",$CH110&gt;=0,LL110&lt;=$CH110),AND($F$12&gt;=$B110,$N110="OK",$CH110="",LL110&lt;=$L110*1440)),"OK","NG"))))</f>
        <v>OK</v>
      </c>
      <c r="LX110" s="107" t="str">
        <f ca="1">IF($F$12&lt;$B110,"",IF(COUNTIF(LN110:LR110,"不要")=3,"",IF(AND($F$12&gt;=$B110,ISNUMBER(LL110)=TRUE),LL110,0)))</f>
        <v/>
      </c>
      <c r="LZ110">
        <v>16</v>
      </c>
      <c r="MB110" s="192" t="str">
        <f ca="1">IF($F$12&lt;$B110,"",IF(AND($F$12&gt;=$B110,INDIRECT("'総括分析データ '!"&amp;MB$78&amp;$C110)&lt;&gt;""),VALUE(INDIRECT("'総括分析データ '!"&amp;MB$78&amp;$C110)),""))</f>
        <v/>
      </c>
      <c r="MD110" s="192" t="str">
        <f ca="1">IF($F$12&lt;$B110,"",IF(OR(AND($F$12&gt;=$B110,COUNTIF($F$22:$I$32,"温度情報")=0),$D110=0),"不要",IF(AND($F$12&gt;=$B110,COUNTIF($F$22:$I$32,"温度情報")&gt;=1,$J110="NG"),"日数NG",IF(AND($F$12&gt;=$B110,COUNTIF($F$22:$I$32,"温度情報")&gt;=1,$D110=1,MB110&lt;&gt;""),"OK","NG"))))</f>
        <v>不要</v>
      </c>
      <c r="MF110" s="192" t="str">
        <f ca="1">IF($F$12&lt;$B110,"",IF(OR(AND($F$12&gt;=$B110,COUNTIF($F$35:$I$45,"温度情報")=0),$F110=0),"不要",IF(AND($F$12&gt;=$B110,COUNTIF($F$35:$I$45,"温度情報")&gt;=1,$J110="NG"),"日数NG",IF(AND($F$12&gt;=$B110,COUNTIF($F$35:$I$45,"温度情報")&gt;=1,$F110=1,MB110&lt;&gt;""),"OK","NG"))))</f>
        <v>不要</v>
      </c>
      <c r="MH110" s="192" t="str">
        <f ca="1">IF($F$12&lt;$B110,"",IF(OR(AND($F$12&gt;=$B110,COUNTIF($F$48:$I$58,"温度情報")=0),$H110=0),"不要",IF(AND($F$12&gt;=$B110,COUNTIF($F$48:$I$58,"温度情報")&gt;=1,$J110="NG"),"日数NG",IF(AND($F$12&gt;=$B110,COUNTIF($F$48:$I$58,"温度情報")&gt;=1,$H110=1,MB110&lt;&gt;""),"OK","NG"))))</f>
        <v>不要</v>
      </c>
      <c r="MJ110" s="192" t="str">
        <f ca="1">IF($F$12&lt;$B110,"",IF(COUNTIF(MD110:MH110,"不要")=3,"OK",IF(AND($F$12&gt;=$B110,MB110&gt;100,MB110&lt;-100),"BC","OK")))</f>
        <v>OK</v>
      </c>
      <c r="ML110" s="107" t="str">
        <f ca="1">IF($F$12&lt;$B110,"",IF(COUNTIF(MD110:MH110,"不要")=3,"",IF(AND($F$12&gt;=$B110,ISNUMBER(MB110)=TRUE),MB110,0)))</f>
        <v/>
      </c>
      <c r="MN110" s="192" t="str">
        <f ca="1">IF($F$12&lt;$B110,"",IF(AND($F$12&gt;=$B110,INDIRECT("'総括分析データ '!"&amp;MN$78&amp;$C110)&lt;&gt;""),VALUE(INDIRECT("'総括分析データ '!"&amp;MN$78&amp;$C110)),""))</f>
        <v/>
      </c>
      <c r="MP110" s="192" t="str">
        <f ca="1">IF($F$12&lt;$B110,"",IF(OR(AND($F$12&gt;=$B110,COUNTIF($F$22:$I$32,"温度情報")=0),$D110=0),"不要",IF(AND($F$12&gt;=$B110,COUNTIF($F$22:$I$32,"温度情報")&gt;=1,$J110="NG"),"日数NG",IF(AND($F$12&gt;=$B110,COUNTIF($F$22:$I$32,"温度情報")&gt;=1,$D110=1,MN110&lt;&gt;""),"OK","NG"))))</f>
        <v>不要</v>
      </c>
      <c r="MR110" s="192" t="str">
        <f ca="1">IF($F$12&lt;$B110,"",IF(OR(AND($F$12&gt;=$B110,COUNTIF($F$35:$I$45,"温度情報")=0),$F110=0),"不要",IF(AND($F$12&gt;=$B110,COUNTIF($F$35:$I$45,"温度情報")&gt;=1,$J110="NG"),"日数NG",IF(AND($F$12&gt;=$B110,COUNTIF($F$35:$I$45,"温度情報")&gt;=1,$F110=1,MN110&lt;&gt;""),"OK","NG"))))</f>
        <v>不要</v>
      </c>
      <c r="MT110" s="192" t="str">
        <f ca="1">IF($F$12&lt;$B110,"",IF(OR(AND($F$12&gt;=$B110,COUNTIF($F$48:$I$58,"温度情報")=0),$H110=0),"不要",IF(AND($F$12&gt;=$B110,COUNTIF($F$48:$I$58,"温度情報")&gt;=1,$J110="NG"),"日数NG",IF(AND($F$12&gt;=$B110,COUNTIF($F$48:$I$58,"温度情報")&gt;=1,$H110=1,MN110&lt;&gt;""),"OK","NG"))))</f>
        <v>不要</v>
      </c>
      <c r="MV110" s="192" t="str">
        <f ca="1">IF($F$12&lt;$B110,"",IF(COUNTIF(MP110:MT110,"不要")=3,"OK",IF(AND($F$12&gt;=$B110,MN110&gt;100,MN110&lt;-100),"BC","OK")))</f>
        <v>OK</v>
      </c>
      <c r="MX110" s="107" t="str">
        <f ca="1">IF($F$12&lt;$B110,"",IF(COUNTIF(MP110:MT110,"不要")=3,"",IF(AND($F$12&gt;=$B110,ISNUMBER(MN110)=TRUE),MN110,0)))</f>
        <v/>
      </c>
      <c r="MZ110" s="192" t="str">
        <f ca="1">IF($F$12&lt;$B110,"",IF(AND($F$12&gt;=$B110,INDIRECT("'総括分析データ '!"&amp;MZ$78&amp;$C110)&lt;&gt;""),VALUE(INDIRECT("'総括分析データ '!"&amp;MZ$78&amp;$C110)),""))</f>
        <v/>
      </c>
      <c r="NB110" s="192" t="str">
        <f ca="1">IF($F$12&lt;$B110,"",IF(OR(AND($F$12&gt;=$B110,COUNTIF($F$22:$I$32,"温度情報")=0),$D110=0),"不要",IF(AND($F$12&gt;=$B110,COUNTIF($F$22:$I$32,"温度情報")&gt;=1,$J110="NG"),"日数NG",IF(AND($F$12&gt;=$B110,COUNTIF($F$22:$I$32,"温度情報")&gt;=1,$D110=1,MZ110&lt;&gt;""),"OK","NG"))))</f>
        <v>不要</v>
      </c>
      <c r="ND110" s="192" t="str">
        <f ca="1">IF($F$12&lt;$B110,"",IF(OR(AND($F$12&gt;=$B110,COUNTIF($F$35:$I$45,"温度情報")=0),$F110=0),"不要",IF(AND($F$12&gt;=$B110,COUNTIF($F$35:$I$45,"温度情報")&gt;=1,$J110="NG"),"日数NG",IF(AND($F$12&gt;=$B110,COUNTIF($F$35:$I$45,"温度情報")&gt;=1,$F110=1,MZ110&lt;&gt;""),"OK","NG"))))</f>
        <v>不要</v>
      </c>
      <c r="NF110" s="192" t="str">
        <f ca="1">IF($F$12&lt;$B110,"",IF(OR(AND($F$12&gt;=$B110,COUNTIF($F$48:$I$58,"温度情報")=0),$H110=0),"不要",IF(AND($F$12&gt;=$B110,COUNTIF($F$48:$I$58,"温度情報")&gt;=1,$J110="NG"),"日数NG",IF(AND($F$12&gt;=$B110,COUNTIF($F$48:$I$58,"温度情報")&gt;=1,$H110=1,MZ110&lt;&gt;""),"OK","NG"))))</f>
        <v>不要</v>
      </c>
      <c r="NH110" s="192" t="str">
        <f ca="1">IF($F$12&lt;$B110,"",IF(COUNTIF(NB110:NF110,"不要")=3,"OK",IF($N110="NG","日数NG",IF(MZ110="","OK",IF(AND(MZ110&gt;=0,MZ110&lt;&gt;"",ROUNDUP(MZ110,0)-ROUNDDOWN(MZ110,0)=0),"OK","NG")))))</f>
        <v>OK</v>
      </c>
      <c r="NJ110" s="107" t="str">
        <f ca="1">IF($F$12&lt;$B110,"",IF(COUNTIF(NB110:NF110,"不要")=3,"",IF(AND($F$12&gt;=$B110,ISNUMBER(MZ110)=TRUE),MZ110,0)))</f>
        <v/>
      </c>
      <c r="NL110">
        <v>16</v>
      </c>
      <c r="NN110" s="192" t="str">
        <f ca="1">IF($F$12&lt;$B110,"",IF(AND($F$12&gt;=$B110,INDIRECT("'総括分析データ '!"&amp;NN$78&amp;$C110)&lt;&gt;""),INDIRECT("'総括分析データ '!"&amp;NN$78&amp;$C110),""))</f>
        <v/>
      </c>
      <c r="NP110" s="192" t="str">
        <f>IF(OR($F$12&lt;$B110,AND($F$64="",$H$64="",$J$64="")),"",IF(AND($F$12&gt;=$B110,OR($F$64="",$D110=0)),"不要",IF(AND($F$12&gt;=$B110,$F$64&lt;&gt;"",$D110=1,NN110&lt;&gt;""),"OK","NG")))</f>
        <v/>
      </c>
      <c r="NR110" s="192" t="str">
        <f>IF(OR($F$12&lt;$B110,AND($F$64="",$H$64="",$J$64="")),"",IF(AND($F$12&gt;=$B110,OR($H$64="",$H$64=17,$D110=0)),"不要",IF(AND($F$12&gt;=$B110,$H$64&lt;&gt;"",$D110=1,NN110&lt;&gt;""),"OK","NG")))</f>
        <v/>
      </c>
      <c r="NT110" s="107" t="str">
        <f>IF(OR(COUNTIF(NP110:NR110,"不要")=2,AND(NP110="",NR110="")),"",NN110)</f>
        <v/>
      </c>
      <c r="NV110" s="192" t="str">
        <f ca="1">IF($F$12&lt;$B110,"",IF(AND($F$12&gt;=$B110,INDIRECT("'総括分析データ '!"&amp;NV$78&amp;$C110)&lt;&gt;""),INDIRECT("'総括分析データ '!"&amp;NV$78&amp;$C110),""))</f>
        <v/>
      </c>
      <c r="NX110" s="192" t="str">
        <f>IF(OR($F$12&lt;$B110,AND($F$66="",$H$66="",$J$66="")),"",IF(AND($F$12&gt;=$B110,OR($F$66="",$D110=0)),"不要",IF(AND($F$12&gt;=$B110,$F$66&lt;&gt;"",$D110=1,NV110&lt;&gt;""),"OK","NG")))</f>
        <v/>
      </c>
      <c r="NZ110" s="192" t="str">
        <f>IF(OR($F$12&lt;$B110,AND($F$66="",$H$66="",$J$66="")),"",IF(AND($F$12&gt;=$B110,OR($H$66="",$H$66=17,$D110=0)),"不要",IF(AND($F$12&gt;=$B110,$H$66&lt;&gt;"",$D110=1,NV110&lt;&gt;""),"OK","NG")))</f>
        <v/>
      </c>
      <c r="OB110" s="107" t="str">
        <f>IF(OR(COUNTIF(NX110:NZ110,"不要")=2,AND(NX110="",NZ110="")),"",NV110)</f>
        <v/>
      </c>
      <c r="OD110" s="192" t="str">
        <f ca="1">IF($F$12&lt;$B110,"",IF(AND($F$12&gt;=$B110,INDIRECT("'総括分析データ '!"&amp;OD$78&amp;$C110)&lt;&gt;""),INDIRECT("'総括分析データ '!"&amp;OD$78&amp;$C110),""))</f>
        <v/>
      </c>
      <c r="OF110" s="192" t="str">
        <f>IF(OR($F$12&lt;$B110,AND($F$68="",$H$68="",$J$68="")),"",IF(AND($F$12&gt;=$B110,OR($F$68="",$D110=0)),"不要",IF(AND($F$12&gt;=$B110,$F$68&lt;&gt;"",$D110=1,OD110&lt;&gt;""),"OK","NG")))</f>
        <v/>
      </c>
      <c r="OH110" s="192" t="str">
        <f>IF(OR($F$12&lt;$B110,AND($F$68="",$H$68="",$J$68="")),"",IF(AND($F$12&gt;=$B110,OR($H$68="",$H$68=17,$D110=0)),"不要",IF(AND($F$12&gt;=$B110,$H$68&lt;&gt;"",$D110=1,OD110&lt;&gt;""),"OK","NG")))</f>
        <v/>
      </c>
      <c r="OJ110" s="107" t="str">
        <f>IF(OR(COUNTIF(OF110:OH110,"不要")=2,AND(OF110="",OH110="")),"",OD110)</f>
        <v/>
      </c>
      <c r="OL110" s="192" t="str">
        <f ca="1">IF($F$12&lt;$B110,"",IF(AND($F$12&gt;=$B110,INDIRECT("'総括分析データ '!"&amp;OL$78&amp;$C110)&lt;&gt;""),INDIRECT("'総括分析データ '!"&amp;OL$78&amp;$C110),""))</f>
        <v/>
      </c>
      <c r="ON110" s="192" t="str">
        <f>IF(OR($F$12&lt;$B110,AND($F$70="",$H$70="",$J$70="")),"",IF(AND($F$12&gt;=$B110,OR($F$70="",$D110=0)),"不要",IF(AND($F$12&gt;=$B110,$F$70&lt;&gt;"",$D110=1,OL110&lt;&gt;""),"OK","NG")))</f>
        <v/>
      </c>
      <c r="OP110" s="192" t="str">
        <f>IF(OR($F$12&lt;$B110,AND($F$70="",$H$70="",$J$70="")),"",IF(AND($F$12&gt;=$B110,OR($H$70="",$H$70=17,$D110=0)),"不要",IF(AND($F$12&gt;=$B110,$H$70&lt;&gt;"",$D110=1,OL110&lt;&gt;""),"OK","NG")))</f>
        <v/>
      </c>
      <c r="OR110" s="107" t="str">
        <f>IF(OR(COUNTIF(ON110:OP110,"不要")=2,AND(ON110="",OP110="")),"",OL110)</f>
        <v/>
      </c>
    </row>
    <row r="111" spans="2:408" ht="5.0999999999999996" customHeight="1" thickBot="1" x14ac:dyDescent="0.2">
      <c r="L111" s="6"/>
      <c r="CT111" s="108"/>
      <c r="EF111" s="108"/>
      <c r="FJ111" s="108"/>
      <c r="FL111" s="108"/>
      <c r="FZ111" s="108"/>
      <c r="GR111" s="108"/>
      <c r="HF111" s="108"/>
      <c r="HV111" s="108"/>
      <c r="IT111" s="6"/>
      <c r="JL111" s="108"/>
      <c r="JX111" s="6"/>
      <c r="KJ111" s="6"/>
      <c r="KX111" s="6"/>
      <c r="LJ111" s="6"/>
      <c r="LX111" s="108"/>
      <c r="ML111" s="6"/>
      <c r="MX111" s="6"/>
      <c r="NJ111" s="6"/>
    </row>
    <row r="112" spans="2:408" ht="14.25" thickBot="1" x14ac:dyDescent="0.2">
      <c r="B112">
        <v>17</v>
      </c>
      <c r="C112">
        <v>30</v>
      </c>
      <c r="D112" s="52">
        <f ca="1">IF($F$12&lt;$B112,"",IF(AND($F$12&gt;=$B112,INDIRECT("'総括分析データ '!"&amp;D$78&amp;$C112)="○"),1,IF(AND($F$12&gt;=$B112,INDIRECT("'総括分析データ '!"&amp;D$78&amp;$C112)&lt;&gt;"○"),0)))</f>
        <v>0</v>
      </c>
      <c r="F112" s="52">
        <f ca="1">IF($F$12&lt;$B112,"",IF(AND($F$12&gt;=$B112,INDIRECT("'総括分析データ '!"&amp;F$78&amp;$C112)="○"),1,IF(AND($F$12&gt;=$B112,INDIRECT("'総括分析データ '!"&amp;F$78&amp;$C112)&lt;&gt;"○"),0)))</f>
        <v>0</v>
      </c>
      <c r="H112" s="52">
        <f ca="1">IF($F$12&lt;$B112,"",IF(AND($F$12&gt;=$B112,INDIRECT("'総括分析データ '!"&amp;H$78&amp;$C112)="○"),1,IF(AND($F$12&gt;=$B112,INDIRECT("'総括分析データ '!"&amp;H$78&amp;$C112)&lt;&gt;"○"),0)))</f>
        <v>0</v>
      </c>
      <c r="J112" s="192" t="str">
        <f ca="1">IF($F$12&lt;B112,"",IF(AND($F$12&gt;=B112,$F$18="",H112=1),"NG",IF(AND($F$12&gt;=B112,$F$18=17,D112=0,F112=0,H112=0),"NG",IF(AND($F$12&gt;=B112,$F$18="",D112=0,F112=0),"NG",IF(AND($F$12&gt;=B112,OR(D112&gt;=2,F112&gt;=2,H112&gt;=2)),"NG","OK")))))</f>
        <v>NG</v>
      </c>
      <c r="L112" s="52">
        <f ca="1">IF($F$12&lt;B112,"",IF(ISNUMBER(INDIRECT("'総括分析データ '!"&amp;L$78&amp;$C112))=TRUE,VALUE(INDIRECT("'総括分析データ '!"&amp;L$78&amp;$C112)),0))</f>
        <v>0</v>
      </c>
      <c r="N112" s="192" t="str">
        <f ca="1">IF($F$12&lt;$B112,"",IF(AND(L112="",L112&lt;10),"NG","OK"))</f>
        <v>OK</v>
      </c>
      <c r="O112" s="6"/>
      <c r="P112" s="52" t="str">
        <f ca="1">IF($F$12&lt;$B112,"",IF(AND($F$12&gt;=$B112,INDIRECT("'総括分析データ '!"&amp;P$78&amp;$C112)&lt;&gt;""),INDIRECT("'総括分析データ '!"&amp;P$78&amp;$C112),""))</f>
        <v/>
      </c>
      <c r="R112" s="52" t="str">
        <f ca="1">IF($F$12&lt;$B112,"",IF(AND($F$12&gt;=$B112,INDIRECT("'総括分析データ '!"&amp;R$78&amp;$C112)&lt;&gt;""),UPPER(INDIRECT("'総括分析データ '!"&amp;R$78&amp;$C112)),""))</f>
        <v/>
      </c>
      <c r="T112" s="52" t="str">
        <f ca="1">IF($F$12&lt;$B112,"",IF(AND($F$12&gt;=$B112,INDIRECT("'総括分析データ '!"&amp;T$78&amp;$C112)&lt;&gt;""),INDIRECT("'総括分析データ '!"&amp;T$78&amp;$C112),""))</f>
        <v/>
      </c>
      <c r="V112" s="52" t="str">
        <f ca="1">IF($F$12&lt;$B112,"",IF(AND($F$12&gt;=$B112,INDIRECT("'総括分析データ '!"&amp;V$78&amp;$C112)&lt;&gt;""),VALUE(INDIRECT("'総括分析データ '!"&amp;V$78&amp;$C112)),""))</f>
        <v/>
      </c>
      <c r="X112" s="192" t="str">
        <f ca="1">IF($F$12&lt;$B112,"",IF(AND($F$12&gt;=$B112,COUNTIF(プルダウンリスト!$F$3:$F$137,反映・確認シート!P112)=1,COUNTIF(プルダウンリスト!$H$3:$H$4233,反映・確認シート!R112)&gt;=1,T112&lt;&gt;"",V112&lt;&gt;""),"OK","NG"))</f>
        <v>NG</v>
      </c>
      <c r="Z112" s="453" t="str">
        <f ca="1">P112&amp;R112&amp;T112&amp;V112</f>
        <v/>
      </c>
      <c r="AA112" s="454"/>
      <c r="AB112" s="455"/>
      <c r="AD112" s="453" t="str">
        <f ca="1">IF($F$12&lt;$B112,"",IF(AND($F$12&gt;=$B112,INDIRECT("'総括分析データ '!"&amp;AD$78&amp;$C112)&lt;&gt;""),ASC(INDIRECT("'総括分析データ '!"&amp;AD$78&amp;$C112)),""))</f>
        <v/>
      </c>
      <c r="AE112" s="454"/>
      <c r="AF112" s="455"/>
      <c r="AH112" s="192" t="str">
        <f ca="1">IF($F$12&lt;$B112,"",IF(AND($F$12&gt;=$B112,AD112&lt;&gt;""),"OK","NG"))</f>
        <v>NG</v>
      </c>
      <c r="AJ112" s="462" t="str">
        <f ca="1">IF($F$12&lt;$B112,"",IF(AND($F$12&gt;=$B112,INDIRECT("'総括分析データ '!"&amp;AJ$78&amp;$C112)&lt;&gt;""),DBCS(SUBSTITUTE(SUBSTITUTE(INDIRECT("'総括分析データ '!"&amp;AJ$78&amp;$C112),"　"," ")," ","")),""))</f>
        <v/>
      </c>
      <c r="AK112" s="463"/>
      <c r="AL112" s="464"/>
      <c r="AN112" s="192" t="str">
        <f ca="1">IF($F$12&lt;$B112,"",IF(AND($F$12&gt;=$B112,AJ112&lt;&gt;""),"OK","BC"))</f>
        <v>BC</v>
      </c>
      <c r="AP112" s="52" t="str">
        <f ca="1">IF(OR($F$12&lt;$B112,INDIRECT("'総括分析データ '!"&amp;AP$78&amp;$C112)=""),"",INDIRECT("'総括分析データ '!"&amp;AP$78&amp;$C112))</f>
        <v/>
      </c>
      <c r="AR112" s="192" t="str">
        <f ca="1">IF($F$12&lt;$B112,"",IF(AND($F$12&gt;=$B112,COUNTIF(プルダウンリスト!$C$13:$C$16,反映・確認シート!AP112)=1),"OK","NG"))</f>
        <v>NG</v>
      </c>
      <c r="AT112">
        <v>17</v>
      </c>
      <c r="AV112" s="192" t="str">
        <f ca="1">IF($F$12&lt;$B112,"",IF(AND($F$12&gt;=$B112,INDIRECT("'総括分析データ '!"&amp;AV$78&amp;$C112)&lt;&gt;""),INDIRECT("'総括分析データ '!"&amp;AV$78&amp;$C112),""))</f>
        <v/>
      </c>
      <c r="AX112" s="192" t="str">
        <f ca="1">IF($F$12&lt;$B112,"",IF($N112="NG","日数NG",IF(OR(AND($F$6="連携前",$F$12&gt;=$B112,AV112&gt;0,AV112&lt;L112*2880),AND($F$6="連携後",$F$12&gt;=$B112,AV112&gt;=0,AV112&lt;L112*2880)),"OK","NG")))</f>
        <v>NG</v>
      </c>
      <c r="AZ112" s="92">
        <f ca="1">IF($F$12&lt;$B112,"",IF(AND($F$12&gt;=$B112,ISNUMBER(AV112)=TRUE),AV112,0))</f>
        <v>0</v>
      </c>
      <c r="BB112" s="192" t="str">
        <f ca="1">IF($F$12&lt;$B112,"",IF(AND($F$12&gt;=$B112,INDIRECT("'総括分析データ '!"&amp;BB$78&amp;$C112)&lt;&gt;""),VALUE(INDIRECT("'総括分析データ '!"&amp;BB$78&amp;$C112)),""))</f>
        <v/>
      </c>
      <c r="BD112" s="192" t="str">
        <f ca="1">IF($F$12&lt;$B112,"",IF($N112="NG","日数NG",IF(BB112="","NG",IF(AND($F$12&gt;=$B112,$BB112&lt;=$L112*100),"OK","BC"))))</f>
        <v>NG</v>
      </c>
      <c r="BF112" s="192" t="str">
        <f ca="1">IF($F$12&lt;$B112,"",IF(OR($AX112="NG",$AX112="日数NG"),"距離NG",IF(AND($F$12&gt;=$B112,OR(AND($F$6="連携前",$BB112&gt;0),AND($F$6="連携後",$AZ112=0,$BB112=0),AND($F$6="連携後",$AZ112&gt;0,$BB112&gt;0))),"OK","NG")))</f>
        <v>距離NG</v>
      </c>
      <c r="BH112" s="92" t="str">
        <f ca="1">IF($F$12&lt;$B112,"",BB112)</f>
        <v/>
      </c>
      <c r="BJ112" s="192" t="str">
        <f ca="1">IF($F$12&lt;$B112,"",IF(AND($F$12&gt;=$B112,INDIRECT("'総括分析データ '!"&amp;BJ$78&amp;$C112)&lt;&gt;""),VALUE(INDIRECT("'総括分析データ '!"&amp;BJ$78&amp;$C112)),""))</f>
        <v/>
      </c>
      <c r="BL112" s="192" t="str">
        <f ca="1">IF($F$12&lt;$B112,"",IF($N112="NG","日数NG",IF(AND(BJ112&gt;=0,BJ112&lt;&gt;"",BJ112&lt;=100),"OK","NG")))</f>
        <v>NG</v>
      </c>
      <c r="BN112" s="92">
        <f ca="1">IF($F$12&lt;$B112,"",IF(AND($F$12&gt;=$B112,ISNUMBER(BJ112)=TRUE),BJ112,0))</f>
        <v>0</v>
      </c>
      <c r="BP112" s="192" t="str">
        <f ca="1">IF($F$12&lt;$B112,"",IF(AND($F$12&gt;=$B112,INDIRECT("'総括分析データ '!"&amp;BP$78&amp;$C112)&lt;&gt;""),VALUE(INDIRECT("'総括分析データ '!"&amp;BP$78&amp;$C112)),""))</f>
        <v/>
      </c>
      <c r="BR112" s="192" t="str">
        <f ca="1">IF($F$12&lt;$B112,"",IF(OR($AX112="NG",$AX112="日数NG"),"距離NG",IF(BP112="","NG",IF(AND($F$12&gt;=$B112,OR(AND($F$6="連携前",$BP112&gt;0),AND($F$6="連携後",$AZ112=0,$BP112=0),AND($F$6="連携後",$AZ112&gt;0,$BP112&gt;0))),"OK","NG"))))</f>
        <v>距離NG</v>
      </c>
      <c r="BT112" s="92">
        <f ca="1">IF($F$12&lt;$B112,"",IF(AND($F$12&gt;=$B112,ISNUMBER(BP112)=TRUE),BP112,0))</f>
        <v>0</v>
      </c>
      <c r="BV112" s="192" t="str">
        <f ca="1">IF($F$12&lt;$B112,"",IF(AND($F$12&gt;=$B112,INDIRECT("'総括分析データ '!"&amp;BV$78&amp;$C112)&lt;&gt;""),VALUE(INDIRECT("'総括分析データ '!"&amp;BV$78&amp;$C112)),""))</f>
        <v/>
      </c>
      <c r="BX112" s="192" t="str">
        <f ca="1">IF($F$12&lt;$B112,"",IF(AND($F$12&gt;=$B112,$F$16=5,$BV112=""),"NG","OK"))</f>
        <v>OK</v>
      </c>
      <c r="BZ112" s="192" t="str">
        <f ca="1">IF($F$12&lt;$B112,"",IF(AND($F$12&gt;=$B112,$BP112&lt;&gt;"",$BV112&gt;$BP112),"NG","OK"))</f>
        <v>OK</v>
      </c>
      <c r="CB112" s="92">
        <f ca="1">IF($F$12&lt;$B112,"",IF(AND($F$12&gt;=$B112,ISNUMBER(BV112)=TRUE),BV112,0))</f>
        <v>0</v>
      </c>
      <c r="CD112" s="92">
        <f ca="1">IF($F$12&lt;$B112,"",IF(AND($F$12&gt;=$B112,ISNUMBER(INDIRECT("'総括分析データ '!"&amp;CD$78&amp;$C112)=TRUE)),INDIRECT("'総括分析データ '!"&amp;CD$78&amp;$C112),0))</f>
        <v>0</v>
      </c>
      <c r="CF112">
        <v>17</v>
      </c>
      <c r="CH112" s="192" t="str">
        <f ca="1">IF($F$12&lt;$B112,"",IF(AND($F$12&gt;=$B112,INDIRECT("'総括分析データ '!"&amp;CH$78&amp;$C112)&lt;&gt;""),VALUE(INDIRECT("'総括分析データ '!"&amp;CH$78&amp;$C112)),""))</f>
        <v/>
      </c>
      <c r="CJ112" s="192" t="str">
        <f ca="1">IF($F$12&lt;$B112,"",IF(OR(AND($F$12&gt;=$B112,COUNTIF($F$22:$I$32,"走行時間")=0),$D112=0),"不要",IF(AND($F$12&gt;=$B112,COUNTIF($F$22:$I$32,"走行時間")=1,$J112="NG"),"日数NG",IF(AND($F$12&gt;=$B112,COUNTIF($F$22:$I$32,"走行時間")=1,$D112=1,$CH112&lt;&gt;""),"OK","NG"))))</f>
        <v>不要</v>
      </c>
      <c r="CL112" s="192" t="str">
        <f ca="1">IF($F$12&lt;$B112,"",IF(OR(AND($F$12&gt;=$B112,COUNTIF($F$35:$I$45,"走行時間")=0),$F112=0),"不要",IF(AND($F$12&gt;=$B112,COUNTIF($F$35:$I$45,"走行時間")=1,$J112="NG"),"日数NG",IF(AND($F$12&gt;=$B112,COUNTIF($F$35:$I$45,"走行時間")=1,$F112=1,$CH112&lt;&gt;""),"OK","NG"))))</f>
        <v>不要</v>
      </c>
      <c r="CN112" s="192" t="str">
        <f ca="1">IF($F$12&lt;$B112,"",IF(OR(AND($F$12&gt;=$B112,COUNTIF($F$48:$I$58,"走行時間")=0),$H112=0),"不要",IF(AND($F$12&gt;=$B112,COUNTIF($F$48:$I$58,"走行時間")=1,$J112="NG"),"日数NG",IF(AND($F$12&gt;=$B112,COUNTIF($F$48:$I$58,"走行時間")=1,$H112=1,$CH112&lt;&gt;""),"OK","NG"))))</f>
        <v>不要</v>
      </c>
      <c r="CP112" s="192" t="str">
        <f ca="1">IF($F$12&lt;$B112,"",IF(COUNTIF($CJ112:$CN112,"不要")=3,"OK",IF(OR($AX112="NG",$AX112="日数NG"),"距離NG",IF(AND($F$12&gt;=$B112,OR(AND($F$6="連携前",CH112&gt;0),AND($F$6="連携後",$AZ112=0,CH112=0),AND($F$6="連携後",$AZ112&gt;0,CH112&gt;0))),"OK","NG"))))</f>
        <v>OK</v>
      </c>
      <c r="CR112" s="192" t="str">
        <f ca="1">IF($F$12&lt;$B112,"",IF(COUNTIF($CJ112:$CN112,"不要")=3,"OK",IF(OR($AX112="NG",$AX112="日数NG"),"距離NG",IF(AND($F$12&gt;=$B112,$L112*1440&gt;=CH112),"OK","NG"))))</f>
        <v>OK</v>
      </c>
      <c r="CT112" s="107" t="str">
        <f ca="1">IF(OR(COUNTIF($CJ112:$CN112,"不要")=3,$F$12&lt;$B112),"",IF(AND($F$12&gt;=$B112,ISNUMBER(CH112)=TRUE),CH112,0))</f>
        <v/>
      </c>
      <c r="CV112" s="192" t="str">
        <f ca="1">IF($F$12&lt;$B112,"",IF(AND($F$12&gt;=$B112,INDIRECT("'総括分析データ '!"&amp;CV$78&amp;$C112)&lt;&gt;""),VALUE(INDIRECT("'総括分析データ '!"&amp;CV$78&amp;$C112)),""))</f>
        <v/>
      </c>
      <c r="CX112" s="192" t="str">
        <f ca="1">IF($F$12&lt;$B112,"",IF(OR(AND($F$12&gt;=$B112,COUNTIF($F$22:$I$32,"平均速度")=0),$D112=0),"不要",IF(AND($F$12&gt;=$B112,COUNTIF($F$22:$I$32,"平均速度")=1,$J112="NG"),"日数NG",IF(AND($F$12&gt;=$B112,COUNTIF($F$22:$I$32,"平均速度")=1,$D112=1,$CH112&lt;&gt;""),"OK","NG"))))</f>
        <v>不要</v>
      </c>
      <c r="CZ112" s="192" t="str">
        <f ca="1">IF($F$12&lt;$B112,"",IF(OR(AND($F$12&gt;=$B112,COUNTIF($F$35:$I$45,"平均速度")=0),$F112=0),"不要",IF(AND($F$12&gt;=$B112,COUNTIF($F$35:$I$45,"平均速度")=1,$J112="NG"),"日数NG",IF(AND($F$12&gt;=$B112,COUNTIF($F$35:$I$45,"平均速度")=1,$F112=1,$CH112&lt;&gt;""),"OK","NG"))))</f>
        <v>不要</v>
      </c>
      <c r="DB112" s="192" t="str">
        <f ca="1">IF($F$12&lt;$B112,"",IF(OR(AND($F$12&gt;=$B112,COUNTIF($F$48:$I$58,"平均速度")=0),$H112=0),"不要",IF(AND($F$12&gt;=$B112,COUNTIF($F$48:$I$58,"平均速度")=1,$J112="NG"),"日数NG",IF(AND($F$12&gt;=$B112,COUNTIF($F$48:$I$58,"平均速度")=1,$H112=1,$CH112&lt;&gt;""),"OK","NG"))))</f>
        <v>不要</v>
      </c>
      <c r="DD112" s="192" t="str">
        <f ca="1">IF($F$12&lt;$B112,"",IF(COUNTIF($CX112:$DB112,"不要")=3,"OK",IF(OR($AX112="NG",$AX112="日数NG"),"距離NG",IF(AND($F$12&gt;=$B112,OR(AND($F$6="連携前",CV112&gt;0),AND($F$6="連携後",$AV112=0,CV112=0),AND($F$6="連携後",$AV112&gt;0,CV112&gt;0))),"OK","NG"))))</f>
        <v>OK</v>
      </c>
      <c r="DF112" s="192" t="str">
        <f ca="1">IF($F$12&lt;$B112,"",IF(COUNTIF($CX112:$DB112,"不要")=3,"OK",IF(OR($AX112="NG",$AX112="日数NG"),"距離NG",IF(AND($F$12&gt;=$B112,CV112&lt;60),"OK",IF(AND($F$12&gt;=$B112,CV112&lt;120),"BC","NG")))))</f>
        <v>OK</v>
      </c>
      <c r="DH112" s="107" t="str">
        <f ca="1">IF(OR($F$12&lt;$B112,COUNTIF($CX112:$DB112,"不要")=3),"",IF(AND($F$12&gt;=$B112,ISNUMBER(CV112)=TRUE),CV112,0))</f>
        <v/>
      </c>
      <c r="DJ112">
        <v>17</v>
      </c>
      <c r="DL112" s="192" t="str">
        <f ca="1">IF($F$12&lt;$B112,"",IF(AND($F$12&gt;=$B112,INDIRECT("'総括分析データ '!"&amp;DL$78&amp;$C112)&lt;&gt;""),VALUE(INDIRECT("'総括分析データ '!"&amp;DL$78&amp;$C112)),""))</f>
        <v/>
      </c>
      <c r="DN112" s="192" t="str">
        <f ca="1">IF($F$12&lt;$B112,"",IF(OR(AND($F$12&gt;=$B112,COUNTIF($F$22:$I$32,"走行距離（高速道路）")=0),$D112=0),"不要",IF(AND($F$12&gt;=$B112,COUNTIF($F$22:$I$32,"走行距離（高速道路）")&gt;=1,$J112="NG"),"日数NG",IF(AND($F$12&gt;=$B112,COUNTIF($F$22:$I$32,"走行距離（高速道路）")&gt;=1,$D112=1,$CH112&lt;&gt;""),"OK","NG"))))</f>
        <v>不要</v>
      </c>
      <c r="DP112" s="192" t="str">
        <f ca="1">IF($F$12&lt;$B112,"",IF(OR(AND($F$12&gt;=$B112,COUNTIF($F$35:$I$45,"走行距離（高速道路）")=0),$F112=0),"不要",IF(AND($F$12&gt;=$B112,COUNTIF($F$35:$I$45,"走行距離（高速道路）")&gt;=1,$J112="NG"),"日数NG",IF(AND($F$12&gt;=$B112,COUNTIF($F$35:$I$45,"走行距離（高速道路）")&gt;=1,$F112=1,$CH112&lt;&gt;""),"OK","NG"))))</f>
        <v>不要</v>
      </c>
      <c r="DR112" s="192" t="str">
        <f ca="1">IF($F$12&lt;$B112,"",IF(OR(AND($F$12&gt;=$B112,COUNTIF($F$48:$I$58,"走行距離（高速道路）")=0),$H112=0),"不要",IF(AND($F$12&gt;=$B112,COUNTIF($F$48:$I$58,"走行距離（高速道路）")&gt;=1,$J112="NG"),"日数NG",IF(AND($F$12&gt;=$B112,COUNTIF($F$48:$I$58,"走行距離（高速道路）")&gt;=1,$H112=1,$CH112&lt;&gt;""),"OK","NG"))))</f>
        <v>不要</v>
      </c>
      <c r="DT112" s="192" t="str">
        <f ca="1">IF($F$12&lt;$B112,"",IF(COUNTIF($DN112:$DR112,"不要")=3,"OK",IF(OR($AX112="NG",$AX112="日数NG"),"距離NG",IF(DL112&gt;=0,"OK","NG"))))</f>
        <v>OK</v>
      </c>
      <c r="DV112" s="192" t="str">
        <f ca="1">IF($F$12&lt;$B112,"",IF(COUNTIF($DN112:$DR112,"不要")=3,"OK",IF(OR($AX112="NG",$AX112="日数NG"),"距離NG",IF(AND($F$12&gt;=$B112,AX112="OK",OR(DL112&lt;=AZ112,DL112="")),"OK","NG"))))</f>
        <v>OK</v>
      </c>
      <c r="DX112" s="107" t="str">
        <f ca="1">IF(OR($F$12&lt;$B112,COUNTIF($DN112:$DR112,"不要")=3),"",IF(AND($F$12&gt;=$B112,ISNUMBER(DL112)=TRUE),DL112,0))</f>
        <v/>
      </c>
      <c r="DZ112" s="192" t="str">
        <f ca="1">IF($F$12&lt;$B112,"",IF(AND($F$12&gt;=$B112,INDIRECT("'総括分析データ '!"&amp;DZ$78&amp;$C112)&lt;&gt;""),VALUE(INDIRECT("'総括分析データ '!"&amp;DZ$78&amp;$C112)),""))</f>
        <v/>
      </c>
      <c r="EB112" s="192" t="str">
        <f ca="1">IF($F$12&lt;$B112,"",IF(COUNTIF($CJ112:$CN112,"不要")=3,"OK",IF($N112="NG","日数NG",IF(OR(DZ112&gt;=0,DZ112=""),"OK","NG"))))</f>
        <v>OK</v>
      </c>
      <c r="ED112" s="192" t="str">
        <f ca="1">IF($F$12&lt;$B112,"",IF(COUNTIF($CJ112:$CN112,"不要")=3,"OK",IF($N112="NG","日数NG",IF(OR(DZ112&lt;=CH112,DZ112=""),"OK","NG"))))</f>
        <v>OK</v>
      </c>
      <c r="EF112" s="107">
        <f ca="1">IF($F$12&lt;$B112,"",IF(AND($F$12&gt;=$B112,ISNUMBER(DZ112)=TRUE),DZ112,0))</f>
        <v>0</v>
      </c>
      <c r="EH112" s="192" t="str">
        <f ca="1">IF($F$12&lt;$B112,"",IF(AND($F$12&gt;=$B112,INDIRECT("'総括分析データ '!"&amp;EH$78&amp;$C112)&lt;&gt;""),VALUE(INDIRECT("'総括分析データ '!"&amp;EH$78&amp;$C112)),""))</f>
        <v/>
      </c>
      <c r="EJ112" s="192" t="str">
        <f ca="1">IF($F$12&lt;$B112,"",IF(COUNTIF($CX112:$DB112,"不要")=3,"OK",IF(OR($AX112="NG",$AX112="日数NG"),"距離NG",IF(OR(EH112&gt;=0,EH112=""),"OK","NG"))))</f>
        <v>OK</v>
      </c>
      <c r="EL112" s="192" t="str">
        <f ca="1">IF($F$12&lt;$B112,"",IF(COUNTIF($CX112:$DB112,"不要")=3,"OK",IF(OR($AX112="NG",$AX112="日数NG"),"距離NG",IF(OR(EH112&lt;=120,EH112=""),"OK","NG"))))</f>
        <v>OK</v>
      </c>
      <c r="EN112" s="92">
        <f ca="1">IF($F$12&lt;$B112,"",IF(AND($F$12&gt;=$B112,ISNUMBER(EH112)=TRUE),EH112,0))</f>
        <v>0</v>
      </c>
      <c r="EP112">
        <v>17</v>
      </c>
      <c r="ER112" s="192" t="str">
        <f ca="1">IF($F$12&lt;$B112,"",IF(AND($F$12&gt;=$B112,INDIRECT("'総括分析データ '!"&amp;ER$78&amp;$C112)&lt;&gt;""),VALUE(INDIRECT("'総括分析データ '!"&amp;ER$78&amp;$C112)),""))</f>
        <v/>
      </c>
      <c r="ET112" s="192" t="str">
        <f ca="1">IF($F$12&lt;$B112,"",IF(AND($F$12&gt;=$B112,INDIRECT("'総括分析データ '!"&amp;ET$78&amp;$C112)&lt;&gt;""),VALUE(INDIRECT("'総括分析データ '!"&amp;ET$78&amp;$C112)),""))</f>
        <v/>
      </c>
      <c r="EV112" s="192" t="str">
        <f ca="1">IF($F$12&lt;$B112,"",IF(OR(AND($F$12&gt;=$B112,COUNTIF($F$22:$I$32,"荷積み・荷卸し")=0),$D112=0),"不要",IF(AND($F$12&gt;=$B112,COUNTIF($F$22:$I$32,"荷積み・荷卸し")&gt;=1,$J112="NG"),"日数NG",IF(OR(AND($F$12&gt;=$B112,COUNTIF($F$22:$I$32,"荷積み・荷卸し")&gt;=1,$D112=1,$ER112&lt;&gt;""),AND($F$12&gt;=$B112,COUNTIF($F$22:$I$32,"荷積み・荷卸し")&gt;=1,$D112=1,$ET112&lt;&gt;"")),"OK","NG"))))</f>
        <v>不要</v>
      </c>
      <c r="EX112" s="192" t="str">
        <f ca="1">IF($F$12&lt;$B112,"",IF(OR(AND($F$12&gt;=$B112,COUNTIF($F$35:$I$45,"荷積み・荷卸し")=0),$F112=0),"不要",IF(AND($F$12&gt;=$B112,COUNTIF($F$35:$I$45,"荷積み・荷卸し")&gt;=1,$J112="NG"),"日数NG",IF(OR(AND($F$12&gt;=$B112,COUNTIF($F$35:$I$45,"荷積み・荷卸し")&gt;=1,$F112=1,$ER112&lt;&gt;""),AND($F$12&gt;=$B112,COUNTIF($F$35:$I$45,"荷積み・荷卸し")&gt;=1,$F112=1,$ET112&lt;&gt;"")),"OK","NG"))))</f>
        <v>不要</v>
      </c>
      <c r="EZ112" s="192" t="str">
        <f ca="1">IF($F$12&lt;$B112,"",IF(OR(AND($F$12&gt;=$B112,COUNTIF($F$48:$I$58,"荷積み・荷卸し")=0),$H112=0),"不要",IF(AND($F$12&gt;=$B112,COUNTIF($F$48:$I$58,"荷積み・荷卸し")&gt;=1,$J112="NG"),"日数NG",IF(OR(AND($F$12&gt;=$B112,COUNTIF($F$48:$I$58,"荷積み・荷卸し")&gt;=1,$H112=1,$ER112&lt;&gt;""),AND($F$12&gt;=$B112,COUNTIF($F$48:$I$58,"荷積み・荷卸し")&gt;=1,$H112=1,$ET112&lt;&gt;"")),"OK","NG"))))</f>
        <v>不要</v>
      </c>
      <c r="FB112" s="192" t="str">
        <f ca="1">IF($F$12&lt;$B112,"",IF(COUNTIF($EV112:$EZ112,"不要")=3,"OK",IF($N112="NG","日数NG",IF(OR(ER112&gt;=0,ER112=""),"OK","NG"))))</f>
        <v>OK</v>
      </c>
      <c r="FD112" s="192" t="str">
        <f ca="1">IF($F$12&lt;$B112,"",IF(COUNTIF($EV112:$EZ112,"不要")=3,"OK",IF($N112="NG","日数NG",IF(OR(ER112&lt;=$L112*1440,ER112=""),"OK","NG"))))</f>
        <v>OK</v>
      </c>
      <c r="FF112" s="192" t="str">
        <f ca="1">IF($F$12&lt;$B112,"",IF(COUNTIF($EV112:$EZ112,"不要")=3,"OK",IF($N112="NG","日数NG",IF(OR(ET112&gt;=0,ET112=""),"OK","NG"))))</f>
        <v>OK</v>
      </c>
      <c r="FH112" s="192" t="str">
        <f ca="1">IF($F$12&lt;$B112,"",IF(COUNTIF($EV112:$EZ112,"不要")=3,"OK",IF($N112="NG","日数NG",IF(OR(ET112&lt;=$L112*1440,ET112=""),"OK","NG"))))</f>
        <v>OK</v>
      </c>
      <c r="FJ112" s="107" t="str">
        <f ca="1">IF($F$12&lt;$B112,"",IF(COUNTIF($EV112:$EZ112,"不要")=3,"",IF(AND($F$12&gt;=$B112,ISNUMBER(ER112)=TRUE),ER112,0)))</f>
        <v/>
      </c>
      <c r="FL112" s="107" t="str">
        <f ca="1">IF($F$12&lt;$B112,"",IF(COUNTIF($EV112:$EZ112,"不要")=3,"",IF(AND($F$12&gt;=$B112,ISNUMBER(ET112)=TRUE),ET112,0)))</f>
        <v/>
      </c>
      <c r="FN112" s="192" t="str">
        <f ca="1">IF($F$12&lt;$B112,"",IF(AND($F$12&gt;=$B112,INDIRECT("'総括分析データ '!"&amp;FN$78&amp;$C112)&lt;&gt;""),VALUE(INDIRECT("'総括分析データ '!"&amp;FN$78&amp;$C112)),""))</f>
        <v/>
      </c>
      <c r="FP112" s="192" t="str">
        <f ca="1">IF($F$12&lt;$B112,"",IF(OR(AND($F$12&gt;=$B112,COUNTIF($F$22:$I$32,"荷待ち時間")=0),$D112=0),"不要",IF(AND($F$12&gt;=$B112,COUNTIF($F$22:$I$32,"荷待ち時間")&gt;=1,$J112="NG"),"日数NG",IF(AND($F$12&gt;=$B112,COUNTIF($F$22:$I$32,"荷待ち時間")&gt;=1,$D112=1,$FN112&lt;&gt;""),"OK","NG"))))</f>
        <v>不要</v>
      </c>
      <c r="FR112" s="192" t="str">
        <f ca="1">IF($F$12&lt;$B112,"",IF(OR(AND($F$12&gt;=$B112,COUNTIF($F$35:$I$45,"荷待ち時間")=0),$F112=0),"不要",IF(AND($F$12&gt;=$B112,COUNTIF($F$35:$I$45,"荷待ち時間")&gt;=1,$J112="NG"),"日数NG",IF(AND($F$12&gt;=$B112,COUNTIF($F$35:$I$45,"荷待ち時間")&gt;=1,$F112=1,$FN112&lt;&gt;""),"OK","NG"))))</f>
        <v>不要</v>
      </c>
      <c r="FT112" s="192" t="str">
        <f ca="1">IF($F$12&lt;$B112,"",IF(OR(AND($F$12&gt;=$B112,COUNTIF($F$48:$I$58,"荷待ち時間")=0),$H112=0),"不要",IF(AND($F$12&gt;=$B112,COUNTIF($F$48:$I$58,"荷待ち時間")&gt;=1,$J112="NG"),"日数NG",IF(AND($F$12&gt;=$B112,COUNTIF($F$48:$I$58,"荷待ち時間")&gt;=1,$H112=1,$FN112&lt;&gt;""),"OK","NG"))))</f>
        <v>不要</v>
      </c>
      <c r="FV112" s="192" t="str">
        <f ca="1">IF($F$12&lt;$B112,"",IF(COUNTIF($FP112:$FT112,"不要")=3,"OK",IF($N112="NG","日数NG",IF(FN112&gt;=0,"OK","NG"))))</f>
        <v>OK</v>
      </c>
      <c r="FX112" s="192" t="str">
        <f ca="1">IF($F$12&lt;$B112,"",IF(COUNTIF($FP112:$FT112,"不要")=3,"OK",IF($N112="NG","日数NG",IF(AND($F$12&gt;=$B112,$N112="OK",FN112&lt;=$L112*1440),"OK","NG"))))</f>
        <v>OK</v>
      </c>
      <c r="FZ112" s="107" t="str">
        <f ca="1">IF($F$12&lt;$B112,"",IF(COUNTIF($FP112:$FT112,"不要")=3,"",IF(AND($F$12&gt;=$B112,ISNUMBER(FN112)=TRUE),FN112,0)))</f>
        <v/>
      </c>
      <c r="GB112">
        <v>17</v>
      </c>
      <c r="GD112" s="192" t="str">
        <f ca="1">IF($F$12&lt;$B112,"",IF(AND($F$12&gt;=$B112,INDIRECT("'総括分析データ '!"&amp;GD$78&amp;$C112)&lt;&gt;""),VALUE(INDIRECT("'総括分析データ '!"&amp;GD$78&amp;$C112)),""))</f>
        <v/>
      </c>
      <c r="GF112" s="192" t="str">
        <f ca="1">IF($F$12&lt;$B112,"",IF(OR(AND($F$12&gt;=$B112,COUNTIF($F$22:$I$32,"荷待ち時間（うちアイドリング時間）")=0),$D112=0),"不要",IF(AND($F$12&gt;=$B112,COUNTIF($F$22:$I$32,"荷待ち時間（うちアイドリング時間）")&gt;=1,$J112="NG"),"日数NG",IF(AND($F$12&gt;=$B112,COUNTIF($F$22:$I$32,"荷待ち時間（うちアイドリング時間）")&gt;=1,$D112=1,GD112&lt;&gt;""),"OK","NG"))))</f>
        <v>不要</v>
      </c>
      <c r="GH112" s="192" t="str">
        <f ca="1">IF($F$12&lt;$B112,"",IF(OR(AND($F$12&gt;=$B112,COUNTIF($F$35:$I$45,"荷待ち時間（うちアイドリング時間）")=0),$F112=0),"不要",IF(AND($F$12&gt;=$B112,COUNTIF($F$35:$I$45,"荷待ち時間（うちアイドリング時間）")&gt;=1,$J112="NG"),"日数NG",IF(AND($F$12&gt;=$B112,COUNTIF($F$35:$I$45,"荷待ち時間（うちアイドリング時間）")&gt;=1,$F112=1,$GD112&lt;&gt;""),"OK","NG"))))</f>
        <v>不要</v>
      </c>
      <c r="GJ112" s="192" t="str">
        <f ca="1">IF($F$12&lt;$B112,"",IF(OR(AND($F$12&gt;=$B112,COUNTIF($F$48:$I$58,"荷待ち時間（うちアイドリング時間）")=0),$H112=0),"不要",IF(AND($F$12&gt;=$B112,COUNTIF($F$48:$I$58,"荷待ち時間（うちアイドリング時間）")&gt;=1,$J112="NG"),"日数NG",IF(AND($F$12&gt;=$B112,COUNTIF($F$48:$I$58,"荷待ち時間（うちアイドリング時間）")&gt;=1,$H112=1,$GD112&lt;&gt;""),"OK","NG"))))</f>
        <v>不要</v>
      </c>
      <c r="GL112" s="192" t="str">
        <f ca="1">IF($F$12&lt;$B112,"",IF(OR(AND($F$12&gt;=$B112,$F112=0),AND($F$12&gt;=$B112,$F$16&lt;&gt;5)),"不要",IF(AND($F$12&gt;=$B112,$F$16=5,$GD112&lt;&gt;""),"OK","NG")))</f>
        <v>不要</v>
      </c>
      <c r="GN112" s="192" t="str">
        <f ca="1">IF($F$12&lt;$B112,"",IF($N112="NG","日数NG",IF(GD112&gt;=0,"OK","NG")))</f>
        <v>OK</v>
      </c>
      <c r="GP112" s="192" t="str">
        <f ca="1">IF($F$12&lt;$B112,"",IF($N112="NG","日数NG",IF(OR(COUNTIF(GF112:GL112,"不要")=4,AND($F$12&gt;=$B112,$N112="OK",$FN112&gt;=0,$GD112&lt;=FN112),AND($F$12&gt;=$B112,$N112="OK",$FN112="",$GD112&lt;=$L112*1440)),"OK","NG")))</f>
        <v>OK</v>
      </c>
      <c r="GR112" s="107" t="str">
        <f ca="1">IF($F$12&lt;$B112,"",IF(COUNTIF($GF112:$GJ112,"不要")=3,"",IF(AND($F$12&gt;=$B112,ISNUMBER(GD112)=TRUE),GD112,0)))</f>
        <v/>
      </c>
      <c r="GT112" s="192" t="str">
        <f ca="1">IF($F$12&lt;$B112,"",IF(AND($F$12&gt;=$B112,INDIRECT("'総括分析データ '!"&amp;GT$78&amp;$C112)&lt;&gt;""),VALUE(INDIRECT("'総括分析データ '!"&amp;GT$78&amp;$C112)),""))</f>
        <v/>
      </c>
      <c r="GV112" s="192" t="str">
        <f ca="1">IF($F$12&lt;$B112,"",IF(OR(AND($F$12&gt;=$B112,COUNTIF($F$22:$I$32,"早着による待機時間")=0),$D112=0),"不要",IF(AND($F$12&gt;=$B112,COUNTIF($F$22:$I$32,"早着による待機時間")&gt;=1,$J112="NG"),"日数NG",IF(AND($F$12&gt;=$B112,COUNTIF($F$22:$I$32,"早着による待機時間")&gt;=1,$D112=1,GT112&lt;&gt;""),"OK","NG"))))</f>
        <v>不要</v>
      </c>
      <c r="GX112" s="192" t="str">
        <f ca="1">IF($F$12&lt;$B112,"",IF(OR(AND($F$12&gt;=$B112,COUNTIF($F$35:$I$45,"早着による待機時間")=0),$F112=0),"不要",IF(AND($F$12&gt;=$B112,COUNTIF($F$35:$I$45,"早着による待機時間")&gt;=1,$J112="NG"),"日数NG",IF(AND($F$12&gt;=$B112,COUNTIF($F$35:$I$45,"早着による待機時間")&gt;=1,$F112=1,GT112&lt;&gt;""),"OK","NG"))))</f>
        <v>不要</v>
      </c>
      <c r="GZ112" s="192" t="str">
        <f ca="1">IF($F$12&lt;$B112,"",IF(OR(AND($F$12&gt;=$B112,COUNTIF($F$48:$I$58,"早着による待機時間")=0),$H112=0),"不要",IF(AND($F$12&gt;=$B112,COUNTIF($F$48:$I$58,"早着による待機時間")&gt;=1,$J112="NG"),"日数NG",IF(AND($F$12&gt;=$B112,COUNTIF($F$48:$I$58,"早着による待機時間")&gt;=1,$H112=1,GT112&lt;&gt;""),"OK","NG"))))</f>
        <v>不要</v>
      </c>
      <c r="HB112" s="192" t="str">
        <f ca="1">IF($F$12&lt;$B112,"",IF(COUNTIF($GV112:$GZ112,"不要")=3,"OK",IF($N112="NG","日数NG",IF(GT112&gt;=0,"OK","NG"))))</f>
        <v>OK</v>
      </c>
      <c r="HD112" s="192" t="str">
        <f ca="1">IF($F$12&lt;$B112,"",IF(COUNTIF($GV112:$GZ112,"不要")=3,"OK",IF($N112="NG","日数NG",IF(AND($F$12&gt;=$B112,$N112="OK",GT112&lt;=$L112*1440),"OK","NG"))))</f>
        <v>OK</v>
      </c>
      <c r="HF112" s="107" t="str">
        <f ca="1">IF($F$12&lt;$B112,"",IF(COUNTIF($GV112:$GZ112,"不要")=3,"",IF(AND($F$12&gt;=$B112,ISNUMBER(GT112)=TRUE),GT112,0)))</f>
        <v/>
      </c>
      <c r="HH112">
        <v>17</v>
      </c>
      <c r="HJ112" s="192" t="str">
        <f ca="1">IF($F$12&lt;$B112,"",IF(AND($F$12&gt;=$B112,INDIRECT("'総括分析データ '!"&amp;HJ$78&amp;$C112)&lt;&gt;""),VALUE(INDIRECT("'総括分析データ '!"&amp;HJ$78&amp;$C112)),""))</f>
        <v/>
      </c>
      <c r="HL112" s="192" t="str">
        <f ca="1">IF($F$12&lt;$B112,"",IF(OR(AND($F$12&gt;=$B112,COUNTIF($F$22:$I$32,"休憩")=0),$D112=0),"不要",IF(AND($F$12&gt;=$B112,COUNTIF($F$22:$I$32,"休憩")&gt;=1,$J112="NG"),"日数NG",IF(AND($F$12&gt;=$B112,COUNTIF($F$22:$I$32,"休憩")&gt;=1,$D112=1,HJ112&lt;&gt;""),"OK","NG"))))</f>
        <v>不要</v>
      </c>
      <c r="HN112" s="192" t="str">
        <f ca="1">IF($F$12&lt;$B112,"",IF(OR(AND($F$12&gt;=$B112,COUNTIF($F$35:$I$45,"休憩")=0),$F112=0),"不要",IF(AND($F$12&gt;=$B112,COUNTIF($F$35:$I$45,"休憩")&gt;=1,$J112="NG"),"日数NG",IF(AND($F$12&gt;=$B112,COUNTIF($F$35:$I$45,"休憩")&gt;=1,$F112=1,HJ112&lt;&gt;""),"OK","NG"))))</f>
        <v>不要</v>
      </c>
      <c r="HP112" s="192" t="str">
        <f ca="1">IF($F$12&lt;$B112,"",IF(OR(AND($F$12&gt;=$B112,COUNTIF($F$48:$I$58,"休憩")=0),$H112=0),"不要",IF(AND($F$12&gt;=$B112,COUNTIF($F$48:$I$58,"休憩")&gt;=1,$J112="NG"),"日数NG",IF(AND($F$12&gt;=$B112,COUNTIF($F$48:$I$58,"休憩")&gt;=1,$H112=1,HJ112&lt;&gt;""),"OK","NG"))))</f>
        <v>不要</v>
      </c>
      <c r="HR112" s="192" t="str">
        <f ca="1">IF($F$12&lt;$B112,"",IF(COUNTIF($HL112:$HP112,"不要")=3,"OK",IF($N112="NG","日数NG",IF(HJ112&gt;=0,"OK","NG"))))</f>
        <v>OK</v>
      </c>
      <c r="HT112" s="192" t="str">
        <f ca="1">IF($F$12&lt;$B112,"",IF(COUNTIF($HL112:$HP112,"不要")=3,"OK",IF($N112="NG","日数NG",IF(AND($F$12&gt;=$B112,$N112="OK",HJ112&lt;=$L112*1440),"OK","NG"))))</f>
        <v>OK</v>
      </c>
      <c r="HV112" s="107" t="str">
        <f ca="1">IF($F$12&lt;$B112,"",IF(COUNTIF($HL112:$HP112,"不要")=3,"",IF(AND($F$12&gt;=$B112,ISNUMBER(HJ112)=TRUE),HJ112,0)))</f>
        <v/>
      </c>
      <c r="HX112" s="192" t="str">
        <f ca="1">IF($F$12&lt;$B112,"",IF(AND($F$12&gt;=$B112,INDIRECT("'総括分析データ '!"&amp;HX$78&amp;$C112)&lt;&gt;""),VALUE(INDIRECT("'総括分析データ '!"&amp;HX$78&amp;$C112)),""))</f>
        <v/>
      </c>
      <c r="HZ112" s="192" t="str">
        <f ca="1">IF($F$12&lt;$B112,"",IF(OR(AND($F$12&gt;=$B112,COUNTIF($F$22:$I$32,"発着時刻")=0),$D112=0),"不要",IF(AND($F$12&gt;=$B112,COUNTIF($F$22:$I$32,"発着時刻")&gt;=1,$J112="NG"),"日数NG",IF(AND($F$12&gt;=$B112,COUNTIF($F$22:$I$32,"発着時刻")&gt;=1,$D112=1,HX112&lt;&gt;""),"OK","NG"))))</f>
        <v>不要</v>
      </c>
      <c r="IB112" s="192" t="str">
        <f ca="1">IF($F$12&lt;$B112,"",IF(OR(AND($F$12&gt;=$B112,COUNTIF($F$35:$I$45,"発着時刻")=0),$F112=0),"不要",IF(AND($F$12&gt;=$B112,COUNTIF($F$35:$I$45,"発着時刻")&gt;=1,$J112="NG"),"日数NG",IF(AND($F$12&gt;=$B112,COUNTIF($F$35:$I$45,"発着時刻")&gt;=1,$F112=1,HX112&lt;&gt;""),"OK","NG"))))</f>
        <v>不要</v>
      </c>
      <c r="ID112" s="192" t="str">
        <f ca="1">IF($F$12&lt;$B112,"",IF(OR(AND($F$12&gt;=$B112,COUNTIF($F$48:$I$58,"発着時刻")=0),$H112=0),"不要",IF(AND($F$12&gt;=$B112,COUNTIF($F$48:$I$58,"発着時刻")&gt;=1,$J112="NG"),"日数NG",IF(AND($F$12&gt;=$B112,COUNTIF($F$48:$I$58,"発着時刻")&gt;=1,$H112=1,HX112&lt;&gt;""),"OK","NG"))))</f>
        <v>不要</v>
      </c>
      <c r="IF112" s="192" t="str">
        <f ca="1">IF($F$12&lt;$B112,"",IF(COUNTIF(HZ112:ID112,"不要")=3,"OK",IF($N112="NG","日数NG",IF(HX112="","OK",IF(AND(HX112&gt;=0,HX112&lt;&gt;"",ROUNDUP(HX112,0)-ROUNDDOWN(HX112,0)=0),"OK","NG")))))</f>
        <v>OK</v>
      </c>
      <c r="IH112" s="107" t="str">
        <f ca="1">IF($F$12&lt;$B112,"",IF(COUNTIF(HZ112:ID112,"不要")=3,"",IF(AND($F$12&gt;=$B112,ISNUMBER(HX112)=TRUE),HX112,0)))</f>
        <v/>
      </c>
      <c r="IJ112" s="192" t="str">
        <f ca="1">IF($F$12&lt;$B112,"",IF(AND($F$12&gt;=$B112,INDIRECT("'総括分析データ '!"&amp;IJ$78&amp;$C112)&lt;&gt;""),INDIRECT("'総括分析データ '!"&amp;IJ$78&amp;$C112),""))</f>
        <v/>
      </c>
      <c r="IL112" s="192" t="str">
        <f ca="1">IF($F$12&lt;$B112,"",IF(OR(AND($F$12&gt;=$B112,COUNTIF($F$22:$I$32,"積載情報")=0),$D112=0),"不要",IF(AND($F$12&gt;=$B112,COUNTIF($F$22:$I$32,"積載情報")&gt;=1,$J112="NG"),"日数NG",IF(AND($F$12&gt;=$B112,COUNTIF($F$22:$I$32,"積載情報")&gt;=1,$D112=1,IJ112&lt;&gt;""),"OK","NG"))))</f>
        <v>不要</v>
      </c>
      <c r="IN112" s="192" t="str">
        <f ca="1">IF($F$12&lt;$B112,"",IF(OR(AND($F$12&gt;=$B112,COUNTIF($F$35:$I$45,"積載情報")=0),$F112=0),"不要",IF(AND($F$12&gt;=$B112,COUNTIF($F$35:$I$45,"積載情報")&gt;=1,$J112="NG"),"日数NG",IF(AND($F$12&gt;=$B112,COUNTIF($F$35:$I$45,"積載情報")&gt;=1,$F112=1,IJ112&lt;&gt;""),"OK","NG"))))</f>
        <v>不要</v>
      </c>
      <c r="IP112" s="192" t="str">
        <f ca="1">IF($F$12&lt;$B112,"",IF(OR(AND($F$12&gt;=$B112,COUNTIF($F$48:$I$58,"積載情報")=0),$H112=0),"不要",IF(AND($F$12&gt;=$B112,COUNTIF($F$48:$I$58,"積載情報")&gt;=1,$J112="NG"),"日数NG",IF(AND($F$12&gt;=$B112,COUNTIF($F$48:$I$58,"積載情報")&gt;=1,$H112=1,IJ112&lt;&gt;""),"OK","NG"))))</f>
        <v>不要</v>
      </c>
      <c r="IR112" s="192" t="str">
        <f ca="1">IF($F$12&lt;$B112,"",IF(COUNTIF(IL112:IP112,"不要")=3,"OK",IF($N112="NG","日数NG",IF(IJ112="","OK",IF(COUNTIF(プルダウンリスト!$C$5:$C$8,反映・確認シート!IJ112)=1,"OK","NG")))))</f>
        <v>OK</v>
      </c>
      <c r="IT112" s="107" t="str">
        <f ca="1">IF($F$12&lt;$B112,"",IF($F$12&lt;$B112,"",IF(COUNTIF(IL112:IP112,"不要")=3,"",IJ112)))</f>
        <v/>
      </c>
      <c r="IV112" s="192" t="str">
        <f ca="1">IF($F$12&lt;$B112,"",IF(OR(AND($F$12&gt;=$B112,COUNTIF($F$48:$I$58,"積載情報")=0),$H112=0),"不要",IF(AND($F$12&gt;=$B112,COUNTIF($F$48:$I$58,"積載情報")&gt;=1,$J112="NG"),"日数NG",IF(AND($F$12&gt;=$B112,COUNTIF($F$48:$I$58,"積載情報")&gt;=1,$H112=1,IP112&lt;&gt;""),"OK","NG"))))</f>
        <v>不要</v>
      </c>
      <c r="IX112">
        <v>17</v>
      </c>
      <c r="IZ112" s="192" t="str">
        <f ca="1">IF($F$12&lt;$B112,"",IF(AND($F$12&gt;=$B112,INDIRECT("'総括分析データ '!"&amp;IZ$78&amp;$C112)&lt;&gt;""),VALUE(INDIRECT("'総括分析データ '!"&amp;IZ$78&amp;$C112)),""))</f>
        <v/>
      </c>
      <c r="JB112" s="192" t="str">
        <f ca="1">IF($F$12&lt;$B112,"",IF(OR(AND($F$12&gt;=$B112,COUNTIF($F$22:$I$32,"空車情報")=0),$D112=0),"不要",IF(AND($F$12&gt;=$B112,COUNTIF($F$22:$I$32,"空車情報")&gt;=1,$J112="NG"),"日数NG",IF(AND($F$12&gt;=$B112,COUNTIF($F$22:$I$32,"空車情報")&gt;=1,$D112=1,IZ112&lt;&gt;""),"OK","NG"))))</f>
        <v>不要</v>
      </c>
      <c r="JD112" s="192" t="str">
        <f ca="1">IF($F$12&lt;$B112,"",IF(OR(AND($F$12&gt;=$B112,COUNTIF($F$35:$I$45,"空車情報")=0),$F112=0),"不要",IF(AND($F$12&gt;=$B112,COUNTIF($F$35:$I$45,"空車情報")&gt;=1,$J112="NG"),"日数NG",IF(AND($F$12&gt;=$B112,COUNTIF($F$35:$I$45,"空車情報")&gt;=1,$F112=1,IZ112&lt;&gt;""),"OK","NG"))))</f>
        <v>不要</v>
      </c>
      <c r="JF112" s="192" t="str">
        <f ca="1">IF($F$12&lt;$B112,"",IF(OR(AND($F$12&gt;=$B112,COUNTIF($F$48:$I$58,"空車情報")=0),$H112=0),"不要",IF(AND($F$12&gt;=$B112,COUNTIF($F$48:$I$58,"空車情報")&gt;=1,$J112="NG"),"日数NG",IF(AND($F$12&gt;=$B112,COUNTIF($F$48:$I$58,"空車情報")&gt;=1,$H112=1,IZ112&lt;&gt;""),"OK","NG"))))</f>
        <v>不要</v>
      </c>
      <c r="JH112" s="192" t="str">
        <f ca="1">IF($F$12&lt;$B112,"",IF(COUNTIF(JB112:JF112,"不要")=3,"OK",IF($N112="NG","日数NG",IF(IZ112&gt;=0,"OK","NG"))))</f>
        <v>OK</v>
      </c>
      <c r="JJ112" s="192" t="str">
        <f ca="1">IF($F$12&lt;$B112,"",IF(COUNTIF(JB112:JF112,"不要")=3,"OK",IF($N112="NG","日数NG",IF(OR(AND($F$12&gt;=$B112,$N112="OK",$CH112&gt;=0,IZ112&lt;=$CH112),AND($F$12&gt;=$B112,$N112="OK",$CH112="",IZ112&lt;=$L112*1440)),"OK","NG"))))</f>
        <v>OK</v>
      </c>
      <c r="JL112" s="107" t="str">
        <f ca="1">IF($F$12&lt;$B112,"",IF(COUNTIF(JB112:JF112,"不要")=3,"",IF(AND($F$12&gt;=$B112,ISNUMBER(IZ112)=TRUE),IZ112,0)))</f>
        <v/>
      </c>
      <c r="JN112" s="192" t="str">
        <f ca="1">IF($F$12&lt;$B112,"",IF(AND($F$12&gt;=$B112,INDIRECT("'総括分析データ '!"&amp;JN$78&amp;$C112)&lt;&gt;""),VALUE(INDIRECT("'総括分析データ '!"&amp;JN$78&amp;$C112)),""))</f>
        <v/>
      </c>
      <c r="JP112" s="192" t="str">
        <f ca="1">IF($F$12&lt;$B112,"",IF(OR(AND($F$12&gt;=$B112,COUNTIF($F$22:$I$32,"空車情報")=0),$D112=0),"不要",IF(AND($F$12&gt;=$B112,COUNTIF($F$22:$I$32,"空車情報")&gt;=1,$J112="NG"),"日数NG",IF(AND($F$12&gt;=$B112,COUNTIF($F$22:$I$32,"空車情報")&gt;=1,$D112=1,JN112&lt;&gt;""),"OK","NG"))))</f>
        <v>不要</v>
      </c>
      <c r="JR112" s="192" t="str">
        <f ca="1">IF($F$12&lt;$B112,"",IF(OR(AND($F$12&gt;=$B112,COUNTIF($F$35:$I$45,"空車情報")=0),$F112=0),"不要",IF(AND($F$12&gt;=$B112,COUNTIF($F$35:$I$45,"空車情報")&gt;=1,$J112="NG"),"日数NG",IF(AND($F$12&gt;=$B112,COUNTIF($F$35:$I$45,"空車情報")&gt;=1,$F112=1,JN112&lt;&gt;""),"OK","NG"))))</f>
        <v>不要</v>
      </c>
      <c r="JT112" s="192" t="str">
        <f ca="1">IF($F$12&lt;$B112,"",IF(OR(AND($F$12&gt;=$B112,COUNTIF($F$48:$I$58,"空車情報")=0),$H112=0),"不要",IF(AND($F$12&gt;=$B112,COUNTIF($F$48:$I$58,"空車情報")&gt;=1,$J112="NG"),"日数NG",IF(AND($F$12&gt;=$B112,COUNTIF($F$48:$I$58,"空車情報")&gt;=1,$H112=1,JN112&lt;&gt;""),"OK","NG"))))</f>
        <v>不要</v>
      </c>
      <c r="JV112" s="192" t="str">
        <f ca="1">IF($F$12&lt;$B112,"",IF(COUNTIF(JP112:JT112,"不要")=3,"OK",IF($N112="NG","日数NG",IF(AND($F$12&gt;=$B112,JN112&gt;=0,JN112&lt;=AV112),"OK","NG"))))</f>
        <v>OK</v>
      </c>
      <c r="JX112" s="107" t="str">
        <f ca="1">IF($F$12&lt;$B112,"",IF(COUNTIF(JP112:JT112,"不要")=3,"",IF(AND($F$12&gt;=$B112,ISNUMBER(JN112)=TRUE),JN112,0)))</f>
        <v/>
      </c>
      <c r="JZ112" s="192" t="str">
        <f ca="1">IF($F$12&lt;$B112,"",IF(AND($F$12&gt;=$B112,INDIRECT("'総括分析データ '!"&amp;JZ$78&amp;$C112)&lt;&gt;""),VALUE(INDIRECT("'総括分析データ '!"&amp;JZ$78&amp;$C112)),""))</f>
        <v/>
      </c>
      <c r="KB112" s="192" t="str">
        <f ca="1">IF($F$12&lt;$B112,"",IF(OR(AND($F$12&gt;=$B112,COUNTIF($F$22:$I$32,"空車情報")=0),$D112=0),"不要",IF(AND($F$12&gt;=$B112,COUNTIF($F$22:$I$32,"空車情報")&gt;=1,$J112="NG"),"日数NG",IF(AND($F$12&gt;=$B112,COUNTIF($F$22:$I$32,"空車情報")&gt;=1,$D112=1,JZ112&lt;&gt;""),"OK","NG"))))</f>
        <v>不要</v>
      </c>
      <c r="KD112" s="192" t="str">
        <f ca="1">IF($F$12&lt;$B112,"",IF(OR(AND($F$12&gt;=$B112,COUNTIF($F$35:$I$45,"空車情報")=0),$F112=0),"不要",IF(AND($F$12&gt;=$B112,COUNTIF($F$35:$I$45,"空車情報")&gt;=1,$J112="NG"),"日数NG",IF(AND($F$12&gt;=$B112,COUNTIF($F$35:$I$45,"空車情報")&gt;=1,$F112=1,JZ112&lt;&gt;""),"OK","NG"))))</f>
        <v>不要</v>
      </c>
      <c r="KF112" s="192" t="str">
        <f ca="1">IF($F$12&lt;$B112,"",IF(OR(AND($F$12&gt;=$B112,COUNTIF($F$48:$I$58,"空車情報")=0),$H112=0),"不要",IF(AND($F$12&gt;=$B112,COUNTIF($F$48:$I$58,"空車情報")&gt;=1,$J112="NG"),"日数NG",IF(AND($F$12&gt;=$B112,COUNTIF($F$48:$I$58,"空車情報")&gt;=1,$H112=1,JZ112&lt;&gt;""),"OK","NG"))))</f>
        <v>不要</v>
      </c>
      <c r="KH112" s="192" t="str">
        <f ca="1">IF($F$12&lt;$B112,"",IF(COUNTIF(KB112:KF112,"不要")=3,"OK",IF($N112="NG","日数NG",IF(AND($F$12&gt;=$B112,JZ112&gt;=0,JZ112&lt;=100),"OK","NG"))))</f>
        <v>OK</v>
      </c>
      <c r="KJ112" s="107" t="str">
        <f ca="1">IF($F$12&lt;$B112,"",IF(COUNTIF(KB112:KF112,"不要")=3,"",IF(AND($F$12&gt;=$B112,ISNUMBER(JZ112)=TRUE),JZ112,0)))</f>
        <v/>
      </c>
      <c r="KL112">
        <v>17</v>
      </c>
      <c r="KN112" s="192" t="str">
        <f ca="1">IF($F$12&lt;$B112,"",IF(AND($F$12&gt;=$B112,INDIRECT("'総括分析データ '!"&amp;KN$78&amp;$C112)&lt;&gt;""),VALUE(INDIRECT("'総括分析データ '!"&amp;KN$78&amp;$C112)),""))</f>
        <v/>
      </c>
      <c r="KP112" s="192" t="str">
        <f ca="1">IF($F$12&lt;$B112,"",IF(OR(AND($F$12&gt;=$B112,COUNTIF($F$22:$I$32,"交通情報")=0),$D112=0),"不要",IF(AND($F$12&gt;=$B112,COUNTIF($F$22:$I$32,"交通情報")&gt;=1,$AX112="*NG*"),"距離NG",IF(AND($F$12&gt;=$B112,COUNTIF($F$22:$I$32,"交通情報")&gt;=1,$D112=1,KN112&lt;&gt;""),"OK","NG"))))</f>
        <v>不要</v>
      </c>
      <c r="KR112" s="192" t="str">
        <f ca="1">IF($F$12&lt;$B112,"",IF(OR(AND($F$12&gt;=$B112,COUNTIF($F$35:$I$45,"交通情報")=0),$F112=0),"不要",IF(AND($F$12&gt;=$B112,COUNTIF($F$35:$I$45,"交通情報")&gt;=1,$AX112="*NG*"),"距離NG",IF(AND($F$12&gt;=$B112,COUNTIF($F$35:$I$45,"交通情報")&gt;=1,$F112=1,KN112&lt;&gt;""),"OK","NG"))))</f>
        <v>不要</v>
      </c>
      <c r="KT112" s="192" t="str">
        <f ca="1">IF($F$12&lt;$B112,"",IF(OR(AND($F$12&gt;=$B112,COUNTIF($F$48:$I$58,"交通情報")=0),$H112=0),"不要",IF(AND($F$12&gt;=$B112,COUNTIF($F$48:$I$58,"交通情報")&gt;=1,$AX112="*NG*"),"距離NG",IF(AND($F$12&gt;=$B112,COUNTIF($F$48:$I$58,"交通情報")&gt;=1,$H112=1,KN112&lt;&gt;""),"OK","NG"))))</f>
        <v>不要</v>
      </c>
      <c r="KV112" s="192" t="str">
        <f ca="1">IF($F$12&lt;$B112,"",IF(COUNTIF(KP112:KT112,"不要")=3,"OK",IF($N112="NG","日数NG",IF(AND($F$12&gt;=$B112,KN112&gt;=0,KN112&lt;=$AV112),"OK","NG"))))</f>
        <v>OK</v>
      </c>
      <c r="KX112" s="107" t="str">
        <f ca="1">IF($F$12&lt;$B112,"",IF(COUNTIF(KP112:KT112,"不要")=3,"",IF(AND($F$12&gt;=$B112,ISNUMBER(KN112)=TRUE),KN112,0)))</f>
        <v/>
      </c>
      <c r="KZ112" s="192" t="str">
        <f ca="1">IF($F$12&lt;$B112,"",IF(AND($F$12&gt;=$B112,INDIRECT("'総括分析データ '!"&amp;KZ$78&amp;$C112)&lt;&gt;""),VALUE(INDIRECT("'総括分析データ '!"&amp;KZ$78&amp;$C112)),""))</f>
        <v/>
      </c>
      <c r="LB112" s="192" t="str">
        <f ca="1">IF($F$12&lt;$B112,"",IF(OR(AND($F$12&gt;=$B112,COUNTIF($F$22:$I$32,"交通情報")=0),$D112=0),"不要",IF(AND($F$12&gt;=$B112,COUNTIF($F$22:$I$32,"交通情報")&gt;=1,$D112=1,KZ112&lt;&gt;""),"OK","NG")))</f>
        <v>不要</v>
      </c>
      <c r="LD112" s="192" t="str">
        <f ca="1">IF($F$12&lt;$B112,"",IF(OR(AND($F$12&gt;=$B112,COUNTIF($F$35:$I$45,"交通情報")=0),$F112=0),"不要",IF(AND($F$12&gt;=$B112,COUNTIF($F$35:$I$45,"交通情報")&gt;=1,$F112=1,KZ112&lt;&gt;""),"OK","NG")))</f>
        <v>不要</v>
      </c>
      <c r="LF112" s="192" t="str">
        <f ca="1">IF($F$12&lt;$B112,"",IF(OR(AND($F$12&gt;=$B112,COUNTIF($F$48:$I$58,"交通情報")=0),$H112=0),"不要",IF(AND($F$12&gt;=$B112,COUNTIF($F$48:$I$58,"交通情報")&gt;=1,$H112=1,KZ112&lt;&gt;""),"OK","NG")))</f>
        <v>不要</v>
      </c>
      <c r="LH112" s="192" t="str">
        <f ca="1">IF($F$12&lt;$B112,"",IF(COUNTIF(LB112:LF112,"不要")=3,"OK",IF($N112="NG","日数NG",IF(KZ112="","OK",IF(AND(KZ112&gt;=0,KZ112&lt;&gt;"",ROUNDUP(KZ112,0)-ROUNDDOWN(KZ112,0)=0),"OK","NG")))))</f>
        <v>OK</v>
      </c>
      <c r="LJ112" s="107" t="str">
        <f ca="1">IF($F$12&lt;$B112,"",IF(COUNTIF(LB112:LF112,"不要")=3,"",IF(AND($F$12&gt;=$B112,ISNUMBER(KZ112)=TRUE),KZ112,0)))</f>
        <v/>
      </c>
      <c r="LL112" s="192" t="str">
        <f ca="1">IF($F$12&lt;$B112,"",IF(AND($F$12&gt;=$B112,INDIRECT("'総括分析データ '!"&amp;LL$78&amp;$C112)&lt;&gt;""),VALUE(INDIRECT("'総括分析データ '!"&amp;LL$78&amp;$C112)),""))</f>
        <v/>
      </c>
      <c r="LN112" s="192" t="str">
        <f ca="1">IF($F$12&lt;$B112,"",IF(OR(AND($F$12&gt;=$B112,COUNTIF($F$22:$I$32,"交通情報")=0),$D112=0),"不要",IF(AND($F$12&gt;=$B112,COUNTIF($F$22:$I$32,"交通情報")&gt;=1,$J112="NG"),"日数NG",IF(AND($F$12&gt;=$B112,COUNTIF($F$22:$I$32,"交通情報")&gt;=1,$D112=1,LL112&lt;&gt;""),"OK","NG"))))</f>
        <v>不要</v>
      </c>
      <c r="LP112" s="192" t="str">
        <f ca="1">IF($F$12&lt;$B112,"",IF(OR(AND($F$12&gt;=$B112,COUNTIF($F$35:$I$45,"交通情報")=0),$F112=0),"不要",IF(AND($F$12&gt;=$B112,COUNTIF($F$35:$I$45,"交通情報")&gt;=1,$J112="NG"),"日数NG",IF(AND($F$12&gt;=$B112,COUNTIF($F$35:$I$45,"交通情報")&gt;=1,$F112=1,LL112&lt;&gt;""),"OK","NG"))))</f>
        <v>不要</v>
      </c>
      <c r="LR112" s="192" t="str">
        <f ca="1">IF($F$12&lt;$B112,"",IF(OR(AND($F$12&gt;=$B112,COUNTIF($F$48:$I$58,"交通情報")=0),$H112=0),"不要",IF(AND($F$12&gt;=$B112,COUNTIF($F$48:$I$58,"交通情報")&gt;=1,$J112="NG"),"日数NG",IF(AND($F$12&gt;=$B112,COUNTIF($F$48:$I$58,"交通情報")&gt;=1,$H112=1,LL112&lt;&gt;""),"OK","NG"))))</f>
        <v>不要</v>
      </c>
      <c r="LT112" s="192" t="str">
        <f ca="1">IF($F$12&lt;$B112,"",IF(COUNTIF(LN112:LR112,"不要")=3,"OK",IF($N112="NG","日数NG",IF(LL112&gt;=0,"OK","NG"))))</f>
        <v>OK</v>
      </c>
      <c r="LV112" s="192" t="str">
        <f ca="1">IF($F$12&lt;$B112,"",IF(COUNTIF(LN112:LR112,"不要")=3,"OK",IF($N112="NG","日数NG",IF(OR(AND($F$12&gt;=$B112,$N112="OK",$CH112&gt;=0,LL112&lt;=$CH112),AND($F$12&gt;=$B112,$N112="OK",$CH112="",LL112&lt;=$L112*1440)),"OK","NG"))))</f>
        <v>OK</v>
      </c>
      <c r="LX112" s="107" t="str">
        <f ca="1">IF($F$12&lt;$B112,"",IF(COUNTIF(LN112:LR112,"不要")=3,"",IF(AND($F$12&gt;=$B112,ISNUMBER(LL112)=TRUE),LL112,0)))</f>
        <v/>
      </c>
      <c r="LZ112">
        <v>17</v>
      </c>
      <c r="MB112" s="192" t="str">
        <f ca="1">IF($F$12&lt;$B112,"",IF(AND($F$12&gt;=$B112,INDIRECT("'総括分析データ '!"&amp;MB$78&amp;$C112)&lt;&gt;""),VALUE(INDIRECT("'総括分析データ '!"&amp;MB$78&amp;$C112)),""))</f>
        <v/>
      </c>
      <c r="MD112" s="192" t="str">
        <f ca="1">IF($F$12&lt;$B112,"",IF(OR(AND($F$12&gt;=$B112,COUNTIF($F$22:$I$32,"温度情報")=0),$D112=0),"不要",IF(AND($F$12&gt;=$B112,COUNTIF($F$22:$I$32,"温度情報")&gt;=1,$J112="NG"),"日数NG",IF(AND($F$12&gt;=$B112,COUNTIF($F$22:$I$32,"温度情報")&gt;=1,$D112=1,MB112&lt;&gt;""),"OK","NG"))))</f>
        <v>不要</v>
      </c>
      <c r="MF112" s="192" t="str">
        <f ca="1">IF($F$12&lt;$B112,"",IF(OR(AND($F$12&gt;=$B112,COUNTIF($F$35:$I$45,"温度情報")=0),$F112=0),"不要",IF(AND($F$12&gt;=$B112,COUNTIF($F$35:$I$45,"温度情報")&gt;=1,$J112="NG"),"日数NG",IF(AND($F$12&gt;=$B112,COUNTIF($F$35:$I$45,"温度情報")&gt;=1,$F112=1,MB112&lt;&gt;""),"OK","NG"))))</f>
        <v>不要</v>
      </c>
      <c r="MH112" s="192" t="str">
        <f ca="1">IF($F$12&lt;$B112,"",IF(OR(AND($F$12&gt;=$B112,COUNTIF($F$48:$I$58,"温度情報")=0),$H112=0),"不要",IF(AND($F$12&gt;=$B112,COUNTIF($F$48:$I$58,"温度情報")&gt;=1,$J112="NG"),"日数NG",IF(AND($F$12&gt;=$B112,COUNTIF($F$48:$I$58,"温度情報")&gt;=1,$H112=1,MB112&lt;&gt;""),"OK","NG"))))</f>
        <v>不要</v>
      </c>
      <c r="MJ112" s="192" t="str">
        <f ca="1">IF($F$12&lt;$B112,"",IF(COUNTIF(MD112:MH112,"不要")=3,"OK",IF(AND($F$12&gt;=$B112,MB112&gt;100,MB112&lt;-100),"BC","OK")))</f>
        <v>OK</v>
      </c>
      <c r="ML112" s="107" t="str">
        <f ca="1">IF($F$12&lt;$B112,"",IF(COUNTIF(MD112:MH112,"不要")=3,"",IF(AND($F$12&gt;=$B112,ISNUMBER(MB112)=TRUE),MB112,0)))</f>
        <v/>
      </c>
      <c r="MN112" s="192" t="str">
        <f ca="1">IF($F$12&lt;$B112,"",IF(AND($F$12&gt;=$B112,INDIRECT("'総括分析データ '!"&amp;MN$78&amp;$C112)&lt;&gt;""),VALUE(INDIRECT("'総括分析データ '!"&amp;MN$78&amp;$C112)),""))</f>
        <v/>
      </c>
      <c r="MP112" s="192" t="str">
        <f ca="1">IF($F$12&lt;$B112,"",IF(OR(AND($F$12&gt;=$B112,COUNTIF($F$22:$I$32,"温度情報")=0),$D112=0),"不要",IF(AND($F$12&gt;=$B112,COUNTIF($F$22:$I$32,"温度情報")&gt;=1,$J112="NG"),"日数NG",IF(AND($F$12&gt;=$B112,COUNTIF($F$22:$I$32,"温度情報")&gt;=1,$D112=1,MN112&lt;&gt;""),"OK","NG"))))</f>
        <v>不要</v>
      </c>
      <c r="MR112" s="192" t="str">
        <f ca="1">IF($F$12&lt;$B112,"",IF(OR(AND($F$12&gt;=$B112,COUNTIF($F$35:$I$45,"温度情報")=0),$F112=0),"不要",IF(AND($F$12&gt;=$B112,COUNTIF($F$35:$I$45,"温度情報")&gt;=1,$J112="NG"),"日数NG",IF(AND($F$12&gt;=$B112,COUNTIF($F$35:$I$45,"温度情報")&gt;=1,$F112=1,MN112&lt;&gt;""),"OK","NG"))))</f>
        <v>不要</v>
      </c>
      <c r="MT112" s="192" t="str">
        <f ca="1">IF($F$12&lt;$B112,"",IF(OR(AND($F$12&gt;=$B112,COUNTIF($F$48:$I$58,"温度情報")=0),$H112=0),"不要",IF(AND($F$12&gt;=$B112,COUNTIF($F$48:$I$58,"温度情報")&gt;=1,$J112="NG"),"日数NG",IF(AND($F$12&gt;=$B112,COUNTIF($F$48:$I$58,"温度情報")&gt;=1,$H112=1,MN112&lt;&gt;""),"OK","NG"))))</f>
        <v>不要</v>
      </c>
      <c r="MV112" s="192" t="str">
        <f ca="1">IF($F$12&lt;$B112,"",IF(COUNTIF(MP112:MT112,"不要")=3,"OK",IF(AND($F$12&gt;=$B112,MN112&gt;100,MN112&lt;-100),"BC","OK")))</f>
        <v>OK</v>
      </c>
      <c r="MX112" s="107" t="str">
        <f ca="1">IF($F$12&lt;$B112,"",IF(COUNTIF(MP112:MT112,"不要")=3,"",IF(AND($F$12&gt;=$B112,ISNUMBER(MN112)=TRUE),MN112,0)))</f>
        <v/>
      </c>
      <c r="MZ112" s="192" t="str">
        <f ca="1">IF($F$12&lt;$B112,"",IF(AND($F$12&gt;=$B112,INDIRECT("'総括分析データ '!"&amp;MZ$78&amp;$C112)&lt;&gt;""),VALUE(INDIRECT("'総括分析データ '!"&amp;MZ$78&amp;$C112)),""))</f>
        <v/>
      </c>
      <c r="NB112" s="192" t="str">
        <f ca="1">IF($F$12&lt;$B112,"",IF(OR(AND($F$12&gt;=$B112,COUNTIF($F$22:$I$32,"温度情報")=0),$D112=0),"不要",IF(AND($F$12&gt;=$B112,COUNTIF($F$22:$I$32,"温度情報")&gt;=1,$J112="NG"),"日数NG",IF(AND($F$12&gt;=$B112,COUNTIF($F$22:$I$32,"温度情報")&gt;=1,$D112=1,MZ112&lt;&gt;""),"OK","NG"))))</f>
        <v>不要</v>
      </c>
      <c r="ND112" s="192" t="str">
        <f ca="1">IF($F$12&lt;$B112,"",IF(OR(AND($F$12&gt;=$B112,COUNTIF($F$35:$I$45,"温度情報")=0),$F112=0),"不要",IF(AND($F$12&gt;=$B112,COUNTIF($F$35:$I$45,"温度情報")&gt;=1,$J112="NG"),"日数NG",IF(AND($F$12&gt;=$B112,COUNTIF($F$35:$I$45,"温度情報")&gt;=1,$F112=1,MZ112&lt;&gt;""),"OK","NG"))))</f>
        <v>不要</v>
      </c>
      <c r="NF112" s="192" t="str">
        <f ca="1">IF($F$12&lt;$B112,"",IF(OR(AND($F$12&gt;=$B112,COUNTIF($F$48:$I$58,"温度情報")=0),$H112=0),"不要",IF(AND($F$12&gt;=$B112,COUNTIF($F$48:$I$58,"温度情報")&gt;=1,$J112="NG"),"日数NG",IF(AND($F$12&gt;=$B112,COUNTIF($F$48:$I$58,"温度情報")&gt;=1,$H112=1,MZ112&lt;&gt;""),"OK","NG"))))</f>
        <v>不要</v>
      </c>
      <c r="NH112" s="192" t="str">
        <f ca="1">IF($F$12&lt;$B112,"",IF(COUNTIF(NB112:NF112,"不要")=3,"OK",IF($N112="NG","日数NG",IF(MZ112="","OK",IF(AND(MZ112&gt;=0,MZ112&lt;&gt;"",ROUNDUP(MZ112,0)-ROUNDDOWN(MZ112,0)=0),"OK","NG")))))</f>
        <v>OK</v>
      </c>
      <c r="NJ112" s="107" t="str">
        <f ca="1">IF($F$12&lt;$B112,"",IF(COUNTIF(NB112:NF112,"不要")=3,"",IF(AND($F$12&gt;=$B112,ISNUMBER(MZ112)=TRUE),MZ112,0)))</f>
        <v/>
      </c>
      <c r="NL112">
        <v>17</v>
      </c>
      <c r="NN112" s="192" t="str">
        <f ca="1">IF($F$12&lt;$B112,"",IF(AND($F$12&gt;=$B112,INDIRECT("'総括分析データ '!"&amp;NN$78&amp;$C112)&lt;&gt;""),INDIRECT("'総括分析データ '!"&amp;NN$78&amp;$C112),""))</f>
        <v/>
      </c>
      <c r="NP112" s="192" t="str">
        <f>IF(OR($F$12&lt;$B112,AND($F$64="",$H$64="",$J$64="")),"",IF(AND($F$12&gt;=$B112,OR($F$64="",$D112=0)),"不要",IF(AND($F$12&gt;=$B112,$F$64&lt;&gt;"",$D112=1,NN112&lt;&gt;""),"OK","NG")))</f>
        <v/>
      </c>
      <c r="NR112" s="192" t="str">
        <f>IF(OR($F$12&lt;$B112,AND($F$64="",$H$64="",$J$64="")),"",IF(AND($F$12&gt;=$B112,OR($H$64="",$H$64=17,$D112=0)),"不要",IF(AND($F$12&gt;=$B112,$H$64&lt;&gt;"",$D112=1,NN112&lt;&gt;""),"OK","NG")))</f>
        <v/>
      </c>
      <c r="NT112" s="107" t="str">
        <f>IF(OR(COUNTIF(NP112:NR112,"不要")=2,AND(NP112="",NR112="")),"",NN112)</f>
        <v/>
      </c>
      <c r="NV112" s="192" t="str">
        <f ca="1">IF($F$12&lt;$B112,"",IF(AND($F$12&gt;=$B112,INDIRECT("'総括分析データ '!"&amp;NV$78&amp;$C112)&lt;&gt;""),INDIRECT("'総括分析データ '!"&amp;NV$78&amp;$C112),""))</f>
        <v/>
      </c>
      <c r="NX112" s="192" t="str">
        <f>IF(OR($F$12&lt;$B112,AND($F$66="",$H$66="",$J$66="")),"",IF(AND($F$12&gt;=$B112,OR($F$66="",$D112=0)),"不要",IF(AND($F$12&gt;=$B112,$F$66&lt;&gt;"",$D112=1,NV112&lt;&gt;""),"OK","NG")))</f>
        <v/>
      </c>
      <c r="NZ112" s="192" t="str">
        <f>IF(OR($F$12&lt;$B112,AND($F$66="",$H$66="",$J$66="")),"",IF(AND($F$12&gt;=$B112,OR($H$66="",$H$66=17,$D112=0)),"不要",IF(AND($F$12&gt;=$B112,$H$66&lt;&gt;"",$D112=1,NV112&lt;&gt;""),"OK","NG")))</f>
        <v/>
      </c>
      <c r="OB112" s="107" t="str">
        <f>IF(OR(COUNTIF(NX112:NZ112,"不要")=2,AND(NX112="",NZ112="")),"",NV112)</f>
        <v/>
      </c>
      <c r="OD112" s="192" t="str">
        <f ca="1">IF($F$12&lt;$B112,"",IF(AND($F$12&gt;=$B112,INDIRECT("'総括分析データ '!"&amp;OD$78&amp;$C112)&lt;&gt;""),INDIRECT("'総括分析データ '!"&amp;OD$78&amp;$C112),""))</f>
        <v/>
      </c>
      <c r="OF112" s="192" t="str">
        <f>IF(OR($F$12&lt;$B112,AND($F$68="",$H$68="",$J$68="")),"",IF(AND($F$12&gt;=$B112,OR($F$68="",$D112=0)),"不要",IF(AND($F$12&gt;=$B112,$F$68&lt;&gt;"",$D112=1,OD112&lt;&gt;""),"OK","NG")))</f>
        <v/>
      </c>
      <c r="OH112" s="192" t="str">
        <f>IF(OR($F$12&lt;$B112,AND($F$68="",$H$68="",$J$68="")),"",IF(AND($F$12&gt;=$B112,OR($H$68="",$H$68=17,$D112=0)),"不要",IF(AND($F$12&gt;=$B112,$H$68&lt;&gt;"",$D112=1,OD112&lt;&gt;""),"OK","NG")))</f>
        <v/>
      </c>
      <c r="OJ112" s="107" t="str">
        <f>IF(OR(COUNTIF(OF112:OH112,"不要")=2,AND(OF112="",OH112="")),"",OD112)</f>
        <v/>
      </c>
      <c r="OL112" s="192" t="str">
        <f ca="1">IF($F$12&lt;$B112,"",IF(AND($F$12&gt;=$B112,INDIRECT("'総括分析データ '!"&amp;OL$78&amp;$C112)&lt;&gt;""),INDIRECT("'総括分析データ '!"&amp;OL$78&amp;$C112),""))</f>
        <v/>
      </c>
      <c r="ON112" s="192" t="str">
        <f>IF(OR($F$12&lt;$B112,AND($F$70="",$H$70="",$J$70="")),"",IF(AND($F$12&gt;=$B112,OR($F$70="",$D112=0)),"不要",IF(AND($F$12&gt;=$B112,$F$70&lt;&gt;"",$D112=1,OL112&lt;&gt;""),"OK","NG")))</f>
        <v/>
      </c>
      <c r="OP112" s="192" t="str">
        <f>IF(OR($F$12&lt;$B112,AND($F$70="",$H$70="",$J$70="")),"",IF(AND($F$12&gt;=$B112,OR($H$70="",$H$70=17,$D112=0)),"不要",IF(AND($F$12&gt;=$B112,$H$70&lt;&gt;"",$D112=1,OL112&lt;&gt;""),"OK","NG")))</f>
        <v/>
      </c>
      <c r="OR112" s="107" t="str">
        <f>IF(OR(COUNTIF(ON112:OP112,"不要")=2,AND(ON112="",OP112="")),"",OL112)</f>
        <v/>
      </c>
    </row>
    <row r="113" spans="2:408" ht="5.0999999999999996" customHeight="1" thickBot="1" x14ac:dyDescent="0.2">
      <c r="L113" s="6"/>
      <c r="CT113" s="108"/>
      <c r="EF113" s="108"/>
      <c r="FJ113" s="108"/>
      <c r="FL113" s="108"/>
      <c r="FZ113" s="108"/>
      <c r="GR113" s="108"/>
      <c r="HF113" s="108"/>
      <c r="HV113" s="108"/>
      <c r="IT113" s="6"/>
      <c r="JL113" s="108"/>
      <c r="JX113" s="6"/>
      <c r="KJ113" s="6"/>
      <c r="KX113" s="6"/>
      <c r="LJ113" s="6"/>
      <c r="LX113" s="108"/>
      <c r="ML113" s="6"/>
      <c r="MX113" s="6"/>
      <c r="NJ113" s="6"/>
    </row>
    <row r="114" spans="2:408" ht="14.25" thickBot="1" x14ac:dyDescent="0.2">
      <c r="B114">
        <v>18</v>
      </c>
      <c r="C114">
        <v>31</v>
      </c>
      <c r="D114" s="52">
        <f ca="1">IF($F$12&lt;$B114,"",IF(AND($F$12&gt;=$B114,INDIRECT("'総括分析データ '!"&amp;D$78&amp;$C114)="○"),1,IF(AND($F$12&gt;=$B114,INDIRECT("'総括分析データ '!"&amp;D$78&amp;$C114)&lt;&gt;"○"),0)))</f>
        <v>0</v>
      </c>
      <c r="F114" s="52">
        <f ca="1">IF($F$12&lt;$B114,"",IF(AND($F$12&gt;=$B114,INDIRECT("'総括分析データ '!"&amp;F$78&amp;$C114)="○"),1,IF(AND($F$12&gt;=$B114,INDIRECT("'総括分析データ '!"&amp;F$78&amp;$C114)&lt;&gt;"○"),0)))</f>
        <v>0</v>
      </c>
      <c r="H114" s="52">
        <f ca="1">IF($F$12&lt;$B114,"",IF(AND($F$12&gt;=$B114,INDIRECT("'総括分析データ '!"&amp;H$78&amp;$C114)="○"),1,IF(AND($F$12&gt;=$B114,INDIRECT("'総括分析データ '!"&amp;H$78&amp;$C114)&lt;&gt;"○"),0)))</f>
        <v>0</v>
      </c>
      <c r="J114" s="192" t="str">
        <f ca="1">IF($F$12&lt;B114,"",IF(AND($F$12&gt;=B114,$F$18="",H114=1),"NG",IF(AND($F$12&gt;=B114,$F$18=17,D114=0,F114=0,H114=0),"NG",IF(AND($F$12&gt;=B114,$F$18="",D114=0,F114=0),"NG",IF(AND($F$12&gt;=B114,OR(D114&gt;=2,F114&gt;=2,H114&gt;=2)),"NG","OK")))))</f>
        <v>NG</v>
      </c>
      <c r="L114" s="52">
        <f ca="1">IF($F$12&lt;B114,"",IF(ISNUMBER(INDIRECT("'総括分析データ '!"&amp;L$78&amp;$C114))=TRUE,VALUE(INDIRECT("'総括分析データ '!"&amp;L$78&amp;$C114)),0))</f>
        <v>0</v>
      </c>
      <c r="N114" s="192" t="str">
        <f ca="1">IF($F$12&lt;$B114,"",IF(AND(L114="",L114&lt;10),"NG","OK"))</f>
        <v>OK</v>
      </c>
      <c r="O114" s="6"/>
      <c r="P114" s="52" t="str">
        <f ca="1">IF($F$12&lt;$B114,"",IF(AND($F$12&gt;=$B114,INDIRECT("'総括分析データ '!"&amp;P$78&amp;$C114)&lt;&gt;""),INDIRECT("'総括分析データ '!"&amp;P$78&amp;$C114),""))</f>
        <v/>
      </c>
      <c r="R114" s="52" t="str">
        <f ca="1">IF($F$12&lt;$B114,"",IF(AND($F$12&gt;=$B114,INDIRECT("'総括分析データ '!"&amp;R$78&amp;$C114)&lt;&gt;""),UPPER(INDIRECT("'総括分析データ '!"&amp;R$78&amp;$C114)),""))</f>
        <v/>
      </c>
      <c r="T114" s="52" t="str">
        <f ca="1">IF($F$12&lt;$B114,"",IF(AND($F$12&gt;=$B114,INDIRECT("'総括分析データ '!"&amp;T$78&amp;$C114)&lt;&gt;""),INDIRECT("'総括分析データ '!"&amp;T$78&amp;$C114),""))</f>
        <v/>
      </c>
      <c r="V114" s="52" t="str">
        <f ca="1">IF($F$12&lt;$B114,"",IF(AND($F$12&gt;=$B114,INDIRECT("'総括分析データ '!"&amp;V$78&amp;$C114)&lt;&gt;""),VALUE(INDIRECT("'総括分析データ '!"&amp;V$78&amp;$C114)),""))</f>
        <v/>
      </c>
      <c r="X114" s="192" t="str">
        <f ca="1">IF($F$12&lt;$B114,"",IF(AND($F$12&gt;=$B114,COUNTIF(プルダウンリスト!$F$3:$F$137,反映・確認シート!P114)=1,COUNTIF(プルダウンリスト!$H$3:$H$4233,反映・確認シート!R114)&gt;=1,T114&lt;&gt;"",V114&lt;&gt;""),"OK","NG"))</f>
        <v>NG</v>
      </c>
      <c r="Z114" s="453" t="str">
        <f ca="1">P114&amp;R114&amp;T114&amp;V114</f>
        <v/>
      </c>
      <c r="AA114" s="454"/>
      <c r="AB114" s="455"/>
      <c r="AD114" s="453" t="str">
        <f ca="1">IF($F$12&lt;$B114,"",IF(AND($F$12&gt;=$B114,INDIRECT("'総括分析データ '!"&amp;AD$78&amp;$C114)&lt;&gt;""),ASC(INDIRECT("'総括分析データ '!"&amp;AD$78&amp;$C114)),""))</f>
        <v/>
      </c>
      <c r="AE114" s="454"/>
      <c r="AF114" s="455"/>
      <c r="AH114" s="192" t="str">
        <f ca="1">IF($F$12&lt;$B114,"",IF(AND($F$12&gt;=$B114,AD114&lt;&gt;""),"OK","NG"))</f>
        <v>NG</v>
      </c>
      <c r="AJ114" s="462" t="str">
        <f ca="1">IF($F$12&lt;$B114,"",IF(AND($F$12&gt;=$B114,INDIRECT("'総括分析データ '!"&amp;AJ$78&amp;$C114)&lt;&gt;""),DBCS(SUBSTITUTE(SUBSTITUTE(INDIRECT("'総括分析データ '!"&amp;AJ$78&amp;$C114),"　"," ")," ","")),""))</f>
        <v/>
      </c>
      <c r="AK114" s="463"/>
      <c r="AL114" s="464"/>
      <c r="AN114" s="192" t="str">
        <f ca="1">IF($F$12&lt;$B114,"",IF(AND($F$12&gt;=$B114,AJ114&lt;&gt;""),"OK","BC"))</f>
        <v>BC</v>
      </c>
      <c r="AP114" s="52" t="str">
        <f ca="1">IF(OR($F$12&lt;$B114,INDIRECT("'総括分析データ '!"&amp;AP$78&amp;$C114)=""),"",INDIRECT("'総括分析データ '!"&amp;AP$78&amp;$C114))</f>
        <v/>
      </c>
      <c r="AR114" s="192" t="str">
        <f ca="1">IF($F$12&lt;$B114,"",IF(AND($F$12&gt;=$B114,COUNTIF(プルダウンリスト!$C$13:$C$16,反映・確認シート!AP114)=1),"OK","NG"))</f>
        <v>NG</v>
      </c>
      <c r="AT114">
        <v>18</v>
      </c>
      <c r="AV114" s="192" t="str">
        <f ca="1">IF($F$12&lt;$B114,"",IF(AND($F$12&gt;=$B114,INDIRECT("'総括分析データ '!"&amp;AV$78&amp;$C114)&lt;&gt;""),INDIRECT("'総括分析データ '!"&amp;AV$78&amp;$C114),""))</f>
        <v/>
      </c>
      <c r="AX114" s="192" t="str">
        <f ca="1">IF($F$12&lt;$B114,"",IF($N114="NG","日数NG",IF(OR(AND($F$6="連携前",$F$12&gt;=$B114,AV114&gt;0,AV114&lt;L114*2880),AND($F$6="連携後",$F$12&gt;=$B114,AV114&gt;=0,AV114&lt;L114*2880)),"OK","NG")))</f>
        <v>NG</v>
      </c>
      <c r="AZ114" s="92">
        <f ca="1">IF($F$12&lt;$B114,"",IF(AND($F$12&gt;=$B114,ISNUMBER(AV114)=TRUE),AV114,0))</f>
        <v>0</v>
      </c>
      <c r="BB114" s="192" t="str">
        <f ca="1">IF($F$12&lt;$B114,"",IF(AND($F$12&gt;=$B114,INDIRECT("'総括分析データ '!"&amp;BB$78&amp;$C114)&lt;&gt;""),VALUE(INDIRECT("'総括分析データ '!"&amp;BB$78&amp;$C114)),""))</f>
        <v/>
      </c>
      <c r="BD114" s="192" t="str">
        <f ca="1">IF($F$12&lt;$B114,"",IF($N114="NG","日数NG",IF(BB114="","NG",IF(AND($F$12&gt;=$B114,$BB114&lt;=$L114*100),"OK","BC"))))</f>
        <v>NG</v>
      </c>
      <c r="BF114" s="192" t="str">
        <f ca="1">IF($F$12&lt;$B114,"",IF(OR($AX114="NG",$AX114="日数NG"),"距離NG",IF(AND($F$12&gt;=$B114,OR(AND($F$6="連携前",$BB114&gt;0),AND($F$6="連携後",$AZ114=0,$BB114=0),AND($F$6="連携後",$AZ114&gt;0,$BB114&gt;0))),"OK","NG")))</f>
        <v>距離NG</v>
      </c>
      <c r="BH114" s="92" t="str">
        <f ca="1">IF($F$12&lt;$B114,"",BB114)</f>
        <v/>
      </c>
      <c r="BJ114" s="192" t="str">
        <f ca="1">IF($F$12&lt;$B114,"",IF(AND($F$12&gt;=$B114,INDIRECT("'総括分析データ '!"&amp;BJ$78&amp;$C114)&lt;&gt;""),VALUE(INDIRECT("'総括分析データ '!"&amp;BJ$78&amp;$C114)),""))</f>
        <v/>
      </c>
      <c r="BL114" s="192" t="str">
        <f ca="1">IF($F$12&lt;$B114,"",IF($N114="NG","日数NG",IF(AND(BJ114&gt;=0,BJ114&lt;&gt;"",BJ114&lt;=100),"OK","NG")))</f>
        <v>NG</v>
      </c>
      <c r="BN114" s="92">
        <f ca="1">IF($F$12&lt;$B114,"",IF(AND($F$12&gt;=$B114,ISNUMBER(BJ114)=TRUE),BJ114,0))</f>
        <v>0</v>
      </c>
      <c r="BP114" s="192" t="str">
        <f ca="1">IF($F$12&lt;$B114,"",IF(AND($F$12&gt;=$B114,INDIRECT("'総括分析データ '!"&amp;BP$78&amp;$C114)&lt;&gt;""),VALUE(INDIRECT("'総括分析データ '!"&amp;BP$78&amp;$C114)),""))</f>
        <v/>
      </c>
      <c r="BR114" s="192" t="str">
        <f ca="1">IF($F$12&lt;$B114,"",IF(OR($AX114="NG",$AX114="日数NG"),"距離NG",IF(BP114="","NG",IF(AND($F$12&gt;=$B114,OR(AND($F$6="連携前",$BP114&gt;0),AND($F$6="連携後",$AZ114=0,$BP114=0),AND($F$6="連携後",$AZ114&gt;0,$BP114&gt;0))),"OK","NG"))))</f>
        <v>距離NG</v>
      </c>
      <c r="BT114" s="92">
        <f ca="1">IF($F$12&lt;$B114,"",IF(AND($F$12&gt;=$B114,ISNUMBER(BP114)=TRUE),BP114,0))</f>
        <v>0</v>
      </c>
      <c r="BV114" s="192" t="str">
        <f ca="1">IF($F$12&lt;$B114,"",IF(AND($F$12&gt;=$B114,INDIRECT("'総括分析データ '!"&amp;BV$78&amp;$C114)&lt;&gt;""),VALUE(INDIRECT("'総括分析データ '!"&amp;BV$78&amp;$C114)),""))</f>
        <v/>
      </c>
      <c r="BX114" s="192" t="str">
        <f ca="1">IF($F$12&lt;$B114,"",IF(AND($F$12&gt;=$B114,$F$16=5,$BV114=""),"NG","OK"))</f>
        <v>OK</v>
      </c>
      <c r="BZ114" s="192" t="str">
        <f ca="1">IF($F$12&lt;$B114,"",IF(AND($F$12&gt;=$B114,$BP114&lt;&gt;"",$BV114&gt;$BP114),"NG","OK"))</f>
        <v>OK</v>
      </c>
      <c r="CB114" s="92">
        <f ca="1">IF($F$12&lt;$B114,"",IF(AND($F$12&gt;=$B114,ISNUMBER(BV114)=TRUE),BV114,0))</f>
        <v>0</v>
      </c>
      <c r="CD114" s="92">
        <f ca="1">IF($F$12&lt;$B114,"",IF(AND($F$12&gt;=$B114,ISNUMBER(INDIRECT("'総括分析データ '!"&amp;CD$78&amp;$C114)=TRUE)),INDIRECT("'総括分析データ '!"&amp;CD$78&amp;$C114),0))</f>
        <v>0</v>
      </c>
      <c r="CF114">
        <v>18</v>
      </c>
      <c r="CH114" s="192" t="str">
        <f ca="1">IF($F$12&lt;$B114,"",IF(AND($F$12&gt;=$B114,INDIRECT("'総括分析データ '!"&amp;CH$78&amp;$C114)&lt;&gt;""),VALUE(INDIRECT("'総括分析データ '!"&amp;CH$78&amp;$C114)),""))</f>
        <v/>
      </c>
      <c r="CJ114" s="192" t="str">
        <f ca="1">IF($F$12&lt;$B114,"",IF(OR(AND($F$12&gt;=$B114,COUNTIF($F$22:$I$32,"走行時間")=0),$D114=0),"不要",IF(AND($F$12&gt;=$B114,COUNTIF($F$22:$I$32,"走行時間")=1,$J114="NG"),"日数NG",IF(AND($F$12&gt;=$B114,COUNTIF($F$22:$I$32,"走行時間")=1,$D114=1,$CH114&lt;&gt;""),"OK","NG"))))</f>
        <v>不要</v>
      </c>
      <c r="CL114" s="192" t="str">
        <f ca="1">IF($F$12&lt;$B114,"",IF(OR(AND($F$12&gt;=$B114,COUNTIF($F$35:$I$45,"走行時間")=0),$F114=0),"不要",IF(AND($F$12&gt;=$B114,COUNTIF($F$35:$I$45,"走行時間")=1,$J114="NG"),"日数NG",IF(AND($F$12&gt;=$B114,COUNTIF($F$35:$I$45,"走行時間")=1,$F114=1,$CH114&lt;&gt;""),"OK","NG"))))</f>
        <v>不要</v>
      </c>
      <c r="CN114" s="192" t="str">
        <f ca="1">IF($F$12&lt;$B114,"",IF(OR(AND($F$12&gt;=$B114,COUNTIF($F$48:$I$58,"走行時間")=0),$H114=0),"不要",IF(AND($F$12&gt;=$B114,COUNTIF($F$48:$I$58,"走行時間")=1,$J114="NG"),"日数NG",IF(AND($F$12&gt;=$B114,COUNTIF($F$48:$I$58,"走行時間")=1,$H114=1,$CH114&lt;&gt;""),"OK","NG"))))</f>
        <v>不要</v>
      </c>
      <c r="CP114" s="192" t="str">
        <f ca="1">IF($F$12&lt;$B114,"",IF(COUNTIF($CJ114:$CN114,"不要")=3,"OK",IF(OR($AX114="NG",$AX114="日数NG"),"距離NG",IF(AND($F$12&gt;=$B114,OR(AND($F$6="連携前",CH114&gt;0),AND($F$6="連携後",$AZ114=0,CH114=0),AND($F$6="連携後",$AZ114&gt;0,CH114&gt;0))),"OK","NG"))))</f>
        <v>OK</v>
      </c>
      <c r="CR114" s="192" t="str">
        <f ca="1">IF($F$12&lt;$B114,"",IF(COUNTIF($CJ114:$CN114,"不要")=3,"OK",IF(OR($AX114="NG",$AX114="日数NG"),"距離NG",IF(AND($F$12&gt;=$B114,$L114*1440&gt;=CH114),"OK","NG"))))</f>
        <v>OK</v>
      </c>
      <c r="CT114" s="107" t="str">
        <f ca="1">IF(OR(COUNTIF($CJ114:$CN114,"不要")=3,$F$12&lt;$B114),"",IF(AND($F$12&gt;=$B114,ISNUMBER(CH114)=TRUE),CH114,0))</f>
        <v/>
      </c>
      <c r="CV114" s="192" t="str">
        <f ca="1">IF($F$12&lt;$B114,"",IF(AND($F$12&gt;=$B114,INDIRECT("'総括分析データ '!"&amp;CV$78&amp;$C114)&lt;&gt;""),VALUE(INDIRECT("'総括分析データ '!"&amp;CV$78&amp;$C114)),""))</f>
        <v/>
      </c>
      <c r="CX114" s="192" t="str">
        <f ca="1">IF($F$12&lt;$B114,"",IF(OR(AND($F$12&gt;=$B114,COUNTIF($F$22:$I$32,"平均速度")=0),$D114=0),"不要",IF(AND($F$12&gt;=$B114,COUNTIF($F$22:$I$32,"平均速度")=1,$J114="NG"),"日数NG",IF(AND($F$12&gt;=$B114,COUNTIF($F$22:$I$32,"平均速度")=1,$D114=1,$CH114&lt;&gt;""),"OK","NG"))))</f>
        <v>不要</v>
      </c>
      <c r="CZ114" s="192" t="str">
        <f ca="1">IF($F$12&lt;$B114,"",IF(OR(AND($F$12&gt;=$B114,COUNTIF($F$35:$I$45,"平均速度")=0),$F114=0),"不要",IF(AND($F$12&gt;=$B114,COUNTIF($F$35:$I$45,"平均速度")=1,$J114="NG"),"日数NG",IF(AND($F$12&gt;=$B114,COUNTIF($F$35:$I$45,"平均速度")=1,$F114=1,$CH114&lt;&gt;""),"OK","NG"))))</f>
        <v>不要</v>
      </c>
      <c r="DB114" s="192" t="str">
        <f ca="1">IF($F$12&lt;$B114,"",IF(OR(AND($F$12&gt;=$B114,COUNTIF($F$48:$I$58,"平均速度")=0),$H114=0),"不要",IF(AND($F$12&gt;=$B114,COUNTIF($F$48:$I$58,"平均速度")=1,$J114="NG"),"日数NG",IF(AND($F$12&gt;=$B114,COUNTIF($F$48:$I$58,"平均速度")=1,$H114=1,$CH114&lt;&gt;""),"OK","NG"))))</f>
        <v>不要</v>
      </c>
      <c r="DD114" s="192" t="str">
        <f ca="1">IF($F$12&lt;$B114,"",IF(COUNTIF($CX114:$DB114,"不要")=3,"OK",IF(OR($AX114="NG",$AX114="日数NG"),"距離NG",IF(AND($F$12&gt;=$B114,OR(AND($F$6="連携前",CV114&gt;0),AND($F$6="連携後",$AV114=0,CV114=0),AND($F$6="連携後",$AV114&gt;0,CV114&gt;0))),"OK","NG"))))</f>
        <v>OK</v>
      </c>
      <c r="DF114" s="192" t="str">
        <f ca="1">IF($F$12&lt;$B114,"",IF(COUNTIF($CX114:$DB114,"不要")=3,"OK",IF(OR($AX114="NG",$AX114="日数NG"),"距離NG",IF(AND($F$12&gt;=$B114,CV114&lt;60),"OK",IF(AND($F$12&gt;=$B114,CV114&lt;120),"BC","NG")))))</f>
        <v>OK</v>
      </c>
      <c r="DH114" s="107" t="str">
        <f ca="1">IF(OR($F$12&lt;$B114,COUNTIF($CX114:$DB114,"不要")=3),"",IF(AND($F$12&gt;=$B114,ISNUMBER(CV114)=TRUE),CV114,0))</f>
        <v/>
      </c>
      <c r="DJ114">
        <v>18</v>
      </c>
      <c r="DL114" s="192" t="str">
        <f ca="1">IF($F$12&lt;$B114,"",IF(AND($F$12&gt;=$B114,INDIRECT("'総括分析データ '!"&amp;DL$78&amp;$C114)&lt;&gt;""),VALUE(INDIRECT("'総括分析データ '!"&amp;DL$78&amp;$C114)),""))</f>
        <v/>
      </c>
      <c r="DN114" s="192" t="str">
        <f ca="1">IF($F$12&lt;$B114,"",IF(OR(AND($F$12&gt;=$B114,COUNTIF($F$22:$I$32,"走行距離（高速道路）")=0),$D114=0),"不要",IF(AND($F$12&gt;=$B114,COUNTIF($F$22:$I$32,"走行距離（高速道路）")&gt;=1,$J114="NG"),"日数NG",IF(AND($F$12&gt;=$B114,COUNTIF($F$22:$I$32,"走行距離（高速道路）")&gt;=1,$D114=1,$CH114&lt;&gt;""),"OK","NG"))))</f>
        <v>不要</v>
      </c>
      <c r="DP114" s="192" t="str">
        <f ca="1">IF($F$12&lt;$B114,"",IF(OR(AND($F$12&gt;=$B114,COUNTIF($F$35:$I$45,"走行距離（高速道路）")=0),$F114=0),"不要",IF(AND($F$12&gt;=$B114,COUNTIF($F$35:$I$45,"走行距離（高速道路）")&gt;=1,$J114="NG"),"日数NG",IF(AND($F$12&gt;=$B114,COUNTIF($F$35:$I$45,"走行距離（高速道路）")&gt;=1,$F114=1,$CH114&lt;&gt;""),"OK","NG"))))</f>
        <v>不要</v>
      </c>
      <c r="DR114" s="192" t="str">
        <f ca="1">IF($F$12&lt;$B114,"",IF(OR(AND($F$12&gt;=$B114,COUNTIF($F$48:$I$58,"走行距離（高速道路）")=0),$H114=0),"不要",IF(AND($F$12&gt;=$B114,COUNTIF($F$48:$I$58,"走行距離（高速道路）")&gt;=1,$J114="NG"),"日数NG",IF(AND($F$12&gt;=$B114,COUNTIF($F$48:$I$58,"走行距離（高速道路）")&gt;=1,$H114=1,$CH114&lt;&gt;""),"OK","NG"))))</f>
        <v>不要</v>
      </c>
      <c r="DT114" s="192" t="str">
        <f ca="1">IF($F$12&lt;$B114,"",IF(COUNTIF($DN114:$DR114,"不要")=3,"OK",IF(OR($AX114="NG",$AX114="日数NG"),"距離NG",IF(DL114&gt;=0,"OK","NG"))))</f>
        <v>OK</v>
      </c>
      <c r="DV114" s="192" t="str">
        <f ca="1">IF($F$12&lt;$B114,"",IF(COUNTIF($DN114:$DR114,"不要")=3,"OK",IF(OR($AX114="NG",$AX114="日数NG"),"距離NG",IF(AND($F$12&gt;=$B114,AX114="OK",OR(DL114&lt;=AZ114,DL114="")),"OK","NG"))))</f>
        <v>OK</v>
      </c>
      <c r="DX114" s="107" t="str">
        <f ca="1">IF(OR($F$12&lt;$B114,COUNTIF($DN114:$DR114,"不要")=3),"",IF(AND($F$12&gt;=$B114,ISNUMBER(DL114)=TRUE),DL114,0))</f>
        <v/>
      </c>
      <c r="DZ114" s="192" t="str">
        <f ca="1">IF($F$12&lt;$B114,"",IF(AND($F$12&gt;=$B114,INDIRECT("'総括分析データ '!"&amp;DZ$78&amp;$C114)&lt;&gt;""),VALUE(INDIRECT("'総括分析データ '!"&amp;DZ$78&amp;$C114)),""))</f>
        <v/>
      </c>
      <c r="EB114" s="192" t="str">
        <f ca="1">IF($F$12&lt;$B114,"",IF(COUNTIF($CJ114:$CN114,"不要")=3,"OK",IF($N114="NG","日数NG",IF(OR(DZ114&gt;=0,DZ114=""),"OK","NG"))))</f>
        <v>OK</v>
      </c>
      <c r="ED114" s="192" t="str">
        <f ca="1">IF($F$12&lt;$B114,"",IF(COUNTIF($CJ114:$CN114,"不要")=3,"OK",IF($N114="NG","日数NG",IF(OR(DZ114&lt;=CH114,DZ114=""),"OK","NG"))))</f>
        <v>OK</v>
      </c>
      <c r="EF114" s="107">
        <f ca="1">IF($F$12&lt;$B114,"",IF(AND($F$12&gt;=$B114,ISNUMBER(DZ114)=TRUE),DZ114,0))</f>
        <v>0</v>
      </c>
      <c r="EH114" s="192" t="str">
        <f ca="1">IF($F$12&lt;$B114,"",IF(AND($F$12&gt;=$B114,INDIRECT("'総括分析データ '!"&amp;EH$78&amp;$C114)&lt;&gt;""),VALUE(INDIRECT("'総括分析データ '!"&amp;EH$78&amp;$C114)),""))</f>
        <v/>
      </c>
      <c r="EJ114" s="192" t="str">
        <f ca="1">IF($F$12&lt;$B114,"",IF(COUNTIF($CX114:$DB114,"不要")=3,"OK",IF(OR($AX114="NG",$AX114="日数NG"),"距離NG",IF(OR(EH114&gt;=0,EH114=""),"OK","NG"))))</f>
        <v>OK</v>
      </c>
      <c r="EL114" s="192" t="str">
        <f ca="1">IF($F$12&lt;$B114,"",IF(COUNTIF($CX114:$DB114,"不要")=3,"OK",IF(OR($AX114="NG",$AX114="日数NG"),"距離NG",IF(OR(EH114&lt;=120,EH114=""),"OK","NG"))))</f>
        <v>OK</v>
      </c>
      <c r="EN114" s="92">
        <f ca="1">IF($F$12&lt;$B114,"",IF(AND($F$12&gt;=$B114,ISNUMBER(EH114)=TRUE),EH114,0))</f>
        <v>0</v>
      </c>
      <c r="EP114">
        <v>18</v>
      </c>
      <c r="ER114" s="192" t="str">
        <f ca="1">IF($F$12&lt;$B114,"",IF(AND($F$12&gt;=$B114,INDIRECT("'総括分析データ '!"&amp;ER$78&amp;$C114)&lt;&gt;""),VALUE(INDIRECT("'総括分析データ '!"&amp;ER$78&amp;$C114)),""))</f>
        <v/>
      </c>
      <c r="ET114" s="192" t="str">
        <f ca="1">IF($F$12&lt;$B114,"",IF(AND($F$12&gt;=$B114,INDIRECT("'総括分析データ '!"&amp;ET$78&amp;$C114)&lt;&gt;""),VALUE(INDIRECT("'総括分析データ '!"&amp;ET$78&amp;$C114)),""))</f>
        <v/>
      </c>
      <c r="EV114" s="192" t="str">
        <f ca="1">IF($F$12&lt;$B114,"",IF(OR(AND($F$12&gt;=$B114,COUNTIF($F$22:$I$32,"荷積み・荷卸し")=0),$D114=0),"不要",IF(AND($F$12&gt;=$B114,COUNTIF($F$22:$I$32,"荷積み・荷卸し")&gt;=1,$J114="NG"),"日数NG",IF(OR(AND($F$12&gt;=$B114,COUNTIF($F$22:$I$32,"荷積み・荷卸し")&gt;=1,$D114=1,$ER114&lt;&gt;""),AND($F$12&gt;=$B114,COUNTIF($F$22:$I$32,"荷積み・荷卸し")&gt;=1,$D114=1,$ET114&lt;&gt;"")),"OK","NG"))))</f>
        <v>不要</v>
      </c>
      <c r="EX114" s="192" t="str">
        <f ca="1">IF($F$12&lt;$B114,"",IF(OR(AND($F$12&gt;=$B114,COUNTIF($F$35:$I$45,"荷積み・荷卸し")=0),$F114=0),"不要",IF(AND($F$12&gt;=$B114,COUNTIF($F$35:$I$45,"荷積み・荷卸し")&gt;=1,$J114="NG"),"日数NG",IF(OR(AND($F$12&gt;=$B114,COUNTIF($F$35:$I$45,"荷積み・荷卸し")&gt;=1,$F114=1,$ER114&lt;&gt;""),AND($F$12&gt;=$B114,COUNTIF($F$35:$I$45,"荷積み・荷卸し")&gt;=1,$F114=1,$ET114&lt;&gt;"")),"OK","NG"))))</f>
        <v>不要</v>
      </c>
      <c r="EZ114" s="192" t="str">
        <f ca="1">IF($F$12&lt;$B114,"",IF(OR(AND($F$12&gt;=$B114,COUNTIF($F$48:$I$58,"荷積み・荷卸し")=0),$H114=0),"不要",IF(AND($F$12&gt;=$B114,COUNTIF($F$48:$I$58,"荷積み・荷卸し")&gt;=1,$J114="NG"),"日数NG",IF(OR(AND($F$12&gt;=$B114,COUNTIF($F$48:$I$58,"荷積み・荷卸し")&gt;=1,$H114=1,$ER114&lt;&gt;""),AND($F$12&gt;=$B114,COUNTIF($F$48:$I$58,"荷積み・荷卸し")&gt;=1,$H114=1,$ET114&lt;&gt;"")),"OK","NG"))))</f>
        <v>不要</v>
      </c>
      <c r="FB114" s="192" t="str">
        <f ca="1">IF($F$12&lt;$B114,"",IF(COUNTIF($EV114:$EZ114,"不要")=3,"OK",IF($N114="NG","日数NG",IF(OR(ER114&gt;=0,ER114=""),"OK","NG"))))</f>
        <v>OK</v>
      </c>
      <c r="FD114" s="192" t="str">
        <f ca="1">IF($F$12&lt;$B114,"",IF(COUNTIF($EV114:$EZ114,"不要")=3,"OK",IF($N114="NG","日数NG",IF(OR(ER114&lt;=$L114*1440,ER114=""),"OK","NG"))))</f>
        <v>OK</v>
      </c>
      <c r="FF114" s="192" t="str">
        <f ca="1">IF($F$12&lt;$B114,"",IF(COUNTIF($EV114:$EZ114,"不要")=3,"OK",IF($N114="NG","日数NG",IF(OR(ET114&gt;=0,ET114=""),"OK","NG"))))</f>
        <v>OK</v>
      </c>
      <c r="FH114" s="192" t="str">
        <f ca="1">IF($F$12&lt;$B114,"",IF(COUNTIF($EV114:$EZ114,"不要")=3,"OK",IF($N114="NG","日数NG",IF(OR(ET114&lt;=$L114*1440,ET114=""),"OK","NG"))))</f>
        <v>OK</v>
      </c>
      <c r="FJ114" s="107" t="str">
        <f ca="1">IF($F$12&lt;$B114,"",IF(COUNTIF($EV114:$EZ114,"不要")=3,"",IF(AND($F$12&gt;=$B114,ISNUMBER(ER114)=TRUE),ER114,0)))</f>
        <v/>
      </c>
      <c r="FL114" s="107" t="str">
        <f ca="1">IF($F$12&lt;$B114,"",IF(COUNTIF($EV114:$EZ114,"不要")=3,"",IF(AND($F$12&gt;=$B114,ISNUMBER(ET114)=TRUE),ET114,0)))</f>
        <v/>
      </c>
      <c r="FN114" s="192" t="str">
        <f ca="1">IF($F$12&lt;$B114,"",IF(AND($F$12&gt;=$B114,INDIRECT("'総括分析データ '!"&amp;FN$78&amp;$C114)&lt;&gt;""),VALUE(INDIRECT("'総括分析データ '!"&amp;FN$78&amp;$C114)),""))</f>
        <v/>
      </c>
      <c r="FP114" s="192" t="str">
        <f ca="1">IF($F$12&lt;$B114,"",IF(OR(AND($F$12&gt;=$B114,COUNTIF($F$22:$I$32,"荷待ち時間")=0),$D114=0),"不要",IF(AND($F$12&gt;=$B114,COUNTIF($F$22:$I$32,"荷待ち時間")&gt;=1,$J114="NG"),"日数NG",IF(AND($F$12&gt;=$B114,COUNTIF($F$22:$I$32,"荷待ち時間")&gt;=1,$D114=1,$FN114&lt;&gt;""),"OK","NG"))))</f>
        <v>不要</v>
      </c>
      <c r="FR114" s="192" t="str">
        <f ca="1">IF($F$12&lt;$B114,"",IF(OR(AND($F$12&gt;=$B114,COUNTIF($F$35:$I$45,"荷待ち時間")=0),$F114=0),"不要",IF(AND($F$12&gt;=$B114,COUNTIF($F$35:$I$45,"荷待ち時間")&gt;=1,$J114="NG"),"日数NG",IF(AND($F$12&gt;=$B114,COUNTIF($F$35:$I$45,"荷待ち時間")&gt;=1,$F114=1,$FN114&lt;&gt;""),"OK","NG"))))</f>
        <v>不要</v>
      </c>
      <c r="FT114" s="192" t="str">
        <f ca="1">IF($F$12&lt;$B114,"",IF(OR(AND($F$12&gt;=$B114,COUNTIF($F$48:$I$58,"荷待ち時間")=0),$H114=0),"不要",IF(AND($F$12&gt;=$B114,COUNTIF($F$48:$I$58,"荷待ち時間")&gt;=1,$J114="NG"),"日数NG",IF(AND($F$12&gt;=$B114,COUNTIF($F$48:$I$58,"荷待ち時間")&gt;=1,$H114=1,$FN114&lt;&gt;""),"OK","NG"))))</f>
        <v>不要</v>
      </c>
      <c r="FV114" s="192" t="str">
        <f ca="1">IF($F$12&lt;$B114,"",IF(COUNTIF($FP114:$FT114,"不要")=3,"OK",IF($N114="NG","日数NG",IF(FN114&gt;=0,"OK","NG"))))</f>
        <v>OK</v>
      </c>
      <c r="FX114" s="192" t="str">
        <f ca="1">IF($F$12&lt;$B114,"",IF(COUNTIF($FP114:$FT114,"不要")=3,"OK",IF($N114="NG","日数NG",IF(AND($F$12&gt;=$B114,$N114="OK",FN114&lt;=$L114*1440),"OK","NG"))))</f>
        <v>OK</v>
      </c>
      <c r="FZ114" s="107" t="str">
        <f ca="1">IF($F$12&lt;$B114,"",IF(COUNTIF($FP114:$FT114,"不要")=3,"",IF(AND($F$12&gt;=$B114,ISNUMBER(FN114)=TRUE),FN114,0)))</f>
        <v/>
      </c>
      <c r="GB114">
        <v>18</v>
      </c>
      <c r="GD114" s="192" t="str">
        <f ca="1">IF($F$12&lt;$B114,"",IF(AND($F$12&gt;=$B114,INDIRECT("'総括分析データ '!"&amp;GD$78&amp;$C114)&lt;&gt;""),VALUE(INDIRECT("'総括分析データ '!"&amp;GD$78&amp;$C114)),""))</f>
        <v/>
      </c>
      <c r="GF114" s="192" t="str">
        <f ca="1">IF($F$12&lt;$B114,"",IF(OR(AND($F$12&gt;=$B114,COUNTIF($F$22:$I$32,"荷待ち時間（うちアイドリング時間）")=0),$D114=0),"不要",IF(AND($F$12&gt;=$B114,COUNTIF($F$22:$I$32,"荷待ち時間（うちアイドリング時間）")&gt;=1,$J114="NG"),"日数NG",IF(AND($F$12&gt;=$B114,COUNTIF($F$22:$I$32,"荷待ち時間（うちアイドリング時間）")&gt;=1,$D114=1,GD114&lt;&gt;""),"OK","NG"))))</f>
        <v>不要</v>
      </c>
      <c r="GH114" s="192" t="str">
        <f ca="1">IF($F$12&lt;$B114,"",IF(OR(AND($F$12&gt;=$B114,COUNTIF($F$35:$I$45,"荷待ち時間（うちアイドリング時間）")=0),$F114=0),"不要",IF(AND($F$12&gt;=$B114,COUNTIF($F$35:$I$45,"荷待ち時間（うちアイドリング時間）")&gt;=1,$J114="NG"),"日数NG",IF(AND($F$12&gt;=$B114,COUNTIF($F$35:$I$45,"荷待ち時間（うちアイドリング時間）")&gt;=1,$F114=1,$GD114&lt;&gt;""),"OK","NG"))))</f>
        <v>不要</v>
      </c>
      <c r="GJ114" s="192" t="str">
        <f ca="1">IF($F$12&lt;$B114,"",IF(OR(AND($F$12&gt;=$B114,COUNTIF($F$48:$I$58,"荷待ち時間（うちアイドリング時間）")=0),$H114=0),"不要",IF(AND($F$12&gt;=$B114,COUNTIF($F$48:$I$58,"荷待ち時間（うちアイドリング時間）")&gt;=1,$J114="NG"),"日数NG",IF(AND($F$12&gt;=$B114,COUNTIF($F$48:$I$58,"荷待ち時間（うちアイドリング時間）")&gt;=1,$H114=1,$GD114&lt;&gt;""),"OK","NG"))))</f>
        <v>不要</v>
      </c>
      <c r="GL114" s="192" t="str">
        <f ca="1">IF($F$12&lt;$B114,"",IF(OR(AND($F$12&gt;=$B114,$F114=0),AND($F$12&gt;=$B114,$F$16&lt;&gt;5)),"不要",IF(AND($F$12&gt;=$B114,$F$16=5,$GD114&lt;&gt;""),"OK","NG")))</f>
        <v>不要</v>
      </c>
      <c r="GN114" s="192" t="str">
        <f ca="1">IF($F$12&lt;$B114,"",IF($N114="NG","日数NG",IF(GD114&gt;=0,"OK","NG")))</f>
        <v>OK</v>
      </c>
      <c r="GP114" s="192" t="str">
        <f ca="1">IF($F$12&lt;$B114,"",IF($N114="NG","日数NG",IF(OR(COUNTIF(GF114:GL114,"不要")=4,AND($F$12&gt;=$B114,$N114="OK",$FN114&gt;=0,$GD114&lt;=FN114),AND($F$12&gt;=$B114,$N114="OK",$FN114="",$GD114&lt;=$L114*1440)),"OK","NG")))</f>
        <v>OK</v>
      </c>
      <c r="GR114" s="107" t="str">
        <f ca="1">IF($F$12&lt;$B114,"",IF(COUNTIF($GF114:$GJ114,"不要")=3,"",IF(AND($F$12&gt;=$B114,ISNUMBER(GD114)=TRUE),GD114,0)))</f>
        <v/>
      </c>
      <c r="GT114" s="192" t="str">
        <f ca="1">IF($F$12&lt;$B114,"",IF(AND($F$12&gt;=$B114,INDIRECT("'総括分析データ '!"&amp;GT$78&amp;$C114)&lt;&gt;""),VALUE(INDIRECT("'総括分析データ '!"&amp;GT$78&amp;$C114)),""))</f>
        <v/>
      </c>
      <c r="GV114" s="192" t="str">
        <f ca="1">IF($F$12&lt;$B114,"",IF(OR(AND($F$12&gt;=$B114,COUNTIF($F$22:$I$32,"早着による待機時間")=0),$D114=0),"不要",IF(AND($F$12&gt;=$B114,COUNTIF($F$22:$I$32,"早着による待機時間")&gt;=1,$J114="NG"),"日数NG",IF(AND($F$12&gt;=$B114,COUNTIF($F$22:$I$32,"早着による待機時間")&gt;=1,$D114=1,GT114&lt;&gt;""),"OK","NG"))))</f>
        <v>不要</v>
      </c>
      <c r="GX114" s="192" t="str">
        <f ca="1">IF($F$12&lt;$B114,"",IF(OR(AND($F$12&gt;=$B114,COUNTIF($F$35:$I$45,"早着による待機時間")=0),$F114=0),"不要",IF(AND($F$12&gt;=$B114,COUNTIF($F$35:$I$45,"早着による待機時間")&gt;=1,$J114="NG"),"日数NG",IF(AND($F$12&gt;=$B114,COUNTIF($F$35:$I$45,"早着による待機時間")&gt;=1,$F114=1,GT114&lt;&gt;""),"OK","NG"))))</f>
        <v>不要</v>
      </c>
      <c r="GZ114" s="192" t="str">
        <f ca="1">IF($F$12&lt;$B114,"",IF(OR(AND($F$12&gt;=$B114,COUNTIF($F$48:$I$58,"早着による待機時間")=0),$H114=0),"不要",IF(AND($F$12&gt;=$B114,COUNTIF($F$48:$I$58,"早着による待機時間")&gt;=1,$J114="NG"),"日数NG",IF(AND($F$12&gt;=$B114,COUNTIF($F$48:$I$58,"早着による待機時間")&gt;=1,$H114=1,GT114&lt;&gt;""),"OK","NG"))))</f>
        <v>不要</v>
      </c>
      <c r="HB114" s="192" t="str">
        <f ca="1">IF($F$12&lt;$B114,"",IF(COUNTIF($GV114:$GZ114,"不要")=3,"OK",IF($N114="NG","日数NG",IF(GT114&gt;=0,"OK","NG"))))</f>
        <v>OK</v>
      </c>
      <c r="HD114" s="192" t="str">
        <f ca="1">IF($F$12&lt;$B114,"",IF(COUNTIF($GV114:$GZ114,"不要")=3,"OK",IF($N114="NG","日数NG",IF(AND($F$12&gt;=$B114,$N114="OK",GT114&lt;=$L114*1440),"OK","NG"))))</f>
        <v>OK</v>
      </c>
      <c r="HF114" s="107" t="str">
        <f ca="1">IF($F$12&lt;$B114,"",IF(COUNTIF($GV114:$GZ114,"不要")=3,"",IF(AND($F$12&gt;=$B114,ISNUMBER(GT114)=TRUE),GT114,0)))</f>
        <v/>
      </c>
      <c r="HH114">
        <v>18</v>
      </c>
      <c r="HJ114" s="192" t="str">
        <f ca="1">IF($F$12&lt;$B114,"",IF(AND($F$12&gt;=$B114,INDIRECT("'総括分析データ '!"&amp;HJ$78&amp;$C114)&lt;&gt;""),VALUE(INDIRECT("'総括分析データ '!"&amp;HJ$78&amp;$C114)),""))</f>
        <v/>
      </c>
      <c r="HL114" s="192" t="str">
        <f ca="1">IF($F$12&lt;$B114,"",IF(OR(AND($F$12&gt;=$B114,COUNTIF($F$22:$I$32,"休憩")=0),$D114=0),"不要",IF(AND($F$12&gt;=$B114,COUNTIF($F$22:$I$32,"休憩")&gt;=1,$J114="NG"),"日数NG",IF(AND($F$12&gt;=$B114,COUNTIF($F$22:$I$32,"休憩")&gt;=1,$D114=1,HJ114&lt;&gt;""),"OK","NG"))))</f>
        <v>不要</v>
      </c>
      <c r="HN114" s="192" t="str">
        <f ca="1">IF($F$12&lt;$B114,"",IF(OR(AND($F$12&gt;=$B114,COUNTIF($F$35:$I$45,"休憩")=0),$F114=0),"不要",IF(AND($F$12&gt;=$B114,COUNTIF($F$35:$I$45,"休憩")&gt;=1,$J114="NG"),"日数NG",IF(AND($F$12&gt;=$B114,COUNTIF($F$35:$I$45,"休憩")&gt;=1,$F114=1,HJ114&lt;&gt;""),"OK","NG"))))</f>
        <v>不要</v>
      </c>
      <c r="HP114" s="192" t="str">
        <f ca="1">IF($F$12&lt;$B114,"",IF(OR(AND($F$12&gt;=$B114,COUNTIF($F$48:$I$58,"休憩")=0),$H114=0),"不要",IF(AND($F$12&gt;=$B114,COUNTIF($F$48:$I$58,"休憩")&gt;=1,$J114="NG"),"日数NG",IF(AND($F$12&gt;=$B114,COUNTIF($F$48:$I$58,"休憩")&gt;=1,$H114=1,HJ114&lt;&gt;""),"OK","NG"))))</f>
        <v>不要</v>
      </c>
      <c r="HR114" s="192" t="str">
        <f ca="1">IF($F$12&lt;$B114,"",IF(COUNTIF($HL114:$HP114,"不要")=3,"OK",IF($N114="NG","日数NG",IF(HJ114&gt;=0,"OK","NG"))))</f>
        <v>OK</v>
      </c>
      <c r="HT114" s="192" t="str">
        <f ca="1">IF($F$12&lt;$B114,"",IF(COUNTIF($HL114:$HP114,"不要")=3,"OK",IF($N114="NG","日数NG",IF(AND($F$12&gt;=$B114,$N114="OK",HJ114&lt;=$L114*1440),"OK","NG"))))</f>
        <v>OK</v>
      </c>
      <c r="HV114" s="107" t="str">
        <f ca="1">IF($F$12&lt;$B114,"",IF(COUNTIF($HL114:$HP114,"不要")=3,"",IF(AND($F$12&gt;=$B114,ISNUMBER(HJ114)=TRUE),HJ114,0)))</f>
        <v/>
      </c>
      <c r="HX114" s="192" t="str">
        <f ca="1">IF($F$12&lt;$B114,"",IF(AND($F$12&gt;=$B114,INDIRECT("'総括分析データ '!"&amp;HX$78&amp;$C114)&lt;&gt;""),VALUE(INDIRECT("'総括分析データ '!"&amp;HX$78&amp;$C114)),""))</f>
        <v/>
      </c>
      <c r="HZ114" s="192" t="str">
        <f ca="1">IF($F$12&lt;$B114,"",IF(OR(AND($F$12&gt;=$B114,COUNTIF($F$22:$I$32,"発着時刻")=0),$D114=0),"不要",IF(AND($F$12&gt;=$B114,COUNTIF($F$22:$I$32,"発着時刻")&gt;=1,$J114="NG"),"日数NG",IF(AND($F$12&gt;=$B114,COUNTIF($F$22:$I$32,"発着時刻")&gt;=1,$D114=1,HX114&lt;&gt;""),"OK","NG"))))</f>
        <v>不要</v>
      </c>
      <c r="IB114" s="192" t="str">
        <f ca="1">IF($F$12&lt;$B114,"",IF(OR(AND($F$12&gt;=$B114,COUNTIF($F$35:$I$45,"発着時刻")=0),$F114=0),"不要",IF(AND($F$12&gt;=$B114,COUNTIF($F$35:$I$45,"発着時刻")&gt;=1,$J114="NG"),"日数NG",IF(AND($F$12&gt;=$B114,COUNTIF($F$35:$I$45,"発着時刻")&gt;=1,$F114=1,HX114&lt;&gt;""),"OK","NG"))))</f>
        <v>不要</v>
      </c>
      <c r="ID114" s="192" t="str">
        <f ca="1">IF($F$12&lt;$B114,"",IF(OR(AND($F$12&gt;=$B114,COUNTIF($F$48:$I$58,"発着時刻")=0),$H114=0),"不要",IF(AND($F$12&gt;=$B114,COUNTIF($F$48:$I$58,"発着時刻")&gt;=1,$J114="NG"),"日数NG",IF(AND($F$12&gt;=$B114,COUNTIF($F$48:$I$58,"発着時刻")&gt;=1,$H114=1,HX114&lt;&gt;""),"OK","NG"))))</f>
        <v>不要</v>
      </c>
      <c r="IF114" s="192" t="str">
        <f ca="1">IF($F$12&lt;$B114,"",IF(COUNTIF(HZ114:ID114,"不要")=3,"OK",IF($N114="NG","日数NG",IF(HX114="","OK",IF(AND(HX114&gt;=0,HX114&lt;&gt;"",ROUNDUP(HX114,0)-ROUNDDOWN(HX114,0)=0),"OK","NG")))))</f>
        <v>OK</v>
      </c>
      <c r="IH114" s="107" t="str">
        <f ca="1">IF($F$12&lt;$B114,"",IF(COUNTIF(HZ114:ID114,"不要")=3,"",IF(AND($F$12&gt;=$B114,ISNUMBER(HX114)=TRUE),HX114,0)))</f>
        <v/>
      </c>
      <c r="IJ114" s="192" t="str">
        <f ca="1">IF($F$12&lt;$B114,"",IF(AND($F$12&gt;=$B114,INDIRECT("'総括分析データ '!"&amp;IJ$78&amp;$C114)&lt;&gt;""),INDIRECT("'総括分析データ '!"&amp;IJ$78&amp;$C114),""))</f>
        <v/>
      </c>
      <c r="IL114" s="192" t="str">
        <f ca="1">IF($F$12&lt;$B114,"",IF(OR(AND($F$12&gt;=$B114,COUNTIF($F$22:$I$32,"積載情報")=0),$D114=0),"不要",IF(AND($F$12&gt;=$B114,COUNTIF($F$22:$I$32,"積載情報")&gt;=1,$J114="NG"),"日数NG",IF(AND($F$12&gt;=$B114,COUNTIF($F$22:$I$32,"積載情報")&gt;=1,$D114=1,IJ114&lt;&gt;""),"OK","NG"))))</f>
        <v>不要</v>
      </c>
      <c r="IN114" s="192" t="str">
        <f ca="1">IF($F$12&lt;$B114,"",IF(OR(AND($F$12&gt;=$B114,COUNTIF($F$35:$I$45,"積載情報")=0),$F114=0),"不要",IF(AND($F$12&gt;=$B114,COUNTIF($F$35:$I$45,"積載情報")&gt;=1,$J114="NG"),"日数NG",IF(AND($F$12&gt;=$B114,COUNTIF($F$35:$I$45,"積載情報")&gt;=1,$F114=1,IJ114&lt;&gt;""),"OK","NG"))))</f>
        <v>不要</v>
      </c>
      <c r="IP114" s="192" t="str">
        <f ca="1">IF($F$12&lt;$B114,"",IF(OR(AND($F$12&gt;=$B114,COUNTIF($F$48:$I$58,"積載情報")=0),$H114=0),"不要",IF(AND($F$12&gt;=$B114,COUNTIF($F$48:$I$58,"積載情報")&gt;=1,$J114="NG"),"日数NG",IF(AND($F$12&gt;=$B114,COUNTIF($F$48:$I$58,"積載情報")&gt;=1,$H114=1,IJ114&lt;&gt;""),"OK","NG"))))</f>
        <v>不要</v>
      </c>
      <c r="IR114" s="192" t="str">
        <f ca="1">IF($F$12&lt;$B114,"",IF(COUNTIF(IL114:IP114,"不要")=3,"OK",IF($N114="NG","日数NG",IF(IJ114="","OK",IF(COUNTIF(プルダウンリスト!$C$5:$C$8,反映・確認シート!IJ114)=1,"OK","NG")))))</f>
        <v>OK</v>
      </c>
      <c r="IT114" s="107" t="str">
        <f ca="1">IF($F$12&lt;$B114,"",IF($F$12&lt;$B114,"",IF(COUNTIF(IL114:IP114,"不要")=3,"",IJ114)))</f>
        <v/>
      </c>
      <c r="IV114" s="192" t="str">
        <f ca="1">IF($F$12&lt;$B114,"",IF(OR(AND($F$12&gt;=$B114,COUNTIF($F$48:$I$58,"積載情報")=0),$H114=0),"不要",IF(AND($F$12&gt;=$B114,COUNTIF($F$48:$I$58,"積載情報")&gt;=1,$J114="NG"),"日数NG",IF(AND($F$12&gt;=$B114,COUNTIF($F$48:$I$58,"積載情報")&gt;=1,$H114=1,IP114&lt;&gt;""),"OK","NG"))))</f>
        <v>不要</v>
      </c>
      <c r="IX114">
        <v>18</v>
      </c>
      <c r="IZ114" s="192" t="str">
        <f ca="1">IF($F$12&lt;$B114,"",IF(AND($F$12&gt;=$B114,INDIRECT("'総括分析データ '!"&amp;IZ$78&amp;$C114)&lt;&gt;""),VALUE(INDIRECT("'総括分析データ '!"&amp;IZ$78&amp;$C114)),""))</f>
        <v/>
      </c>
      <c r="JB114" s="192" t="str">
        <f ca="1">IF($F$12&lt;$B114,"",IF(OR(AND($F$12&gt;=$B114,COUNTIF($F$22:$I$32,"空車情報")=0),$D114=0),"不要",IF(AND($F$12&gt;=$B114,COUNTIF($F$22:$I$32,"空車情報")&gt;=1,$J114="NG"),"日数NG",IF(AND($F$12&gt;=$B114,COUNTIF($F$22:$I$32,"空車情報")&gt;=1,$D114=1,IZ114&lt;&gt;""),"OK","NG"))))</f>
        <v>不要</v>
      </c>
      <c r="JD114" s="192" t="str">
        <f ca="1">IF($F$12&lt;$B114,"",IF(OR(AND($F$12&gt;=$B114,COUNTIF($F$35:$I$45,"空車情報")=0),$F114=0),"不要",IF(AND($F$12&gt;=$B114,COUNTIF($F$35:$I$45,"空車情報")&gt;=1,$J114="NG"),"日数NG",IF(AND($F$12&gt;=$B114,COUNTIF($F$35:$I$45,"空車情報")&gt;=1,$F114=1,IZ114&lt;&gt;""),"OK","NG"))))</f>
        <v>不要</v>
      </c>
      <c r="JF114" s="192" t="str">
        <f ca="1">IF($F$12&lt;$B114,"",IF(OR(AND($F$12&gt;=$B114,COUNTIF($F$48:$I$58,"空車情報")=0),$H114=0),"不要",IF(AND($F$12&gt;=$B114,COUNTIF($F$48:$I$58,"空車情報")&gt;=1,$J114="NG"),"日数NG",IF(AND($F$12&gt;=$B114,COUNTIF($F$48:$I$58,"空車情報")&gt;=1,$H114=1,IZ114&lt;&gt;""),"OK","NG"))))</f>
        <v>不要</v>
      </c>
      <c r="JH114" s="192" t="str">
        <f ca="1">IF($F$12&lt;$B114,"",IF(COUNTIF(JB114:JF114,"不要")=3,"OK",IF($N114="NG","日数NG",IF(IZ114&gt;=0,"OK","NG"))))</f>
        <v>OK</v>
      </c>
      <c r="JJ114" s="192" t="str">
        <f ca="1">IF($F$12&lt;$B114,"",IF(COUNTIF(JB114:JF114,"不要")=3,"OK",IF($N114="NG","日数NG",IF(OR(AND($F$12&gt;=$B114,$N114="OK",$CH114&gt;=0,IZ114&lt;=$CH114),AND($F$12&gt;=$B114,$N114="OK",$CH114="",IZ114&lt;=$L114*1440)),"OK","NG"))))</f>
        <v>OK</v>
      </c>
      <c r="JL114" s="107" t="str">
        <f ca="1">IF($F$12&lt;$B114,"",IF(COUNTIF(JB114:JF114,"不要")=3,"",IF(AND($F$12&gt;=$B114,ISNUMBER(IZ114)=TRUE),IZ114,0)))</f>
        <v/>
      </c>
      <c r="JN114" s="192" t="str">
        <f ca="1">IF($F$12&lt;$B114,"",IF(AND($F$12&gt;=$B114,INDIRECT("'総括分析データ '!"&amp;JN$78&amp;$C114)&lt;&gt;""),VALUE(INDIRECT("'総括分析データ '!"&amp;JN$78&amp;$C114)),""))</f>
        <v/>
      </c>
      <c r="JP114" s="192" t="str">
        <f ca="1">IF($F$12&lt;$B114,"",IF(OR(AND($F$12&gt;=$B114,COUNTIF($F$22:$I$32,"空車情報")=0),$D114=0),"不要",IF(AND($F$12&gt;=$B114,COUNTIF($F$22:$I$32,"空車情報")&gt;=1,$J114="NG"),"日数NG",IF(AND($F$12&gt;=$B114,COUNTIF($F$22:$I$32,"空車情報")&gt;=1,$D114=1,JN114&lt;&gt;""),"OK","NG"))))</f>
        <v>不要</v>
      </c>
      <c r="JR114" s="192" t="str">
        <f ca="1">IF($F$12&lt;$B114,"",IF(OR(AND($F$12&gt;=$B114,COUNTIF($F$35:$I$45,"空車情報")=0),$F114=0),"不要",IF(AND($F$12&gt;=$B114,COUNTIF($F$35:$I$45,"空車情報")&gt;=1,$J114="NG"),"日数NG",IF(AND($F$12&gt;=$B114,COUNTIF($F$35:$I$45,"空車情報")&gt;=1,$F114=1,JN114&lt;&gt;""),"OK","NG"))))</f>
        <v>不要</v>
      </c>
      <c r="JT114" s="192" t="str">
        <f ca="1">IF($F$12&lt;$B114,"",IF(OR(AND($F$12&gt;=$B114,COUNTIF($F$48:$I$58,"空車情報")=0),$H114=0),"不要",IF(AND($F$12&gt;=$B114,COUNTIF($F$48:$I$58,"空車情報")&gt;=1,$J114="NG"),"日数NG",IF(AND($F$12&gt;=$B114,COUNTIF($F$48:$I$58,"空車情報")&gt;=1,$H114=1,JN114&lt;&gt;""),"OK","NG"))))</f>
        <v>不要</v>
      </c>
      <c r="JV114" s="192" t="str">
        <f ca="1">IF($F$12&lt;$B114,"",IF(COUNTIF(JP114:JT114,"不要")=3,"OK",IF($N114="NG","日数NG",IF(AND($F$12&gt;=$B114,JN114&gt;=0,JN114&lt;=AV114),"OK","NG"))))</f>
        <v>OK</v>
      </c>
      <c r="JX114" s="107" t="str">
        <f ca="1">IF($F$12&lt;$B114,"",IF(COUNTIF(JP114:JT114,"不要")=3,"",IF(AND($F$12&gt;=$B114,ISNUMBER(JN114)=TRUE),JN114,0)))</f>
        <v/>
      </c>
      <c r="JZ114" s="192" t="str">
        <f ca="1">IF($F$12&lt;$B114,"",IF(AND($F$12&gt;=$B114,INDIRECT("'総括分析データ '!"&amp;JZ$78&amp;$C114)&lt;&gt;""),VALUE(INDIRECT("'総括分析データ '!"&amp;JZ$78&amp;$C114)),""))</f>
        <v/>
      </c>
      <c r="KB114" s="192" t="str">
        <f ca="1">IF($F$12&lt;$B114,"",IF(OR(AND($F$12&gt;=$B114,COUNTIF($F$22:$I$32,"空車情報")=0),$D114=0),"不要",IF(AND($F$12&gt;=$B114,COUNTIF($F$22:$I$32,"空車情報")&gt;=1,$J114="NG"),"日数NG",IF(AND($F$12&gt;=$B114,COUNTIF($F$22:$I$32,"空車情報")&gt;=1,$D114=1,JZ114&lt;&gt;""),"OK","NG"))))</f>
        <v>不要</v>
      </c>
      <c r="KD114" s="192" t="str">
        <f ca="1">IF($F$12&lt;$B114,"",IF(OR(AND($F$12&gt;=$B114,COUNTIF($F$35:$I$45,"空車情報")=0),$F114=0),"不要",IF(AND($F$12&gt;=$B114,COUNTIF($F$35:$I$45,"空車情報")&gt;=1,$J114="NG"),"日数NG",IF(AND($F$12&gt;=$B114,COUNTIF($F$35:$I$45,"空車情報")&gt;=1,$F114=1,JZ114&lt;&gt;""),"OK","NG"))))</f>
        <v>不要</v>
      </c>
      <c r="KF114" s="192" t="str">
        <f ca="1">IF($F$12&lt;$B114,"",IF(OR(AND($F$12&gt;=$B114,COUNTIF($F$48:$I$58,"空車情報")=0),$H114=0),"不要",IF(AND($F$12&gt;=$B114,COUNTIF($F$48:$I$58,"空車情報")&gt;=1,$J114="NG"),"日数NG",IF(AND($F$12&gt;=$B114,COUNTIF($F$48:$I$58,"空車情報")&gt;=1,$H114=1,JZ114&lt;&gt;""),"OK","NG"))))</f>
        <v>不要</v>
      </c>
      <c r="KH114" s="192" t="str">
        <f ca="1">IF($F$12&lt;$B114,"",IF(COUNTIF(KB114:KF114,"不要")=3,"OK",IF($N114="NG","日数NG",IF(AND($F$12&gt;=$B114,JZ114&gt;=0,JZ114&lt;=100),"OK","NG"))))</f>
        <v>OK</v>
      </c>
      <c r="KJ114" s="107" t="str">
        <f ca="1">IF($F$12&lt;$B114,"",IF(COUNTIF(KB114:KF114,"不要")=3,"",IF(AND($F$12&gt;=$B114,ISNUMBER(JZ114)=TRUE),JZ114,0)))</f>
        <v/>
      </c>
      <c r="KL114">
        <v>18</v>
      </c>
      <c r="KN114" s="192" t="str">
        <f ca="1">IF($F$12&lt;$B114,"",IF(AND($F$12&gt;=$B114,INDIRECT("'総括分析データ '!"&amp;KN$78&amp;$C114)&lt;&gt;""),VALUE(INDIRECT("'総括分析データ '!"&amp;KN$78&amp;$C114)),""))</f>
        <v/>
      </c>
      <c r="KP114" s="192" t="str">
        <f ca="1">IF($F$12&lt;$B114,"",IF(OR(AND($F$12&gt;=$B114,COUNTIF($F$22:$I$32,"交通情報")=0),$D114=0),"不要",IF(AND($F$12&gt;=$B114,COUNTIF($F$22:$I$32,"交通情報")&gt;=1,$AX114="*NG*"),"距離NG",IF(AND($F$12&gt;=$B114,COUNTIF($F$22:$I$32,"交通情報")&gt;=1,$D114=1,KN114&lt;&gt;""),"OK","NG"))))</f>
        <v>不要</v>
      </c>
      <c r="KR114" s="192" t="str">
        <f ca="1">IF($F$12&lt;$B114,"",IF(OR(AND($F$12&gt;=$B114,COUNTIF($F$35:$I$45,"交通情報")=0),$F114=0),"不要",IF(AND($F$12&gt;=$B114,COUNTIF($F$35:$I$45,"交通情報")&gt;=1,$AX114="*NG*"),"距離NG",IF(AND($F$12&gt;=$B114,COUNTIF($F$35:$I$45,"交通情報")&gt;=1,$F114=1,KN114&lt;&gt;""),"OK","NG"))))</f>
        <v>不要</v>
      </c>
      <c r="KT114" s="192" t="str">
        <f ca="1">IF($F$12&lt;$B114,"",IF(OR(AND($F$12&gt;=$B114,COUNTIF($F$48:$I$58,"交通情報")=0),$H114=0),"不要",IF(AND($F$12&gt;=$B114,COUNTIF($F$48:$I$58,"交通情報")&gt;=1,$AX114="*NG*"),"距離NG",IF(AND($F$12&gt;=$B114,COUNTIF($F$48:$I$58,"交通情報")&gt;=1,$H114=1,KN114&lt;&gt;""),"OK","NG"))))</f>
        <v>不要</v>
      </c>
      <c r="KV114" s="192" t="str">
        <f ca="1">IF($F$12&lt;$B114,"",IF(COUNTIF(KP114:KT114,"不要")=3,"OK",IF($N114="NG","日数NG",IF(AND($F$12&gt;=$B114,KN114&gt;=0,KN114&lt;=$AV114),"OK","NG"))))</f>
        <v>OK</v>
      </c>
      <c r="KX114" s="107" t="str">
        <f ca="1">IF($F$12&lt;$B114,"",IF(COUNTIF(KP114:KT114,"不要")=3,"",IF(AND($F$12&gt;=$B114,ISNUMBER(KN114)=TRUE),KN114,0)))</f>
        <v/>
      </c>
      <c r="KZ114" s="192" t="str">
        <f ca="1">IF($F$12&lt;$B114,"",IF(AND($F$12&gt;=$B114,INDIRECT("'総括分析データ '!"&amp;KZ$78&amp;$C114)&lt;&gt;""),VALUE(INDIRECT("'総括分析データ '!"&amp;KZ$78&amp;$C114)),""))</f>
        <v/>
      </c>
      <c r="LB114" s="192" t="str">
        <f ca="1">IF($F$12&lt;$B114,"",IF(OR(AND($F$12&gt;=$B114,COUNTIF($F$22:$I$32,"交通情報")=0),$D114=0),"不要",IF(AND($F$12&gt;=$B114,COUNTIF($F$22:$I$32,"交通情報")&gt;=1,$D114=1,KZ114&lt;&gt;""),"OK","NG")))</f>
        <v>不要</v>
      </c>
      <c r="LD114" s="192" t="str">
        <f ca="1">IF($F$12&lt;$B114,"",IF(OR(AND($F$12&gt;=$B114,COUNTIF($F$35:$I$45,"交通情報")=0),$F114=0),"不要",IF(AND($F$12&gt;=$B114,COUNTIF($F$35:$I$45,"交通情報")&gt;=1,$F114=1,KZ114&lt;&gt;""),"OK","NG")))</f>
        <v>不要</v>
      </c>
      <c r="LF114" s="192" t="str">
        <f ca="1">IF($F$12&lt;$B114,"",IF(OR(AND($F$12&gt;=$B114,COUNTIF($F$48:$I$58,"交通情報")=0),$H114=0),"不要",IF(AND($F$12&gt;=$B114,COUNTIF($F$48:$I$58,"交通情報")&gt;=1,$H114=1,KZ114&lt;&gt;""),"OK","NG")))</f>
        <v>不要</v>
      </c>
      <c r="LH114" s="192" t="str">
        <f ca="1">IF($F$12&lt;$B114,"",IF(COUNTIF(LB114:LF114,"不要")=3,"OK",IF($N114="NG","日数NG",IF(KZ114="","OK",IF(AND(KZ114&gt;=0,KZ114&lt;&gt;"",ROUNDUP(KZ114,0)-ROUNDDOWN(KZ114,0)=0),"OK","NG")))))</f>
        <v>OK</v>
      </c>
      <c r="LJ114" s="107" t="str">
        <f ca="1">IF($F$12&lt;$B114,"",IF(COUNTIF(LB114:LF114,"不要")=3,"",IF(AND($F$12&gt;=$B114,ISNUMBER(KZ114)=TRUE),KZ114,0)))</f>
        <v/>
      </c>
      <c r="LL114" s="192" t="str">
        <f ca="1">IF($F$12&lt;$B114,"",IF(AND($F$12&gt;=$B114,INDIRECT("'総括分析データ '!"&amp;LL$78&amp;$C114)&lt;&gt;""),VALUE(INDIRECT("'総括分析データ '!"&amp;LL$78&amp;$C114)),""))</f>
        <v/>
      </c>
      <c r="LN114" s="192" t="str">
        <f ca="1">IF($F$12&lt;$B114,"",IF(OR(AND($F$12&gt;=$B114,COUNTIF($F$22:$I$32,"交通情報")=0),$D114=0),"不要",IF(AND($F$12&gt;=$B114,COUNTIF($F$22:$I$32,"交通情報")&gt;=1,$J114="NG"),"日数NG",IF(AND($F$12&gt;=$B114,COUNTIF($F$22:$I$32,"交通情報")&gt;=1,$D114=1,LL114&lt;&gt;""),"OK","NG"))))</f>
        <v>不要</v>
      </c>
      <c r="LP114" s="192" t="str">
        <f ca="1">IF($F$12&lt;$B114,"",IF(OR(AND($F$12&gt;=$B114,COUNTIF($F$35:$I$45,"交通情報")=0),$F114=0),"不要",IF(AND($F$12&gt;=$B114,COUNTIF($F$35:$I$45,"交通情報")&gt;=1,$J114="NG"),"日数NG",IF(AND($F$12&gt;=$B114,COUNTIF($F$35:$I$45,"交通情報")&gt;=1,$F114=1,LL114&lt;&gt;""),"OK","NG"))))</f>
        <v>不要</v>
      </c>
      <c r="LR114" s="192" t="str">
        <f ca="1">IF($F$12&lt;$B114,"",IF(OR(AND($F$12&gt;=$B114,COUNTIF($F$48:$I$58,"交通情報")=0),$H114=0),"不要",IF(AND($F$12&gt;=$B114,COUNTIF($F$48:$I$58,"交通情報")&gt;=1,$J114="NG"),"日数NG",IF(AND($F$12&gt;=$B114,COUNTIF($F$48:$I$58,"交通情報")&gt;=1,$H114=1,LL114&lt;&gt;""),"OK","NG"))))</f>
        <v>不要</v>
      </c>
      <c r="LT114" s="192" t="str">
        <f ca="1">IF($F$12&lt;$B114,"",IF(COUNTIF(LN114:LR114,"不要")=3,"OK",IF($N114="NG","日数NG",IF(LL114&gt;=0,"OK","NG"))))</f>
        <v>OK</v>
      </c>
      <c r="LV114" s="192" t="str">
        <f ca="1">IF($F$12&lt;$B114,"",IF(COUNTIF(LN114:LR114,"不要")=3,"OK",IF($N114="NG","日数NG",IF(OR(AND($F$12&gt;=$B114,$N114="OK",$CH114&gt;=0,LL114&lt;=$CH114),AND($F$12&gt;=$B114,$N114="OK",$CH114="",LL114&lt;=$L114*1440)),"OK","NG"))))</f>
        <v>OK</v>
      </c>
      <c r="LX114" s="107" t="str">
        <f ca="1">IF($F$12&lt;$B114,"",IF(COUNTIF(LN114:LR114,"不要")=3,"",IF(AND($F$12&gt;=$B114,ISNUMBER(LL114)=TRUE),LL114,0)))</f>
        <v/>
      </c>
      <c r="LZ114">
        <v>18</v>
      </c>
      <c r="MB114" s="192" t="str">
        <f ca="1">IF($F$12&lt;$B114,"",IF(AND($F$12&gt;=$B114,INDIRECT("'総括分析データ '!"&amp;MB$78&amp;$C114)&lt;&gt;""),VALUE(INDIRECT("'総括分析データ '!"&amp;MB$78&amp;$C114)),""))</f>
        <v/>
      </c>
      <c r="MD114" s="192" t="str">
        <f ca="1">IF($F$12&lt;$B114,"",IF(OR(AND($F$12&gt;=$B114,COUNTIF($F$22:$I$32,"温度情報")=0),$D114=0),"不要",IF(AND($F$12&gt;=$B114,COUNTIF($F$22:$I$32,"温度情報")&gt;=1,$J114="NG"),"日数NG",IF(AND($F$12&gt;=$B114,COUNTIF($F$22:$I$32,"温度情報")&gt;=1,$D114=1,MB114&lt;&gt;""),"OK","NG"))))</f>
        <v>不要</v>
      </c>
      <c r="MF114" s="192" t="str">
        <f ca="1">IF($F$12&lt;$B114,"",IF(OR(AND($F$12&gt;=$B114,COUNTIF($F$35:$I$45,"温度情報")=0),$F114=0),"不要",IF(AND($F$12&gt;=$B114,COUNTIF($F$35:$I$45,"温度情報")&gt;=1,$J114="NG"),"日数NG",IF(AND($F$12&gt;=$B114,COUNTIF($F$35:$I$45,"温度情報")&gt;=1,$F114=1,MB114&lt;&gt;""),"OK","NG"))))</f>
        <v>不要</v>
      </c>
      <c r="MH114" s="192" t="str">
        <f ca="1">IF($F$12&lt;$B114,"",IF(OR(AND($F$12&gt;=$B114,COUNTIF($F$48:$I$58,"温度情報")=0),$H114=0),"不要",IF(AND($F$12&gt;=$B114,COUNTIF($F$48:$I$58,"温度情報")&gt;=1,$J114="NG"),"日数NG",IF(AND($F$12&gt;=$B114,COUNTIF($F$48:$I$58,"温度情報")&gt;=1,$H114=1,MB114&lt;&gt;""),"OK","NG"))))</f>
        <v>不要</v>
      </c>
      <c r="MJ114" s="192" t="str">
        <f ca="1">IF($F$12&lt;$B114,"",IF(COUNTIF(MD114:MH114,"不要")=3,"OK",IF(AND($F$12&gt;=$B114,MB114&gt;100,MB114&lt;-100),"BC","OK")))</f>
        <v>OK</v>
      </c>
      <c r="ML114" s="107" t="str">
        <f ca="1">IF($F$12&lt;$B114,"",IF(COUNTIF(MD114:MH114,"不要")=3,"",IF(AND($F$12&gt;=$B114,ISNUMBER(MB114)=TRUE),MB114,0)))</f>
        <v/>
      </c>
      <c r="MN114" s="192" t="str">
        <f ca="1">IF($F$12&lt;$B114,"",IF(AND($F$12&gt;=$B114,INDIRECT("'総括分析データ '!"&amp;MN$78&amp;$C114)&lt;&gt;""),VALUE(INDIRECT("'総括分析データ '!"&amp;MN$78&amp;$C114)),""))</f>
        <v/>
      </c>
      <c r="MP114" s="192" t="str">
        <f ca="1">IF($F$12&lt;$B114,"",IF(OR(AND($F$12&gt;=$B114,COUNTIF($F$22:$I$32,"温度情報")=0),$D114=0),"不要",IF(AND($F$12&gt;=$B114,COUNTIF($F$22:$I$32,"温度情報")&gt;=1,$J114="NG"),"日数NG",IF(AND($F$12&gt;=$B114,COUNTIF($F$22:$I$32,"温度情報")&gt;=1,$D114=1,MN114&lt;&gt;""),"OK","NG"))))</f>
        <v>不要</v>
      </c>
      <c r="MR114" s="192" t="str">
        <f ca="1">IF($F$12&lt;$B114,"",IF(OR(AND($F$12&gt;=$B114,COUNTIF($F$35:$I$45,"温度情報")=0),$F114=0),"不要",IF(AND($F$12&gt;=$B114,COUNTIF($F$35:$I$45,"温度情報")&gt;=1,$J114="NG"),"日数NG",IF(AND($F$12&gt;=$B114,COUNTIF($F$35:$I$45,"温度情報")&gt;=1,$F114=1,MN114&lt;&gt;""),"OK","NG"))))</f>
        <v>不要</v>
      </c>
      <c r="MT114" s="192" t="str">
        <f ca="1">IF($F$12&lt;$B114,"",IF(OR(AND($F$12&gt;=$B114,COUNTIF($F$48:$I$58,"温度情報")=0),$H114=0),"不要",IF(AND($F$12&gt;=$B114,COUNTIF($F$48:$I$58,"温度情報")&gt;=1,$J114="NG"),"日数NG",IF(AND($F$12&gt;=$B114,COUNTIF($F$48:$I$58,"温度情報")&gt;=1,$H114=1,MN114&lt;&gt;""),"OK","NG"))))</f>
        <v>不要</v>
      </c>
      <c r="MV114" s="192" t="str">
        <f ca="1">IF($F$12&lt;$B114,"",IF(COUNTIF(MP114:MT114,"不要")=3,"OK",IF(AND($F$12&gt;=$B114,MN114&gt;100,MN114&lt;-100),"BC","OK")))</f>
        <v>OK</v>
      </c>
      <c r="MX114" s="107" t="str">
        <f ca="1">IF($F$12&lt;$B114,"",IF(COUNTIF(MP114:MT114,"不要")=3,"",IF(AND($F$12&gt;=$B114,ISNUMBER(MN114)=TRUE),MN114,0)))</f>
        <v/>
      </c>
      <c r="MZ114" s="192" t="str">
        <f ca="1">IF($F$12&lt;$B114,"",IF(AND($F$12&gt;=$B114,INDIRECT("'総括分析データ '!"&amp;MZ$78&amp;$C114)&lt;&gt;""),VALUE(INDIRECT("'総括分析データ '!"&amp;MZ$78&amp;$C114)),""))</f>
        <v/>
      </c>
      <c r="NB114" s="192" t="str">
        <f ca="1">IF($F$12&lt;$B114,"",IF(OR(AND($F$12&gt;=$B114,COUNTIF($F$22:$I$32,"温度情報")=0),$D114=0),"不要",IF(AND($F$12&gt;=$B114,COUNTIF($F$22:$I$32,"温度情報")&gt;=1,$J114="NG"),"日数NG",IF(AND($F$12&gt;=$B114,COUNTIF($F$22:$I$32,"温度情報")&gt;=1,$D114=1,MZ114&lt;&gt;""),"OK","NG"))))</f>
        <v>不要</v>
      </c>
      <c r="ND114" s="192" t="str">
        <f ca="1">IF($F$12&lt;$B114,"",IF(OR(AND($F$12&gt;=$B114,COUNTIF($F$35:$I$45,"温度情報")=0),$F114=0),"不要",IF(AND($F$12&gt;=$B114,COUNTIF($F$35:$I$45,"温度情報")&gt;=1,$J114="NG"),"日数NG",IF(AND($F$12&gt;=$B114,COUNTIF($F$35:$I$45,"温度情報")&gt;=1,$F114=1,MZ114&lt;&gt;""),"OK","NG"))))</f>
        <v>不要</v>
      </c>
      <c r="NF114" s="192" t="str">
        <f ca="1">IF($F$12&lt;$B114,"",IF(OR(AND($F$12&gt;=$B114,COUNTIF($F$48:$I$58,"温度情報")=0),$H114=0),"不要",IF(AND($F$12&gt;=$B114,COUNTIF($F$48:$I$58,"温度情報")&gt;=1,$J114="NG"),"日数NG",IF(AND($F$12&gt;=$B114,COUNTIF($F$48:$I$58,"温度情報")&gt;=1,$H114=1,MZ114&lt;&gt;""),"OK","NG"))))</f>
        <v>不要</v>
      </c>
      <c r="NH114" s="192" t="str">
        <f ca="1">IF($F$12&lt;$B114,"",IF(COUNTIF(NB114:NF114,"不要")=3,"OK",IF($N114="NG","日数NG",IF(MZ114="","OK",IF(AND(MZ114&gt;=0,MZ114&lt;&gt;"",ROUNDUP(MZ114,0)-ROUNDDOWN(MZ114,0)=0),"OK","NG")))))</f>
        <v>OK</v>
      </c>
      <c r="NJ114" s="107" t="str">
        <f ca="1">IF($F$12&lt;$B114,"",IF(COUNTIF(NB114:NF114,"不要")=3,"",IF(AND($F$12&gt;=$B114,ISNUMBER(MZ114)=TRUE),MZ114,0)))</f>
        <v/>
      </c>
      <c r="NL114">
        <v>18</v>
      </c>
      <c r="NN114" s="192" t="str">
        <f ca="1">IF($F$12&lt;$B114,"",IF(AND($F$12&gt;=$B114,INDIRECT("'総括分析データ '!"&amp;NN$78&amp;$C114)&lt;&gt;""),INDIRECT("'総括分析データ '!"&amp;NN$78&amp;$C114),""))</f>
        <v/>
      </c>
      <c r="NP114" s="192" t="str">
        <f>IF(OR($F$12&lt;$B114,AND($F$64="",$H$64="",$J$64="")),"",IF(AND($F$12&gt;=$B114,OR($F$64="",$D114=0)),"不要",IF(AND($F$12&gt;=$B114,$F$64&lt;&gt;"",$D114=1,NN114&lt;&gt;""),"OK","NG")))</f>
        <v/>
      </c>
      <c r="NR114" s="192" t="str">
        <f>IF(OR($F$12&lt;$B114,AND($F$64="",$H$64="",$J$64="")),"",IF(AND($F$12&gt;=$B114,OR($H$64="",$H$64=17,$D114=0)),"不要",IF(AND($F$12&gt;=$B114,$H$64&lt;&gt;"",$D114=1,NN114&lt;&gt;""),"OK","NG")))</f>
        <v/>
      </c>
      <c r="NT114" s="107" t="str">
        <f>IF(OR(COUNTIF(NP114:NR114,"不要")=2,AND(NP114="",NR114="")),"",NN114)</f>
        <v/>
      </c>
      <c r="NV114" s="192" t="str">
        <f ca="1">IF($F$12&lt;$B114,"",IF(AND($F$12&gt;=$B114,INDIRECT("'総括分析データ '!"&amp;NV$78&amp;$C114)&lt;&gt;""),INDIRECT("'総括分析データ '!"&amp;NV$78&amp;$C114),""))</f>
        <v/>
      </c>
      <c r="NX114" s="192" t="str">
        <f>IF(OR($F$12&lt;$B114,AND($F$66="",$H$66="",$J$66="")),"",IF(AND($F$12&gt;=$B114,OR($F$66="",$D114=0)),"不要",IF(AND($F$12&gt;=$B114,$F$66&lt;&gt;"",$D114=1,NV114&lt;&gt;""),"OK","NG")))</f>
        <v/>
      </c>
      <c r="NZ114" s="192" t="str">
        <f>IF(OR($F$12&lt;$B114,AND($F$66="",$H$66="",$J$66="")),"",IF(AND($F$12&gt;=$B114,OR($H$66="",$H$66=17,$D114=0)),"不要",IF(AND($F$12&gt;=$B114,$H$66&lt;&gt;"",$D114=1,NV114&lt;&gt;""),"OK","NG")))</f>
        <v/>
      </c>
      <c r="OB114" s="107" t="str">
        <f>IF(OR(COUNTIF(NX114:NZ114,"不要")=2,AND(NX114="",NZ114="")),"",NV114)</f>
        <v/>
      </c>
      <c r="OD114" s="192" t="str">
        <f ca="1">IF($F$12&lt;$B114,"",IF(AND($F$12&gt;=$B114,INDIRECT("'総括分析データ '!"&amp;OD$78&amp;$C114)&lt;&gt;""),INDIRECT("'総括分析データ '!"&amp;OD$78&amp;$C114),""))</f>
        <v/>
      </c>
      <c r="OF114" s="192" t="str">
        <f>IF(OR($F$12&lt;$B114,AND($F$68="",$H$68="",$J$68="")),"",IF(AND($F$12&gt;=$B114,OR($F$68="",$D114=0)),"不要",IF(AND($F$12&gt;=$B114,$F$68&lt;&gt;"",$D114=1,OD114&lt;&gt;""),"OK","NG")))</f>
        <v/>
      </c>
      <c r="OH114" s="192" t="str">
        <f>IF(OR($F$12&lt;$B114,AND($F$68="",$H$68="",$J$68="")),"",IF(AND($F$12&gt;=$B114,OR($H$68="",$H$68=17,$D114=0)),"不要",IF(AND($F$12&gt;=$B114,$H$68&lt;&gt;"",$D114=1,OD114&lt;&gt;""),"OK","NG")))</f>
        <v/>
      </c>
      <c r="OJ114" s="107" t="str">
        <f>IF(OR(COUNTIF(OF114:OH114,"不要")=2,AND(OF114="",OH114="")),"",OD114)</f>
        <v/>
      </c>
      <c r="OL114" s="192" t="str">
        <f ca="1">IF($F$12&lt;$B114,"",IF(AND($F$12&gt;=$B114,INDIRECT("'総括分析データ '!"&amp;OL$78&amp;$C114)&lt;&gt;""),INDIRECT("'総括分析データ '!"&amp;OL$78&amp;$C114),""))</f>
        <v/>
      </c>
      <c r="ON114" s="192" t="str">
        <f>IF(OR($F$12&lt;$B114,AND($F$70="",$H$70="",$J$70="")),"",IF(AND($F$12&gt;=$B114,OR($F$70="",$D114=0)),"不要",IF(AND($F$12&gt;=$B114,$F$70&lt;&gt;"",$D114=1,OL114&lt;&gt;""),"OK","NG")))</f>
        <v/>
      </c>
      <c r="OP114" s="192" t="str">
        <f>IF(OR($F$12&lt;$B114,AND($F$70="",$H$70="",$J$70="")),"",IF(AND($F$12&gt;=$B114,OR($H$70="",$H$70=17,$D114=0)),"不要",IF(AND($F$12&gt;=$B114,$H$70&lt;&gt;"",$D114=1,OL114&lt;&gt;""),"OK","NG")))</f>
        <v/>
      </c>
      <c r="OR114" s="107" t="str">
        <f>IF(OR(COUNTIF(ON114:OP114,"不要")=2,AND(ON114="",OP114="")),"",OL114)</f>
        <v/>
      </c>
    </row>
    <row r="115" spans="2:408" ht="5.0999999999999996" customHeight="1" thickBot="1" x14ac:dyDescent="0.2">
      <c r="L115" s="6"/>
      <c r="CT115" s="108"/>
      <c r="EF115" s="108"/>
      <c r="FJ115" s="108"/>
      <c r="FL115" s="108"/>
      <c r="FZ115" s="108"/>
      <c r="GR115" s="108"/>
      <c r="HF115" s="108"/>
      <c r="HV115" s="108"/>
      <c r="IT115" s="6"/>
      <c r="JL115" s="108"/>
      <c r="JX115" s="6"/>
      <c r="KJ115" s="6"/>
      <c r="KX115" s="6"/>
      <c r="LJ115" s="6"/>
      <c r="LX115" s="108"/>
      <c r="ML115" s="6"/>
      <c r="MX115" s="6"/>
      <c r="NJ115" s="6"/>
    </row>
    <row r="116" spans="2:408" ht="14.25" thickBot="1" x14ac:dyDescent="0.2">
      <c r="B116">
        <v>19</v>
      </c>
      <c r="C116">
        <v>32</v>
      </c>
      <c r="D116" s="52">
        <f ca="1">IF($F$12&lt;$B116,"",IF(AND($F$12&gt;=$B116,INDIRECT("'総括分析データ '!"&amp;D$78&amp;$C116)="○"),1,IF(AND($F$12&gt;=$B116,INDIRECT("'総括分析データ '!"&amp;D$78&amp;$C116)&lt;&gt;"○"),0)))</f>
        <v>0</v>
      </c>
      <c r="F116" s="52">
        <f ca="1">IF($F$12&lt;$B116,"",IF(AND($F$12&gt;=$B116,INDIRECT("'総括分析データ '!"&amp;F$78&amp;$C116)="○"),1,IF(AND($F$12&gt;=$B116,INDIRECT("'総括分析データ '!"&amp;F$78&amp;$C116)&lt;&gt;"○"),0)))</f>
        <v>0</v>
      </c>
      <c r="H116" s="52">
        <f ca="1">IF($F$12&lt;$B116,"",IF(AND($F$12&gt;=$B116,INDIRECT("'総括分析データ '!"&amp;H$78&amp;$C116)="○"),1,IF(AND($F$12&gt;=$B116,INDIRECT("'総括分析データ '!"&amp;H$78&amp;$C116)&lt;&gt;"○"),0)))</f>
        <v>0</v>
      </c>
      <c r="J116" s="192" t="str">
        <f ca="1">IF($F$12&lt;B116,"",IF(AND($F$12&gt;=B116,$F$18="",H116=1),"NG",IF(AND($F$12&gt;=B116,$F$18=17,D116=0,F116=0,H116=0),"NG",IF(AND($F$12&gt;=B116,$F$18="",D116=0,F116=0),"NG",IF(AND($F$12&gt;=B116,OR(D116&gt;=2,F116&gt;=2,H116&gt;=2)),"NG","OK")))))</f>
        <v>NG</v>
      </c>
      <c r="L116" s="52">
        <f ca="1">IF($F$12&lt;B116,"",IF(ISNUMBER(INDIRECT("'総括分析データ '!"&amp;L$78&amp;$C116))=TRUE,VALUE(INDIRECT("'総括分析データ '!"&amp;L$78&amp;$C116)),0))</f>
        <v>0</v>
      </c>
      <c r="N116" s="192" t="str">
        <f ca="1">IF($F$12&lt;$B116,"",IF(AND(L116="",L116&lt;10),"NG","OK"))</f>
        <v>OK</v>
      </c>
      <c r="O116" s="6"/>
      <c r="P116" s="52" t="str">
        <f ca="1">IF($F$12&lt;$B116,"",IF(AND($F$12&gt;=$B116,INDIRECT("'総括分析データ '!"&amp;P$78&amp;$C116)&lt;&gt;""),INDIRECT("'総括分析データ '!"&amp;P$78&amp;$C116),""))</f>
        <v/>
      </c>
      <c r="R116" s="52" t="str">
        <f ca="1">IF($F$12&lt;$B116,"",IF(AND($F$12&gt;=$B116,INDIRECT("'総括分析データ '!"&amp;R$78&amp;$C116)&lt;&gt;""),UPPER(INDIRECT("'総括分析データ '!"&amp;R$78&amp;$C116)),""))</f>
        <v/>
      </c>
      <c r="T116" s="52" t="str">
        <f ca="1">IF($F$12&lt;$B116,"",IF(AND($F$12&gt;=$B116,INDIRECT("'総括分析データ '!"&amp;T$78&amp;$C116)&lt;&gt;""),INDIRECT("'総括分析データ '!"&amp;T$78&amp;$C116),""))</f>
        <v/>
      </c>
      <c r="V116" s="52" t="str">
        <f ca="1">IF($F$12&lt;$B116,"",IF(AND($F$12&gt;=$B116,INDIRECT("'総括分析データ '!"&amp;V$78&amp;$C116)&lt;&gt;""),VALUE(INDIRECT("'総括分析データ '!"&amp;V$78&amp;$C116)),""))</f>
        <v/>
      </c>
      <c r="X116" s="192" t="str">
        <f ca="1">IF($F$12&lt;$B116,"",IF(AND($F$12&gt;=$B116,COUNTIF(プルダウンリスト!$F$3:$F$137,反映・確認シート!P116)=1,COUNTIF(プルダウンリスト!$H$3:$H$4233,反映・確認シート!R116)&gt;=1,T116&lt;&gt;"",V116&lt;&gt;""),"OK","NG"))</f>
        <v>NG</v>
      </c>
      <c r="Z116" s="453" t="str">
        <f ca="1">P116&amp;R116&amp;T116&amp;V116</f>
        <v/>
      </c>
      <c r="AA116" s="454"/>
      <c r="AB116" s="455"/>
      <c r="AD116" s="453" t="str">
        <f ca="1">IF($F$12&lt;$B116,"",IF(AND($F$12&gt;=$B116,INDIRECT("'総括分析データ '!"&amp;AD$78&amp;$C116)&lt;&gt;""),ASC(INDIRECT("'総括分析データ '!"&amp;AD$78&amp;$C116)),""))</f>
        <v/>
      </c>
      <c r="AE116" s="454"/>
      <c r="AF116" s="455"/>
      <c r="AH116" s="192" t="str">
        <f ca="1">IF($F$12&lt;$B116,"",IF(AND($F$12&gt;=$B116,AD116&lt;&gt;""),"OK","NG"))</f>
        <v>NG</v>
      </c>
      <c r="AJ116" s="462" t="str">
        <f ca="1">IF($F$12&lt;$B116,"",IF(AND($F$12&gt;=$B116,INDIRECT("'総括分析データ '!"&amp;AJ$78&amp;$C116)&lt;&gt;""),DBCS(SUBSTITUTE(SUBSTITUTE(INDIRECT("'総括分析データ '!"&amp;AJ$78&amp;$C116),"　"," ")," ","")),""))</f>
        <v/>
      </c>
      <c r="AK116" s="463"/>
      <c r="AL116" s="464"/>
      <c r="AN116" s="192" t="str">
        <f ca="1">IF($F$12&lt;$B116,"",IF(AND($F$12&gt;=$B116,AJ116&lt;&gt;""),"OK","BC"))</f>
        <v>BC</v>
      </c>
      <c r="AP116" s="52" t="str">
        <f ca="1">IF(OR($F$12&lt;$B116,INDIRECT("'総括分析データ '!"&amp;AP$78&amp;$C116)=""),"",INDIRECT("'総括分析データ '!"&amp;AP$78&amp;$C116))</f>
        <v/>
      </c>
      <c r="AR116" s="192" t="str">
        <f ca="1">IF($F$12&lt;$B116,"",IF(AND($F$12&gt;=$B116,COUNTIF(プルダウンリスト!$C$13:$C$16,反映・確認シート!AP116)=1),"OK","NG"))</f>
        <v>NG</v>
      </c>
      <c r="AT116">
        <v>19</v>
      </c>
      <c r="AV116" s="192" t="str">
        <f ca="1">IF($F$12&lt;$B116,"",IF(AND($F$12&gt;=$B116,INDIRECT("'総括分析データ '!"&amp;AV$78&amp;$C116)&lt;&gt;""),INDIRECT("'総括分析データ '!"&amp;AV$78&amp;$C116),""))</f>
        <v/>
      </c>
      <c r="AX116" s="192" t="str">
        <f ca="1">IF($F$12&lt;$B116,"",IF($N116="NG","日数NG",IF(OR(AND($F$6="連携前",$F$12&gt;=$B116,AV116&gt;0,AV116&lt;L116*2880),AND($F$6="連携後",$F$12&gt;=$B116,AV116&gt;=0,AV116&lt;L116*2880)),"OK","NG")))</f>
        <v>NG</v>
      </c>
      <c r="AZ116" s="92">
        <f ca="1">IF($F$12&lt;$B116,"",IF(AND($F$12&gt;=$B116,ISNUMBER(AV116)=TRUE),AV116,0))</f>
        <v>0</v>
      </c>
      <c r="BB116" s="192" t="str">
        <f ca="1">IF($F$12&lt;$B116,"",IF(AND($F$12&gt;=$B116,INDIRECT("'総括分析データ '!"&amp;BB$78&amp;$C116)&lt;&gt;""),VALUE(INDIRECT("'総括分析データ '!"&amp;BB$78&amp;$C116)),""))</f>
        <v/>
      </c>
      <c r="BD116" s="192" t="str">
        <f ca="1">IF($F$12&lt;$B116,"",IF($N116="NG","日数NG",IF(BB116="","NG",IF(AND($F$12&gt;=$B116,$BB116&lt;=$L116*100),"OK","BC"))))</f>
        <v>NG</v>
      </c>
      <c r="BF116" s="192" t="str">
        <f ca="1">IF($F$12&lt;$B116,"",IF(OR($AX116="NG",$AX116="日数NG"),"距離NG",IF(AND($F$12&gt;=$B116,OR(AND($F$6="連携前",$BB116&gt;0),AND($F$6="連携後",$AZ116=0,$BB116=0),AND($F$6="連携後",$AZ116&gt;0,$BB116&gt;0))),"OK","NG")))</f>
        <v>距離NG</v>
      </c>
      <c r="BH116" s="92" t="str">
        <f ca="1">IF($F$12&lt;$B116,"",BB116)</f>
        <v/>
      </c>
      <c r="BJ116" s="192" t="str">
        <f ca="1">IF($F$12&lt;$B116,"",IF(AND($F$12&gt;=$B116,INDIRECT("'総括分析データ '!"&amp;BJ$78&amp;$C116)&lt;&gt;""),VALUE(INDIRECT("'総括分析データ '!"&amp;BJ$78&amp;$C116)),""))</f>
        <v/>
      </c>
      <c r="BL116" s="192" t="str">
        <f ca="1">IF($F$12&lt;$B116,"",IF($N116="NG","日数NG",IF(AND(BJ116&gt;=0,BJ116&lt;&gt;"",BJ116&lt;=100),"OK","NG")))</f>
        <v>NG</v>
      </c>
      <c r="BN116" s="92">
        <f ca="1">IF($F$12&lt;$B116,"",IF(AND($F$12&gt;=$B116,ISNUMBER(BJ116)=TRUE),BJ116,0))</f>
        <v>0</v>
      </c>
      <c r="BP116" s="192" t="str">
        <f ca="1">IF($F$12&lt;$B116,"",IF(AND($F$12&gt;=$B116,INDIRECT("'総括分析データ '!"&amp;BP$78&amp;$C116)&lt;&gt;""),VALUE(INDIRECT("'総括分析データ '!"&amp;BP$78&amp;$C116)),""))</f>
        <v/>
      </c>
      <c r="BR116" s="192" t="str">
        <f ca="1">IF($F$12&lt;$B116,"",IF(OR($AX116="NG",$AX116="日数NG"),"距離NG",IF(BP116="","NG",IF(AND($F$12&gt;=$B116,OR(AND($F$6="連携前",$BP116&gt;0),AND($F$6="連携後",$AZ116=0,$BP116=0),AND($F$6="連携後",$AZ116&gt;0,$BP116&gt;0))),"OK","NG"))))</f>
        <v>距離NG</v>
      </c>
      <c r="BT116" s="92">
        <f ca="1">IF($F$12&lt;$B116,"",IF(AND($F$12&gt;=$B116,ISNUMBER(BP116)=TRUE),BP116,0))</f>
        <v>0</v>
      </c>
      <c r="BV116" s="192" t="str">
        <f ca="1">IF($F$12&lt;$B116,"",IF(AND($F$12&gt;=$B116,INDIRECT("'総括分析データ '!"&amp;BV$78&amp;$C116)&lt;&gt;""),VALUE(INDIRECT("'総括分析データ '!"&amp;BV$78&amp;$C116)),""))</f>
        <v/>
      </c>
      <c r="BX116" s="192" t="str">
        <f ca="1">IF($F$12&lt;$B116,"",IF(AND($F$12&gt;=$B116,$F$16=5,$BV116=""),"NG","OK"))</f>
        <v>OK</v>
      </c>
      <c r="BZ116" s="192" t="str">
        <f ca="1">IF($F$12&lt;$B116,"",IF(AND($F$12&gt;=$B116,$BP116&lt;&gt;"",$BV116&gt;$BP116),"NG","OK"))</f>
        <v>OK</v>
      </c>
      <c r="CB116" s="92">
        <f ca="1">IF($F$12&lt;$B116,"",IF(AND($F$12&gt;=$B116,ISNUMBER(BV116)=TRUE),BV116,0))</f>
        <v>0</v>
      </c>
      <c r="CD116" s="92">
        <f ca="1">IF($F$12&lt;$B116,"",IF(AND($F$12&gt;=$B116,ISNUMBER(INDIRECT("'総括分析データ '!"&amp;CD$78&amp;$C116)=TRUE)),INDIRECT("'総括分析データ '!"&amp;CD$78&amp;$C116),0))</f>
        <v>0</v>
      </c>
      <c r="CF116">
        <v>19</v>
      </c>
      <c r="CH116" s="192" t="str">
        <f ca="1">IF($F$12&lt;$B116,"",IF(AND($F$12&gt;=$B116,INDIRECT("'総括分析データ '!"&amp;CH$78&amp;$C116)&lt;&gt;""),VALUE(INDIRECT("'総括分析データ '!"&amp;CH$78&amp;$C116)),""))</f>
        <v/>
      </c>
      <c r="CJ116" s="192" t="str">
        <f ca="1">IF($F$12&lt;$B116,"",IF(OR(AND($F$12&gt;=$B116,COUNTIF($F$22:$I$32,"走行時間")=0),$D116=0),"不要",IF(AND($F$12&gt;=$B116,COUNTIF($F$22:$I$32,"走行時間")=1,$J116="NG"),"日数NG",IF(AND($F$12&gt;=$B116,COUNTIF($F$22:$I$32,"走行時間")=1,$D116=1,$CH116&lt;&gt;""),"OK","NG"))))</f>
        <v>不要</v>
      </c>
      <c r="CL116" s="192" t="str">
        <f ca="1">IF($F$12&lt;$B116,"",IF(OR(AND($F$12&gt;=$B116,COUNTIF($F$35:$I$45,"走行時間")=0),$F116=0),"不要",IF(AND($F$12&gt;=$B116,COUNTIF($F$35:$I$45,"走行時間")=1,$J116="NG"),"日数NG",IF(AND($F$12&gt;=$B116,COUNTIF($F$35:$I$45,"走行時間")=1,$F116=1,$CH116&lt;&gt;""),"OK","NG"))))</f>
        <v>不要</v>
      </c>
      <c r="CN116" s="192" t="str">
        <f ca="1">IF($F$12&lt;$B116,"",IF(OR(AND($F$12&gt;=$B116,COUNTIF($F$48:$I$58,"走行時間")=0),$H116=0),"不要",IF(AND($F$12&gt;=$B116,COUNTIF($F$48:$I$58,"走行時間")=1,$J116="NG"),"日数NG",IF(AND($F$12&gt;=$B116,COUNTIF($F$48:$I$58,"走行時間")=1,$H116=1,$CH116&lt;&gt;""),"OK","NG"))))</f>
        <v>不要</v>
      </c>
      <c r="CP116" s="192" t="str">
        <f ca="1">IF($F$12&lt;$B116,"",IF(COUNTIF($CJ116:$CN116,"不要")=3,"OK",IF(OR($AX116="NG",$AX116="日数NG"),"距離NG",IF(AND($F$12&gt;=$B116,OR(AND($F$6="連携前",CH116&gt;0),AND($F$6="連携後",$AZ116=0,CH116=0),AND($F$6="連携後",$AZ116&gt;0,CH116&gt;0))),"OK","NG"))))</f>
        <v>OK</v>
      </c>
      <c r="CR116" s="192" t="str">
        <f ca="1">IF($F$12&lt;$B116,"",IF(COUNTIF($CJ116:$CN116,"不要")=3,"OK",IF(OR($AX116="NG",$AX116="日数NG"),"距離NG",IF(AND($F$12&gt;=$B116,$L116*1440&gt;=CH116),"OK","NG"))))</f>
        <v>OK</v>
      </c>
      <c r="CT116" s="107" t="str">
        <f ca="1">IF(OR(COUNTIF($CJ116:$CN116,"不要")=3,$F$12&lt;$B116),"",IF(AND($F$12&gt;=$B116,ISNUMBER(CH116)=TRUE),CH116,0))</f>
        <v/>
      </c>
      <c r="CV116" s="192" t="str">
        <f ca="1">IF($F$12&lt;$B116,"",IF(AND($F$12&gt;=$B116,INDIRECT("'総括分析データ '!"&amp;CV$78&amp;$C116)&lt;&gt;""),VALUE(INDIRECT("'総括分析データ '!"&amp;CV$78&amp;$C116)),""))</f>
        <v/>
      </c>
      <c r="CX116" s="192" t="str">
        <f ca="1">IF($F$12&lt;$B116,"",IF(OR(AND($F$12&gt;=$B116,COUNTIF($F$22:$I$32,"平均速度")=0),$D116=0),"不要",IF(AND($F$12&gt;=$B116,COUNTIF($F$22:$I$32,"平均速度")=1,$J116="NG"),"日数NG",IF(AND($F$12&gt;=$B116,COUNTIF($F$22:$I$32,"平均速度")=1,$D116=1,$CH116&lt;&gt;""),"OK","NG"))))</f>
        <v>不要</v>
      </c>
      <c r="CZ116" s="192" t="str">
        <f ca="1">IF($F$12&lt;$B116,"",IF(OR(AND($F$12&gt;=$B116,COUNTIF($F$35:$I$45,"平均速度")=0),$F116=0),"不要",IF(AND($F$12&gt;=$B116,COUNTIF($F$35:$I$45,"平均速度")=1,$J116="NG"),"日数NG",IF(AND($F$12&gt;=$B116,COUNTIF($F$35:$I$45,"平均速度")=1,$F116=1,$CH116&lt;&gt;""),"OK","NG"))))</f>
        <v>不要</v>
      </c>
      <c r="DB116" s="192" t="str">
        <f ca="1">IF($F$12&lt;$B116,"",IF(OR(AND($F$12&gt;=$B116,COUNTIF($F$48:$I$58,"平均速度")=0),$H116=0),"不要",IF(AND($F$12&gt;=$B116,COUNTIF($F$48:$I$58,"平均速度")=1,$J116="NG"),"日数NG",IF(AND($F$12&gt;=$B116,COUNTIF($F$48:$I$58,"平均速度")=1,$H116=1,$CH116&lt;&gt;""),"OK","NG"))))</f>
        <v>不要</v>
      </c>
      <c r="DD116" s="192" t="str">
        <f ca="1">IF($F$12&lt;$B116,"",IF(COUNTIF($CX116:$DB116,"不要")=3,"OK",IF(OR($AX116="NG",$AX116="日数NG"),"距離NG",IF(AND($F$12&gt;=$B116,OR(AND($F$6="連携前",CV116&gt;0),AND($F$6="連携後",$AV116=0,CV116=0),AND($F$6="連携後",$AV116&gt;0,CV116&gt;0))),"OK","NG"))))</f>
        <v>OK</v>
      </c>
      <c r="DF116" s="192" t="str">
        <f ca="1">IF($F$12&lt;$B116,"",IF(COUNTIF($CX116:$DB116,"不要")=3,"OK",IF(OR($AX116="NG",$AX116="日数NG"),"距離NG",IF(AND($F$12&gt;=$B116,CV116&lt;60),"OK",IF(AND($F$12&gt;=$B116,CV116&lt;120),"BC","NG")))))</f>
        <v>OK</v>
      </c>
      <c r="DH116" s="107" t="str">
        <f ca="1">IF(OR($F$12&lt;$B116,COUNTIF($CX116:$DB116,"不要")=3),"",IF(AND($F$12&gt;=$B116,ISNUMBER(CV116)=TRUE),CV116,0))</f>
        <v/>
      </c>
      <c r="DJ116">
        <v>19</v>
      </c>
      <c r="DL116" s="192" t="str">
        <f ca="1">IF($F$12&lt;$B116,"",IF(AND($F$12&gt;=$B116,INDIRECT("'総括分析データ '!"&amp;DL$78&amp;$C116)&lt;&gt;""),VALUE(INDIRECT("'総括分析データ '!"&amp;DL$78&amp;$C116)),""))</f>
        <v/>
      </c>
      <c r="DN116" s="192" t="str">
        <f ca="1">IF($F$12&lt;$B116,"",IF(OR(AND($F$12&gt;=$B116,COUNTIF($F$22:$I$32,"走行距離（高速道路）")=0),$D116=0),"不要",IF(AND($F$12&gt;=$B116,COUNTIF($F$22:$I$32,"走行距離（高速道路）")&gt;=1,$J116="NG"),"日数NG",IF(AND($F$12&gt;=$B116,COUNTIF($F$22:$I$32,"走行距離（高速道路）")&gt;=1,$D116=1,$CH116&lt;&gt;""),"OK","NG"))))</f>
        <v>不要</v>
      </c>
      <c r="DP116" s="192" t="str">
        <f ca="1">IF($F$12&lt;$B116,"",IF(OR(AND($F$12&gt;=$B116,COUNTIF($F$35:$I$45,"走行距離（高速道路）")=0),$F116=0),"不要",IF(AND($F$12&gt;=$B116,COUNTIF($F$35:$I$45,"走行距離（高速道路）")&gt;=1,$J116="NG"),"日数NG",IF(AND($F$12&gt;=$B116,COUNTIF($F$35:$I$45,"走行距離（高速道路）")&gt;=1,$F116=1,$CH116&lt;&gt;""),"OK","NG"))))</f>
        <v>不要</v>
      </c>
      <c r="DR116" s="192" t="str">
        <f ca="1">IF($F$12&lt;$B116,"",IF(OR(AND($F$12&gt;=$B116,COUNTIF($F$48:$I$58,"走行距離（高速道路）")=0),$H116=0),"不要",IF(AND($F$12&gt;=$B116,COUNTIF($F$48:$I$58,"走行距離（高速道路）")&gt;=1,$J116="NG"),"日数NG",IF(AND($F$12&gt;=$B116,COUNTIF($F$48:$I$58,"走行距離（高速道路）")&gt;=1,$H116=1,$CH116&lt;&gt;""),"OK","NG"))))</f>
        <v>不要</v>
      </c>
      <c r="DT116" s="192" t="str">
        <f ca="1">IF($F$12&lt;$B116,"",IF(COUNTIF($DN116:$DR116,"不要")=3,"OK",IF(OR($AX116="NG",$AX116="日数NG"),"距離NG",IF(DL116&gt;=0,"OK","NG"))))</f>
        <v>OK</v>
      </c>
      <c r="DV116" s="192" t="str">
        <f ca="1">IF($F$12&lt;$B116,"",IF(COUNTIF($DN116:$DR116,"不要")=3,"OK",IF(OR($AX116="NG",$AX116="日数NG"),"距離NG",IF(AND($F$12&gt;=$B116,AX116="OK",OR(DL116&lt;=AZ116,DL116="")),"OK","NG"))))</f>
        <v>OK</v>
      </c>
      <c r="DX116" s="107" t="str">
        <f ca="1">IF(OR($F$12&lt;$B116,COUNTIF($DN116:$DR116,"不要")=3),"",IF(AND($F$12&gt;=$B116,ISNUMBER(DL116)=TRUE),DL116,0))</f>
        <v/>
      </c>
      <c r="DZ116" s="192" t="str">
        <f ca="1">IF($F$12&lt;$B116,"",IF(AND($F$12&gt;=$B116,INDIRECT("'総括分析データ '!"&amp;DZ$78&amp;$C116)&lt;&gt;""),VALUE(INDIRECT("'総括分析データ '!"&amp;DZ$78&amp;$C116)),""))</f>
        <v/>
      </c>
      <c r="EB116" s="192" t="str">
        <f ca="1">IF($F$12&lt;$B116,"",IF(COUNTIF($CJ116:$CN116,"不要")=3,"OK",IF($N116="NG","日数NG",IF(OR(DZ116&gt;=0,DZ116=""),"OK","NG"))))</f>
        <v>OK</v>
      </c>
      <c r="ED116" s="192" t="str">
        <f ca="1">IF($F$12&lt;$B116,"",IF(COUNTIF($CJ116:$CN116,"不要")=3,"OK",IF($N116="NG","日数NG",IF(OR(DZ116&lt;=CH116,DZ116=""),"OK","NG"))))</f>
        <v>OK</v>
      </c>
      <c r="EF116" s="107">
        <f ca="1">IF($F$12&lt;$B116,"",IF(AND($F$12&gt;=$B116,ISNUMBER(DZ116)=TRUE),DZ116,0))</f>
        <v>0</v>
      </c>
      <c r="EH116" s="192" t="str">
        <f ca="1">IF($F$12&lt;$B116,"",IF(AND($F$12&gt;=$B116,INDIRECT("'総括分析データ '!"&amp;EH$78&amp;$C116)&lt;&gt;""),VALUE(INDIRECT("'総括分析データ '!"&amp;EH$78&amp;$C116)),""))</f>
        <v/>
      </c>
      <c r="EJ116" s="192" t="str">
        <f ca="1">IF($F$12&lt;$B116,"",IF(COUNTIF($CX116:$DB116,"不要")=3,"OK",IF(OR($AX116="NG",$AX116="日数NG"),"距離NG",IF(OR(EH116&gt;=0,EH116=""),"OK","NG"))))</f>
        <v>OK</v>
      </c>
      <c r="EL116" s="192" t="str">
        <f ca="1">IF($F$12&lt;$B116,"",IF(COUNTIF($CX116:$DB116,"不要")=3,"OK",IF(OR($AX116="NG",$AX116="日数NG"),"距離NG",IF(OR(EH116&lt;=120,EH116=""),"OK","NG"))))</f>
        <v>OK</v>
      </c>
      <c r="EN116" s="92">
        <f ca="1">IF($F$12&lt;$B116,"",IF(AND($F$12&gt;=$B116,ISNUMBER(EH116)=TRUE),EH116,0))</f>
        <v>0</v>
      </c>
      <c r="EP116">
        <v>19</v>
      </c>
      <c r="ER116" s="192" t="str">
        <f ca="1">IF($F$12&lt;$B116,"",IF(AND($F$12&gt;=$B116,INDIRECT("'総括分析データ '!"&amp;ER$78&amp;$C116)&lt;&gt;""),VALUE(INDIRECT("'総括分析データ '!"&amp;ER$78&amp;$C116)),""))</f>
        <v/>
      </c>
      <c r="ET116" s="192" t="str">
        <f ca="1">IF($F$12&lt;$B116,"",IF(AND($F$12&gt;=$B116,INDIRECT("'総括分析データ '!"&amp;ET$78&amp;$C116)&lt;&gt;""),VALUE(INDIRECT("'総括分析データ '!"&amp;ET$78&amp;$C116)),""))</f>
        <v/>
      </c>
      <c r="EV116" s="192" t="str">
        <f ca="1">IF($F$12&lt;$B116,"",IF(OR(AND($F$12&gt;=$B116,COUNTIF($F$22:$I$32,"荷積み・荷卸し")=0),$D116=0),"不要",IF(AND($F$12&gt;=$B116,COUNTIF($F$22:$I$32,"荷積み・荷卸し")&gt;=1,$J116="NG"),"日数NG",IF(OR(AND($F$12&gt;=$B116,COUNTIF($F$22:$I$32,"荷積み・荷卸し")&gt;=1,$D116=1,$ER116&lt;&gt;""),AND($F$12&gt;=$B116,COUNTIF($F$22:$I$32,"荷積み・荷卸し")&gt;=1,$D116=1,$ET116&lt;&gt;"")),"OK","NG"))))</f>
        <v>不要</v>
      </c>
      <c r="EX116" s="192" t="str">
        <f ca="1">IF($F$12&lt;$B116,"",IF(OR(AND($F$12&gt;=$B116,COUNTIF($F$35:$I$45,"荷積み・荷卸し")=0),$F116=0),"不要",IF(AND($F$12&gt;=$B116,COUNTIF($F$35:$I$45,"荷積み・荷卸し")&gt;=1,$J116="NG"),"日数NG",IF(OR(AND($F$12&gt;=$B116,COUNTIF($F$35:$I$45,"荷積み・荷卸し")&gt;=1,$F116=1,$ER116&lt;&gt;""),AND($F$12&gt;=$B116,COUNTIF($F$35:$I$45,"荷積み・荷卸し")&gt;=1,$F116=1,$ET116&lt;&gt;"")),"OK","NG"))))</f>
        <v>不要</v>
      </c>
      <c r="EZ116" s="192" t="str">
        <f ca="1">IF($F$12&lt;$B116,"",IF(OR(AND($F$12&gt;=$B116,COUNTIF($F$48:$I$58,"荷積み・荷卸し")=0),$H116=0),"不要",IF(AND($F$12&gt;=$B116,COUNTIF($F$48:$I$58,"荷積み・荷卸し")&gt;=1,$J116="NG"),"日数NG",IF(OR(AND($F$12&gt;=$B116,COUNTIF($F$48:$I$58,"荷積み・荷卸し")&gt;=1,$H116=1,$ER116&lt;&gt;""),AND($F$12&gt;=$B116,COUNTIF($F$48:$I$58,"荷積み・荷卸し")&gt;=1,$H116=1,$ET116&lt;&gt;"")),"OK","NG"))))</f>
        <v>不要</v>
      </c>
      <c r="FB116" s="192" t="str">
        <f ca="1">IF($F$12&lt;$B116,"",IF(COUNTIF($EV116:$EZ116,"不要")=3,"OK",IF($N116="NG","日数NG",IF(OR(ER116&gt;=0,ER116=""),"OK","NG"))))</f>
        <v>OK</v>
      </c>
      <c r="FD116" s="192" t="str">
        <f ca="1">IF($F$12&lt;$B116,"",IF(COUNTIF($EV116:$EZ116,"不要")=3,"OK",IF($N116="NG","日数NG",IF(OR(ER116&lt;=$L116*1440,ER116=""),"OK","NG"))))</f>
        <v>OK</v>
      </c>
      <c r="FF116" s="192" t="str">
        <f ca="1">IF($F$12&lt;$B116,"",IF(COUNTIF($EV116:$EZ116,"不要")=3,"OK",IF($N116="NG","日数NG",IF(OR(ET116&gt;=0,ET116=""),"OK","NG"))))</f>
        <v>OK</v>
      </c>
      <c r="FH116" s="192" t="str">
        <f ca="1">IF($F$12&lt;$B116,"",IF(COUNTIF($EV116:$EZ116,"不要")=3,"OK",IF($N116="NG","日数NG",IF(OR(ET116&lt;=$L116*1440,ET116=""),"OK","NG"))))</f>
        <v>OK</v>
      </c>
      <c r="FJ116" s="107" t="str">
        <f ca="1">IF($F$12&lt;$B116,"",IF(COUNTIF($EV116:$EZ116,"不要")=3,"",IF(AND($F$12&gt;=$B116,ISNUMBER(ER116)=TRUE),ER116,0)))</f>
        <v/>
      </c>
      <c r="FL116" s="107" t="str">
        <f ca="1">IF($F$12&lt;$B116,"",IF(COUNTIF($EV116:$EZ116,"不要")=3,"",IF(AND($F$12&gt;=$B116,ISNUMBER(ET116)=TRUE),ET116,0)))</f>
        <v/>
      </c>
      <c r="FN116" s="192" t="str">
        <f ca="1">IF($F$12&lt;$B116,"",IF(AND($F$12&gt;=$B116,INDIRECT("'総括分析データ '!"&amp;FN$78&amp;$C116)&lt;&gt;""),VALUE(INDIRECT("'総括分析データ '!"&amp;FN$78&amp;$C116)),""))</f>
        <v/>
      </c>
      <c r="FP116" s="192" t="str">
        <f ca="1">IF($F$12&lt;$B116,"",IF(OR(AND($F$12&gt;=$B116,COUNTIF($F$22:$I$32,"荷待ち時間")=0),$D116=0),"不要",IF(AND($F$12&gt;=$B116,COUNTIF($F$22:$I$32,"荷待ち時間")&gt;=1,$J116="NG"),"日数NG",IF(AND($F$12&gt;=$B116,COUNTIF($F$22:$I$32,"荷待ち時間")&gt;=1,$D116=1,$FN116&lt;&gt;""),"OK","NG"))))</f>
        <v>不要</v>
      </c>
      <c r="FR116" s="192" t="str">
        <f ca="1">IF($F$12&lt;$B116,"",IF(OR(AND($F$12&gt;=$B116,COUNTIF($F$35:$I$45,"荷待ち時間")=0),$F116=0),"不要",IF(AND($F$12&gt;=$B116,COUNTIF($F$35:$I$45,"荷待ち時間")&gt;=1,$J116="NG"),"日数NG",IF(AND($F$12&gt;=$B116,COUNTIF($F$35:$I$45,"荷待ち時間")&gt;=1,$F116=1,$FN116&lt;&gt;""),"OK","NG"))))</f>
        <v>不要</v>
      </c>
      <c r="FT116" s="192" t="str">
        <f ca="1">IF($F$12&lt;$B116,"",IF(OR(AND($F$12&gt;=$B116,COUNTIF($F$48:$I$58,"荷待ち時間")=0),$H116=0),"不要",IF(AND($F$12&gt;=$B116,COUNTIF($F$48:$I$58,"荷待ち時間")&gt;=1,$J116="NG"),"日数NG",IF(AND($F$12&gt;=$B116,COUNTIF($F$48:$I$58,"荷待ち時間")&gt;=1,$H116=1,$FN116&lt;&gt;""),"OK","NG"))))</f>
        <v>不要</v>
      </c>
      <c r="FV116" s="192" t="str">
        <f ca="1">IF($F$12&lt;$B116,"",IF(COUNTIF($FP116:$FT116,"不要")=3,"OK",IF($N116="NG","日数NG",IF(FN116&gt;=0,"OK","NG"))))</f>
        <v>OK</v>
      </c>
      <c r="FX116" s="192" t="str">
        <f ca="1">IF($F$12&lt;$B116,"",IF(COUNTIF($FP116:$FT116,"不要")=3,"OK",IF($N116="NG","日数NG",IF(AND($F$12&gt;=$B116,$N116="OK",FN116&lt;=$L116*1440),"OK","NG"))))</f>
        <v>OK</v>
      </c>
      <c r="FZ116" s="107" t="str">
        <f ca="1">IF($F$12&lt;$B116,"",IF(COUNTIF($FP116:$FT116,"不要")=3,"",IF(AND($F$12&gt;=$B116,ISNUMBER(FN116)=TRUE),FN116,0)))</f>
        <v/>
      </c>
      <c r="GB116">
        <v>19</v>
      </c>
      <c r="GD116" s="192" t="str">
        <f ca="1">IF($F$12&lt;$B116,"",IF(AND($F$12&gt;=$B116,INDIRECT("'総括分析データ '!"&amp;GD$78&amp;$C116)&lt;&gt;""),VALUE(INDIRECT("'総括分析データ '!"&amp;GD$78&amp;$C116)),""))</f>
        <v/>
      </c>
      <c r="GF116" s="192" t="str">
        <f ca="1">IF($F$12&lt;$B116,"",IF(OR(AND($F$12&gt;=$B116,COUNTIF($F$22:$I$32,"荷待ち時間（うちアイドリング時間）")=0),$D116=0),"不要",IF(AND($F$12&gt;=$B116,COUNTIF($F$22:$I$32,"荷待ち時間（うちアイドリング時間）")&gt;=1,$J116="NG"),"日数NG",IF(AND($F$12&gt;=$B116,COUNTIF($F$22:$I$32,"荷待ち時間（うちアイドリング時間）")&gt;=1,$D116=1,GD116&lt;&gt;""),"OK","NG"))))</f>
        <v>不要</v>
      </c>
      <c r="GH116" s="192" t="str">
        <f ca="1">IF($F$12&lt;$B116,"",IF(OR(AND($F$12&gt;=$B116,COUNTIF($F$35:$I$45,"荷待ち時間（うちアイドリング時間）")=0),$F116=0),"不要",IF(AND($F$12&gt;=$B116,COUNTIF($F$35:$I$45,"荷待ち時間（うちアイドリング時間）")&gt;=1,$J116="NG"),"日数NG",IF(AND($F$12&gt;=$B116,COUNTIF($F$35:$I$45,"荷待ち時間（うちアイドリング時間）")&gt;=1,$F116=1,$GD116&lt;&gt;""),"OK","NG"))))</f>
        <v>不要</v>
      </c>
      <c r="GJ116" s="192" t="str">
        <f ca="1">IF($F$12&lt;$B116,"",IF(OR(AND($F$12&gt;=$B116,COUNTIF($F$48:$I$58,"荷待ち時間（うちアイドリング時間）")=0),$H116=0),"不要",IF(AND($F$12&gt;=$B116,COUNTIF($F$48:$I$58,"荷待ち時間（うちアイドリング時間）")&gt;=1,$J116="NG"),"日数NG",IF(AND($F$12&gt;=$B116,COUNTIF($F$48:$I$58,"荷待ち時間（うちアイドリング時間）")&gt;=1,$H116=1,$GD116&lt;&gt;""),"OK","NG"))))</f>
        <v>不要</v>
      </c>
      <c r="GL116" s="192" t="str">
        <f ca="1">IF($F$12&lt;$B116,"",IF(OR(AND($F$12&gt;=$B116,$F116=0),AND($F$12&gt;=$B116,$F$16&lt;&gt;5)),"不要",IF(AND($F$12&gt;=$B116,$F$16=5,$GD116&lt;&gt;""),"OK","NG")))</f>
        <v>不要</v>
      </c>
      <c r="GN116" s="192" t="str">
        <f ca="1">IF($F$12&lt;$B116,"",IF($N116="NG","日数NG",IF(GD116&gt;=0,"OK","NG")))</f>
        <v>OK</v>
      </c>
      <c r="GP116" s="192" t="str">
        <f ca="1">IF($F$12&lt;$B116,"",IF($N116="NG","日数NG",IF(OR(COUNTIF(GF116:GL116,"不要")=4,AND($F$12&gt;=$B116,$N116="OK",$FN116&gt;=0,$GD116&lt;=FN116),AND($F$12&gt;=$B116,$N116="OK",$FN116="",$GD116&lt;=$L116*1440)),"OK","NG")))</f>
        <v>OK</v>
      </c>
      <c r="GR116" s="107" t="str">
        <f ca="1">IF($F$12&lt;$B116,"",IF(COUNTIF($GF116:$GJ116,"不要")=3,"",IF(AND($F$12&gt;=$B116,ISNUMBER(GD116)=TRUE),GD116,0)))</f>
        <v/>
      </c>
      <c r="GT116" s="192" t="str">
        <f ca="1">IF($F$12&lt;$B116,"",IF(AND($F$12&gt;=$B116,INDIRECT("'総括分析データ '!"&amp;GT$78&amp;$C116)&lt;&gt;""),VALUE(INDIRECT("'総括分析データ '!"&amp;GT$78&amp;$C116)),""))</f>
        <v/>
      </c>
      <c r="GV116" s="192" t="str">
        <f ca="1">IF($F$12&lt;$B116,"",IF(OR(AND($F$12&gt;=$B116,COUNTIF($F$22:$I$32,"早着による待機時間")=0),$D116=0),"不要",IF(AND($F$12&gt;=$B116,COUNTIF($F$22:$I$32,"早着による待機時間")&gt;=1,$J116="NG"),"日数NG",IF(AND($F$12&gt;=$B116,COUNTIF($F$22:$I$32,"早着による待機時間")&gt;=1,$D116=1,GT116&lt;&gt;""),"OK","NG"))))</f>
        <v>不要</v>
      </c>
      <c r="GX116" s="192" t="str">
        <f ca="1">IF($F$12&lt;$B116,"",IF(OR(AND($F$12&gt;=$B116,COUNTIF($F$35:$I$45,"早着による待機時間")=0),$F116=0),"不要",IF(AND($F$12&gt;=$B116,COUNTIF($F$35:$I$45,"早着による待機時間")&gt;=1,$J116="NG"),"日数NG",IF(AND($F$12&gt;=$B116,COUNTIF($F$35:$I$45,"早着による待機時間")&gt;=1,$F116=1,GT116&lt;&gt;""),"OK","NG"))))</f>
        <v>不要</v>
      </c>
      <c r="GZ116" s="192" t="str">
        <f ca="1">IF($F$12&lt;$B116,"",IF(OR(AND($F$12&gt;=$B116,COUNTIF($F$48:$I$58,"早着による待機時間")=0),$H116=0),"不要",IF(AND($F$12&gt;=$B116,COUNTIF($F$48:$I$58,"早着による待機時間")&gt;=1,$J116="NG"),"日数NG",IF(AND($F$12&gt;=$B116,COUNTIF($F$48:$I$58,"早着による待機時間")&gt;=1,$H116=1,GT116&lt;&gt;""),"OK","NG"))))</f>
        <v>不要</v>
      </c>
      <c r="HB116" s="192" t="str">
        <f ca="1">IF($F$12&lt;$B116,"",IF(COUNTIF($GV116:$GZ116,"不要")=3,"OK",IF($N116="NG","日数NG",IF(GT116&gt;=0,"OK","NG"))))</f>
        <v>OK</v>
      </c>
      <c r="HD116" s="192" t="str">
        <f ca="1">IF($F$12&lt;$B116,"",IF(COUNTIF($GV116:$GZ116,"不要")=3,"OK",IF($N116="NG","日数NG",IF(AND($F$12&gt;=$B116,$N116="OK",GT116&lt;=$L116*1440),"OK","NG"))))</f>
        <v>OK</v>
      </c>
      <c r="HF116" s="107" t="str">
        <f ca="1">IF($F$12&lt;$B116,"",IF(COUNTIF($GV116:$GZ116,"不要")=3,"",IF(AND($F$12&gt;=$B116,ISNUMBER(GT116)=TRUE),GT116,0)))</f>
        <v/>
      </c>
      <c r="HH116">
        <v>19</v>
      </c>
      <c r="HJ116" s="192" t="str">
        <f ca="1">IF($F$12&lt;$B116,"",IF(AND($F$12&gt;=$B116,INDIRECT("'総括分析データ '!"&amp;HJ$78&amp;$C116)&lt;&gt;""),VALUE(INDIRECT("'総括分析データ '!"&amp;HJ$78&amp;$C116)),""))</f>
        <v/>
      </c>
      <c r="HL116" s="192" t="str">
        <f ca="1">IF($F$12&lt;$B116,"",IF(OR(AND($F$12&gt;=$B116,COUNTIF($F$22:$I$32,"休憩")=0),$D116=0),"不要",IF(AND($F$12&gt;=$B116,COUNTIF($F$22:$I$32,"休憩")&gt;=1,$J116="NG"),"日数NG",IF(AND($F$12&gt;=$B116,COUNTIF($F$22:$I$32,"休憩")&gt;=1,$D116=1,HJ116&lt;&gt;""),"OK","NG"))))</f>
        <v>不要</v>
      </c>
      <c r="HN116" s="192" t="str">
        <f ca="1">IF($F$12&lt;$B116,"",IF(OR(AND($F$12&gt;=$B116,COUNTIF($F$35:$I$45,"休憩")=0),$F116=0),"不要",IF(AND($F$12&gt;=$B116,COUNTIF($F$35:$I$45,"休憩")&gt;=1,$J116="NG"),"日数NG",IF(AND($F$12&gt;=$B116,COUNTIF($F$35:$I$45,"休憩")&gt;=1,$F116=1,HJ116&lt;&gt;""),"OK","NG"))))</f>
        <v>不要</v>
      </c>
      <c r="HP116" s="192" t="str">
        <f ca="1">IF($F$12&lt;$B116,"",IF(OR(AND($F$12&gt;=$B116,COUNTIF($F$48:$I$58,"休憩")=0),$H116=0),"不要",IF(AND($F$12&gt;=$B116,COUNTIF($F$48:$I$58,"休憩")&gt;=1,$J116="NG"),"日数NG",IF(AND($F$12&gt;=$B116,COUNTIF($F$48:$I$58,"休憩")&gt;=1,$H116=1,HJ116&lt;&gt;""),"OK","NG"))))</f>
        <v>不要</v>
      </c>
      <c r="HR116" s="192" t="str">
        <f ca="1">IF($F$12&lt;$B116,"",IF(COUNTIF($HL116:$HP116,"不要")=3,"OK",IF($N116="NG","日数NG",IF(HJ116&gt;=0,"OK","NG"))))</f>
        <v>OK</v>
      </c>
      <c r="HT116" s="192" t="str">
        <f ca="1">IF($F$12&lt;$B116,"",IF(COUNTIF($HL116:$HP116,"不要")=3,"OK",IF($N116="NG","日数NG",IF(AND($F$12&gt;=$B116,$N116="OK",HJ116&lt;=$L116*1440),"OK","NG"))))</f>
        <v>OK</v>
      </c>
      <c r="HV116" s="107" t="str">
        <f ca="1">IF($F$12&lt;$B116,"",IF(COUNTIF($HL116:$HP116,"不要")=3,"",IF(AND($F$12&gt;=$B116,ISNUMBER(HJ116)=TRUE),HJ116,0)))</f>
        <v/>
      </c>
      <c r="HX116" s="192" t="str">
        <f ca="1">IF($F$12&lt;$B116,"",IF(AND($F$12&gt;=$B116,INDIRECT("'総括分析データ '!"&amp;HX$78&amp;$C116)&lt;&gt;""),VALUE(INDIRECT("'総括分析データ '!"&amp;HX$78&amp;$C116)),""))</f>
        <v/>
      </c>
      <c r="HZ116" s="192" t="str">
        <f ca="1">IF($F$12&lt;$B116,"",IF(OR(AND($F$12&gt;=$B116,COUNTIF($F$22:$I$32,"発着時刻")=0),$D116=0),"不要",IF(AND($F$12&gt;=$B116,COUNTIF($F$22:$I$32,"発着時刻")&gt;=1,$J116="NG"),"日数NG",IF(AND($F$12&gt;=$B116,COUNTIF($F$22:$I$32,"発着時刻")&gt;=1,$D116=1,HX116&lt;&gt;""),"OK","NG"))))</f>
        <v>不要</v>
      </c>
      <c r="IB116" s="192" t="str">
        <f ca="1">IF($F$12&lt;$B116,"",IF(OR(AND($F$12&gt;=$B116,COUNTIF($F$35:$I$45,"発着時刻")=0),$F116=0),"不要",IF(AND($F$12&gt;=$B116,COUNTIF($F$35:$I$45,"発着時刻")&gt;=1,$J116="NG"),"日数NG",IF(AND($F$12&gt;=$B116,COUNTIF($F$35:$I$45,"発着時刻")&gt;=1,$F116=1,HX116&lt;&gt;""),"OK","NG"))))</f>
        <v>不要</v>
      </c>
      <c r="ID116" s="192" t="str">
        <f ca="1">IF($F$12&lt;$B116,"",IF(OR(AND($F$12&gt;=$B116,COUNTIF($F$48:$I$58,"発着時刻")=0),$H116=0),"不要",IF(AND($F$12&gt;=$B116,COUNTIF($F$48:$I$58,"発着時刻")&gt;=1,$J116="NG"),"日数NG",IF(AND($F$12&gt;=$B116,COUNTIF($F$48:$I$58,"発着時刻")&gt;=1,$H116=1,HX116&lt;&gt;""),"OK","NG"))))</f>
        <v>不要</v>
      </c>
      <c r="IF116" s="192" t="str">
        <f ca="1">IF($F$12&lt;$B116,"",IF(COUNTIF(HZ116:ID116,"不要")=3,"OK",IF($N116="NG","日数NG",IF(HX116="","OK",IF(AND(HX116&gt;=0,HX116&lt;&gt;"",ROUNDUP(HX116,0)-ROUNDDOWN(HX116,0)=0),"OK","NG")))))</f>
        <v>OK</v>
      </c>
      <c r="IH116" s="107" t="str">
        <f ca="1">IF($F$12&lt;$B116,"",IF(COUNTIF(HZ116:ID116,"不要")=3,"",IF(AND($F$12&gt;=$B116,ISNUMBER(HX116)=TRUE),HX116,0)))</f>
        <v/>
      </c>
      <c r="IJ116" s="192" t="str">
        <f ca="1">IF($F$12&lt;$B116,"",IF(AND($F$12&gt;=$B116,INDIRECT("'総括分析データ '!"&amp;IJ$78&amp;$C116)&lt;&gt;""),INDIRECT("'総括分析データ '!"&amp;IJ$78&amp;$C116),""))</f>
        <v/>
      </c>
      <c r="IL116" s="192" t="str">
        <f ca="1">IF($F$12&lt;$B116,"",IF(OR(AND($F$12&gt;=$B116,COUNTIF($F$22:$I$32,"積載情報")=0),$D116=0),"不要",IF(AND($F$12&gt;=$B116,COUNTIF($F$22:$I$32,"積載情報")&gt;=1,$J116="NG"),"日数NG",IF(AND($F$12&gt;=$B116,COUNTIF($F$22:$I$32,"積載情報")&gt;=1,$D116=1,IJ116&lt;&gt;""),"OK","NG"))))</f>
        <v>不要</v>
      </c>
      <c r="IN116" s="192" t="str">
        <f ca="1">IF($F$12&lt;$B116,"",IF(OR(AND($F$12&gt;=$B116,COUNTIF($F$35:$I$45,"積載情報")=0),$F116=0),"不要",IF(AND($F$12&gt;=$B116,COUNTIF($F$35:$I$45,"積載情報")&gt;=1,$J116="NG"),"日数NG",IF(AND($F$12&gt;=$B116,COUNTIF($F$35:$I$45,"積載情報")&gt;=1,$F116=1,IJ116&lt;&gt;""),"OK","NG"))))</f>
        <v>不要</v>
      </c>
      <c r="IP116" s="192" t="str">
        <f ca="1">IF($F$12&lt;$B116,"",IF(OR(AND($F$12&gt;=$B116,COUNTIF($F$48:$I$58,"積載情報")=0),$H116=0),"不要",IF(AND($F$12&gt;=$B116,COUNTIF($F$48:$I$58,"積載情報")&gt;=1,$J116="NG"),"日数NG",IF(AND($F$12&gt;=$B116,COUNTIF($F$48:$I$58,"積載情報")&gt;=1,$H116=1,IJ116&lt;&gt;""),"OK","NG"))))</f>
        <v>不要</v>
      </c>
      <c r="IR116" s="192" t="str">
        <f ca="1">IF($F$12&lt;$B116,"",IF(COUNTIF(IL116:IP116,"不要")=3,"OK",IF($N116="NG","日数NG",IF(IJ116="","OK",IF(COUNTIF(プルダウンリスト!$C$5:$C$8,反映・確認シート!IJ116)=1,"OK","NG")))))</f>
        <v>OK</v>
      </c>
      <c r="IT116" s="107" t="str">
        <f ca="1">IF($F$12&lt;$B116,"",IF($F$12&lt;$B116,"",IF(COUNTIF(IL116:IP116,"不要")=3,"",IJ116)))</f>
        <v/>
      </c>
      <c r="IV116" s="192" t="str">
        <f ca="1">IF($F$12&lt;$B116,"",IF(OR(AND($F$12&gt;=$B116,COUNTIF($F$48:$I$58,"積載情報")=0),$H116=0),"不要",IF(AND($F$12&gt;=$B116,COUNTIF($F$48:$I$58,"積載情報")&gt;=1,$J116="NG"),"日数NG",IF(AND($F$12&gt;=$B116,COUNTIF($F$48:$I$58,"積載情報")&gt;=1,$H116=1,IP116&lt;&gt;""),"OK","NG"))))</f>
        <v>不要</v>
      </c>
      <c r="IX116">
        <v>19</v>
      </c>
      <c r="IZ116" s="192" t="str">
        <f ca="1">IF($F$12&lt;$B116,"",IF(AND($F$12&gt;=$B116,INDIRECT("'総括分析データ '!"&amp;IZ$78&amp;$C116)&lt;&gt;""),VALUE(INDIRECT("'総括分析データ '!"&amp;IZ$78&amp;$C116)),""))</f>
        <v/>
      </c>
      <c r="JB116" s="192" t="str">
        <f ca="1">IF($F$12&lt;$B116,"",IF(OR(AND($F$12&gt;=$B116,COUNTIF($F$22:$I$32,"空車情報")=0),$D116=0),"不要",IF(AND($F$12&gt;=$B116,COUNTIF($F$22:$I$32,"空車情報")&gt;=1,$J116="NG"),"日数NG",IF(AND($F$12&gt;=$B116,COUNTIF($F$22:$I$32,"空車情報")&gt;=1,$D116=1,IZ116&lt;&gt;""),"OK","NG"))))</f>
        <v>不要</v>
      </c>
      <c r="JD116" s="192" t="str">
        <f ca="1">IF($F$12&lt;$B116,"",IF(OR(AND($F$12&gt;=$B116,COUNTIF($F$35:$I$45,"空車情報")=0),$F116=0),"不要",IF(AND($F$12&gt;=$B116,COUNTIF($F$35:$I$45,"空車情報")&gt;=1,$J116="NG"),"日数NG",IF(AND($F$12&gt;=$B116,COUNTIF($F$35:$I$45,"空車情報")&gt;=1,$F116=1,IZ116&lt;&gt;""),"OK","NG"))))</f>
        <v>不要</v>
      </c>
      <c r="JF116" s="192" t="str">
        <f ca="1">IF($F$12&lt;$B116,"",IF(OR(AND($F$12&gt;=$B116,COUNTIF($F$48:$I$58,"空車情報")=0),$H116=0),"不要",IF(AND($F$12&gt;=$B116,COUNTIF($F$48:$I$58,"空車情報")&gt;=1,$J116="NG"),"日数NG",IF(AND($F$12&gt;=$B116,COUNTIF($F$48:$I$58,"空車情報")&gt;=1,$H116=1,IZ116&lt;&gt;""),"OK","NG"))))</f>
        <v>不要</v>
      </c>
      <c r="JH116" s="192" t="str">
        <f ca="1">IF($F$12&lt;$B116,"",IF(COUNTIF(JB116:JF116,"不要")=3,"OK",IF($N116="NG","日数NG",IF(IZ116&gt;=0,"OK","NG"))))</f>
        <v>OK</v>
      </c>
      <c r="JJ116" s="192" t="str">
        <f ca="1">IF($F$12&lt;$B116,"",IF(COUNTIF(JB116:JF116,"不要")=3,"OK",IF($N116="NG","日数NG",IF(OR(AND($F$12&gt;=$B116,$N116="OK",$CH116&gt;=0,IZ116&lt;=$CH116),AND($F$12&gt;=$B116,$N116="OK",$CH116="",IZ116&lt;=$L116*1440)),"OK","NG"))))</f>
        <v>OK</v>
      </c>
      <c r="JL116" s="107" t="str">
        <f ca="1">IF($F$12&lt;$B116,"",IF(COUNTIF(JB116:JF116,"不要")=3,"",IF(AND($F$12&gt;=$B116,ISNUMBER(IZ116)=TRUE),IZ116,0)))</f>
        <v/>
      </c>
      <c r="JN116" s="192" t="str">
        <f ca="1">IF($F$12&lt;$B116,"",IF(AND($F$12&gt;=$B116,INDIRECT("'総括分析データ '!"&amp;JN$78&amp;$C116)&lt;&gt;""),VALUE(INDIRECT("'総括分析データ '!"&amp;JN$78&amp;$C116)),""))</f>
        <v/>
      </c>
      <c r="JP116" s="192" t="str">
        <f ca="1">IF($F$12&lt;$B116,"",IF(OR(AND($F$12&gt;=$B116,COUNTIF($F$22:$I$32,"空車情報")=0),$D116=0),"不要",IF(AND($F$12&gt;=$B116,COUNTIF($F$22:$I$32,"空車情報")&gt;=1,$J116="NG"),"日数NG",IF(AND($F$12&gt;=$B116,COUNTIF($F$22:$I$32,"空車情報")&gt;=1,$D116=1,JN116&lt;&gt;""),"OK","NG"))))</f>
        <v>不要</v>
      </c>
      <c r="JR116" s="192" t="str">
        <f ca="1">IF($F$12&lt;$B116,"",IF(OR(AND($F$12&gt;=$B116,COUNTIF($F$35:$I$45,"空車情報")=0),$F116=0),"不要",IF(AND($F$12&gt;=$B116,COUNTIF($F$35:$I$45,"空車情報")&gt;=1,$J116="NG"),"日数NG",IF(AND($F$12&gt;=$B116,COUNTIF($F$35:$I$45,"空車情報")&gt;=1,$F116=1,JN116&lt;&gt;""),"OK","NG"))))</f>
        <v>不要</v>
      </c>
      <c r="JT116" s="192" t="str">
        <f ca="1">IF($F$12&lt;$B116,"",IF(OR(AND($F$12&gt;=$B116,COUNTIF($F$48:$I$58,"空車情報")=0),$H116=0),"不要",IF(AND($F$12&gt;=$B116,COUNTIF($F$48:$I$58,"空車情報")&gt;=1,$J116="NG"),"日数NG",IF(AND($F$12&gt;=$B116,COUNTIF($F$48:$I$58,"空車情報")&gt;=1,$H116=1,JN116&lt;&gt;""),"OK","NG"))))</f>
        <v>不要</v>
      </c>
      <c r="JV116" s="192" t="str">
        <f ca="1">IF($F$12&lt;$B116,"",IF(COUNTIF(JP116:JT116,"不要")=3,"OK",IF($N116="NG","日数NG",IF(AND($F$12&gt;=$B116,JN116&gt;=0,JN116&lt;=AV116),"OK","NG"))))</f>
        <v>OK</v>
      </c>
      <c r="JX116" s="107" t="str">
        <f ca="1">IF($F$12&lt;$B116,"",IF(COUNTIF(JP116:JT116,"不要")=3,"",IF(AND($F$12&gt;=$B116,ISNUMBER(JN116)=TRUE),JN116,0)))</f>
        <v/>
      </c>
      <c r="JZ116" s="192" t="str">
        <f ca="1">IF($F$12&lt;$B116,"",IF(AND($F$12&gt;=$B116,INDIRECT("'総括分析データ '!"&amp;JZ$78&amp;$C116)&lt;&gt;""),VALUE(INDIRECT("'総括分析データ '!"&amp;JZ$78&amp;$C116)),""))</f>
        <v/>
      </c>
      <c r="KB116" s="192" t="str">
        <f ca="1">IF($F$12&lt;$B116,"",IF(OR(AND($F$12&gt;=$B116,COUNTIF($F$22:$I$32,"空車情報")=0),$D116=0),"不要",IF(AND($F$12&gt;=$B116,COUNTIF($F$22:$I$32,"空車情報")&gt;=1,$J116="NG"),"日数NG",IF(AND($F$12&gt;=$B116,COUNTIF($F$22:$I$32,"空車情報")&gt;=1,$D116=1,JZ116&lt;&gt;""),"OK","NG"))))</f>
        <v>不要</v>
      </c>
      <c r="KD116" s="192" t="str">
        <f ca="1">IF($F$12&lt;$B116,"",IF(OR(AND($F$12&gt;=$B116,COUNTIF($F$35:$I$45,"空車情報")=0),$F116=0),"不要",IF(AND($F$12&gt;=$B116,COUNTIF($F$35:$I$45,"空車情報")&gt;=1,$J116="NG"),"日数NG",IF(AND($F$12&gt;=$B116,COUNTIF($F$35:$I$45,"空車情報")&gt;=1,$F116=1,JZ116&lt;&gt;""),"OK","NG"))))</f>
        <v>不要</v>
      </c>
      <c r="KF116" s="192" t="str">
        <f ca="1">IF($F$12&lt;$B116,"",IF(OR(AND($F$12&gt;=$B116,COUNTIF($F$48:$I$58,"空車情報")=0),$H116=0),"不要",IF(AND($F$12&gt;=$B116,COUNTIF($F$48:$I$58,"空車情報")&gt;=1,$J116="NG"),"日数NG",IF(AND($F$12&gt;=$B116,COUNTIF($F$48:$I$58,"空車情報")&gt;=1,$H116=1,JZ116&lt;&gt;""),"OK","NG"))))</f>
        <v>不要</v>
      </c>
      <c r="KH116" s="192" t="str">
        <f ca="1">IF($F$12&lt;$B116,"",IF(COUNTIF(KB116:KF116,"不要")=3,"OK",IF($N116="NG","日数NG",IF(AND($F$12&gt;=$B116,JZ116&gt;=0,JZ116&lt;=100),"OK","NG"))))</f>
        <v>OK</v>
      </c>
      <c r="KJ116" s="107" t="str">
        <f ca="1">IF($F$12&lt;$B116,"",IF(COUNTIF(KB116:KF116,"不要")=3,"",IF(AND($F$12&gt;=$B116,ISNUMBER(JZ116)=TRUE),JZ116,0)))</f>
        <v/>
      </c>
      <c r="KL116">
        <v>19</v>
      </c>
      <c r="KN116" s="192" t="str">
        <f ca="1">IF($F$12&lt;$B116,"",IF(AND($F$12&gt;=$B116,INDIRECT("'総括分析データ '!"&amp;KN$78&amp;$C116)&lt;&gt;""),VALUE(INDIRECT("'総括分析データ '!"&amp;KN$78&amp;$C116)),""))</f>
        <v/>
      </c>
      <c r="KP116" s="192" t="str">
        <f ca="1">IF($F$12&lt;$B116,"",IF(OR(AND($F$12&gt;=$B116,COUNTIF($F$22:$I$32,"交通情報")=0),$D116=0),"不要",IF(AND($F$12&gt;=$B116,COUNTIF($F$22:$I$32,"交通情報")&gt;=1,$AX116="*NG*"),"距離NG",IF(AND($F$12&gt;=$B116,COUNTIF($F$22:$I$32,"交通情報")&gt;=1,$D116=1,KN116&lt;&gt;""),"OK","NG"))))</f>
        <v>不要</v>
      </c>
      <c r="KR116" s="192" t="str">
        <f ca="1">IF($F$12&lt;$B116,"",IF(OR(AND($F$12&gt;=$B116,COUNTIF($F$35:$I$45,"交通情報")=0),$F116=0),"不要",IF(AND($F$12&gt;=$B116,COUNTIF($F$35:$I$45,"交通情報")&gt;=1,$AX116="*NG*"),"距離NG",IF(AND($F$12&gt;=$B116,COUNTIF($F$35:$I$45,"交通情報")&gt;=1,$F116=1,KN116&lt;&gt;""),"OK","NG"))))</f>
        <v>不要</v>
      </c>
      <c r="KT116" s="192" t="str">
        <f ca="1">IF($F$12&lt;$B116,"",IF(OR(AND($F$12&gt;=$B116,COUNTIF($F$48:$I$58,"交通情報")=0),$H116=0),"不要",IF(AND($F$12&gt;=$B116,COUNTIF($F$48:$I$58,"交通情報")&gt;=1,$AX116="*NG*"),"距離NG",IF(AND($F$12&gt;=$B116,COUNTIF($F$48:$I$58,"交通情報")&gt;=1,$H116=1,KN116&lt;&gt;""),"OK","NG"))))</f>
        <v>不要</v>
      </c>
      <c r="KV116" s="192" t="str">
        <f ca="1">IF($F$12&lt;$B116,"",IF(COUNTIF(KP116:KT116,"不要")=3,"OK",IF($N116="NG","日数NG",IF(AND($F$12&gt;=$B116,KN116&gt;=0,KN116&lt;=$AV116),"OK","NG"))))</f>
        <v>OK</v>
      </c>
      <c r="KX116" s="107" t="str">
        <f ca="1">IF($F$12&lt;$B116,"",IF(COUNTIF(KP116:KT116,"不要")=3,"",IF(AND($F$12&gt;=$B116,ISNUMBER(KN116)=TRUE),KN116,0)))</f>
        <v/>
      </c>
      <c r="KZ116" s="192" t="str">
        <f ca="1">IF($F$12&lt;$B116,"",IF(AND($F$12&gt;=$B116,INDIRECT("'総括分析データ '!"&amp;KZ$78&amp;$C116)&lt;&gt;""),VALUE(INDIRECT("'総括分析データ '!"&amp;KZ$78&amp;$C116)),""))</f>
        <v/>
      </c>
      <c r="LB116" s="192" t="str">
        <f ca="1">IF($F$12&lt;$B116,"",IF(OR(AND($F$12&gt;=$B116,COUNTIF($F$22:$I$32,"交通情報")=0),$D116=0),"不要",IF(AND($F$12&gt;=$B116,COUNTIF($F$22:$I$32,"交通情報")&gt;=1,$D116=1,KZ116&lt;&gt;""),"OK","NG")))</f>
        <v>不要</v>
      </c>
      <c r="LD116" s="192" t="str">
        <f ca="1">IF($F$12&lt;$B116,"",IF(OR(AND($F$12&gt;=$B116,COUNTIF($F$35:$I$45,"交通情報")=0),$F116=0),"不要",IF(AND($F$12&gt;=$B116,COUNTIF($F$35:$I$45,"交通情報")&gt;=1,$F116=1,KZ116&lt;&gt;""),"OK","NG")))</f>
        <v>不要</v>
      </c>
      <c r="LF116" s="192" t="str">
        <f ca="1">IF($F$12&lt;$B116,"",IF(OR(AND($F$12&gt;=$B116,COUNTIF($F$48:$I$58,"交通情報")=0),$H116=0),"不要",IF(AND($F$12&gt;=$B116,COUNTIF($F$48:$I$58,"交通情報")&gt;=1,$H116=1,KZ116&lt;&gt;""),"OK","NG")))</f>
        <v>不要</v>
      </c>
      <c r="LH116" s="192" t="str">
        <f ca="1">IF($F$12&lt;$B116,"",IF(COUNTIF(LB116:LF116,"不要")=3,"OK",IF($N116="NG","日数NG",IF(KZ116="","OK",IF(AND(KZ116&gt;=0,KZ116&lt;&gt;"",ROUNDUP(KZ116,0)-ROUNDDOWN(KZ116,0)=0),"OK","NG")))))</f>
        <v>OK</v>
      </c>
      <c r="LJ116" s="107" t="str">
        <f ca="1">IF($F$12&lt;$B116,"",IF(COUNTIF(LB116:LF116,"不要")=3,"",IF(AND($F$12&gt;=$B116,ISNUMBER(KZ116)=TRUE),KZ116,0)))</f>
        <v/>
      </c>
      <c r="LL116" s="192" t="str">
        <f ca="1">IF($F$12&lt;$B116,"",IF(AND($F$12&gt;=$B116,INDIRECT("'総括分析データ '!"&amp;LL$78&amp;$C116)&lt;&gt;""),VALUE(INDIRECT("'総括分析データ '!"&amp;LL$78&amp;$C116)),""))</f>
        <v/>
      </c>
      <c r="LN116" s="192" t="str">
        <f ca="1">IF($F$12&lt;$B116,"",IF(OR(AND($F$12&gt;=$B116,COUNTIF($F$22:$I$32,"交通情報")=0),$D116=0),"不要",IF(AND($F$12&gt;=$B116,COUNTIF($F$22:$I$32,"交通情報")&gt;=1,$J116="NG"),"日数NG",IF(AND($F$12&gt;=$B116,COUNTIF($F$22:$I$32,"交通情報")&gt;=1,$D116=1,LL116&lt;&gt;""),"OK","NG"))))</f>
        <v>不要</v>
      </c>
      <c r="LP116" s="192" t="str">
        <f ca="1">IF($F$12&lt;$B116,"",IF(OR(AND($F$12&gt;=$B116,COUNTIF($F$35:$I$45,"交通情報")=0),$F116=0),"不要",IF(AND($F$12&gt;=$B116,COUNTIF($F$35:$I$45,"交通情報")&gt;=1,$J116="NG"),"日数NG",IF(AND($F$12&gt;=$B116,COUNTIF($F$35:$I$45,"交通情報")&gt;=1,$F116=1,LL116&lt;&gt;""),"OK","NG"))))</f>
        <v>不要</v>
      </c>
      <c r="LR116" s="192" t="str">
        <f ca="1">IF($F$12&lt;$B116,"",IF(OR(AND($F$12&gt;=$B116,COUNTIF($F$48:$I$58,"交通情報")=0),$H116=0),"不要",IF(AND($F$12&gt;=$B116,COUNTIF($F$48:$I$58,"交通情報")&gt;=1,$J116="NG"),"日数NG",IF(AND($F$12&gt;=$B116,COUNTIF($F$48:$I$58,"交通情報")&gt;=1,$H116=1,LL116&lt;&gt;""),"OK","NG"))))</f>
        <v>不要</v>
      </c>
      <c r="LT116" s="192" t="str">
        <f ca="1">IF($F$12&lt;$B116,"",IF(COUNTIF(LN116:LR116,"不要")=3,"OK",IF($N116="NG","日数NG",IF(LL116&gt;=0,"OK","NG"))))</f>
        <v>OK</v>
      </c>
      <c r="LV116" s="192" t="str">
        <f ca="1">IF($F$12&lt;$B116,"",IF(COUNTIF(LN116:LR116,"不要")=3,"OK",IF($N116="NG","日数NG",IF(OR(AND($F$12&gt;=$B116,$N116="OK",$CH116&gt;=0,LL116&lt;=$CH116),AND($F$12&gt;=$B116,$N116="OK",$CH116="",LL116&lt;=$L116*1440)),"OK","NG"))))</f>
        <v>OK</v>
      </c>
      <c r="LX116" s="107" t="str">
        <f ca="1">IF($F$12&lt;$B116,"",IF(COUNTIF(LN116:LR116,"不要")=3,"",IF(AND($F$12&gt;=$B116,ISNUMBER(LL116)=TRUE),LL116,0)))</f>
        <v/>
      </c>
      <c r="LZ116">
        <v>19</v>
      </c>
      <c r="MB116" s="192" t="str">
        <f ca="1">IF($F$12&lt;$B116,"",IF(AND($F$12&gt;=$B116,INDIRECT("'総括分析データ '!"&amp;MB$78&amp;$C116)&lt;&gt;""),VALUE(INDIRECT("'総括分析データ '!"&amp;MB$78&amp;$C116)),""))</f>
        <v/>
      </c>
      <c r="MD116" s="192" t="str">
        <f ca="1">IF($F$12&lt;$B116,"",IF(OR(AND($F$12&gt;=$B116,COUNTIF($F$22:$I$32,"温度情報")=0),$D116=0),"不要",IF(AND($F$12&gt;=$B116,COUNTIF($F$22:$I$32,"温度情報")&gt;=1,$J116="NG"),"日数NG",IF(AND($F$12&gt;=$B116,COUNTIF($F$22:$I$32,"温度情報")&gt;=1,$D116=1,MB116&lt;&gt;""),"OK","NG"))))</f>
        <v>不要</v>
      </c>
      <c r="MF116" s="192" t="str">
        <f ca="1">IF($F$12&lt;$B116,"",IF(OR(AND($F$12&gt;=$B116,COUNTIF($F$35:$I$45,"温度情報")=0),$F116=0),"不要",IF(AND($F$12&gt;=$B116,COUNTIF($F$35:$I$45,"温度情報")&gt;=1,$J116="NG"),"日数NG",IF(AND($F$12&gt;=$B116,COUNTIF($F$35:$I$45,"温度情報")&gt;=1,$F116=1,MB116&lt;&gt;""),"OK","NG"))))</f>
        <v>不要</v>
      </c>
      <c r="MH116" s="192" t="str">
        <f ca="1">IF($F$12&lt;$B116,"",IF(OR(AND($F$12&gt;=$B116,COUNTIF($F$48:$I$58,"温度情報")=0),$H116=0),"不要",IF(AND($F$12&gt;=$B116,COUNTIF($F$48:$I$58,"温度情報")&gt;=1,$J116="NG"),"日数NG",IF(AND($F$12&gt;=$B116,COUNTIF($F$48:$I$58,"温度情報")&gt;=1,$H116=1,MB116&lt;&gt;""),"OK","NG"))))</f>
        <v>不要</v>
      </c>
      <c r="MJ116" s="192" t="str">
        <f ca="1">IF($F$12&lt;$B116,"",IF(COUNTIF(MD116:MH116,"不要")=3,"OK",IF(AND($F$12&gt;=$B116,MB116&gt;100,MB116&lt;-100),"BC","OK")))</f>
        <v>OK</v>
      </c>
      <c r="ML116" s="107" t="str">
        <f ca="1">IF($F$12&lt;$B116,"",IF(COUNTIF(MD116:MH116,"不要")=3,"",IF(AND($F$12&gt;=$B116,ISNUMBER(MB116)=TRUE),MB116,0)))</f>
        <v/>
      </c>
      <c r="MN116" s="192" t="str">
        <f ca="1">IF($F$12&lt;$B116,"",IF(AND($F$12&gt;=$B116,INDIRECT("'総括分析データ '!"&amp;MN$78&amp;$C116)&lt;&gt;""),VALUE(INDIRECT("'総括分析データ '!"&amp;MN$78&amp;$C116)),""))</f>
        <v/>
      </c>
      <c r="MP116" s="192" t="str">
        <f ca="1">IF($F$12&lt;$B116,"",IF(OR(AND($F$12&gt;=$B116,COUNTIF($F$22:$I$32,"温度情報")=0),$D116=0),"不要",IF(AND($F$12&gt;=$B116,COUNTIF($F$22:$I$32,"温度情報")&gt;=1,$J116="NG"),"日数NG",IF(AND($F$12&gt;=$B116,COUNTIF($F$22:$I$32,"温度情報")&gt;=1,$D116=1,MN116&lt;&gt;""),"OK","NG"))))</f>
        <v>不要</v>
      </c>
      <c r="MR116" s="192" t="str">
        <f ca="1">IF($F$12&lt;$B116,"",IF(OR(AND($F$12&gt;=$B116,COUNTIF($F$35:$I$45,"温度情報")=0),$F116=0),"不要",IF(AND($F$12&gt;=$B116,COUNTIF($F$35:$I$45,"温度情報")&gt;=1,$J116="NG"),"日数NG",IF(AND($F$12&gt;=$B116,COUNTIF($F$35:$I$45,"温度情報")&gt;=1,$F116=1,MN116&lt;&gt;""),"OK","NG"))))</f>
        <v>不要</v>
      </c>
      <c r="MT116" s="192" t="str">
        <f ca="1">IF($F$12&lt;$B116,"",IF(OR(AND($F$12&gt;=$B116,COUNTIF($F$48:$I$58,"温度情報")=0),$H116=0),"不要",IF(AND($F$12&gt;=$B116,COUNTIF($F$48:$I$58,"温度情報")&gt;=1,$J116="NG"),"日数NG",IF(AND($F$12&gt;=$B116,COUNTIF($F$48:$I$58,"温度情報")&gt;=1,$H116=1,MN116&lt;&gt;""),"OK","NG"))))</f>
        <v>不要</v>
      </c>
      <c r="MV116" s="192" t="str">
        <f ca="1">IF($F$12&lt;$B116,"",IF(COUNTIF(MP116:MT116,"不要")=3,"OK",IF(AND($F$12&gt;=$B116,MN116&gt;100,MN116&lt;-100),"BC","OK")))</f>
        <v>OK</v>
      </c>
      <c r="MX116" s="107" t="str">
        <f ca="1">IF($F$12&lt;$B116,"",IF(COUNTIF(MP116:MT116,"不要")=3,"",IF(AND($F$12&gt;=$B116,ISNUMBER(MN116)=TRUE),MN116,0)))</f>
        <v/>
      </c>
      <c r="MZ116" s="192" t="str">
        <f ca="1">IF($F$12&lt;$B116,"",IF(AND($F$12&gt;=$B116,INDIRECT("'総括分析データ '!"&amp;MZ$78&amp;$C116)&lt;&gt;""),VALUE(INDIRECT("'総括分析データ '!"&amp;MZ$78&amp;$C116)),""))</f>
        <v/>
      </c>
      <c r="NB116" s="192" t="str">
        <f ca="1">IF($F$12&lt;$B116,"",IF(OR(AND($F$12&gt;=$B116,COUNTIF($F$22:$I$32,"温度情報")=0),$D116=0),"不要",IF(AND($F$12&gt;=$B116,COUNTIF($F$22:$I$32,"温度情報")&gt;=1,$J116="NG"),"日数NG",IF(AND($F$12&gt;=$B116,COUNTIF($F$22:$I$32,"温度情報")&gt;=1,$D116=1,MZ116&lt;&gt;""),"OK","NG"))))</f>
        <v>不要</v>
      </c>
      <c r="ND116" s="192" t="str">
        <f ca="1">IF($F$12&lt;$B116,"",IF(OR(AND($F$12&gt;=$B116,COUNTIF($F$35:$I$45,"温度情報")=0),$F116=0),"不要",IF(AND($F$12&gt;=$B116,COUNTIF($F$35:$I$45,"温度情報")&gt;=1,$J116="NG"),"日数NG",IF(AND($F$12&gt;=$B116,COUNTIF($F$35:$I$45,"温度情報")&gt;=1,$F116=1,MZ116&lt;&gt;""),"OK","NG"))))</f>
        <v>不要</v>
      </c>
      <c r="NF116" s="192" t="str">
        <f ca="1">IF($F$12&lt;$B116,"",IF(OR(AND($F$12&gt;=$B116,COUNTIF($F$48:$I$58,"温度情報")=0),$H116=0),"不要",IF(AND($F$12&gt;=$B116,COUNTIF($F$48:$I$58,"温度情報")&gt;=1,$J116="NG"),"日数NG",IF(AND($F$12&gt;=$B116,COUNTIF($F$48:$I$58,"温度情報")&gt;=1,$H116=1,MZ116&lt;&gt;""),"OK","NG"))))</f>
        <v>不要</v>
      </c>
      <c r="NH116" s="192" t="str">
        <f ca="1">IF($F$12&lt;$B116,"",IF(COUNTIF(NB116:NF116,"不要")=3,"OK",IF($N116="NG","日数NG",IF(MZ116="","OK",IF(AND(MZ116&gt;=0,MZ116&lt;&gt;"",ROUNDUP(MZ116,0)-ROUNDDOWN(MZ116,0)=0),"OK","NG")))))</f>
        <v>OK</v>
      </c>
      <c r="NJ116" s="107" t="str">
        <f ca="1">IF($F$12&lt;$B116,"",IF(COUNTIF(NB116:NF116,"不要")=3,"",IF(AND($F$12&gt;=$B116,ISNUMBER(MZ116)=TRUE),MZ116,0)))</f>
        <v/>
      </c>
      <c r="NL116">
        <v>19</v>
      </c>
      <c r="NN116" s="192" t="str">
        <f ca="1">IF($F$12&lt;$B116,"",IF(AND($F$12&gt;=$B116,INDIRECT("'総括分析データ '!"&amp;NN$78&amp;$C116)&lt;&gt;""),INDIRECT("'総括分析データ '!"&amp;NN$78&amp;$C116),""))</f>
        <v/>
      </c>
      <c r="NP116" s="192" t="str">
        <f>IF(OR($F$12&lt;$B116,AND($F$64="",$H$64="",$J$64="")),"",IF(AND($F$12&gt;=$B116,OR($F$64="",$D116=0)),"不要",IF(AND($F$12&gt;=$B116,$F$64&lt;&gt;"",$D116=1,NN116&lt;&gt;""),"OK","NG")))</f>
        <v/>
      </c>
      <c r="NR116" s="192" t="str">
        <f>IF(OR($F$12&lt;$B116,AND($F$64="",$H$64="",$J$64="")),"",IF(AND($F$12&gt;=$B116,OR($H$64="",$H$64=17,$D116=0)),"不要",IF(AND($F$12&gt;=$B116,$H$64&lt;&gt;"",$D116=1,NN116&lt;&gt;""),"OK","NG")))</f>
        <v/>
      </c>
      <c r="NT116" s="107" t="str">
        <f>IF(OR(COUNTIF(NP116:NR116,"不要")=2,AND(NP116="",NR116="")),"",NN116)</f>
        <v/>
      </c>
      <c r="NV116" s="192" t="str">
        <f ca="1">IF($F$12&lt;$B116,"",IF(AND($F$12&gt;=$B116,INDIRECT("'総括分析データ '!"&amp;NV$78&amp;$C116)&lt;&gt;""),INDIRECT("'総括分析データ '!"&amp;NV$78&amp;$C116),""))</f>
        <v/>
      </c>
      <c r="NX116" s="192" t="str">
        <f>IF(OR($F$12&lt;$B116,AND($F$66="",$H$66="",$J$66="")),"",IF(AND($F$12&gt;=$B116,OR($F$66="",$D116=0)),"不要",IF(AND($F$12&gt;=$B116,$F$66&lt;&gt;"",$D116=1,NV116&lt;&gt;""),"OK","NG")))</f>
        <v/>
      </c>
      <c r="NZ116" s="192" t="str">
        <f>IF(OR($F$12&lt;$B116,AND($F$66="",$H$66="",$J$66="")),"",IF(AND($F$12&gt;=$B116,OR($H$66="",$H$66=17,$D116=0)),"不要",IF(AND($F$12&gt;=$B116,$H$66&lt;&gt;"",$D116=1,NV116&lt;&gt;""),"OK","NG")))</f>
        <v/>
      </c>
      <c r="OB116" s="107" t="str">
        <f>IF(OR(COUNTIF(NX116:NZ116,"不要")=2,AND(NX116="",NZ116="")),"",NV116)</f>
        <v/>
      </c>
      <c r="OD116" s="192" t="str">
        <f ca="1">IF($F$12&lt;$B116,"",IF(AND($F$12&gt;=$B116,INDIRECT("'総括分析データ '!"&amp;OD$78&amp;$C116)&lt;&gt;""),INDIRECT("'総括分析データ '!"&amp;OD$78&amp;$C116),""))</f>
        <v/>
      </c>
      <c r="OF116" s="192" t="str">
        <f>IF(OR($F$12&lt;$B116,AND($F$68="",$H$68="",$J$68="")),"",IF(AND($F$12&gt;=$B116,OR($F$68="",$D116=0)),"不要",IF(AND($F$12&gt;=$B116,$F$68&lt;&gt;"",$D116=1,OD116&lt;&gt;""),"OK","NG")))</f>
        <v/>
      </c>
      <c r="OH116" s="192" t="str">
        <f>IF(OR($F$12&lt;$B116,AND($F$68="",$H$68="",$J$68="")),"",IF(AND($F$12&gt;=$B116,OR($H$68="",$H$68=17,$D116=0)),"不要",IF(AND($F$12&gt;=$B116,$H$68&lt;&gt;"",$D116=1,OD116&lt;&gt;""),"OK","NG")))</f>
        <v/>
      </c>
      <c r="OJ116" s="107" t="str">
        <f>IF(OR(COUNTIF(OF116:OH116,"不要")=2,AND(OF116="",OH116="")),"",OD116)</f>
        <v/>
      </c>
      <c r="OL116" s="192" t="str">
        <f ca="1">IF($F$12&lt;$B116,"",IF(AND($F$12&gt;=$B116,INDIRECT("'総括分析データ '!"&amp;OL$78&amp;$C116)&lt;&gt;""),INDIRECT("'総括分析データ '!"&amp;OL$78&amp;$C116),""))</f>
        <v/>
      </c>
      <c r="ON116" s="192" t="str">
        <f>IF(OR($F$12&lt;$B116,AND($F$70="",$H$70="",$J$70="")),"",IF(AND($F$12&gt;=$B116,OR($F$70="",$D116=0)),"不要",IF(AND($F$12&gt;=$B116,$F$70&lt;&gt;"",$D116=1,OL116&lt;&gt;""),"OK","NG")))</f>
        <v/>
      </c>
      <c r="OP116" s="192" t="str">
        <f>IF(OR($F$12&lt;$B116,AND($F$70="",$H$70="",$J$70="")),"",IF(AND($F$12&gt;=$B116,OR($H$70="",$H$70=17,$D116=0)),"不要",IF(AND($F$12&gt;=$B116,$H$70&lt;&gt;"",$D116=1,OL116&lt;&gt;""),"OK","NG")))</f>
        <v/>
      </c>
      <c r="OR116" s="107" t="str">
        <f>IF(OR(COUNTIF(ON116:OP116,"不要")=2,AND(ON116="",OP116="")),"",OL116)</f>
        <v/>
      </c>
    </row>
    <row r="117" spans="2:408" ht="5.0999999999999996" customHeight="1" thickBot="1" x14ac:dyDescent="0.2">
      <c r="L117" s="6"/>
      <c r="CT117" s="108"/>
      <c r="EF117" s="108"/>
      <c r="FJ117" s="108"/>
      <c r="FL117" s="108"/>
      <c r="FZ117" s="108"/>
      <c r="GR117" s="108"/>
      <c r="HF117" s="108"/>
      <c r="HV117" s="108"/>
      <c r="IT117" s="6"/>
      <c r="JL117" s="108"/>
      <c r="JX117" s="6"/>
      <c r="KJ117" s="6"/>
      <c r="KX117" s="6"/>
      <c r="LJ117" s="6"/>
      <c r="LX117" s="108"/>
      <c r="ML117" s="6"/>
      <c r="MX117" s="6"/>
      <c r="NJ117" s="6"/>
    </row>
    <row r="118" spans="2:408" ht="14.25" thickBot="1" x14ac:dyDescent="0.2">
      <c r="B118">
        <v>20</v>
      </c>
      <c r="C118">
        <v>33</v>
      </c>
      <c r="D118" s="52">
        <f ca="1">IF($F$12&lt;$B118,"",IF(AND($F$12&gt;=$B118,INDIRECT("'総括分析データ '!"&amp;D$78&amp;$C118)="○"),1,IF(AND($F$12&gt;=$B118,INDIRECT("'総括分析データ '!"&amp;D$78&amp;$C118)&lt;&gt;"○"),0)))</f>
        <v>0</v>
      </c>
      <c r="F118" s="52">
        <f ca="1">IF($F$12&lt;$B118,"",IF(AND($F$12&gt;=$B118,INDIRECT("'総括分析データ '!"&amp;F$78&amp;$C118)="○"),1,IF(AND($F$12&gt;=$B118,INDIRECT("'総括分析データ '!"&amp;F$78&amp;$C118)&lt;&gt;"○"),0)))</f>
        <v>0</v>
      </c>
      <c r="H118" s="52">
        <f ca="1">IF($F$12&lt;$B118,"",IF(AND($F$12&gt;=$B118,INDIRECT("'総括分析データ '!"&amp;H$78&amp;$C118)="○"),1,IF(AND($F$12&gt;=$B118,INDIRECT("'総括分析データ '!"&amp;H$78&amp;$C118)&lt;&gt;"○"),0)))</f>
        <v>0</v>
      </c>
      <c r="J118" s="192" t="str">
        <f ca="1">IF($F$12&lt;B118,"",IF(AND($F$12&gt;=B118,$F$18="",H118=1),"NG",IF(AND($F$12&gt;=B118,$F$18=17,D118=0,F118=0,H118=0),"NG",IF(AND($F$12&gt;=B118,$F$18="",D118=0,F118=0),"NG",IF(AND($F$12&gt;=B118,OR(D118&gt;=2,F118&gt;=2,H118&gt;=2)),"NG","OK")))))</f>
        <v>NG</v>
      </c>
      <c r="L118" s="52">
        <f ca="1">IF($F$12&lt;B118,"",IF(ISNUMBER(INDIRECT("'総括分析データ '!"&amp;L$78&amp;$C118))=TRUE,VALUE(INDIRECT("'総括分析データ '!"&amp;L$78&amp;$C118)),0))</f>
        <v>0</v>
      </c>
      <c r="N118" s="192" t="str">
        <f ca="1">IF($F$12&lt;$B118,"",IF(AND(L118="",L118&lt;10),"NG","OK"))</f>
        <v>OK</v>
      </c>
      <c r="O118" s="6"/>
      <c r="P118" s="52" t="str">
        <f ca="1">IF($F$12&lt;$B118,"",IF(AND($F$12&gt;=$B118,INDIRECT("'総括分析データ '!"&amp;P$78&amp;$C118)&lt;&gt;""),INDIRECT("'総括分析データ '!"&amp;P$78&amp;$C118),""))</f>
        <v/>
      </c>
      <c r="R118" s="52" t="str">
        <f ca="1">IF($F$12&lt;$B118,"",IF(AND($F$12&gt;=$B118,INDIRECT("'総括分析データ '!"&amp;R$78&amp;$C118)&lt;&gt;""),UPPER(INDIRECT("'総括分析データ '!"&amp;R$78&amp;$C118)),""))</f>
        <v/>
      </c>
      <c r="T118" s="52" t="str">
        <f ca="1">IF($F$12&lt;$B118,"",IF(AND($F$12&gt;=$B118,INDIRECT("'総括分析データ '!"&amp;T$78&amp;$C118)&lt;&gt;""),INDIRECT("'総括分析データ '!"&amp;T$78&amp;$C118),""))</f>
        <v/>
      </c>
      <c r="V118" s="52" t="str">
        <f ca="1">IF($F$12&lt;$B118,"",IF(AND($F$12&gt;=$B118,INDIRECT("'総括分析データ '!"&amp;V$78&amp;$C118)&lt;&gt;""),VALUE(INDIRECT("'総括分析データ '!"&amp;V$78&amp;$C118)),""))</f>
        <v/>
      </c>
      <c r="X118" s="192" t="str">
        <f ca="1">IF($F$12&lt;$B118,"",IF(AND($F$12&gt;=$B118,COUNTIF(プルダウンリスト!$F$3:$F$137,反映・確認シート!P118)=1,COUNTIF(プルダウンリスト!$H$3:$H$4233,反映・確認シート!R118)&gt;=1,T118&lt;&gt;"",V118&lt;&gt;""),"OK","NG"))</f>
        <v>NG</v>
      </c>
      <c r="Z118" s="453" t="str">
        <f ca="1">P118&amp;R118&amp;T118&amp;V118</f>
        <v/>
      </c>
      <c r="AA118" s="454"/>
      <c r="AB118" s="455"/>
      <c r="AD118" s="453" t="str">
        <f ca="1">IF($F$12&lt;$B118,"",IF(AND($F$12&gt;=$B118,INDIRECT("'総括分析データ '!"&amp;AD$78&amp;$C118)&lt;&gt;""),ASC(INDIRECT("'総括分析データ '!"&amp;AD$78&amp;$C118)),""))</f>
        <v/>
      </c>
      <c r="AE118" s="454"/>
      <c r="AF118" s="455"/>
      <c r="AH118" s="192" t="str">
        <f ca="1">IF($F$12&lt;$B118,"",IF(AND($F$12&gt;=$B118,AD118&lt;&gt;""),"OK","NG"))</f>
        <v>NG</v>
      </c>
      <c r="AJ118" s="462" t="str">
        <f ca="1">IF($F$12&lt;$B118,"",IF(AND($F$12&gt;=$B118,INDIRECT("'総括分析データ '!"&amp;AJ$78&amp;$C118)&lt;&gt;""),DBCS(SUBSTITUTE(SUBSTITUTE(INDIRECT("'総括分析データ '!"&amp;AJ$78&amp;$C118),"　"," ")," ","")),""))</f>
        <v/>
      </c>
      <c r="AK118" s="463"/>
      <c r="AL118" s="464"/>
      <c r="AN118" s="192" t="str">
        <f ca="1">IF($F$12&lt;$B118,"",IF(AND($F$12&gt;=$B118,AJ118&lt;&gt;""),"OK","BC"))</f>
        <v>BC</v>
      </c>
      <c r="AP118" s="52" t="str">
        <f ca="1">IF(OR($F$12&lt;$B118,INDIRECT("'総括分析データ '!"&amp;AP$78&amp;$C118)=""),"",INDIRECT("'総括分析データ '!"&amp;AP$78&amp;$C118))</f>
        <v/>
      </c>
      <c r="AR118" s="192" t="str">
        <f ca="1">IF($F$12&lt;$B118,"",IF(AND($F$12&gt;=$B118,COUNTIF(プルダウンリスト!$C$13:$C$16,反映・確認シート!AP118)=1),"OK","NG"))</f>
        <v>NG</v>
      </c>
      <c r="AT118">
        <v>20</v>
      </c>
      <c r="AV118" s="192" t="str">
        <f ca="1">IF($F$12&lt;$B118,"",IF(AND($F$12&gt;=$B118,INDIRECT("'総括分析データ '!"&amp;AV$78&amp;$C118)&lt;&gt;""),INDIRECT("'総括分析データ '!"&amp;AV$78&amp;$C118),""))</f>
        <v/>
      </c>
      <c r="AX118" s="192" t="str">
        <f ca="1">IF($F$12&lt;$B118,"",IF($N118="NG","日数NG",IF(OR(AND($F$6="連携前",$F$12&gt;=$B118,AV118&gt;0,AV118&lt;L118*2880),AND($F$6="連携後",$F$12&gt;=$B118,AV118&gt;=0,AV118&lt;L118*2880)),"OK","NG")))</f>
        <v>NG</v>
      </c>
      <c r="AZ118" s="92">
        <f ca="1">IF($F$12&lt;$B118,"",IF(AND($F$12&gt;=$B118,ISNUMBER(AV118)=TRUE),AV118,0))</f>
        <v>0</v>
      </c>
      <c r="BB118" s="192" t="str">
        <f ca="1">IF($F$12&lt;$B118,"",IF(AND($F$12&gt;=$B118,INDIRECT("'総括分析データ '!"&amp;BB$78&amp;$C118)&lt;&gt;""),VALUE(INDIRECT("'総括分析データ '!"&amp;BB$78&amp;$C118)),""))</f>
        <v/>
      </c>
      <c r="BD118" s="192" t="str">
        <f ca="1">IF($F$12&lt;$B118,"",IF($N118="NG","日数NG",IF(BB118="","NG",IF(AND($F$12&gt;=$B118,$BB118&lt;=$L118*100),"OK","BC"))))</f>
        <v>NG</v>
      </c>
      <c r="BF118" s="192" t="str">
        <f ca="1">IF($F$12&lt;$B118,"",IF(OR($AX118="NG",$AX118="日数NG"),"距離NG",IF(AND($F$12&gt;=$B118,OR(AND($F$6="連携前",$BB118&gt;0),AND($F$6="連携後",$AZ118=0,$BB118=0),AND($F$6="連携後",$AZ118&gt;0,$BB118&gt;0))),"OK","NG")))</f>
        <v>距離NG</v>
      </c>
      <c r="BH118" s="92" t="str">
        <f ca="1">IF($F$12&lt;$B118,"",BB118)</f>
        <v/>
      </c>
      <c r="BJ118" s="192" t="str">
        <f ca="1">IF($F$12&lt;$B118,"",IF(AND($F$12&gt;=$B118,INDIRECT("'総括分析データ '!"&amp;BJ$78&amp;$C118)&lt;&gt;""),VALUE(INDIRECT("'総括分析データ '!"&amp;BJ$78&amp;$C118)),""))</f>
        <v/>
      </c>
      <c r="BL118" s="192" t="str">
        <f ca="1">IF($F$12&lt;$B118,"",IF($N118="NG","日数NG",IF(AND(BJ118&gt;=0,BJ118&lt;&gt;"",BJ118&lt;=100),"OK","NG")))</f>
        <v>NG</v>
      </c>
      <c r="BN118" s="92">
        <f ca="1">IF($F$12&lt;$B118,"",IF(AND($F$12&gt;=$B118,ISNUMBER(BJ118)=TRUE),BJ118,0))</f>
        <v>0</v>
      </c>
      <c r="BP118" s="192" t="str">
        <f ca="1">IF($F$12&lt;$B118,"",IF(AND($F$12&gt;=$B118,INDIRECT("'総括分析データ '!"&amp;BP$78&amp;$C118)&lt;&gt;""),VALUE(INDIRECT("'総括分析データ '!"&amp;BP$78&amp;$C118)),""))</f>
        <v/>
      </c>
      <c r="BR118" s="192" t="str">
        <f ca="1">IF($F$12&lt;$B118,"",IF(OR($AX118="NG",$AX118="日数NG"),"距離NG",IF(BP118="","NG",IF(AND($F$12&gt;=$B118,OR(AND($F$6="連携前",$BP118&gt;0),AND($F$6="連携後",$AZ118=0,$BP118=0),AND($F$6="連携後",$AZ118&gt;0,$BP118&gt;0))),"OK","NG"))))</f>
        <v>距離NG</v>
      </c>
      <c r="BT118" s="92">
        <f ca="1">IF($F$12&lt;$B118,"",IF(AND($F$12&gt;=$B118,ISNUMBER(BP118)=TRUE),BP118,0))</f>
        <v>0</v>
      </c>
      <c r="BV118" s="192" t="str">
        <f ca="1">IF($F$12&lt;$B118,"",IF(AND($F$12&gt;=$B118,INDIRECT("'総括分析データ '!"&amp;BV$78&amp;$C118)&lt;&gt;""),VALUE(INDIRECT("'総括分析データ '!"&amp;BV$78&amp;$C118)),""))</f>
        <v/>
      </c>
      <c r="BX118" s="192" t="str">
        <f ca="1">IF($F$12&lt;$B118,"",IF(AND($F$12&gt;=$B118,$F$16=5,$BV118=""),"NG","OK"))</f>
        <v>OK</v>
      </c>
      <c r="BZ118" s="192" t="str">
        <f ca="1">IF($F$12&lt;$B118,"",IF(AND($F$12&gt;=$B118,$BP118&lt;&gt;"",$BV118&gt;$BP118),"NG","OK"))</f>
        <v>OK</v>
      </c>
      <c r="CB118" s="92">
        <f ca="1">IF($F$12&lt;$B118,"",IF(AND($F$12&gt;=$B118,ISNUMBER(BV118)=TRUE),BV118,0))</f>
        <v>0</v>
      </c>
      <c r="CD118" s="92">
        <f ca="1">IF($F$12&lt;$B118,"",IF(AND($F$12&gt;=$B118,ISNUMBER(INDIRECT("'総括分析データ '!"&amp;CD$78&amp;$C118)=TRUE)),INDIRECT("'総括分析データ '!"&amp;CD$78&amp;$C118),0))</f>
        <v>0</v>
      </c>
      <c r="CF118">
        <v>20</v>
      </c>
      <c r="CH118" s="192" t="str">
        <f ca="1">IF($F$12&lt;$B118,"",IF(AND($F$12&gt;=$B118,INDIRECT("'総括分析データ '!"&amp;CH$78&amp;$C118)&lt;&gt;""),VALUE(INDIRECT("'総括分析データ '!"&amp;CH$78&amp;$C118)),""))</f>
        <v/>
      </c>
      <c r="CJ118" s="192" t="str">
        <f ca="1">IF($F$12&lt;$B118,"",IF(OR(AND($F$12&gt;=$B118,COUNTIF($F$22:$I$32,"走行時間")=0),$D118=0),"不要",IF(AND($F$12&gt;=$B118,COUNTIF($F$22:$I$32,"走行時間")=1,$J118="NG"),"日数NG",IF(AND($F$12&gt;=$B118,COUNTIF($F$22:$I$32,"走行時間")=1,$D118=1,$CH118&lt;&gt;""),"OK","NG"))))</f>
        <v>不要</v>
      </c>
      <c r="CL118" s="192" t="str">
        <f ca="1">IF($F$12&lt;$B118,"",IF(OR(AND($F$12&gt;=$B118,COUNTIF($F$35:$I$45,"走行時間")=0),$F118=0),"不要",IF(AND($F$12&gt;=$B118,COUNTIF($F$35:$I$45,"走行時間")=1,$J118="NG"),"日数NG",IF(AND($F$12&gt;=$B118,COUNTIF($F$35:$I$45,"走行時間")=1,$F118=1,$CH118&lt;&gt;""),"OK","NG"))))</f>
        <v>不要</v>
      </c>
      <c r="CN118" s="192" t="str">
        <f ca="1">IF($F$12&lt;$B118,"",IF(OR(AND($F$12&gt;=$B118,COUNTIF($F$48:$I$58,"走行時間")=0),$H118=0),"不要",IF(AND($F$12&gt;=$B118,COUNTIF($F$48:$I$58,"走行時間")=1,$J118="NG"),"日数NG",IF(AND($F$12&gt;=$B118,COUNTIF($F$48:$I$58,"走行時間")=1,$H118=1,$CH118&lt;&gt;""),"OK","NG"))))</f>
        <v>不要</v>
      </c>
      <c r="CP118" s="192" t="str">
        <f ca="1">IF($F$12&lt;$B118,"",IF(COUNTIF($CJ118:$CN118,"不要")=3,"OK",IF(OR($AX118="NG",$AX118="日数NG"),"距離NG",IF(AND($F$12&gt;=$B118,OR(AND($F$6="連携前",CH118&gt;0),AND($F$6="連携後",$AZ118=0,CH118=0),AND($F$6="連携後",$AZ118&gt;0,CH118&gt;0))),"OK","NG"))))</f>
        <v>OK</v>
      </c>
      <c r="CR118" s="192" t="str">
        <f ca="1">IF($F$12&lt;$B118,"",IF(COUNTIF($CJ118:$CN118,"不要")=3,"OK",IF(OR($AX118="NG",$AX118="日数NG"),"距離NG",IF(AND($F$12&gt;=$B118,$L118*1440&gt;=CH118),"OK","NG"))))</f>
        <v>OK</v>
      </c>
      <c r="CT118" s="107" t="str">
        <f ca="1">IF(OR(COUNTIF($CJ118:$CN118,"不要")=3,$F$12&lt;$B118),"",IF(AND($F$12&gt;=$B118,ISNUMBER(CH118)=TRUE),CH118,0))</f>
        <v/>
      </c>
      <c r="CV118" s="192" t="str">
        <f ca="1">IF($F$12&lt;$B118,"",IF(AND($F$12&gt;=$B118,INDIRECT("'総括分析データ '!"&amp;CV$78&amp;$C118)&lt;&gt;""),VALUE(INDIRECT("'総括分析データ '!"&amp;CV$78&amp;$C118)),""))</f>
        <v/>
      </c>
      <c r="CX118" s="192" t="str">
        <f ca="1">IF($F$12&lt;$B118,"",IF(OR(AND($F$12&gt;=$B118,COUNTIF($F$22:$I$32,"平均速度")=0),$D118=0),"不要",IF(AND($F$12&gt;=$B118,COUNTIF($F$22:$I$32,"平均速度")=1,$J118="NG"),"日数NG",IF(AND($F$12&gt;=$B118,COUNTIF($F$22:$I$32,"平均速度")=1,$D118=1,$CH118&lt;&gt;""),"OK","NG"))))</f>
        <v>不要</v>
      </c>
      <c r="CZ118" s="192" t="str">
        <f ca="1">IF($F$12&lt;$B118,"",IF(OR(AND($F$12&gt;=$B118,COUNTIF($F$35:$I$45,"平均速度")=0),$F118=0),"不要",IF(AND($F$12&gt;=$B118,COUNTIF($F$35:$I$45,"平均速度")=1,$J118="NG"),"日数NG",IF(AND($F$12&gt;=$B118,COUNTIF($F$35:$I$45,"平均速度")=1,$F118=1,$CH118&lt;&gt;""),"OK","NG"))))</f>
        <v>不要</v>
      </c>
      <c r="DB118" s="192" t="str">
        <f ca="1">IF($F$12&lt;$B118,"",IF(OR(AND($F$12&gt;=$B118,COUNTIF($F$48:$I$58,"平均速度")=0),$H118=0),"不要",IF(AND($F$12&gt;=$B118,COUNTIF($F$48:$I$58,"平均速度")=1,$J118="NG"),"日数NG",IF(AND($F$12&gt;=$B118,COUNTIF($F$48:$I$58,"平均速度")=1,$H118=1,$CH118&lt;&gt;""),"OK","NG"))))</f>
        <v>不要</v>
      </c>
      <c r="DD118" s="192" t="str">
        <f ca="1">IF($F$12&lt;$B118,"",IF(COUNTIF($CX118:$DB118,"不要")=3,"OK",IF(OR($AX118="NG",$AX118="日数NG"),"距離NG",IF(AND($F$12&gt;=$B118,OR(AND($F$6="連携前",CV118&gt;0),AND($F$6="連携後",$AV118=0,CV118=0),AND($F$6="連携後",$AV118&gt;0,CV118&gt;0))),"OK","NG"))))</f>
        <v>OK</v>
      </c>
      <c r="DF118" s="192" t="str">
        <f ca="1">IF($F$12&lt;$B118,"",IF(COUNTIF($CX118:$DB118,"不要")=3,"OK",IF(OR($AX118="NG",$AX118="日数NG"),"距離NG",IF(AND($F$12&gt;=$B118,CV118&lt;60),"OK",IF(AND($F$12&gt;=$B118,CV118&lt;120),"BC","NG")))))</f>
        <v>OK</v>
      </c>
      <c r="DH118" s="107" t="str">
        <f ca="1">IF(OR($F$12&lt;$B118,COUNTIF($CX118:$DB118,"不要")=3),"",IF(AND($F$12&gt;=$B118,ISNUMBER(CV118)=TRUE),CV118,0))</f>
        <v/>
      </c>
      <c r="DJ118">
        <v>20</v>
      </c>
      <c r="DL118" s="192" t="str">
        <f ca="1">IF($F$12&lt;$B118,"",IF(AND($F$12&gt;=$B118,INDIRECT("'総括分析データ '!"&amp;DL$78&amp;$C118)&lt;&gt;""),VALUE(INDIRECT("'総括分析データ '!"&amp;DL$78&amp;$C118)),""))</f>
        <v/>
      </c>
      <c r="DN118" s="192" t="str">
        <f ca="1">IF($F$12&lt;$B118,"",IF(OR(AND($F$12&gt;=$B118,COUNTIF($F$22:$I$32,"走行距離（高速道路）")=0),$D118=0),"不要",IF(AND($F$12&gt;=$B118,COUNTIF($F$22:$I$32,"走行距離（高速道路）")&gt;=1,$J118="NG"),"日数NG",IF(AND($F$12&gt;=$B118,COUNTIF($F$22:$I$32,"走行距離（高速道路）")&gt;=1,$D118=1,$CH118&lt;&gt;""),"OK","NG"))))</f>
        <v>不要</v>
      </c>
      <c r="DP118" s="192" t="str">
        <f ca="1">IF($F$12&lt;$B118,"",IF(OR(AND($F$12&gt;=$B118,COUNTIF($F$35:$I$45,"走行距離（高速道路）")=0),$F118=0),"不要",IF(AND($F$12&gt;=$B118,COUNTIF($F$35:$I$45,"走行距離（高速道路）")&gt;=1,$J118="NG"),"日数NG",IF(AND($F$12&gt;=$B118,COUNTIF($F$35:$I$45,"走行距離（高速道路）")&gt;=1,$F118=1,$CH118&lt;&gt;""),"OK","NG"))))</f>
        <v>不要</v>
      </c>
      <c r="DR118" s="192" t="str">
        <f ca="1">IF($F$12&lt;$B118,"",IF(OR(AND($F$12&gt;=$B118,COUNTIF($F$48:$I$58,"走行距離（高速道路）")=0),$H118=0),"不要",IF(AND($F$12&gt;=$B118,COUNTIF($F$48:$I$58,"走行距離（高速道路）")&gt;=1,$J118="NG"),"日数NG",IF(AND($F$12&gt;=$B118,COUNTIF($F$48:$I$58,"走行距離（高速道路）")&gt;=1,$H118=1,$CH118&lt;&gt;""),"OK","NG"))))</f>
        <v>不要</v>
      </c>
      <c r="DT118" s="192" t="str">
        <f ca="1">IF($F$12&lt;$B118,"",IF(COUNTIF($DN118:$DR118,"不要")=3,"OK",IF(OR($AX118="NG",$AX118="日数NG"),"距離NG",IF(DL118&gt;=0,"OK","NG"))))</f>
        <v>OK</v>
      </c>
      <c r="DV118" s="192" t="str">
        <f ca="1">IF($F$12&lt;$B118,"",IF(COUNTIF($DN118:$DR118,"不要")=3,"OK",IF(OR($AX118="NG",$AX118="日数NG"),"距離NG",IF(AND($F$12&gt;=$B118,AX118="OK",OR(DL118&lt;=AZ118,DL118="")),"OK","NG"))))</f>
        <v>OK</v>
      </c>
      <c r="DX118" s="107" t="str">
        <f ca="1">IF(OR($F$12&lt;$B118,COUNTIF($DN118:$DR118,"不要")=3),"",IF(AND($F$12&gt;=$B118,ISNUMBER(DL118)=TRUE),DL118,0))</f>
        <v/>
      </c>
      <c r="DZ118" s="192" t="str">
        <f ca="1">IF($F$12&lt;$B118,"",IF(AND($F$12&gt;=$B118,INDIRECT("'総括分析データ '!"&amp;DZ$78&amp;$C118)&lt;&gt;""),VALUE(INDIRECT("'総括分析データ '!"&amp;DZ$78&amp;$C118)),""))</f>
        <v/>
      </c>
      <c r="EB118" s="192" t="str">
        <f ca="1">IF($F$12&lt;$B118,"",IF(COUNTIF($CJ118:$CN118,"不要")=3,"OK",IF($N118="NG","日数NG",IF(OR(DZ118&gt;=0,DZ118=""),"OK","NG"))))</f>
        <v>OK</v>
      </c>
      <c r="ED118" s="192" t="str">
        <f ca="1">IF($F$12&lt;$B118,"",IF(COUNTIF($CJ118:$CN118,"不要")=3,"OK",IF($N118="NG","日数NG",IF(OR(DZ118&lt;=CH118,DZ118=""),"OK","NG"))))</f>
        <v>OK</v>
      </c>
      <c r="EF118" s="107">
        <f ca="1">IF($F$12&lt;$B118,"",IF(AND($F$12&gt;=$B118,ISNUMBER(DZ118)=TRUE),DZ118,0))</f>
        <v>0</v>
      </c>
      <c r="EH118" s="192" t="str">
        <f ca="1">IF($F$12&lt;$B118,"",IF(AND($F$12&gt;=$B118,INDIRECT("'総括分析データ '!"&amp;EH$78&amp;$C118)&lt;&gt;""),VALUE(INDIRECT("'総括分析データ '!"&amp;EH$78&amp;$C118)),""))</f>
        <v/>
      </c>
      <c r="EJ118" s="192" t="str">
        <f ca="1">IF($F$12&lt;$B118,"",IF(COUNTIF($CX118:$DB118,"不要")=3,"OK",IF(OR($AX118="NG",$AX118="日数NG"),"距離NG",IF(OR(EH118&gt;=0,EH118=""),"OK","NG"))))</f>
        <v>OK</v>
      </c>
      <c r="EL118" s="192" t="str">
        <f ca="1">IF($F$12&lt;$B118,"",IF(COUNTIF($CX118:$DB118,"不要")=3,"OK",IF(OR($AX118="NG",$AX118="日数NG"),"距離NG",IF(OR(EH118&lt;=120,EH118=""),"OK","NG"))))</f>
        <v>OK</v>
      </c>
      <c r="EN118" s="92">
        <f ca="1">IF($F$12&lt;$B118,"",IF(AND($F$12&gt;=$B118,ISNUMBER(EH118)=TRUE),EH118,0))</f>
        <v>0</v>
      </c>
      <c r="EP118">
        <v>20</v>
      </c>
      <c r="ER118" s="192" t="str">
        <f ca="1">IF($F$12&lt;$B118,"",IF(AND($F$12&gt;=$B118,INDIRECT("'総括分析データ '!"&amp;ER$78&amp;$C118)&lt;&gt;""),VALUE(INDIRECT("'総括分析データ '!"&amp;ER$78&amp;$C118)),""))</f>
        <v/>
      </c>
      <c r="ET118" s="192" t="str">
        <f ca="1">IF($F$12&lt;$B118,"",IF(AND($F$12&gt;=$B118,INDIRECT("'総括分析データ '!"&amp;ET$78&amp;$C118)&lt;&gt;""),VALUE(INDIRECT("'総括分析データ '!"&amp;ET$78&amp;$C118)),""))</f>
        <v/>
      </c>
      <c r="EV118" s="192" t="str">
        <f ca="1">IF($F$12&lt;$B118,"",IF(OR(AND($F$12&gt;=$B118,COUNTIF($F$22:$I$32,"荷積み・荷卸し")=0),$D118=0),"不要",IF(AND($F$12&gt;=$B118,COUNTIF($F$22:$I$32,"荷積み・荷卸し")&gt;=1,$J118="NG"),"日数NG",IF(OR(AND($F$12&gt;=$B118,COUNTIF($F$22:$I$32,"荷積み・荷卸し")&gt;=1,$D118=1,$ER118&lt;&gt;""),AND($F$12&gt;=$B118,COUNTIF($F$22:$I$32,"荷積み・荷卸し")&gt;=1,$D118=1,$ET118&lt;&gt;"")),"OK","NG"))))</f>
        <v>不要</v>
      </c>
      <c r="EX118" s="192" t="str">
        <f ca="1">IF($F$12&lt;$B118,"",IF(OR(AND($F$12&gt;=$B118,COUNTIF($F$35:$I$45,"荷積み・荷卸し")=0),$F118=0),"不要",IF(AND($F$12&gt;=$B118,COUNTIF($F$35:$I$45,"荷積み・荷卸し")&gt;=1,$J118="NG"),"日数NG",IF(OR(AND($F$12&gt;=$B118,COUNTIF($F$35:$I$45,"荷積み・荷卸し")&gt;=1,$F118=1,$ER118&lt;&gt;""),AND($F$12&gt;=$B118,COUNTIF($F$35:$I$45,"荷積み・荷卸し")&gt;=1,$F118=1,$ET118&lt;&gt;"")),"OK","NG"))))</f>
        <v>不要</v>
      </c>
      <c r="EZ118" s="192" t="str">
        <f ca="1">IF($F$12&lt;$B118,"",IF(OR(AND($F$12&gt;=$B118,COUNTIF($F$48:$I$58,"荷積み・荷卸し")=0),$H118=0),"不要",IF(AND($F$12&gt;=$B118,COUNTIF($F$48:$I$58,"荷積み・荷卸し")&gt;=1,$J118="NG"),"日数NG",IF(OR(AND($F$12&gt;=$B118,COUNTIF($F$48:$I$58,"荷積み・荷卸し")&gt;=1,$H118=1,$ER118&lt;&gt;""),AND($F$12&gt;=$B118,COUNTIF($F$48:$I$58,"荷積み・荷卸し")&gt;=1,$H118=1,$ET118&lt;&gt;"")),"OK","NG"))))</f>
        <v>不要</v>
      </c>
      <c r="FB118" s="192" t="str">
        <f ca="1">IF($F$12&lt;$B118,"",IF(COUNTIF($EV118:$EZ118,"不要")=3,"OK",IF($N118="NG","日数NG",IF(OR(ER118&gt;=0,ER118=""),"OK","NG"))))</f>
        <v>OK</v>
      </c>
      <c r="FD118" s="192" t="str">
        <f ca="1">IF($F$12&lt;$B118,"",IF(COUNTIF($EV118:$EZ118,"不要")=3,"OK",IF($N118="NG","日数NG",IF(OR(ER118&lt;=$L118*1440,ER118=""),"OK","NG"))))</f>
        <v>OK</v>
      </c>
      <c r="FF118" s="192" t="str">
        <f ca="1">IF($F$12&lt;$B118,"",IF(COUNTIF($EV118:$EZ118,"不要")=3,"OK",IF($N118="NG","日数NG",IF(OR(ET118&gt;=0,ET118=""),"OK","NG"))))</f>
        <v>OK</v>
      </c>
      <c r="FH118" s="192" t="str">
        <f ca="1">IF($F$12&lt;$B118,"",IF(COUNTIF($EV118:$EZ118,"不要")=3,"OK",IF($N118="NG","日数NG",IF(OR(ET118&lt;=$L118*1440,ET118=""),"OK","NG"))))</f>
        <v>OK</v>
      </c>
      <c r="FJ118" s="107" t="str">
        <f ca="1">IF($F$12&lt;$B118,"",IF(COUNTIF($EV118:$EZ118,"不要")=3,"",IF(AND($F$12&gt;=$B118,ISNUMBER(ER118)=TRUE),ER118,0)))</f>
        <v/>
      </c>
      <c r="FL118" s="107" t="str">
        <f ca="1">IF($F$12&lt;$B118,"",IF(COUNTIF($EV118:$EZ118,"不要")=3,"",IF(AND($F$12&gt;=$B118,ISNUMBER(ET118)=TRUE),ET118,0)))</f>
        <v/>
      </c>
      <c r="FN118" s="192" t="str">
        <f ca="1">IF($F$12&lt;$B118,"",IF(AND($F$12&gt;=$B118,INDIRECT("'総括分析データ '!"&amp;FN$78&amp;$C118)&lt;&gt;""),VALUE(INDIRECT("'総括分析データ '!"&amp;FN$78&amp;$C118)),""))</f>
        <v/>
      </c>
      <c r="FP118" s="192" t="str">
        <f ca="1">IF($F$12&lt;$B118,"",IF(OR(AND($F$12&gt;=$B118,COUNTIF($F$22:$I$32,"荷待ち時間")=0),$D118=0),"不要",IF(AND($F$12&gt;=$B118,COUNTIF($F$22:$I$32,"荷待ち時間")&gt;=1,$J118="NG"),"日数NG",IF(AND($F$12&gt;=$B118,COUNTIF($F$22:$I$32,"荷待ち時間")&gt;=1,$D118=1,$FN118&lt;&gt;""),"OK","NG"))))</f>
        <v>不要</v>
      </c>
      <c r="FR118" s="192" t="str">
        <f ca="1">IF($F$12&lt;$B118,"",IF(OR(AND($F$12&gt;=$B118,COUNTIF($F$35:$I$45,"荷待ち時間")=0),$F118=0),"不要",IF(AND($F$12&gt;=$B118,COUNTIF($F$35:$I$45,"荷待ち時間")&gt;=1,$J118="NG"),"日数NG",IF(AND($F$12&gt;=$B118,COUNTIF($F$35:$I$45,"荷待ち時間")&gt;=1,$F118=1,$FN118&lt;&gt;""),"OK","NG"))))</f>
        <v>不要</v>
      </c>
      <c r="FT118" s="192" t="str">
        <f ca="1">IF($F$12&lt;$B118,"",IF(OR(AND($F$12&gt;=$B118,COUNTIF($F$48:$I$58,"荷待ち時間")=0),$H118=0),"不要",IF(AND($F$12&gt;=$B118,COUNTIF($F$48:$I$58,"荷待ち時間")&gt;=1,$J118="NG"),"日数NG",IF(AND($F$12&gt;=$B118,COUNTIF($F$48:$I$58,"荷待ち時間")&gt;=1,$H118=1,$FN118&lt;&gt;""),"OK","NG"))))</f>
        <v>不要</v>
      </c>
      <c r="FV118" s="192" t="str">
        <f ca="1">IF($F$12&lt;$B118,"",IF(COUNTIF($FP118:$FT118,"不要")=3,"OK",IF($N118="NG","日数NG",IF(FN118&gt;=0,"OK","NG"))))</f>
        <v>OK</v>
      </c>
      <c r="FX118" s="192" t="str">
        <f ca="1">IF($F$12&lt;$B118,"",IF(COUNTIF($FP118:$FT118,"不要")=3,"OK",IF($N118="NG","日数NG",IF(AND($F$12&gt;=$B118,$N118="OK",FN118&lt;=$L118*1440),"OK","NG"))))</f>
        <v>OK</v>
      </c>
      <c r="FZ118" s="107" t="str">
        <f ca="1">IF($F$12&lt;$B118,"",IF(COUNTIF($FP118:$FT118,"不要")=3,"",IF(AND($F$12&gt;=$B118,ISNUMBER(FN118)=TRUE),FN118,0)))</f>
        <v/>
      </c>
      <c r="GB118">
        <v>20</v>
      </c>
      <c r="GD118" s="192" t="str">
        <f ca="1">IF($F$12&lt;$B118,"",IF(AND($F$12&gt;=$B118,INDIRECT("'総括分析データ '!"&amp;GD$78&amp;$C118)&lt;&gt;""),VALUE(INDIRECT("'総括分析データ '!"&amp;GD$78&amp;$C118)),""))</f>
        <v/>
      </c>
      <c r="GF118" s="192" t="str">
        <f ca="1">IF($F$12&lt;$B118,"",IF(OR(AND($F$12&gt;=$B118,COUNTIF($F$22:$I$32,"荷待ち時間（うちアイドリング時間）")=0),$D118=0),"不要",IF(AND($F$12&gt;=$B118,COUNTIF($F$22:$I$32,"荷待ち時間（うちアイドリング時間）")&gt;=1,$J118="NG"),"日数NG",IF(AND($F$12&gt;=$B118,COUNTIF($F$22:$I$32,"荷待ち時間（うちアイドリング時間）")&gt;=1,$D118=1,GD118&lt;&gt;""),"OK","NG"))))</f>
        <v>不要</v>
      </c>
      <c r="GH118" s="192" t="str">
        <f ca="1">IF($F$12&lt;$B118,"",IF(OR(AND($F$12&gt;=$B118,COUNTIF($F$35:$I$45,"荷待ち時間（うちアイドリング時間）")=0),$F118=0),"不要",IF(AND($F$12&gt;=$B118,COUNTIF($F$35:$I$45,"荷待ち時間（うちアイドリング時間）")&gt;=1,$J118="NG"),"日数NG",IF(AND($F$12&gt;=$B118,COUNTIF($F$35:$I$45,"荷待ち時間（うちアイドリング時間）")&gt;=1,$F118=1,$GD118&lt;&gt;""),"OK","NG"))))</f>
        <v>不要</v>
      </c>
      <c r="GJ118" s="192" t="str">
        <f ca="1">IF($F$12&lt;$B118,"",IF(OR(AND($F$12&gt;=$B118,COUNTIF($F$48:$I$58,"荷待ち時間（うちアイドリング時間）")=0),$H118=0),"不要",IF(AND($F$12&gt;=$B118,COUNTIF($F$48:$I$58,"荷待ち時間（うちアイドリング時間）")&gt;=1,$J118="NG"),"日数NG",IF(AND($F$12&gt;=$B118,COUNTIF($F$48:$I$58,"荷待ち時間（うちアイドリング時間）")&gt;=1,$H118=1,$GD118&lt;&gt;""),"OK","NG"))))</f>
        <v>不要</v>
      </c>
      <c r="GL118" s="192" t="str">
        <f ca="1">IF($F$12&lt;$B118,"",IF(OR(AND($F$12&gt;=$B118,$F118=0),AND($F$12&gt;=$B118,$F$16&lt;&gt;5)),"不要",IF(AND($F$12&gt;=$B118,$F$16=5,$GD118&lt;&gt;""),"OK","NG")))</f>
        <v>不要</v>
      </c>
      <c r="GN118" s="192" t="str">
        <f ca="1">IF($F$12&lt;$B118,"",IF($N118="NG","日数NG",IF(GD118&gt;=0,"OK","NG")))</f>
        <v>OK</v>
      </c>
      <c r="GP118" s="192" t="str">
        <f ca="1">IF($F$12&lt;$B118,"",IF($N118="NG","日数NG",IF(OR(COUNTIF(GF118:GL118,"不要")=4,AND($F$12&gt;=$B118,$N118="OK",$FN118&gt;=0,$GD118&lt;=FN118),AND($F$12&gt;=$B118,$N118="OK",$FN118="",$GD118&lt;=$L118*1440)),"OK","NG")))</f>
        <v>OK</v>
      </c>
      <c r="GR118" s="107" t="str">
        <f ca="1">IF($F$12&lt;$B118,"",IF(COUNTIF($GF118:$GJ118,"不要")=3,"",IF(AND($F$12&gt;=$B118,ISNUMBER(GD118)=TRUE),GD118,0)))</f>
        <v/>
      </c>
      <c r="GT118" s="192" t="str">
        <f ca="1">IF($F$12&lt;$B118,"",IF(AND($F$12&gt;=$B118,INDIRECT("'総括分析データ '!"&amp;GT$78&amp;$C118)&lt;&gt;""),VALUE(INDIRECT("'総括分析データ '!"&amp;GT$78&amp;$C118)),""))</f>
        <v/>
      </c>
      <c r="GV118" s="192" t="str">
        <f ca="1">IF($F$12&lt;$B118,"",IF(OR(AND($F$12&gt;=$B118,COUNTIF($F$22:$I$32,"早着による待機時間")=0),$D118=0),"不要",IF(AND($F$12&gt;=$B118,COUNTIF($F$22:$I$32,"早着による待機時間")&gt;=1,$J118="NG"),"日数NG",IF(AND($F$12&gt;=$B118,COUNTIF($F$22:$I$32,"早着による待機時間")&gt;=1,$D118=1,GT118&lt;&gt;""),"OK","NG"))))</f>
        <v>不要</v>
      </c>
      <c r="GX118" s="192" t="str">
        <f ca="1">IF($F$12&lt;$B118,"",IF(OR(AND($F$12&gt;=$B118,COUNTIF($F$35:$I$45,"早着による待機時間")=0),$F118=0),"不要",IF(AND($F$12&gt;=$B118,COUNTIF($F$35:$I$45,"早着による待機時間")&gt;=1,$J118="NG"),"日数NG",IF(AND($F$12&gt;=$B118,COUNTIF($F$35:$I$45,"早着による待機時間")&gt;=1,$F118=1,GT118&lt;&gt;""),"OK","NG"))))</f>
        <v>不要</v>
      </c>
      <c r="GZ118" s="192" t="str">
        <f ca="1">IF($F$12&lt;$B118,"",IF(OR(AND($F$12&gt;=$B118,COUNTIF($F$48:$I$58,"早着による待機時間")=0),$H118=0),"不要",IF(AND($F$12&gt;=$B118,COUNTIF($F$48:$I$58,"早着による待機時間")&gt;=1,$J118="NG"),"日数NG",IF(AND($F$12&gt;=$B118,COUNTIF($F$48:$I$58,"早着による待機時間")&gt;=1,$H118=1,GT118&lt;&gt;""),"OK","NG"))))</f>
        <v>不要</v>
      </c>
      <c r="HB118" s="192" t="str">
        <f ca="1">IF($F$12&lt;$B118,"",IF(COUNTIF($GV118:$GZ118,"不要")=3,"OK",IF($N118="NG","日数NG",IF(GT118&gt;=0,"OK","NG"))))</f>
        <v>OK</v>
      </c>
      <c r="HD118" s="192" t="str">
        <f ca="1">IF($F$12&lt;$B118,"",IF(COUNTIF($GV118:$GZ118,"不要")=3,"OK",IF($N118="NG","日数NG",IF(AND($F$12&gt;=$B118,$N118="OK",GT118&lt;=$L118*1440),"OK","NG"))))</f>
        <v>OK</v>
      </c>
      <c r="HF118" s="107" t="str">
        <f ca="1">IF($F$12&lt;$B118,"",IF(COUNTIF($GV118:$GZ118,"不要")=3,"",IF(AND($F$12&gt;=$B118,ISNUMBER(GT118)=TRUE),GT118,0)))</f>
        <v/>
      </c>
      <c r="HH118">
        <v>20</v>
      </c>
      <c r="HJ118" s="192" t="str">
        <f ca="1">IF($F$12&lt;$B118,"",IF(AND($F$12&gt;=$B118,INDIRECT("'総括分析データ '!"&amp;HJ$78&amp;$C118)&lt;&gt;""),VALUE(INDIRECT("'総括分析データ '!"&amp;HJ$78&amp;$C118)),""))</f>
        <v/>
      </c>
      <c r="HL118" s="192" t="str">
        <f ca="1">IF($F$12&lt;$B118,"",IF(OR(AND($F$12&gt;=$B118,COUNTIF($F$22:$I$32,"休憩")=0),$D118=0),"不要",IF(AND($F$12&gt;=$B118,COUNTIF($F$22:$I$32,"休憩")&gt;=1,$J118="NG"),"日数NG",IF(AND($F$12&gt;=$B118,COUNTIF($F$22:$I$32,"休憩")&gt;=1,$D118=1,HJ118&lt;&gt;""),"OK","NG"))))</f>
        <v>不要</v>
      </c>
      <c r="HN118" s="192" t="str">
        <f ca="1">IF($F$12&lt;$B118,"",IF(OR(AND($F$12&gt;=$B118,COUNTIF($F$35:$I$45,"休憩")=0),$F118=0),"不要",IF(AND($F$12&gt;=$B118,COUNTIF($F$35:$I$45,"休憩")&gt;=1,$J118="NG"),"日数NG",IF(AND($F$12&gt;=$B118,COUNTIF($F$35:$I$45,"休憩")&gt;=1,$F118=1,HJ118&lt;&gt;""),"OK","NG"))))</f>
        <v>不要</v>
      </c>
      <c r="HP118" s="192" t="str">
        <f ca="1">IF($F$12&lt;$B118,"",IF(OR(AND($F$12&gt;=$B118,COUNTIF($F$48:$I$58,"休憩")=0),$H118=0),"不要",IF(AND($F$12&gt;=$B118,COUNTIF($F$48:$I$58,"休憩")&gt;=1,$J118="NG"),"日数NG",IF(AND($F$12&gt;=$B118,COUNTIF($F$48:$I$58,"休憩")&gt;=1,$H118=1,HJ118&lt;&gt;""),"OK","NG"))))</f>
        <v>不要</v>
      </c>
      <c r="HR118" s="192" t="str">
        <f ca="1">IF($F$12&lt;$B118,"",IF(COUNTIF($HL118:$HP118,"不要")=3,"OK",IF($N118="NG","日数NG",IF(HJ118&gt;=0,"OK","NG"))))</f>
        <v>OK</v>
      </c>
      <c r="HT118" s="192" t="str">
        <f ca="1">IF($F$12&lt;$B118,"",IF(COUNTIF($HL118:$HP118,"不要")=3,"OK",IF($N118="NG","日数NG",IF(AND($F$12&gt;=$B118,$N118="OK",HJ118&lt;=$L118*1440),"OK","NG"))))</f>
        <v>OK</v>
      </c>
      <c r="HV118" s="107" t="str">
        <f ca="1">IF($F$12&lt;$B118,"",IF(COUNTIF($HL118:$HP118,"不要")=3,"",IF(AND($F$12&gt;=$B118,ISNUMBER(HJ118)=TRUE),HJ118,0)))</f>
        <v/>
      </c>
      <c r="HX118" s="192" t="str">
        <f ca="1">IF($F$12&lt;$B118,"",IF(AND($F$12&gt;=$B118,INDIRECT("'総括分析データ '!"&amp;HX$78&amp;$C118)&lt;&gt;""),VALUE(INDIRECT("'総括分析データ '!"&amp;HX$78&amp;$C118)),""))</f>
        <v/>
      </c>
      <c r="HZ118" s="192" t="str">
        <f ca="1">IF($F$12&lt;$B118,"",IF(OR(AND($F$12&gt;=$B118,COUNTIF($F$22:$I$32,"発着時刻")=0),$D118=0),"不要",IF(AND($F$12&gt;=$B118,COUNTIF($F$22:$I$32,"発着時刻")&gt;=1,$J118="NG"),"日数NG",IF(AND($F$12&gt;=$B118,COUNTIF($F$22:$I$32,"発着時刻")&gt;=1,$D118=1,HX118&lt;&gt;""),"OK","NG"))))</f>
        <v>不要</v>
      </c>
      <c r="IB118" s="192" t="str">
        <f ca="1">IF($F$12&lt;$B118,"",IF(OR(AND($F$12&gt;=$B118,COUNTIF($F$35:$I$45,"発着時刻")=0),$F118=0),"不要",IF(AND($F$12&gt;=$B118,COUNTIF($F$35:$I$45,"発着時刻")&gt;=1,$J118="NG"),"日数NG",IF(AND($F$12&gt;=$B118,COUNTIF($F$35:$I$45,"発着時刻")&gt;=1,$F118=1,HX118&lt;&gt;""),"OK","NG"))))</f>
        <v>不要</v>
      </c>
      <c r="ID118" s="192" t="str">
        <f ca="1">IF($F$12&lt;$B118,"",IF(OR(AND($F$12&gt;=$B118,COUNTIF($F$48:$I$58,"発着時刻")=0),$H118=0),"不要",IF(AND($F$12&gt;=$B118,COUNTIF($F$48:$I$58,"発着時刻")&gt;=1,$J118="NG"),"日数NG",IF(AND($F$12&gt;=$B118,COUNTIF($F$48:$I$58,"発着時刻")&gt;=1,$H118=1,HX118&lt;&gt;""),"OK","NG"))))</f>
        <v>不要</v>
      </c>
      <c r="IF118" s="192" t="str">
        <f ca="1">IF($F$12&lt;$B118,"",IF(COUNTIF(HZ118:ID118,"不要")=3,"OK",IF($N118="NG","日数NG",IF(HX118="","OK",IF(AND(HX118&gt;=0,HX118&lt;&gt;"",ROUNDUP(HX118,0)-ROUNDDOWN(HX118,0)=0),"OK","NG")))))</f>
        <v>OK</v>
      </c>
      <c r="IH118" s="107" t="str">
        <f ca="1">IF($F$12&lt;$B118,"",IF(COUNTIF(HZ118:ID118,"不要")=3,"",IF(AND($F$12&gt;=$B118,ISNUMBER(HX118)=TRUE),HX118,0)))</f>
        <v/>
      </c>
      <c r="IJ118" s="192" t="str">
        <f ca="1">IF($F$12&lt;$B118,"",IF(AND($F$12&gt;=$B118,INDIRECT("'総括分析データ '!"&amp;IJ$78&amp;$C118)&lt;&gt;""),INDIRECT("'総括分析データ '!"&amp;IJ$78&amp;$C118),""))</f>
        <v/>
      </c>
      <c r="IL118" s="192" t="str">
        <f ca="1">IF($F$12&lt;$B118,"",IF(OR(AND($F$12&gt;=$B118,COUNTIF($F$22:$I$32,"積載情報")=0),$D118=0),"不要",IF(AND($F$12&gt;=$B118,COUNTIF($F$22:$I$32,"積載情報")&gt;=1,$J118="NG"),"日数NG",IF(AND($F$12&gt;=$B118,COUNTIF($F$22:$I$32,"積載情報")&gt;=1,$D118=1,IJ118&lt;&gt;""),"OK","NG"))))</f>
        <v>不要</v>
      </c>
      <c r="IN118" s="192" t="str">
        <f ca="1">IF($F$12&lt;$B118,"",IF(OR(AND($F$12&gt;=$B118,COUNTIF($F$35:$I$45,"積載情報")=0),$F118=0),"不要",IF(AND($F$12&gt;=$B118,COUNTIF($F$35:$I$45,"積載情報")&gt;=1,$J118="NG"),"日数NG",IF(AND($F$12&gt;=$B118,COUNTIF($F$35:$I$45,"積載情報")&gt;=1,$F118=1,IJ118&lt;&gt;""),"OK","NG"))))</f>
        <v>不要</v>
      </c>
      <c r="IP118" s="192" t="str">
        <f ca="1">IF($F$12&lt;$B118,"",IF(OR(AND($F$12&gt;=$B118,COUNTIF($F$48:$I$58,"積載情報")=0),$H118=0),"不要",IF(AND($F$12&gt;=$B118,COUNTIF($F$48:$I$58,"積載情報")&gt;=1,$J118="NG"),"日数NG",IF(AND($F$12&gt;=$B118,COUNTIF($F$48:$I$58,"積載情報")&gt;=1,$H118=1,IJ118&lt;&gt;""),"OK","NG"))))</f>
        <v>不要</v>
      </c>
      <c r="IR118" s="192" t="str">
        <f ca="1">IF($F$12&lt;$B118,"",IF(COUNTIF(IL118:IP118,"不要")=3,"OK",IF($N118="NG","日数NG",IF(IJ118="","OK",IF(COUNTIF(プルダウンリスト!$C$5:$C$8,反映・確認シート!IJ118)=1,"OK","NG")))))</f>
        <v>OK</v>
      </c>
      <c r="IT118" s="107" t="str">
        <f ca="1">IF($F$12&lt;$B118,"",IF($F$12&lt;$B118,"",IF(COUNTIF(IL118:IP118,"不要")=3,"",IJ118)))</f>
        <v/>
      </c>
      <c r="IV118" s="192" t="str">
        <f ca="1">IF($F$12&lt;$B118,"",IF(OR(AND($F$12&gt;=$B118,COUNTIF($F$48:$I$58,"積載情報")=0),$H118=0),"不要",IF(AND($F$12&gt;=$B118,COUNTIF($F$48:$I$58,"積載情報")&gt;=1,$J118="NG"),"日数NG",IF(AND($F$12&gt;=$B118,COUNTIF($F$48:$I$58,"積載情報")&gt;=1,$H118=1,IP118&lt;&gt;""),"OK","NG"))))</f>
        <v>不要</v>
      </c>
      <c r="IX118">
        <v>20</v>
      </c>
      <c r="IZ118" s="192" t="str">
        <f ca="1">IF($F$12&lt;$B118,"",IF(AND($F$12&gt;=$B118,INDIRECT("'総括分析データ '!"&amp;IZ$78&amp;$C118)&lt;&gt;""),VALUE(INDIRECT("'総括分析データ '!"&amp;IZ$78&amp;$C118)),""))</f>
        <v/>
      </c>
      <c r="JB118" s="192" t="str">
        <f ca="1">IF($F$12&lt;$B118,"",IF(OR(AND($F$12&gt;=$B118,COUNTIF($F$22:$I$32,"空車情報")=0),$D118=0),"不要",IF(AND($F$12&gt;=$B118,COUNTIF($F$22:$I$32,"空車情報")&gt;=1,$J118="NG"),"日数NG",IF(AND($F$12&gt;=$B118,COUNTIF($F$22:$I$32,"空車情報")&gt;=1,$D118=1,IZ118&lt;&gt;""),"OK","NG"))))</f>
        <v>不要</v>
      </c>
      <c r="JD118" s="192" t="str">
        <f ca="1">IF($F$12&lt;$B118,"",IF(OR(AND($F$12&gt;=$B118,COUNTIF($F$35:$I$45,"空車情報")=0),$F118=0),"不要",IF(AND($F$12&gt;=$B118,COUNTIF($F$35:$I$45,"空車情報")&gt;=1,$J118="NG"),"日数NG",IF(AND($F$12&gt;=$B118,COUNTIF($F$35:$I$45,"空車情報")&gt;=1,$F118=1,IZ118&lt;&gt;""),"OK","NG"))))</f>
        <v>不要</v>
      </c>
      <c r="JF118" s="192" t="str">
        <f ca="1">IF($F$12&lt;$B118,"",IF(OR(AND($F$12&gt;=$B118,COUNTIF($F$48:$I$58,"空車情報")=0),$H118=0),"不要",IF(AND($F$12&gt;=$B118,COUNTIF($F$48:$I$58,"空車情報")&gt;=1,$J118="NG"),"日数NG",IF(AND($F$12&gt;=$B118,COUNTIF($F$48:$I$58,"空車情報")&gt;=1,$H118=1,IZ118&lt;&gt;""),"OK","NG"))))</f>
        <v>不要</v>
      </c>
      <c r="JH118" s="192" t="str">
        <f ca="1">IF($F$12&lt;$B118,"",IF(COUNTIF(JB118:JF118,"不要")=3,"OK",IF($N118="NG","日数NG",IF(IZ118&gt;=0,"OK","NG"))))</f>
        <v>OK</v>
      </c>
      <c r="JJ118" s="192" t="str">
        <f ca="1">IF($F$12&lt;$B118,"",IF(COUNTIF(JB118:JF118,"不要")=3,"OK",IF($N118="NG","日数NG",IF(OR(AND($F$12&gt;=$B118,$N118="OK",$CH118&gt;=0,IZ118&lt;=$CH118),AND($F$12&gt;=$B118,$N118="OK",$CH118="",IZ118&lt;=$L118*1440)),"OK","NG"))))</f>
        <v>OK</v>
      </c>
      <c r="JL118" s="107" t="str">
        <f ca="1">IF($F$12&lt;$B118,"",IF(COUNTIF(JB118:JF118,"不要")=3,"",IF(AND($F$12&gt;=$B118,ISNUMBER(IZ118)=TRUE),IZ118,0)))</f>
        <v/>
      </c>
      <c r="JN118" s="192" t="str">
        <f ca="1">IF($F$12&lt;$B118,"",IF(AND($F$12&gt;=$B118,INDIRECT("'総括分析データ '!"&amp;JN$78&amp;$C118)&lt;&gt;""),VALUE(INDIRECT("'総括分析データ '!"&amp;JN$78&amp;$C118)),""))</f>
        <v/>
      </c>
      <c r="JP118" s="192" t="str">
        <f ca="1">IF($F$12&lt;$B118,"",IF(OR(AND($F$12&gt;=$B118,COUNTIF($F$22:$I$32,"空車情報")=0),$D118=0),"不要",IF(AND($F$12&gt;=$B118,COUNTIF($F$22:$I$32,"空車情報")&gt;=1,$J118="NG"),"日数NG",IF(AND($F$12&gt;=$B118,COUNTIF($F$22:$I$32,"空車情報")&gt;=1,$D118=1,JN118&lt;&gt;""),"OK","NG"))))</f>
        <v>不要</v>
      </c>
      <c r="JR118" s="192" t="str">
        <f ca="1">IF($F$12&lt;$B118,"",IF(OR(AND($F$12&gt;=$B118,COUNTIF($F$35:$I$45,"空車情報")=0),$F118=0),"不要",IF(AND($F$12&gt;=$B118,COUNTIF($F$35:$I$45,"空車情報")&gt;=1,$J118="NG"),"日数NG",IF(AND($F$12&gt;=$B118,COUNTIF($F$35:$I$45,"空車情報")&gt;=1,$F118=1,JN118&lt;&gt;""),"OK","NG"))))</f>
        <v>不要</v>
      </c>
      <c r="JT118" s="192" t="str">
        <f ca="1">IF($F$12&lt;$B118,"",IF(OR(AND($F$12&gt;=$B118,COUNTIF($F$48:$I$58,"空車情報")=0),$H118=0),"不要",IF(AND($F$12&gt;=$B118,COUNTIF($F$48:$I$58,"空車情報")&gt;=1,$J118="NG"),"日数NG",IF(AND($F$12&gt;=$B118,COUNTIF($F$48:$I$58,"空車情報")&gt;=1,$H118=1,JN118&lt;&gt;""),"OK","NG"))))</f>
        <v>不要</v>
      </c>
      <c r="JV118" s="192" t="str">
        <f ca="1">IF($F$12&lt;$B118,"",IF(COUNTIF(JP118:JT118,"不要")=3,"OK",IF($N118="NG","日数NG",IF(AND($F$12&gt;=$B118,JN118&gt;=0,JN118&lt;=AV118),"OK","NG"))))</f>
        <v>OK</v>
      </c>
      <c r="JX118" s="107" t="str">
        <f ca="1">IF($F$12&lt;$B118,"",IF(COUNTIF(JP118:JT118,"不要")=3,"",IF(AND($F$12&gt;=$B118,ISNUMBER(JN118)=TRUE),JN118,0)))</f>
        <v/>
      </c>
      <c r="JZ118" s="192" t="str">
        <f ca="1">IF($F$12&lt;$B118,"",IF(AND($F$12&gt;=$B118,INDIRECT("'総括分析データ '!"&amp;JZ$78&amp;$C118)&lt;&gt;""),VALUE(INDIRECT("'総括分析データ '!"&amp;JZ$78&amp;$C118)),""))</f>
        <v/>
      </c>
      <c r="KB118" s="192" t="str">
        <f ca="1">IF($F$12&lt;$B118,"",IF(OR(AND($F$12&gt;=$B118,COUNTIF($F$22:$I$32,"空車情報")=0),$D118=0),"不要",IF(AND($F$12&gt;=$B118,COUNTIF($F$22:$I$32,"空車情報")&gt;=1,$J118="NG"),"日数NG",IF(AND($F$12&gt;=$B118,COUNTIF($F$22:$I$32,"空車情報")&gt;=1,$D118=1,JZ118&lt;&gt;""),"OK","NG"))))</f>
        <v>不要</v>
      </c>
      <c r="KD118" s="192" t="str">
        <f ca="1">IF($F$12&lt;$B118,"",IF(OR(AND($F$12&gt;=$B118,COUNTIF($F$35:$I$45,"空車情報")=0),$F118=0),"不要",IF(AND($F$12&gt;=$B118,COUNTIF($F$35:$I$45,"空車情報")&gt;=1,$J118="NG"),"日数NG",IF(AND($F$12&gt;=$B118,COUNTIF($F$35:$I$45,"空車情報")&gt;=1,$F118=1,JZ118&lt;&gt;""),"OK","NG"))))</f>
        <v>不要</v>
      </c>
      <c r="KF118" s="192" t="str">
        <f ca="1">IF($F$12&lt;$B118,"",IF(OR(AND($F$12&gt;=$B118,COUNTIF($F$48:$I$58,"空車情報")=0),$H118=0),"不要",IF(AND($F$12&gt;=$B118,COUNTIF($F$48:$I$58,"空車情報")&gt;=1,$J118="NG"),"日数NG",IF(AND($F$12&gt;=$B118,COUNTIF($F$48:$I$58,"空車情報")&gt;=1,$H118=1,JZ118&lt;&gt;""),"OK","NG"))))</f>
        <v>不要</v>
      </c>
      <c r="KH118" s="192" t="str">
        <f ca="1">IF($F$12&lt;$B118,"",IF(COUNTIF(KB118:KF118,"不要")=3,"OK",IF($N118="NG","日数NG",IF(AND($F$12&gt;=$B118,JZ118&gt;=0,JZ118&lt;=100),"OK","NG"))))</f>
        <v>OK</v>
      </c>
      <c r="KJ118" s="107" t="str">
        <f ca="1">IF($F$12&lt;$B118,"",IF(COUNTIF(KB118:KF118,"不要")=3,"",IF(AND($F$12&gt;=$B118,ISNUMBER(JZ118)=TRUE),JZ118,0)))</f>
        <v/>
      </c>
      <c r="KL118">
        <v>20</v>
      </c>
      <c r="KN118" s="192" t="str">
        <f ca="1">IF($F$12&lt;$B118,"",IF(AND($F$12&gt;=$B118,INDIRECT("'総括分析データ '!"&amp;KN$78&amp;$C118)&lt;&gt;""),VALUE(INDIRECT("'総括分析データ '!"&amp;KN$78&amp;$C118)),""))</f>
        <v/>
      </c>
      <c r="KP118" s="192" t="str">
        <f ca="1">IF($F$12&lt;$B118,"",IF(OR(AND($F$12&gt;=$B118,COUNTIF($F$22:$I$32,"交通情報")=0),$D118=0),"不要",IF(AND($F$12&gt;=$B118,COUNTIF($F$22:$I$32,"交通情報")&gt;=1,$AX118="*NG*"),"距離NG",IF(AND($F$12&gt;=$B118,COUNTIF($F$22:$I$32,"交通情報")&gt;=1,$D118=1,KN118&lt;&gt;""),"OK","NG"))))</f>
        <v>不要</v>
      </c>
      <c r="KR118" s="192" t="str">
        <f ca="1">IF($F$12&lt;$B118,"",IF(OR(AND($F$12&gt;=$B118,COUNTIF($F$35:$I$45,"交通情報")=0),$F118=0),"不要",IF(AND($F$12&gt;=$B118,COUNTIF($F$35:$I$45,"交通情報")&gt;=1,$AX118="*NG*"),"距離NG",IF(AND($F$12&gt;=$B118,COUNTIF($F$35:$I$45,"交通情報")&gt;=1,$F118=1,KN118&lt;&gt;""),"OK","NG"))))</f>
        <v>不要</v>
      </c>
      <c r="KT118" s="192" t="str">
        <f ca="1">IF($F$12&lt;$B118,"",IF(OR(AND($F$12&gt;=$B118,COUNTIF($F$48:$I$58,"交通情報")=0),$H118=0),"不要",IF(AND($F$12&gt;=$B118,COUNTIF($F$48:$I$58,"交通情報")&gt;=1,$AX118="*NG*"),"距離NG",IF(AND($F$12&gt;=$B118,COUNTIF($F$48:$I$58,"交通情報")&gt;=1,$H118=1,KN118&lt;&gt;""),"OK","NG"))))</f>
        <v>不要</v>
      </c>
      <c r="KV118" s="192" t="str">
        <f ca="1">IF($F$12&lt;$B118,"",IF(COUNTIF(KP118:KT118,"不要")=3,"OK",IF($N118="NG","日数NG",IF(AND($F$12&gt;=$B118,KN118&gt;=0,KN118&lt;=$AV118),"OK","NG"))))</f>
        <v>OK</v>
      </c>
      <c r="KX118" s="107" t="str">
        <f ca="1">IF($F$12&lt;$B118,"",IF(COUNTIF(KP118:KT118,"不要")=3,"",IF(AND($F$12&gt;=$B118,ISNUMBER(KN118)=TRUE),KN118,0)))</f>
        <v/>
      </c>
      <c r="KZ118" s="192" t="str">
        <f ca="1">IF($F$12&lt;$B118,"",IF(AND($F$12&gt;=$B118,INDIRECT("'総括分析データ '!"&amp;KZ$78&amp;$C118)&lt;&gt;""),VALUE(INDIRECT("'総括分析データ '!"&amp;KZ$78&amp;$C118)),""))</f>
        <v/>
      </c>
      <c r="LB118" s="192" t="str">
        <f ca="1">IF($F$12&lt;$B118,"",IF(OR(AND($F$12&gt;=$B118,COUNTIF($F$22:$I$32,"交通情報")=0),$D118=0),"不要",IF(AND($F$12&gt;=$B118,COUNTIF($F$22:$I$32,"交通情報")&gt;=1,$D118=1,KZ118&lt;&gt;""),"OK","NG")))</f>
        <v>不要</v>
      </c>
      <c r="LD118" s="192" t="str">
        <f ca="1">IF($F$12&lt;$B118,"",IF(OR(AND($F$12&gt;=$B118,COUNTIF($F$35:$I$45,"交通情報")=0),$F118=0),"不要",IF(AND($F$12&gt;=$B118,COUNTIF($F$35:$I$45,"交通情報")&gt;=1,$F118=1,KZ118&lt;&gt;""),"OK","NG")))</f>
        <v>不要</v>
      </c>
      <c r="LF118" s="192" t="str">
        <f ca="1">IF($F$12&lt;$B118,"",IF(OR(AND($F$12&gt;=$B118,COUNTIF($F$48:$I$58,"交通情報")=0),$H118=0),"不要",IF(AND($F$12&gt;=$B118,COUNTIF($F$48:$I$58,"交通情報")&gt;=1,$H118=1,KZ118&lt;&gt;""),"OK","NG")))</f>
        <v>不要</v>
      </c>
      <c r="LH118" s="192" t="str">
        <f ca="1">IF($F$12&lt;$B118,"",IF(COUNTIF(LB118:LF118,"不要")=3,"OK",IF($N118="NG","日数NG",IF(KZ118="","OK",IF(AND(KZ118&gt;=0,KZ118&lt;&gt;"",ROUNDUP(KZ118,0)-ROUNDDOWN(KZ118,0)=0),"OK","NG")))))</f>
        <v>OK</v>
      </c>
      <c r="LJ118" s="107" t="str">
        <f ca="1">IF($F$12&lt;$B118,"",IF(COUNTIF(LB118:LF118,"不要")=3,"",IF(AND($F$12&gt;=$B118,ISNUMBER(KZ118)=TRUE),KZ118,0)))</f>
        <v/>
      </c>
      <c r="LL118" s="192" t="str">
        <f ca="1">IF($F$12&lt;$B118,"",IF(AND($F$12&gt;=$B118,INDIRECT("'総括分析データ '!"&amp;LL$78&amp;$C118)&lt;&gt;""),VALUE(INDIRECT("'総括分析データ '!"&amp;LL$78&amp;$C118)),""))</f>
        <v/>
      </c>
      <c r="LN118" s="192" t="str">
        <f ca="1">IF($F$12&lt;$B118,"",IF(OR(AND($F$12&gt;=$B118,COUNTIF($F$22:$I$32,"交通情報")=0),$D118=0),"不要",IF(AND($F$12&gt;=$B118,COUNTIF($F$22:$I$32,"交通情報")&gt;=1,$J118="NG"),"日数NG",IF(AND($F$12&gt;=$B118,COUNTIF($F$22:$I$32,"交通情報")&gt;=1,$D118=1,LL118&lt;&gt;""),"OK","NG"))))</f>
        <v>不要</v>
      </c>
      <c r="LP118" s="192" t="str">
        <f ca="1">IF($F$12&lt;$B118,"",IF(OR(AND($F$12&gt;=$B118,COUNTIF($F$35:$I$45,"交通情報")=0),$F118=0),"不要",IF(AND($F$12&gt;=$B118,COUNTIF($F$35:$I$45,"交通情報")&gt;=1,$J118="NG"),"日数NG",IF(AND($F$12&gt;=$B118,COUNTIF($F$35:$I$45,"交通情報")&gt;=1,$F118=1,LL118&lt;&gt;""),"OK","NG"))))</f>
        <v>不要</v>
      </c>
      <c r="LR118" s="192" t="str">
        <f ca="1">IF($F$12&lt;$B118,"",IF(OR(AND($F$12&gt;=$B118,COUNTIF($F$48:$I$58,"交通情報")=0),$H118=0),"不要",IF(AND($F$12&gt;=$B118,COUNTIF($F$48:$I$58,"交通情報")&gt;=1,$J118="NG"),"日数NG",IF(AND($F$12&gt;=$B118,COUNTIF($F$48:$I$58,"交通情報")&gt;=1,$H118=1,LL118&lt;&gt;""),"OK","NG"))))</f>
        <v>不要</v>
      </c>
      <c r="LT118" s="192" t="str">
        <f ca="1">IF($F$12&lt;$B118,"",IF(COUNTIF(LN118:LR118,"不要")=3,"OK",IF($N118="NG","日数NG",IF(LL118&gt;=0,"OK","NG"))))</f>
        <v>OK</v>
      </c>
      <c r="LV118" s="192" t="str">
        <f ca="1">IF($F$12&lt;$B118,"",IF(COUNTIF(LN118:LR118,"不要")=3,"OK",IF($N118="NG","日数NG",IF(OR(AND($F$12&gt;=$B118,$N118="OK",$CH118&gt;=0,LL118&lt;=$CH118),AND($F$12&gt;=$B118,$N118="OK",$CH118="",LL118&lt;=$L118*1440)),"OK","NG"))))</f>
        <v>OK</v>
      </c>
      <c r="LX118" s="107" t="str">
        <f ca="1">IF($F$12&lt;$B118,"",IF(COUNTIF(LN118:LR118,"不要")=3,"",IF(AND($F$12&gt;=$B118,ISNUMBER(LL118)=TRUE),LL118,0)))</f>
        <v/>
      </c>
      <c r="LZ118">
        <v>20</v>
      </c>
      <c r="MB118" s="192" t="str">
        <f ca="1">IF($F$12&lt;$B118,"",IF(AND($F$12&gt;=$B118,INDIRECT("'総括分析データ '!"&amp;MB$78&amp;$C118)&lt;&gt;""),VALUE(INDIRECT("'総括分析データ '!"&amp;MB$78&amp;$C118)),""))</f>
        <v/>
      </c>
      <c r="MD118" s="192" t="str">
        <f ca="1">IF($F$12&lt;$B118,"",IF(OR(AND($F$12&gt;=$B118,COUNTIF($F$22:$I$32,"温度情報")=0),$D118=0),"不要",IF(AND($F$12&gt;=$B118,COUNTIF($F$22:$I$32,"温度情報")&gt;=1,$J118="NG"),"日数NG",IF(AND($F$12&gt;=$B118,COUNTIF($F$22:$I$32,"温度情報")&gt;=1,$D118=1,MB118&lt;&gt;""),"OK","NG"))))</f>
        <v>不要</v>
      </c>
      <c r="MF118" s="192" t="str">
        <f ca="1">IF($F$12&lt;$B118,"",IF(OR(AND($F$12&gt;=$B118,COUNTIF($F$35:$I$45,"温度情報")=0),$F118=0),"不要",IF(AND($F$12&gt;=$B118,COUNTIF($F$35:$I$45,"温度情報")&gt;=1,$J118="NG"),"日数NG",IF(AND($F$12&gt;=$B118,COUNTIF($F$35:$I$45,"温度情報")&gt;=1,$F118=1,MB118&lt;&gt;""),"OK","NG"))))</f>
        <v>不要</v>
      </c>
      <c r="MH118" s="192" t="str">
        <f ca="1">IF($F$12&lt;$B118,"",IF(OR(AND($F$12&gt;=$B118,COUNTIF($F$48:$I$58,"温度情報")=0),$H118=0),"不要",IF(AND($F$12&gt;=$B118,COUNTIF($F$48:$I$58,"温度情報")&gt;=1,$J118="NG"),"日数NG",IF(AND($F$12&gt;=$B118,COUNTIF($F$48:$I$58,"温度情報")&gt;=1,$H118=1,MB118&lt;&gt;""),"OK","NG"))))</f>
        <v>不要</v>
      </c>
      <c r="MJ118" s="192" t="str">
        <f ca="1">IF($F$12&lt;$B118,"",IF(COUNTIF(MD118:MH118,"不要")=3,"OK",IF(AND($F$12&gt;=$B118,MB118&gt;100,MB118&lt;-100),"BC","OK")))</f>
        <v>OK</v>
      </c>
      <c r="ML118" s="107" t="str">
        <f ca="1">IF($F$12&lt;$B118,"",IF(COUNTIF(MD118:MH118,"不要")=3,"",IF(AND($F$12&gt;=$B118,ISNUMBER(MB118)=TRUE),MB118,0)))</f>
        <v/>
      </c>
      <c r="MN118" s="192" t="str">
        <f ca="1">IF($F$12&lt;$B118,"",IF(AND($F$12&gt;=$B118,INDIRECT("'総括分析データ '!"&amp;MN$78&amp;$C118)&lt;&gt;""),VALUE(INDIRECT("'総括分析データ '!"&amp;MN$78&amp;$C118)),""))</f>
        <v/>
      </c>
      <c r="MP118" s="192" t="str">
        <f ca="1">IF($F$12&lt;$B118,"",IF(OR(AND($F$12&gt;=$B118,COUNTIF($F$22:$I$32,"温度情報")=0),$D118=0),"不要",IF(AND($F$12&gt;=$B118,COUNTIF($F$22:$I$32,"温度情報")&gt;=1,$J118="NG"),"日数NG",IF(AND($F$12&gt;=$B118,COUNTIF($F$22:$I$32,"温度情報")&gt;=1,$D118=1,MN118&lt;&gt;""),"OK","NG"))))</f>
        <v>不要</v>
      </c>
      <c r="MR118" s="192" t="str">
        <f ca="1">IF($F$12&lt;$B118,"",IF(OR(AND($F$12&gt;=$B118,COUNTIF($F$35:$I$45,"温度情報")=0),$F118=0),"不要",IF(AND($F$12&gt;=$B118,COUNTIF($F$35:$I$45,"温度情報")&gt;=1,$J118="NG"),"日数NG",IF(AND($F$12&gt;=$B118,COUNTIF($F$35:$I$45,"温度情報")&gt;=1,$F118=1,MN118&lt;&gt;""),"OK","NG"))))</f>
        <v>不要</v>
      </c>
      <c r="MT118" s="192" t="str">
        <f ca="1">IF($F$12&lt;$B118,"",IF(OR(AND($F$12&gt;=$B118,COUNTIF($F$48:$I$58,"温度情報")=0),$H118=0),"不要",IF(AND($F$12&gt;=$B118,COUNTIF($F$48:$I$58,"温度情報")&gt;=1,$J118="NG"),"日数NG",IF(AND($F$12&gt;=$B118,COUNTIF($F$48:$I$58,"温度情報")&gt;=1,$H118=1,MN118&lt;&gt;""),"OK","NG"))))</f>
        <v>不要</v>
      </c>
      <c r="MV118" s="192" t="str">
        <f ca="1">IF($F$12&lt;$B118,"",IF(COUNTIF(MP118:MT118,"不要")=3,"OK",IF(AND($F$12&gt;=$B118,MN118&gt;100,MN118&lt;-100),"BC","OK")))</f>
        <v>OK</v>
      </c>
      <c r="MX118" s="107" t="str">
        <f ca="1">IF($F$12&lt;$B118,"",IF(COUNTIF(MP118:MT118,"不要")=3,"",IF(AND($F$12&gt;=$B118,ISNUMBER(MN118)=TRUE),MN118,0)))</f>
        <v/>
      </c>
      <c r="MZ118" s="192" t="str">
        <f ca="1">IF($F$12&lt;$B118,"",IF(AND($F$12&gt;=$B118,INDIRECT("'総括分析データ '!"&amp;MZ$78&amp;$C118)&lt;&gt;""),VALUE(INDIRECT("'総括分析データ '!"&amp;MZ$78&amp;$C118)),""))</f>
        <v/>
      </c>
      <c r="NB118" s="192" t="str">
        <f ca="1">IF($F$12&lt;$B118,"",IF(OR(AND($F$12&gt;=$B118,COUNTIF($F$22:$I$32,"温度情報")=0),$D118=0),"不要",IF(AND($F$12&gt;=$B118,COUNTIF($F$22:$I$32,"温度情報")&gt;=1,$J118="NG"),"日数NG",IF(AND($F$12&gt;=$B118,COUNTIF($F$22:$I$32,"温度情報")&gt;=1,$D118=1,MZ118&lt;&gt;""),"OK","NG"))))</f>
        <v>不要</v>
      </c>
      <c r="ND118" s="192" t="str">
        <f ca="1">IF($F$12&lt;$B118,"",IF(OR(AND($F$12&gt;=$B118,COUNTIF($F$35:$I$45,"温度情報")=0),$F118=0),"不要",IF(AND($F$12&gt;=$B118,COUNTIF($F$35:$I$45,"温度情報")&gt;=1,$J118="NG"),"日数NG",IF(AND($F$12&gt;=$B118,COUNTIF($F$35:$I$45,"温度情報")&gt;=1,$F118=1,MZ118&lt;&gt;""),"OK","NG"))))</f>
        <v>不要</v>
      </c>
      <c r="NF118" s="192" t="str">
        <f ca="1">IF($F$12&lt;$B118,"",IF(OR(AND($F$12&gt;=$B118,COUNTIF($F$48:$I$58,"温度情報")=0),$H118=0),"不要",IF(AND($F$12&gt;=$B118,COUNTIF($F$48:$I$58,"温度情報")&gt;=1,$J118="NG"),"日数NG",IF(AND($F$12&gt;=$B118,COUNTIF($F$48:$I$58,"温度情報")&gt;=1,$H118=1,MZ118&lt;&gt;""),"OK","NG"))))</f>
        <v>不要</v>
      </c>
      <c r="NH118" s="192" t="str">
        <f ca="1">IF($F$12&lt;$B118,"",IF(COUNTIF(NB118:NF118,"不要")=3,"OK",IF($N118="NG","日数NG",IF(MZ118="","OK",IF(AND(MZ118&gt;=0,MZ118&lt;&gt;"",ROUNDUP(MZ118,0)-ROUNDDOWN(MZ118,0)=0),"OK","NG")))))</f>
        <v>OK</v>
      </c>
      <c r="NJ118" s="107" t="str">
        <f ca="1">IF($F$12&lt;$B118,"",IF(COUNTIF(NB118:NF118,"不要")=3,"",IF(AND($F$12&gt;=$B118,ISNUMBER(MZ118)=TRUE),MZ118,0)))</f>
        <v/>
      </c>
      <c r="NL118">
        <v>20</v>
      </c>
      <c r="NN118" s="192" t="str">
        <f ca="1">IF($F$12&lt;$B118,"",IF(AND($F$12&gt;=$B118,INDIRECT("'総括分析データ '!"&amp;NN$78&amp;$C118)&lt;&gt;""),INDIRECT("'総括分析データ '!"&amp;NN$78&amp;$C118),""))</f>
        <v/>
      </c>
      <c r="NP118" s="192" t="str">
        <f>IF(OR($F$12&lt;$B118,AND($F$64="",$H$64="",$J$64="")),"",IF(AND($F$12&gt;=$B118,OR($F$64="",$D118=0)),"不要",IF(AND($F$12&gt;=$B118,$F$64&lt;&gt;"",$D118=1,NN118&lt;&gt;""),"OK","NG")))</f>
        <v/>
      </c>
      <c r="NR118" s="192" t="str">
        <f>IF(OR($F$12&lt;$B118,AND($F$64="",$H$64="",$J$64="")),"",IF(AND($F$12&gt;=$B118,OR($H$64="",$H$64=17,$D118=0)),"不要",IF(AND($F$12&gt;=$B118,$H$64&lt;&gt;"",$D118=1,NN118&lt;&gt;""),"OK","NG")))</f>
        <v/>
      </c>
      <c r="NT118" s="107" t="str">
        <f>IF(OR(COUNTIF(NP118:NR118,"不要")=2,AND(NP118="",NR118="")),"",NN118)</f>
        <v/>
      </c>
      <c r="NV118" s="192" t="str">
        <f ca="1">IF($F$12&lt;$B118,"",IF(AND($F$12&gt;=$B118,INDIRECT("'総括分析データ '!"&amp;NV$78&amp;$C118)&lt;&gt;""),INDIRECT("'総括分析データ '!"&amp;NV$78&amp;$C118),""))</f>
        <v/>
      </c>
      <c r="NX118" s="192" t="str">
        <f>IF(OR($F$12&lt;$B118,AND($F$66="",$H$66="",$J$66="")),"",IF(AND($F$12&gt;=$B118,OR($F$66="",$D118=0)),"不要",IF(AND($F$12&gt;=$B118,$F$66&lt;&gt;"",$D118=1,NV118&lt;&gt;""),"OK","NG")))</f>
        <v/>
      </c>
      <c r="NZ118" s="192" t="str">
        <f>IF(OR($F$12&lt;$B118,AND($F$66="",$H$66="",$J$66="")),"",IF(AND($F$12&gt;=$B118,OR($H$66="",$H$66=17,$D118=0)),"不要",IF(AND($F$12&gt;=$B118,$H$66&lt;&gt;"",$D118=1,NV118&lt;&gt;""),"OK","NG")))</f>
        <v/>
      </c>
      <c r="OB118" s="107" t="str">
        <f>IF(OR(COUNTIF(NX118:NZ118,"不要")=2,AND(NX118="",NZ118="")),"",NV118)</f>
        <v/>
      </c>
      <c r="OD118" s="192" t="str">
        <f ca="1">IF($F$12&lt;$B118,"",IF(AND($F$12&gt;=$B118,INDIRECT("'総括分析データ '!"&amp;OD$78&amp;$C118)&lt;&gt;""),INDIRECT("'総括分析データ '!"&amp;OD$78&amp;$C118),""))</f>
        <v/>
      </c>
      <c r="OF118" s="192" t="str">
        <f>IF(OR($F$12&lt;$B118,AND($F$68="",$H$68="",$J$68="")),"",IF(AND($F$12&gt;=$B118,OR($F$68="",$D118=0)),"不要",IF(AND($F$12&gt;=$B118,$F$68&lt;&gt;"",$D118=1,OD118&lt;&gt;""),"OK","NG")))</f>
        <v/>
      </c>
      <c r="OH118" s="192" t="str">
        <f>IF(OR($F$12&lt;$B118,AND($F$68="",$H$68="",$J$68="")),"",IF(AND($F$12&gt;=$B118,OR($H$68="",$H$68=17,$D118=0)),"不要",IF(AND($F$12&gt;=$B118,$H$68&lt;&gt;"",$D118=1,OD118&lt;&gt;""),"OK","NG")))</f>
        <v/>
      </c>
      <c r="OJ118" s="107" t="str">
        <f>IF(OR(COUNTIF(OF118:OH118,"不要")=2,AND(OF118="",OH118="")),"",OD118)</f>
        <v/>
      </c>
      <c r="OL118" s="192" t="str">
        <f ca="1">IF($F$12&lt;$B118,"",IF(AND($F$12&gt;=$B118,INDIRECT("'総括分析データ '!"&amp;OL$78&amp;$C118)&lt;&gt;""),INDIRECT("'総括分析データ '!"&amp;OL$78&amp;$C118),""))</f>
        <v/>
      </c>
      <c r="ON118" s="192" t="str">
        <f>IF(OR($F$12&lt;$B118,AND($F$70="",$H$70="",$J$70="")),"",IF(AND($F$12&gt;=$B118,OR($F$70="",$D118=0)),"不要",IF(AND($F$12&gt;=$B118,$F$70&lt;&gt;"",$D118=1,OL118&lt;&gt;""),"OK","NG")))</f>
        <v/>
      </c>
      <c r="OP118" s="192" t="str">
        <f>IF(OR($F$12&lt;$B118,AND($F$70="",$H$70="",$J$70="")),"",IF(AND($F$12&gt;=$B118,OR($H$70="",$H$70=17,$D118=0)),"不要",IF(AND($F$12&gt;=$B118,$H$70&lt;&gt;"",$D118=1,OL118&lt;&gt;""),"OK","NG")))</f>
        <v/>
      </c>
      <c r="OR118" s="107" t="str">
        <f>IF(OR(COUNTIF(ON118:OP118,"不要")=2,AND(ON118="",OP118="")),"",OL118)</f>
        <v/>
      </c>
    </row>
    <row r="119" spans="2:408" ht="5.0999999999999996" customHeight="1" thickBot="1" x14ac:dyDescent="0.2">
      <c r="L119" s="6"/>
      <c r="CT119" s="108"/>
      <c r="EF119" s="108"/>
      <c r="FJ119" s="108"/>
      <c r="FL119" s="108"/>
      <c r="FZ119" s="108"/>
      <c r="GR119" s="108"/>
      <c r="HF119" s="108"/>
      <c r="HV119" s="108"/>
      <c r="IT119" s="6"/>
      <c r="JL119" s="108"/>
      <c r="JX119" s="6"/>
      <c r="KJ119" s="6"/>
      <c r="KX119" s="6"/>
      <c r="LJ119" s="6"/>
      <c r="LX119" s="108"/>
      <c r="ML119" s="6"/>
      <c r="MX119" s="6"/>
      <c r="NJ119" s="6"/>
    </row>
    <row r="120" spans="2:408" ht="14.25" thickBot="1" x14ac:dyDescent="0.2">
      <c r="B120">
        <v>21</v>
      </c>
      <c r="C120">
        <v>34</v>
      </c>
      <c r="D120" s="52">
        <f ca="1">IF($F$12&lt;$B120,"",IF(AND($F$12&gt;=$B120,INDIRECT("'総括分析データ '!"&amp;D$78&amp;$C120)="○"),1,IF(AND($F$12&gt;=$B120,INDIRECT("'総括分析データ '!"&amp;D$78&amp;$C120)&lt;&gt;"○"),0)))</f>
        <v>0</v>
      </c>
      <c r="F120" s="52">
        <f ca="1">IF($F$12&lt;$B120,"",IF(AND($F$12&gt;=$B120,INDIRECT("'総括分析データ '!"&amp;F$78&amp;$C120)="○"),1,IF(AND($F$12&gt;=$B120,INDIRECT("'総括分析データ '!"&amp;F$78&amp;$C120)&lt;&gt;"○"),0)))</f>
        <v>0</v>
      </c>
      <c r="H120" s="52">
        <f ca="1">IF($F$12&lt;$B120,"",IF(AND($F$12&gt;=$B120,INDIRECT("'総括分析データ '!"&amp;H$78&amp;$C120)="○"),1,IF(AND($F$12&gt;=$B120,INDIRECT("'総括分析データ '!"&amp;H$78&amp;$C120)&lt;&gt;"○"),0)))</f>
        <v>0</v>
      </c>
      <c r="J120" s="192" t="str">
        <f ca="1">IF($F$12&lt;B120,"",IF(AND($F$12&gt;=B120,$F$18="",H120=1),"NG",IF(AND($F$12&gt;=B120,$F$18=17,D120=0,F120=0,H120=0),"NG",IF(AND($F$12&gt;=B120,$F$18="",D120=0,F120=0),"NG",IF(AND($F$12&gt;=B120,OR(D120&gt;=2,F120&gt;=2,H120&gt;=2)),"NG","OK")))))</f>
        <v>NG</v>
      </c>
      <c r="L120" s="52">
        <f ca="1">IF($F$12&lt;B120,"",IF(ISNUMBER(INDIRECT("'総括分析データ '!"&amp;L$78&amp;$C120))=TRUE,VALUE(INDIRECT("'総括分析データ '!"&amp;L$78&amp;$C120)),0))</f>
        <v>0</v>
      </c>
      <c r="N120" s="192" t="str">
        <f ca="1">IF($F$12&lt;$B120,"",IF(AND(L120="",L120&lt;10),"NG","OK"))</f>
        <v>OK</v>
      </c>
      <c r="O120" s="6"/>
      <c r="P120" s="52" t="str">
        <f ca="1">IF($F$12&lt;$B120,"",IF(AND($F$12&gt;=$B120,INDIRECT("'総括分析データ '!"&amp;P$78&amp;$C120)&lt;&gt;""),INDIRECT("'総括分析データ '!"&amp;P$78&amp;$C120),""))</f>
        <v/>
      </c>
      <c r="R120" s="52" t="str">
        <f ca="1">IF($F$12&lt;$B120,"",IF(AND($F$12&gt;=$B120,INDIRECT("'総括分析データ '!"&amp;R$78&amp;$C120)&lt;&gt;""),UPPER(INDIRECT("'総括分析データ '!"&amp;R$78&amp;$C120)),""))</f>
        <v/>
      </c>
      <c r="T120" s="52" t="str">
        <f ca="1">IF($F$12&lt;$B120,"",IF(AND($F$12&gt;=$B120,INDIRECT("'総括分析データ '!"&amp;T$78&amp;$C120)&lt;&gt;""),INDIRECT("'総括分析データ '!"&amp;T$78&amp;$C120),""))</f>
        <v/>
      </c>
      <c r="V120" s="52" t="str">
        <f ca="1">IF($F$12&lt;$B120,"",IF(AND($F$12&gt;=$B120,INDIRECT("'総括分析データ '!"&amp;V$78&amp;$C120)&lt;&gt;""),VALUE(INDIRECT("'総括分析データ '!"&amp;V$78&amp;$C120)),""))</f>
        <v/>
      </c>
      <c r="X120" s="192" t="str">
        <f ca="1">IF($F$12&lt;$B120,"",IF(AND($F$12&gt;=$B120,COUNTIF(プルダウンリスト!$F$3:$F$137,反映・確認シート!P120)=1,COUNTIF(プルダウンリスト!$H$3:$H$4233,反映・確認シート!R120)&gt;=1,T120&lt;&gt;"",V120&lt;&gt;""),"OK","NG"))</f>
        <v>NG</v>
      </c>
      <c r="Z120" s="453" t="str">
        <f ca="1">P120&amp;R120&amp;T120&amp;V120</f>
        <v/>
      </c>
      <c r="AA120" s="454"/>
      <c r="AB120" s="455"/>
      <c r="AD120" s="453" t="str">
        <f ca="1">IF($F$12&lt;$B120,"",IF(AND($F$12&gt;=$B120,INDIRECT("'総括分析データ '!"&amp;AD$78&amp;$C120)&lt;&gt;""),ASC(INDIRECT("'総括分析データ '!"&amp;AD$78&amp;$C120)),""))</f>
        <v/>
      </c>
      <c r="AE120" s="454"/>
      <c r="AF120" s="455"/>
      <c r="AH120" s="192" t="str">
        <f ca="1">IF($F$12&lt;$B120,"",IF(AND($F$12&gt;=$B120,AD120&lt;&gt;""),"OK","NG"))</f>
        <v>NG</v>
      </c>
      <c r="AJ120" s="462" t="str">
        <f ca="1">IF($F$12&lt;$B120,"",IF(AND($F$12&gt;=$B120,INDIRECT("'総括分析データ '!"&amp;AJ$78&amp;$C120)&lt;&gt;""),DBCS(SUBSTITUTE(SUBSTITUTE(INDIRECT("'総括分析データ '!"&amp;AJ$78&amp;$C120),"　"," ")," ","")),""))</f>
        <v/>
      </c>
      <c r="AK120" s="463"/>
      <c r="AL120" s="464"/>
      <c r="AN120" s="192" t="str">
        <f ca="1">IF($F$12&lt;$B120,"",IF(AND($F$12&gt;=$B120,AJ120&lt;&gt;""),"OK","BC"))</f>
        <v>BC</v>
      </c>
      <c r="AP120" s="52" t="str">
        <f ca="1">IF(OR($F$12&lt;$B120,INDIRECT("'総括分析データ '!"&amp;AP$78&amp;$C120)=""),"",INDIRECT("'総括分析データ '!"&amp;AP$78&amp;$C120))</f>
        <v/>
      </c>
      <c r="AR120" s="192" t="str">
        <f ca="1">IF($F$12&lt;$B120,"",IF(AND($F$12&gt;=$B120,COUNTIF(プルダウンリスト!$C$13:$C$16,反映・確認シート!AP120)=1),"OK","NG"))</f>
        <v>NG</v>
      </c>
      <c r="AT120">
        <v>21</v>
      </c>
      <c r="AV120" s="192" t="str">
        <f ca="1">IF($F$12&lt;$B120,"",IF(AND($F$12&gt;=$B120,INDIRECT("'総括分析データ '!"&amp;AV$78&amp;$C120)&lt;&gt;""),INDIRECT("'総括分析データ '!"&amp;AV$78&amp;$C120),""))</f>
        <v/>
      </c>
      <c r="AX120" s="192" t="str">
        <f ca="1">IF($F$12&lt;$B120,"",IF($N120="NG","日数NG",IF(OR(AND($F$6="連携前",$F$12&gt;=$B120,AV120&gt;0,AV120&lt;L120*2880),AND($F$6="連携後",$F$12&gt;=$B120,AV120&gt;=0,AV120&lt;L120*2880)),"OK","NG")))</f>
        <v>NG</v>
      </c>
      <c r="AZ120" s="92">
        <f ca="1">IF($F$12&lt;$B120,"",IF(AND($F$12&gt;=$B120,ISNUMBER(AV120)=TRUE),AV120,0))</f>
        <v>0</v>
      </c>
      <c r="BB120" s="192" t="str">
        <f ca="1">IF($F$12&lt;$B120,"",IF(AND($F$12&gt;=$B120,INDIRECT("'総括分析データ '!"&amp;BB$78&amp;$C120)&lt;&gt;""),VALUE(INDIRECT("'総括分析データ '!"&amp;BB$78&amp;$C120)),""))</f>
        <v/>
      </c>
      <c r="BD120" s="192" t="str">
        <f ca="1">IF($F$12&lt;$B120,"",IF($N120="NG","日数NG",IF(BB120="","NG",IF(AND($F$12&gt;=$B120,$BB120&lt;=$L120*100),"OK","BC"))))</f>
        <v>NG</v>
      </c>
      <c r="BF120" s="192" t="str">
        <f ca="1">IF($F$12&lt;$B120,"",IF(OR($AX120="NG",$AX120="日数NG"),"距離NG",IF(AND($F$12&gt;=$B120,OR(AND($F$6="連携前",$BB120&gt;0),AND($F$6="連携後",$AZ120=0,$BB120=0),AND($F$6="連携後",$AZ120&gt;0,$BB120&gt;0))),"OK","NG")))</f>
        <v>距離NG</v>
      </c>
      <c r="BH120" s="92" t="str">
        <f ca="1">IF($F$12&lt;$B120,"",BB120)</f>
        <v/>
      </c>
      <c r="BJ120" s="192" t="str">
        <f ca="1">IF($F$12&lt;$B120,"",IF(AND($F$12&gt;=$B120,INDIRECT("'総括分析データ '!"&amp;BJ$78&amp;$C120)&lt;&gt;""),VALUE(INDIRECT("'総括分析データ '!"&amp;BJ$78&amp;$C120)),""))</f>
        <v/>
      </c>
      <c r="BL120" s="192" t="str">
        <f ca="1">IF($F$12&lt;$B120,"",IF($N120="NG","日数NG",IF(AND(BJ120&gt;=0,BJ120&lt;&gt;"",BJ120&lt;=100),"OK","NG")))</f>
        <v>NG</v>
      </c>
      <c r="BN120" s="92">
        <f ca="1">IF($F$12&lt;$B120,"",IF(AND($F$12&gt;=$B120,ISNUMBER(BJ120)=TRUE),BJ120,0))</f>
        <v>0</v>
      </c>
      <c r="BP120" s="192" t="str">
        <f ca="1">IF($F$12&lt;$B120,"",IF(AND($F$12&gt;=$B120,INDIRECT("'総括分析データ '!"&amp;BP$78&amp;$C120)&lt;&gt;""),VALUE(INDIRECT("'総括分析データ '!"&amp;BP$78&amp;$C120)),""))</f>
        <v/>
      </c>
      <c r="BR120" s="192" t="str">
        <f ca="1">IF($F$12&lt;$B120,"",IF(OR($AX120="NG",$AX120="日数NG"),"距離NG",IF(BP120="","NG",IF(AND($F$12&gt;=$B120,OR(AND($F$6="連携前",$BP120&gt;0),AND($F$6="連携後",$AZ120=0,$BP120=0),AND($F$6="連携後",$AZ120&gt;0,$BP120&gt;0))),"OK","NG"))))</f>
        <v>距離NG</v>
      </c>
      <c r="BT120" s="92">
        <f ca="1">IF($F$12&lt;$B120,"",IF(AND($F$12&gt;=$B120,ISNUMBER(BP120)=TRUE),BP120,0))</f>
        <v>0</v>
      </c>
      <c r="BV120" s="192" t="str">
        <f ca="1">IF($F$12&lt;$B120,"",IF(AND($F$12&gt;=$B120,INDIRECT("'総括分析データ '!"&amp;BV$78&amp;$C120)&lt;&gt;""),VALUE(INDIRECT("'総括分析データ '!"&amp;BV$78&amp;$C120)),""))</f>
        <v/>
      </c>
      <c r="BX120" s="192" t="str">
        <f ca="1">IF($F$12&lt;$B120,"",IF(AND($F$12&gt;=$B120,$F$16=5,$BV120=""),"NG","OK"))</f>
        <v>OK</v>
      </c>
      <c r="BZ120" s="192" t="str">
        <f ca="1">IF($F$12&lt;$B120,"",IF(AND($F$12&gt;=$B120,$BP120&lt;&gt;"",$BV120&gt;$BP120),"NG","OK"))</f>
        <v>OK</v>
      </c>
      <c r="CB120" s="92">
        <f ca="1">IF($F$12&lt;$B120,"",IF(AND($F$12&gt;=$B120,ISNUMBER(BV120)=TRUE),BV120,0))</f>
        <v>0</v>
      </c>
      <c r="CD120" s="92">
        <f ca="1">IF($F$12&lt;$B120,"",IF(AND($F$12&gt;=$B120,ISNUMBER(INDIRECT("'総括分析データ '!"&amp;CD$78&amp;$C120)=TRUE)),INDIRECT("'総括分析データ '!"&amp;CD$78&amp;$C120),0))</f>
        <v>0</v>
      </c>
      <c r="CF120">
        <v>21</v>
      </c>
      <c r="CH120" s="192" t="str">
        <f ca="1">IF($F$12&lt;$B120,"",IF(AND($F$12&gt;=$B120,INDIRECT("'総括分析データ '!"&amp;CH$78&amp;$C120)&lt;&gt;""),VALUE(INDIRECT("'総括分析データ '!"&amp;CH$78&amp;$C120)),""))</f>
        <v/>
      </c>
      <c r="CJ120" s="192" t="str">
        <f ca="1">IF($F$12&lt;$B120,"",IF(OR(AND($F$12&gt;=$B120,COUNTIF($F$22:$I$32,"走行時間")=0),$D120=0),"不要",IF(AND($F$12&gt;=$B120,COUNTIF($F$22:$I$32,"走行時間")=1,$J120="NG"),"日数NG",IF(AND($F$12&gt;=$B120,COUNTIF($F$22:$I$32,"走行時間")=1,$D120=1,$CH120&lt;&gt;""),"OK","NG"))))</f>
        <v>不要</v>
      </c>
      <c r="CL120" s="192" t="str">
        <f ca="1">IF($F$12&lt;$B120,"",IF(OR(AND($F$12&gt;=$B120,COUNTIF($F$35:$I$45,"走行時間")=0),$F120=0),"不要",IF(AND($F$12&gt;=$B120,COUNTIF($F$35:$I$45,"走行時間")=1,$J120="NG"),"日数NG",IF(AND($F$12&gt;=$B120,COUNTIF($F$35:$I$45,"走行時間")=1,$F120=1,$CH120&lt;&gt;""),"OK","NG"))))</f>
        <v>不要</v>
      </c>
      <c r="CN120" s="192" t="str">
        <f ca="1">IF($F$12&lt;$B120,"",IF(OR(AND($F$12&gt;=$B120,COUNTIF($F$48:$I$58,"走行時間")=0),$H120=0),"不要",IF(AND($F$12&gt;=$B120,COUNTIF($F$48:$I$58,"走行時間")=1,$J120="NG"),"日数NG",IF(AND($F$12&gt;=$B120,COUNTIF($F$48:$I$58,"走行時間")=1,$H120=1,$CH120&lt;&gt;""),"OK","NG"))))</f>
        <v>不要</v>
      </c>
      <c r="CP120" s="192" t="str">
        <f ca="1">IF($F$12&lt;$B120,"",IF(COUNTIF($CJ120:$CN120,"不要")=3,"OK",IF(OR($AX120="NG",$AX120="日数NG"),"距離NG",IF(AND($F$12&gt;=$B120,OR(AND($F$6="連携前",CH120&gt;0),AND($F$6="連携後",$AZ120=0,CH120=0),AND($F$6="連携後",$AZ120&gt;0,CH120&gt;0))),"OK","NG"))))</f>
        <v>OK</v>
      </c>
      <c r="CR120" s="192" t="str">
        <f ca="1">IF($F$12&lt;$B120,"",IF(COUNTIF($CJ120:$CN120,"不要")=3,"OK",IF(OR($AX120="NG",$AX120="日数NG"),"距離NG",IF(AND($F$12&gt;=$B120,$L120*1440&gt;=CH120),"OK","NG"))))</f>
        <v>OK</v>
      </c>
      <c r="CT120" s="107" t="str">
        <f ca="1">IF(OR(COUNTIF($CJ120:$CN120,"不要")=3,$F$12&lt;$B120),"",IF(AND($F$12&gt;=$B120,ISNUMBER(CH120)=TRUE),CH120,0))</f>
        <v/>
      </c>
      <c r="CV120" s="192" t="str">
        <f ca="1">IF($F$12&lt;$B120,"",IF(AND($F$12&gt;=$B120,INDIRECT("'総括分析データ '!"&amp;CV$78&amp;$C120)&lt;&gt;""),VALUE(INDIRECT("'総括分析データ '!"&amp;CV$78&amp;$C120)),""))</f>
        <v/>
      </c>
      <c r="CX120" s="192" t="str">
        <f ca="1">IF($F$12&lt;$B120,"",IF(OR(AND($F$12&gt;=$B120,COUNTIF($F$22:$I$32,"平均速度")=0),$D120=0),"不要",IF(AND($F$12&gt;=$B120,COUNTIF($F$22:$I$32,"平均速度")=1,$J120="NG"),"日数NG",IF(AND($F$12&gt;=$B120,COUNTIF($F$22:$I$32,"平均速度")=1,$D120=1,$CH120&lt;&gt;""),"OK","NG"))))</f>
        <v>不要</v>
      </c>
      <c r="CZ120" s="192" t="str">
        <f ca="1">IF($F$12&lt;$B120,"",IF(OR(AND($F$12&gt;=$B120,COUNTIF($F$35:$I$45,"平均速度")=0),$F120=0),"不要",IF(AND($F$12&gt;=$B120,COUNTIF($F$35:$I$45,"平均速度")=1,$J120="NG"),"日数NG",IF(AND($F$12&gt;=$B120,COUNTIF($F$35:$I$45,"平均速度")=1,$F120=1,$CH120&lt;&gt;""),"OK","NG"))))</f>
        <v>不要</v>
      </c>
      <c r="DB120" s="192" t="str">
        <f ca="1">IF($F$12&lt;$B120,"",IF(OR(AND($F$12&gt;=$B120,COUNTIF($F$48:$I$58,"平均速度")=0),$H120=0),"不要",IF(AND($F$12&gt;=$B120,COUNTIF($F$48:$I$58,"平均速度")=1,$J120="NG"),"日数NG",IF(AND($F$12&gt;=$B120,COUNTIF($F$48:$I$58,"平均速度")=1,$H120=1,$CH120&lt;&gt;""),"OK","NG"))))</f>
        <v>不要</v>
      </c>
      <c r="DD120" s="192" t="str">
        <f ca="1">IF($F$12&lt;$B120,"",IF(COUNTIF($CX120:$DB120,"不要")=3,"OK",IF(OR($AX120="NG",$AX120="日数NG"),"距離NG",IF(AND($F$12&gt;=$B120,OR(AND($F$6="連携前",CV120&gt;0),AND($F$6="連携後",$AV120=0,CV120=0),AND($F$6="連携後",$AV120&gt;0,CV120&gt;0))),"OK","NG"))))</f>
        <v>OK</v>
      </c>
      <c r="DF120" s="192" t="str">
        <f ca="1">IF($F$12&lt;$B120,"",IF(COUNTIF($CX120:$DB120,"不要")=3,"OK",IF(OR($AX120="NG",$AX120="日数NG"),"距離NG",IF(AND($F$12&gt;=$B120,CV120&lt;60),"OK",IF(AND($F$12&gt;=$B120,CV120&lt;120),"BC","NG")))))</f>
        <v>OK</v>
      </c>
      <c r="DH120" s="107" t="str">
        <f ca="1">IF(OR($F$12&lt;$B120,COUNTIF($CX120:$DB120,"不要")=3),"",IF(AND($F$12&gt;=$B120,ISNUMBER(CV120)=TRUE),CV120,0))</f>
        <v/>
      </c>
      <c r="DJ120">
        <v>21</v>
      </c>
      <c r="DL120" s="192" t="str">
        <f ca="1">IF($F$12&lt;$B120,"",IF(AND($F$12&gt;=$B120,INDIRECT("'総括分析データ '!"&amp;DL$78&amp;$C120)&lt;&gt;""),VALUE(INDIRECT("'総括分析データ '!"&amp;DL$78&amp;$C120)),""))</f>
        <v/>
      </c>
      <c r="DN120" s="192" t="str">
        <f ca="1">IF($F$12&lt;$B120,"",IF(OR(AND($F$12&gt;=$B120,COUNTIF($F$22:$I$32,"走行距離（高速道路）")=0),$D120=0),"不要",IF(AND($F$12&gt;=$B120,COUNTIF($F$22:$I$32,"走行距離（高速道路）")&gt;=1,$J120="NG"),"日数NG",IF(AND($F$12&gt;=$B120,COUNTIF($F$22:$I$32,"走行距離（高速道路）")&gt;=1,$D120=1,$CH120&lt;&gt;""),"OK","NG"))))</f>
        <v>不要</v>
      </c>
      <c r="DP120" s="192" t="str">
        <f ca="1">IF($F$12&lt;$B120,"",IF(OR(AND($F$12&gt;=$B120,COUNTIF($F$35:$I$45,"走行距離（高速道路）")=0),$F120=0),"不要",IF(AND($F$12&gt;=$B120,COUNTIF($F$35:$I$45,"走行距離（高速道路）")&gt;=1,$J120="NG"),"日数NG",IF(AND($F$12&gt;=$B120,COUNTIF($F$35:$I$45,"走行距離（高速道路）")&gt;=1,$F120=1,$CH120&lt;&gt;""),"OK","NG"))))</f>
        <v>不要</v>
      </c>
      <c r="DR120" s="192" t="str">
        <f ca="1">IF($F$12&lt;$B120,"",IF(OR(AND($F$12&gt;=$B120,COUNTIF($F$48:$I$58,"走行距離（高速道路）")=0),$H120=0),"不要",IF(AND($F$12&gt;=$B120,COUNTIF($F$48:$I$58,"走行距離（高速道路）")&gt;=1,$J120="NG"),"日数NG",IF(AND($F$12&gt;=$B120,COUNTIF($F$48:$I$58,"走行距離（高速道路）")&gt;=1,$H120=1,$CH120&lt;&gt;""),"OK","NG"))))</f>
        <v>不要</v>
      </c>
      <c r="DT120" s="192" t="str">
        <f ca="1">IF($F$12&lt;$B120,"",IF(COUNTIF($DN120:$DR120,"不要")=3,"OK",IF(OR($AX120="NG",$AX120="日数NG"),"距離NG",IF(DL120&gt;=0,"OK","NG"))))</f>
        <v>OK</v>
      </c>
      <c r="DV120" s="192" t="str">
        <f ca="1">IF($F$12&lt;$B120,"",IF(COUNTIF($DN120:$DR120,"不要")=3,"OK",IF(OR($AX120="NG",$AX120="日数NG"),"距離NG",IF(AND($F$12&gt;=$B120,AX120="OK",OR(DL120&lt;=AZ120,DL120="")),"OK","NG"))))</f>
        <v>OK</v>
      </c>
      <c r="DX120" s="107" t="str">
        <f ca="1">IF(OR($F$12&lt;$B120,COUNTIF($DN120:$DR120,"不要")=3),"",IF(AND($F$12&gt;=$B120,ISNUMBER(DL120)=TRUE),DL120,0))</f>
        <v/>
      </c>
      <c r="DZ120" s="192" t="str">
        <f ca="1">IF($F$12&lt;$B120,"",IF(AND($F$12&gt;=$B120,INDIRECT("'総括分析データ '!"&amp;DZ$78&amp;$C120)&lt;&gt;""),VALUE(INDIRECT("'総括分析データ '!"&amp;DZ$78&amp;$C120)),""))</f>
        <v/>
      </c>
      <c r="EB120" s="192" t="str">
        <f ca="1">IF($F$12&lt;$B120,"",IF(COUNTIF($CJ120:$CN120,"不要")=3,"OK",IF($N120="NG","日数NG",IF(OR(DZ120&gt;=0,DZ120=""),"OK","NG"))))</f>
        <v>OK</v>
      </c>
      <c r="ED120" s="192" t="str">
        <f ca="1">IF($F$12&lt;$B120,"",IF(COUNTIF($CJ120:$CN120,"不要")=3,"OK",IF($N120="NG","日数NG",IF(OR(DZ120&lt;=CH120,DZ120=""),"OK","NG"))))</f>
        <v>OK</v>
      </c>
      <c r="EF120" s="107">
        <f ca="1">IF($F$12&lt;$B120,"",IF(AND($F$12&gt;=$B120,ISNUMBER(DZ120)=TRUE),DZ120,0))</f>
        <v>0</v>
      </c>
      <c r="EH120" s="192" t="str">
        <f ca="1">IF($F$12&lt;$B120,"",IF(AND($F$12&gt;=$B120,INDIRECT("'総括分析データ '!"&amp;EH$78&amp;$C120)&lt;&gt;""),VALUE(INDIRECT("'総括分析データ '!"&amp;EH$78&amp;$C120)),""))</f>
        <v/>
      </c>
      <c r="EJ120" s="192" t="str">
        <f ca="1">IF($F$12&lt;$B120,"",IF(COUNTIF($CX120:$DB120,"不要")=3,"OK",IF(OR($AX120="NG",$AX120="日数NG"),"距離NG",IF(OR(EH120&gt;=0,EH120=""),"OK","NG"))))</f>
        <v>OK</v>
      </c>
      <c r="EL120" s="192" t="str">
        <f ca="1">IF($F$12&lt;$B120,"",IF(COUNTIF($CX120:$DB120,"不要")=3,"OK",IF(OR($AX120="NG",$AX120="日数NG"),"距離NG",IF(OR(EH120&lt;=120,EH120=""),"OK","NG"))))</f>
        <v>OK</v>
      </c>
      <c r="EN120" s="92">
        <f ca="1">IF($F$12&lt;$B120,"",IF(AND($F$12&gt;=$B120,ISNUMBER(EH120)=TRUE),EH120,0))</f>
        <v>0</v>
      </c>
      <c r="EP120">
        <v>21</v>
      </c>
      <c r="ER120" s="192" t="str">
        <f ca="1">IF($F$12&lt;$B120,"",IF(AND($F$12&gt;=$B120,INDIRECT("'総括分析データ '!"&amp;ER$78&amp;$C120)&lt;&gt;""),VALUE(INDIRECT("'総括分析データ '!"&amp;ER$78&amp;$C120)),""))</f>
        <v/>
      </c>
      <c r="ET120" s="192" t="str">
        <f ca="1">IF($F$12&lt;$B120,"",IF(AND($F$12&gt;=$B120,INDIRECT("'総括分析データ '!"&amp;ET$78&amp;$C120)&lt;&gt;""),VALUE(INDIRECT("'総括分析データ '!"&amp;ET$78&amp;$C120)),""))</f>
        <v/>
      </c>
      <c r="EV120" s="192" t="str">
        <f ca="1">IF($F$12&lt;$B120,"",IF(OR(AND($F$12&gt;=$B120,COUNTIF($F$22:$I$32,"荷積み・荷卸し")=0),$D120=0),"不要",IF(AND($F$12&gt;=$B120,COUNTIF($F$22:$I$32,"荷積み・荷卸し")&gt;=1,$J120="NG"),"日数NG",IF(OR(AND($F$12&gt;=$B120,COUNTIF($F$22:$I$32,"荷積み・荷卸し")&gt;=1,$D120=1,$ER120&lt;&gt;""),AND($F$12&gt;=$B120,COUNTIF($F$22:$I$32,"荷積み・荷卸し")&gt;=1,$D120=1,$ET120&lt;&gt;"")),"OK","NG"))))</f>
        <v>不要</v>
      </c>
      <c r="EX120" s="192" t="str">
        <f ca="1">IF($F$12&lt;$B120,"",IF(OR(AND($F$12&gt;=$B120,COUNTIF($F$35:$I$45,"荷積み・荷卸し")=0),$F120=0),"不要",IF(AND($F$12&gt;=$B120,COUNTIF($F$35:$I$45,"荷積み・荷卸し")&gt;=1,$J120="NG"),"日数NG",IF(OR(AND($F$12&gt;=$B120,COUNTIF($F$35:$I$45,"荷積み・荷卸し")&gt;=1,$F120=1,$ER120&lt;&gt;""),AND($F$12&gt;=$B120,COUNTIF($F$35:$I$45,"荷積み・荷卸し")&gt;=1,$F120=1,$ET120&lt;&gt;"")),"OK","NG"))))</f>
        <v>不要</v>
      </c>
      <c r="EZ120" s="192" t="str">
        <f ca="1">IF($F$12&lt;$B120,"",IF(OR(AND($F$12&gt;=$B120,COUNTIF($F$48:$I$58,"荷積み・荷卸し")=0),$H120=0),"不要",IF(AND($F$12&gt;=$B120,COUNTIF($F$48:$I$58,"荷積み・荷卸し")&gt;=1,$J120="NG"),"日数NG",IF(OR(AND($F$12&gt;=$B120,COUNTIF($F$48:$I$58,"荷積み・荷卸し")&gt;=1,$H120=1,$ER120&lt;&gt;""),AND($F$12&gt;=$B120,COUNTIF($F$48:$I$58,"荷積み・荷卸し")&gt;=1,$H120=1,$ET120&lt;&gt;"")),"OK","NG"))))</f>
        <v>不要</v>
      </c>
      <c r="FB120" s="192" t="str">
        <f ca="1">IF($F$12&lt;$B120,"",IF(COUNTIF($EV120:$EZ120,"不要")=3,"OK",IF($N120="NG","日数NG",IF(OR(ER120&gt;=0,ER120=""),"OK","NG"))))</f>
        <v>OK</v>
      </c>
      <c r="FD120" s="192" t="str">
        <f ca="1">IF($F$12&lt;$B120,"",IF(COUNTIF($EV120:$EZ120,"不要")=3,"OK",IF($N120="NG","日数NG",IF(OR(ER120&lt;=$L120*1440,ER120=""),"OK","NG"))))</f>
        <v>OK</v>
      </c>
      <c r="FF120" s="192" t="str">
        <f ca="1">IF($F$12&lt;$B120,"",IF(COUNTIF($EV120:$EZ120,"不要")=3,"OK",IF($N120="NG","日数NG",IF(OR(ET120&gt;=0,ET120=""),"OK","NG"))))</f>
        <v>OK</v>
      </c>
      <c r="FH120" s="192" t="str">
        <f ca="1">IF($F$12&lt;$B120,"",IF(COUNTIF($EV120:$EZ120,"不要")=3,"OK",IF($N120="NG","日数NG",IF(OR(ET120&lt;=$L120*1440,ET120=""),"OK","NG"))))</f>
        <v>OK</v>
      </c>
      <c r="FJ120" s="107" t="str">
        <f ca="1">IF($F$12&lt;$B120,"",IF(COUNTIF($EV120:$EZ120,"不要")=3,"",IF(AND($F$12&gt;=$B120,ISNUMBER(ER120)=TRUE),ER120,0)))</f>
        <v/>
      </c>
      <c r="FL120" s="107" t="str">
        <f ca="1">IF($F$12&lt;$B120,"",IF(COUNTIF($EV120:$EZ120,"不要")=3,"",IF(AND($F$12&gt;=$B120,ISNUMBER(ET120)=TRUE),ET120,0)))</f>
        <v/>
      </c>
      <c r="FN120" s="192" t="str">
        <f ca="1">IF($F$12&lt;$B120,"",IF(AND($F$12&gt;=$B120,INDIRECT("'総括分析データ '!"&amp;FN$78&amp;$C120)&lt;&gt;""),VALUE(INDIRECT("'総括分析データ '!"&amp;FN$78&amp;$C120)),""))</f>
        <v/>
      </c>
      <c r="FP120" s="192" t="str">
        <f ca="1">IF($F$12&lt;$B120,"",IF(OR(AND($F$12&gt;=$B120,COUNTIF($F$22:$I$32,"荷待ち時間")=0),$D120=0),"不要",IF(AND($F$12&gt;=$B120,COUNTIF($F$22:$I$32,"荷待ち時間")&gt;=1,$J120="NG"),"日数NG",IF(AND($F$12&gt;=$B120,COUNTIF($F$22:$I$32,"荷待ち時間")&gt;=1,$D120=1,$FN120&lt;&gt;""),"OK","NG"))))</f>
        <v>不要</v>
      </c>
      <c r="FR120" s="192" t="str">
        <f ca="1">IF($F$12&lt;$B120,"",IF(OR(AND($F$12&gt;=$B120,COUNTIF($F$35:$I$45,"荷待ち時間")=0),$F120=0),"不要",IF(AND($F$12&gt;=$B120,COUNTIF($F$35:$I$45,"荷待ち時間")&gt;=1,$J120="NG"),"日数NG",IF(AND($F$12&gt;=$B120,COUNTIF($F$35:$I$45,"荷待ち時間")&gt;=1,$F120=1,$FN120&lt;&gt;""),"OK","NG"))))</f>
        <v>不要</v>
      </c>
      <c r="FT120" s="192" t="str">
        <f ca="1">IF($F$12&lt;$B120,"",IF(OR(AND($F$12&gt;=$B120,COUNTIF($F$48:$I$58,"荷待ち時間")=0),$H120=0),"不要",IF(AND($F$12&gt;=$B120,COUNTIF($F$48:$I$58,"荷待ち時間")&gt;=1,$J120="NG"),"日数NG",IF(AND($F$12&gt;=$B120,COUNTIF($F$48:$I$58,"荷待ち時間")&gt;=1,$H120=1,$FN120&lt;&gt;""),"OK","NG"))))</f>
        <v>不要</v>
      </c>
      <c r="FV120" s="192" t="str">
        <f ca="1">IF($F$12&lt;$B120,"",IF(COUNTIF($FP120:$FT120,"不要")=3,"OK",IF($N120="NG","日数NG",IF(FN120&gt;=0,"OK","NG"))))</f>
        <v>OK</v>
      </c>
      <c r="FX120" s="192" t="str">
        <f ca="1">IF($F$12&lt;$B120,"",IF(COUNTIF($FP120:$FT120,"不要")=3,"OK",IF($N120="NG","日数NG",IF(AND($F$12&gt;=$B120,$N120="OK",FN120&lt;=$L120*1440),"OK","NG"))))</f>
        <v>OK</v>
      </c>
      <c r="FZ120" s="107" t="str">
        <f ca="1">IF($F$12&lt;$B120,"",IF(COUNTIF($FP120:$FT120,"不要")=3,"",IF(AND($F$12&gt;=$B120,ISNUMBER(FN120)=TRUE),FN120,0)))</f>
        <v/>
      </c>
      <c r="GB120">
        <v>21</v>
      </c>
      <c r="GD120" s="192" t="str">
        <f ca="1">IF($F$12&lt;$B120,"",IF(AND($F$12&gt;=$B120,INDIRECT("'総括分析データ '!"&amp;GD$78&amp;$C120)&lt;&gt;""),VALUE(INDIRECT("'総括分析データ '!"&amp;GD$78&amp;$C120)),""))</f>
        <v/>
      </c>
      <c r="GF120" s="192" t="str">
        <f ca="1">IF($F$12&lt;$B120,"",IF(OR(AND($F$12&gt;=$B120,COUNTIF($F$22:$I$32,"荷待ち時間（うちアイドリング時間）")=0),$D120=0),"不要",IF(AND($F$12&gt;=$B120,COUNTIF($F$22:$I$32,"荷待ち時間（うちアイドリング時間）")&gt;=1,$J120="NG"),"日数NG",IF(AND($F$12&gt;=$B120,COUNTIF($F$22:$I$32,"荷待ち時間（うちアイドリング時間）")&gt;=1,$D120=1,GD120&lt;&gt;""),"OK","NG"))))</f>
        <v>不要</v>
      </c>
      <c r="GH120" s="192" t="str">
        <f ca="1">IF($F$12&lt;$B120,"",IF(OR(AND($F$12&gt;=$B120,COUNTIF($F$35:$I$45,"荷待ち時間（うちアイドリング時間）")=0),$F120=0),"不要",IF(AND($F$12&gt;=$B120,COUNTIF($F$35:$I$45,"荷待ち時間（うちアイドリング時間）")&gt;=1,$J120="NG"),"日数NG",IF(AND($F$12&gt;=$B120,COUNTIF($F$35:$I$45,"荷待ち時間（うちアイドリング時間）")&gt;=1,$F120=1,$GD120&lt;&gt;""),"OK","NG"))))</f>
        <v>不要</v>
      </c>
      <c r="GJ120" s="192" t="str">
        <f ca="1">IF($F$12&lt;$B120,"",IF(OR(AND($F$12&gt;=$B120,COUNTIF($F$48:$I$58,"荷待ち時間（うちアイドリング時間）")=0),$H120=0),"不要",IF(AND($F$12&gt;=$B120,COUNTIF($F$48:$I$58,"荷待ち時間（うちアイドリング時間）")&gt;=1,$J120="NG"),"日数NG",IF(AND($F$12&gt;=$B120,COUNTIF($F$48:$I$58,"荷待ち時間（うちアイドリング時間）")&gt;=1,$H120=1,$GD120&lt;&gt;""),"OK","NG"))))</f>
        <v>不要</v>
      </c>
      <c r="GL120" s="192" t="str">
        <f ca="1">IF($F$12&lt;$B120,"",IF(OR(AND($F$12&gt;=$B120,$F120=0),AND($F$12&gt;=$B120,$F$16&lt;&gt;5)),"不要",IF(AND($F$12&gt;=$B120,$F$16=5,$GD120&lt;&gt;""),"OK","NG")))</f>
        <v>不要</v>
      </c>
      <c r="GN120" s="192" t="str">
        <f ca="1">IF($F$12&lt;$B120,"",IF($N120="NG","日数NG",IF(GD120&gt;=0,"OK","NG")))</f>
        <v>OK</v>
      </c>
      <c r="GP120" s="192" t="str">
        <f ca="1">IF($F$12&lt;$B120,"",IF($N120="NG","日数NG",IF(OR(COUNTIF(GF120:GL120,"不要")=4,AND($F$12&gt;=$B120,$N120="OK",$FN120&gt;=0,$GD120&lt;=FN120),AND($F$12&gt;=$B120,$N120="OK",$FN120="",$GD120&lt;=$L120*1440)),"OK","NG")))</f>
        <v>OK</v>
      </c>
      <c r="GR120" s="107" t="str">
        <f ca="1">IF($F$12&lt;$B120,"",IF(COUNTIF($GF120:$GJ120,"不要")=3,"",IF(AND($F$12&gt;=$B120,ISNUMBER(GD120)=TRUE),GD120,0)))</f>
        <v/>
      </c>
      <c r="GT120" s="192" t="str">
        <f ca="1">IF($F$12&lt;$B120,"",IF(AND($F$12&gt;=$B120,INDIRECT("'総括分析データ '!"&amp;GT$78&amp;$C120)&lt;&gt;""),VALUE(INDIRECT("'総括分析データ '!"&amp;GT$78&amp;$C120)),""))</f>
        <v/>
      </c>
      <c r="GV120" s="192" t="str">
        <f ca="1">IF($F$12&lt;$B120,"",IF(OR(AND($F$12&gt;=$B120,COUNTIF($F$22:$I$32,"早着による待機時間")=0),$D120=0),"不要",IF(AND($F$12&gt;=$B120,COUNTIF($F$22:$I$32,"早着による待機時間")&gt;=1,$J120="NG"),"日数NG",IF(AND($F$12&gt;=$B120,COUNTIF($F$22:$I$32,"早着による待機時間")&gt;=1,$D120=1,GT120&lt;&gt;""),"OK","NG"))))</f>
        <v>不要</v>
      </c>
      <c r="GX120" s="192" t="str">
        <f ca="1">IF($F$12&lt;$B120,"",IF(OR(AND($F$12&gt;=$B120,COUNTIF($F$35:$I$45,"早着による待機時間")=0),$F120=0),"不要",IF(AND($F$12&gt;=$B120,COUNTIF($F$35:$I$45,"早着による待機時間")&gt;=1,$J120="NG"),"日数NG",IF(AND($F$12&gt;=$B120,COUNTIF($F$35:$I$45,"早着による待機時間")&gt;=1,$F120=1,GT120&lt;&gt;""),"OK","NG"))))</f>
        <v>不要</v>
      </c>
      <c r="GZ120" s="192" t="str">
        <f ca="1">IF($F$12&lt;$B120,"",IF(OR(AND($F$12&gt;=$B120,COUNTIF($F$48:$I$58,"早着による待機時間")=0),$H120=0),"不要",IF(AND($F$12&gt;=$B120,COUNTIF($F$48:$I$58,"早着による待機時間")&gt;=1,$J120="NG"),"日数NG",IF(AND($F$12&gt;=$B120,COUNTIF($F$48:$I$58,"早着による待機時間")&gt;=1,$H120=1,GT120&lt;&gt;""),"OK","NG"))))</f>
        <v>不要</v>
      </c>
      <c r="HB120" s="192" t="str">
        <f ca="1">IF($F$12&lt;$B120,"",IF(COUNTIF($GV120:$GZ120,"不要")=3,"OK",IF($N120="NG","日数NG",IF(GT120&gt;=0,"OK","NG"))))</f>
        <v>OK</v>
      </c>
      <c r="HD120" s="192" t="str">
        <f ca="1">IF($F$12&lt;$B120,"",IF(COUNTIF($GV120:$GZ120,"不要")=3,"OK",IF($N120="NG","日数NG",IF(AND($F$12&gt;=$B120,$N120="OK",GT120&lt;=$L120*1440),"OK","NG"))))</f>
        <v>OK</v>
      </c>
      <c r="HF120" s="107" t="str">
        <f ca="1">IF($F$12&lt;$B120,"",IF(COUNTIF($GV120:$GZ120,"不要")=3,"",IF(AND($F$12&gt;=$B120,ISNUMBER(GT120)=TRUE),GT120,0)))</f>
        <v/>
      </c>
      <c r="HH120">
        <v>21</v>
      </c>
      <c r="HJ120" s="192" t="str">
        <f ca="1">IF($F$12&lt;$B120,"",IF(AND($F$12&gt;=$B120,INDIRECT("'総括分析データ '!"&amp;HJ$78&amp;$C120)&lt;&gt;""),VALUE(INDIRECT("'総括分析データ '!"&amp;HJ$78&amp;$C120)),""))</f>
        <v/>
      </c>
      <c r="HL120" s="192" t="str">
        <f ca="1">IF($F$12&lt;$B120,"",IF(OR(AND($F$12&gt;=$B120,COUNTIF($F$22:$I$32,"休憩")=0),$D120=0),"不要",IF(AND($F$12&gt;=$B120,COUNTIF($F$22:$I$32,"休憩")&gt;=1,$J120="NG"),"日数NG",IF(AND($F$12&gt;=$B120,COUNTIF($F$22:$I$32,"休憩")&gt;=1,$D120=1,HJ120&lt;&gt;""),"OK","NG"))))</f>
        <v>不要</v>
      </c>
      <c r="HN120" s="192" t="str">
        <f ca="1">IF($F$12&lt;$B120,"",IF(OR(AND($F$12&gt;=$B120,COUNTIF($F$35:$I$45,"休憩")=0),$F120=0),"不要",IF(AND($F$12&gt;=$B120,COUNTIF($F$35:$I$45,"休憩")&gt;=1,$J120="NG"),"日数NG",IF(AND($F$12&gt;=$B120,COUNTIF($F$35:$I$45,"休憩")&gt;=1,$F120=1,HJ120&lt;&gt;""),"OK","NG"))))</f>
        <v>不要</v>
      </c>
      <c r="HP120" s="192" t="str">
        <f ca="1">IF($F$12&lt;$B120,"",IF(OR(AND($F$12&gt;=$B120,COUNTIF($F$48:$I$58,"休憩")=0),$H120=0),"不要",IF(AND($F$12&gt;=$B120,COUNTIF($F$48:$I$58,"休憩")&gt;=1,$J120="NG"),"日数NG",IF(AND($F$12&gt;=$B120,COUNTIF($F$48:$I$58,"休憩")&gt;=1,$H120=1,HJ120&lt;&gt;""),"OK","NG"))))</f>
        <v>不要</v>
      </c>
      <c r="HR120" s="192" t="str">
        <f ca="1">IF($F$12&lt;$B120,"",IF(COUNTIF($HL120:$HP120,"不要")=3,"OK",IF($N120="NG","日数NG",IF(HJ120&gt;=0,"OK","NG"))))</f>
        <v>OK</v>
      </c>
      <c r="HT120" s="192" t="str">
        <f ca="1">IF($F$12&lt;$B120,"",IF(COUNTIF($HL120:$HP120,"不要")=3,"OK",IF($N120="NG","日数NG",IF(AND($F$12&gt;=$B120,$N120="OK",HJ120&lt;=$L120*1440),"OK","NG"))))</f>
        <v>OK</v>
      </c>
      <c r="HV120" s="107" t="str">
        <f ca="1">IF($F$12&lt;$B120,"",IF(COUNTIF($HL120:$HP120,"不要")=3,"",IF(AND($F$12&gt;=$B120,ISNUMBER(HJ120)=TRUE),HJ120,0)))</f>
        <v/>
      </c>
      <c r="HX120" s="192" t="str">
        <f ca="1">IF($F$12&lt;$B120,"",IF(AND($F$12&gt;=$B120,INDIRECT("'総括分析データ '!"&amp;HX$78&amp;$C120)&lt;&gt;""),VALUE(INDIRECT("'総括分析データ '!"&amp;HX$78&amp;$C120)),""))</f>
        <v/>
      </c>
      <c r="HZ120" s="192" t="str">
        <f ca="1">IF($F$12&lt;$B120,"",IF(OR(AND($F$12&gt;=$B120,COUNTIF($F$22:$I$32,"発着時刻")=0),$D120=0),"不要",IF(AND($F$12&gt;=$B120,COUNTIF($F$22:$I$32,"発着時刻")&gt;=1,$J120="NG"),"日数NG",IF(AND($F$12&gt;=$B120,COUNTIF($F$22:$I$32,"発着時刻")&gt;=1,$D120=1,HX120&lt;&gt;""),"OK","NG"))))</f>
        <v>不要</v>
      </c>
      <c r="IB120" s="192" t="str">
        <f ca="1">IF($F$12&lt;$B120,"",IF(OR(AND($F$12&gt;=$B120,COUNTIF($F$35:$I$45,"発着時刻")=0),$F120=0),"不要",IF(AND($F$12&gt;=$B120,COUNTIF($F$35:$I$45,"発着時刻")&gt;=1,$J120="NG"),"日数NG",IF(AND($F$12&gt;=$B120,COUNTIF($F$35:$I$45,"発着時刻")&gt;=1,$F120=1,HX120&lt;&gt;""),"OK","NG"))))</f>
        <v>不要</v>
      </c>
      <c r="ID120" s="192" t="str">
        <f ca="1">IF($F$12&lt;$B120,"",IF(OR(AND($F$12&gt;=$B120,COUNTIF($F$48:$I$58,"発着時刻")=0),$H120=0),"不要",IF(AND($F$12&gt;=$B120,COUNTIF($F$48:$I$58,"発着時刻")&gt;=1,$J120="NG"),"日数NG",IF(AND($F$12&gt;=$B120,COUNTIF($F$48:$I$58,"発着時刻")&gt;=1,$H120=1,HX120&lt;&gt;""),"OK","NG"))))</f>
        <v>不要</v>
      </c>
      <c r="IF120" s="192" t="str">
        <f ca="1">IF($F$12&lt;$B120,"",IF(COUNTIF(HZ120:ID120,"不要")=3,"OK",IF($N120="NG","日数NG",IF(HX120="","OK",IF(AND(HX120&gt;=0,HX120&lt;&gt;"",ROUNDUP(HX120,0)-ROUNDDOWN(HX120,0)=0),"OK","NG")))))</f>
        <v>OK</v>
      </c>
      <c r="IH120" s="107" t="str">
        <f ca="1">IF($F$12&lt;$B120,"",IF(COUNTIF(HZ120:ID120,"不要")=3,"",IF(AND($F$12&gt;=$B120,ISNUMBER(HX120)=TRUE),HX120,0)))</f>
        <v/>
      </c>
      <c r="IJ120" s="192" t="str">
        <f ca="1">IF($F$12&lt;$B120,"",IF(AND($F$12&gt;=$B120,INDIRECT("'総括分析データ '!"&amp;IJ$78&amp;$C120)&lt;&gt;""),INDIRECT("'総括分析データ '!"&amp;IJ$78&amp;$C120),""))</f>
        <v/>
      </c>
      <c r="IL120" s="192" t="str">
        <f ca="1">IF($F$12&lt;$B120,"",IF(OR(AND($F$12&gt;=$B120,COUNTIF($F$22:$I$32,"積載情報")=0),$D120=0),"不要",IF(AND($F$12&gt;=$B120,COUNTIF($F$22:$I$32,"積載情報")&gt;=1,$J120="NG"),"日数NG",IF(AND($F$12&gt;=$B120,COUNTIF($F$22:$I$32,"積載情報")&gt;=1,$D120=1,IJ120&lt;&gt;""),"OK","NG"))))</f>
        <v>不要</v>
      </c>
      <c r="IN120" s="192" t="str">
        <f ca="1">IF($F$12&lt;$B120,"",IF(OR(AND($F$12&gt;=$B120,COUNTIF($F$35:$I$45,"積載情報")=0),$F120=0),"不要",IF(AND($F$12&gt;=$B120,COUNTIF($F$35:$I$45,"積載情報")&gt;=1,$J120="NG"),"日数NG",IF(AND($F$12&gt;=$B120,COUNTIF($F$35:$I$45,"積載情報")&gt;=1,$F120=1,IJ120&lt;&gt;""),"OK","NG"))))</f>
        <v>不要</v>
      </c>
      <c r="IP120" s="192" t="str">
        <f ca="1">IF($F$12&lt;$B120,"",IF(OR(AND($F$12&gt;=$B120,COUNTIF($F$48:$I$58,"積載情報")=0),$H120=0),"不要",IF(AND($F$12&gt;=$B120,COUNTIF($F$48:$I$58,"積載情報")&gt;=1,$J120="NG"),"日数NG",IF(AND($F$12&gt;=$B120,COUNTIF($F$48:$I$58,"積載情報")&gt;=1,$H120=1,IJ120&lt;&gt;""),"OK","NG"))))</f>
        <v>不要</v>
      </c>
      <c r="IR120" s="192" t="str">
        <f ca="1">IF($F$12&lt;$B120,"",IF(COUNTIF(IL120:IP120,"不要")=3,"OK",IF($N120="NG","日数NG",IF(IJ120="","OK",IF(COUNTIF(プルダウンリスト!$C$5:$C$8,反映・確認シート!IJ120)=1,"OK","NG")))))</f>
        <v>OK</v>
      </c>
      <c r="IT120" s="107" t="str">
        <f ca="1">IF($F$12&lt;$B120,"",IF($F$12&lt;$B120,"",IF(COUNTIF(IL120:IP120,"不要")=3,"",IJ120)))</f>
        <v/>
      </c>
      <c r="IV120" s="192" t="str">
        <f ca="1">IF($F$12&lt;$B120,"",IF(OR(AND($F$12&gt;=$B120,COUNTIF($F$48:$I$58,"積載情報")=0),$H120=0),"不要",IF(AND($F$12&gt;=$B120,COUNTIF($F$48:$I$58,"積載情報")&gt;=1,$J120="NG"),"日数NG",IF(AND($F$12&gt;=$B120,COUNTIF($F$48:$I$58,"積載情報")&gt;=1,$H120=1,IP120&lt;&gt;""),"OK","NG"))))</f>
        <v>不要</v>
      </c>
      <c r="IX120">
        <v>21</v>
      </c>
      <c r="IZ120" s="192" t="str">
        <f ca="1">IF($F$12&lt;$B120,"",IF(AND($F$12&gt;=$B120,INDIRECT("'総括分析データ '!"&amp;IZ$78&amp;$C120)&lt;&gt;""),VALUE(INDIRECT("'総括分析データ '!"&amp;IZ$78&amp;$C120)),""))</f>
        <v/>
      </c>
      <c r="JB120" s="192" t="str">
        <f ca="1">IF($F$12&lt;$B120,"",IF(OR(AND($F$12&gt;=$B120,COUNTIF($F$22:$I$32,"空車情報")=0),$D120=0),"不要",IF(AND($F$12&gt;=$B120,COUNTIF($F$22:$I$32,"空車情報")&gt;=1,$J120="NG"),"日数NG",IF(AND($F$12&gt;=$B120,COUNTIF($F$22:$I$32,"空車情報")&gt;=1,$D120=1,IZ120&lt;&gt;""),"OK","NG"))))</f>
        <v>不要</v>
      </c>
      <c r="JD120" s="192" t="str">
        <f ca="1">IF($F$12&lt;$B120,"",IF(OR(AND($F$12&gt;=$B120,COUNTIF($F$35:$I$45,"空車情報")=0),$F120=0),"不要",IF(AND($F$12&gt;=$B120,COUNTIF($F$35:$I$45,"空車情報")&gt;=1,$J120="NG"),"日数NG",IF(AND($F$12&gt;=$B120,COUNTIF($F$35:$I$45,"空車情報")&gt;=1,$F120=1,IZ120&lt;&gt;""),"OK","NG"))))</f>
        <v>不要</v>
      </c>
      <c r="JF120" s="192" t="str">
        <f ca="1">IF($F$12&lt;$B120,"",IF(OR(AND($F$12&gt;=$B120,COUNTIF($F$48:$I$58,"空車情報")=0),$H120=0),"不要",IF(AND($F$12&gt;=$B120,COUNTIF($F$48:$I$58,"空車情報")&gt;=1,$J120="NG"),"日数NG",IF(AND($F$12&gt;=$B120,COUNTIF($F$48:$I$58,"空車情報")&gt;=1,$H120=1,IZ120&lt;&gt;""),"OK","NG"))))</f>
        <v>不要</v>
      </c>
      <c r="JH120" s="192" t="str">
        <f ca="1">IF($F$12&lt;$B120,"",IF(COUNTIF(JB120:JF120,"不要")=3,"OK",IF($N120="NG","日数NG",IF(IZ120&gt;=0,"OK","NG"))))</f>
        <v>OK</v>
      </c>
      <c r="JJ120" s="192" t="str">
        <f ca="1">IF($F$12&lt;$B120,"",IF(COUNTIF(JB120:JF120,"不要")=3,"OK",IF($N120="NG","日数NG",IF(OR(AND($F$12&gt;=$B120,$N120="OK",$CH120&gt;=0,IZ120&lt;=$CH120),AND($F$12&gt;=$B120,$N120="OK",$CH120="",IZ120&lt;=$L120*1440)),"OK","NG"))))</f>
        <v>OK</v>
      </c>
      <c r="JL120" s="107" t="str">
        <f ca="1">IF($F$12&lt;$B120,"",IF(COUNTIF(JB120:JF120,"不要")=3,"",IF(AND($F$12&gt;=$B120,ISNUMBER(IZ120)=TRUE),IZ120,0)))</f>
        <v/>
      </c>
      <c r="JN120" s="192" t="str">
        <f ca="1">IF($F$12&lt;$B120,"",IF(AND($F$12&gt;=$B120,INDIRECT("'総括分析データ '!"&amp;JN$78&amp;$C120)&lt;&gt;""),VALUE(INDIRECT("'総括分析データ '!"&amp;JN$78&amp;$C120)),""))</f>
        <v/>
      </c>
      <c r="JP120" s="192" t="str">
        <f ca="1">IF($F$12&lt;$B120,"",IF(OR(AND($F$12&gt;=$B120,COUNTIF($F$22:$I$32,"空車情報")=0),$D120=0),"不要",IF(AND($F$12&gt;=$B120,COUNTIF($F$22:$I$32,"空車情報")&gt;=1,$J120="NG"),"日数NG",IF(AND($F$12&gt;=$B120,COUNTIF($F$22:$I$32,"空車情報")&gt;=1,$D120=1,JN120&lt;&gt;""),"OK","NG"))))</f>
        <v>不要</v>
      </c>
      <c r="JR120" s="192" t="str">
        <f ca="1">IF($F$12&lt;$B120,"",IF(OR(AND($F$12&gt;=$B120,COUNTIF($F$35:$I$45,"空車情報")=0),$F120=0),"不要",IF(AND($F$12&gt;=$B120,COUNTIF($F$35:$I$45,"空車情報")&gt;=1,$J120="NG"),"日数NG",IF(AND($F$12&gt;=$B120,COUNTIF($F$35:$I$45,"空車情報")&gt;=1,$F120=1,JN120&lt;&gt;""),"OK","NG"))))</f>
        <v>不要</v>
      </c>
      <c r="JT120" s="192" t="str">
        <f ca="1">IF($F$12&lt;$B120,"",IF(OR(AND($F$12&gt;=$B120,COUNTIF($F$48:$I$58,"空車情報")=0),$H120=0),"不要",IF(AND($F$12&gt;=$B120,COUNTIF($F$48:$I$58,"空車情報")&gt;=1,$J120="NG"),"日数NG",IF(AND($F$12&gt;=$B120,COUNTIF($F$48:$I$58,"空車情報")&gt;=1,$H120=1,JN120&lt;&gt;""),"OK","NG"))))</f>
        <v>不要</v>
      </c>
      <c r="JV120" s="192" t="str">
        <f ca="1">IF($F$12&lt;$B120,"",IF(COUNTIF(JP120:JT120,"不要")=3,"OK",IF($N120="NG","日数NG",IF(AND($F$12&gt;=$B120,JN120&gt;=0,JN120&lt;=AV120),"OK","NG"))))</f>
        <v>OK</v>
      </c>
      <c r="JX120" s="107" t="str">
        <f ca="1">IF($F$12&lt;$B120,"",IF(COUNTIF(JP120:JT120,"不要")=3,"",IF(AND($F$12&gt;=$B120,ISNUMBER(JN120)=TRUE),JN120,0)))</f>
        <v/>
      </c>
      <c r="JZ120" s="192" t="str">
        <f ca="1">IF($F$12&lt;$B120,"",IF(AND($F$12&gt;=$B120,INDIRECT("'総括分析データ '!"&amp;JZ$78&amp;$C120)&lt;&gt;""),VALUE(INDIRECT("'総括分析データ '!"&amp;JZ$78&amp;$C120)),""))</f>
        <v/>
      </c>
      <c r="KB120" s="192" t="str">
        <f ca="1">IF($F$12&lt;$B120,"",IF(OR(AND($F$12&gt;=$B120,COUNTIF($F$22:$I$32,"空車情報")=0),$D120=0),"不要",IF(AND($F$12&gt;=$B120,COUNTIF($F$22:$I$32,"空車情報")&gt;=1,$J120="NG"),"日数NG",IF(AND($F$12&gt;=$B120,COUNTIF($F$22:$I$32,"空車情報")&gt;=1,$D120=1,JZ120&lt;&gt;""),"OK","NG"))))</f>
        <v>不要</v>
      </c>
      <c r="KD120" s="192" t="str">
        <f ca="1">IF($F$12&lt;$B120,"",IF(OR(AND($F$12&gt;=$B120,COUNTIF($F$35:$I$45,"空車情報")=0),$F120=0),"不要",IF(AND($F$12&gt;=$B120,COUNTIF($F$35:$I$45,"空車情報")&gt;=1,$J120="NG"),"日数NG",IF(AND($F$12&gt;=$B120,COUNTIF($F$35:$I$45,"空車情報")&gt;=1,$F120=1,JZ120&lt;&gt;""),"OK","NG"))))</f>
        <v>不要</v>
      </c>
      <c r="KF120" s="192" t="str">
        <f ca="1">IF($F$12&lt;$B120,"",IF(OR(AND($F$12&gt;=$B120,COUNTIF($F$48:$I$58,"空車情報")=0),$H120=0),"不要",IF(AND($F$12&gt;=$B120,COUNTIF($F$48:$I$58,"空車情報")&gt;=1,$J120="NG"),"日数NG",IF(AND($F$12&gt;=$B120,COUNTIF($F$48:$I$58,"空車情報")&gt;=1,$H120=1,JZ120&lt;&gt;""),"OK","NG"))))</f>
        <v>不要</v>
      </c>
      <c r="KH120" s="192" t="str">
        <f ca="1">IF($F$12&lt;$B120,"",IF(COUNTIF(KB120:KF120,"不要")=3,"OK",IF($N120="NG","日数NG",IF(AND($F$12&gt;=$B120,JZ120&gt;=0,JZ120&lt;=100),"OK","NG"))))</f>
        <v>OK</v>
      </c>
      <c r="KJ120" s="107" t="str">
        <f ca="1">IF($F$12&lt;$B120,"",IF(COUNTIF(KB120:KF120,"不要")=3,"",IF(AND($F$12&gt;=$B120,ISNUMBER(JZ120)=TRUE),JZ120,0)))</f>
        <v/>
      </c>
      <c r="KL120">
        <v>21</v>
      </c>
      <c r="KN120" s="192" t="str">
        <f ca="1">IF($F$12&lt;$B120,"",IF(AND($F$12&gt;=$B120,INDIRECT("'総括分析データ '!"&amp;KN$78&amp;$C120)&lt;&gt;""),VALUE(INDIRECT("'総括分析データ '!"&amp;KN$78&amp;$C120)),""))</f>
        <v/>
      </c>
      <c r="KP120" s="192" t="str">
        <f ca="1">IF($F$12&lt;$B120,"",IF(OR(AND($F$12&gt;=$B120,COUNTIF($F$22:$I$32,"交通情報")=0),$D120=0),"不要",IF(AND($F$12&gt;=$B120,COUNTIF($F$22:$I$32,"交通情報")&gt;=1,$AX120="*NG*"),"距離NG",IF(AND($F$12&gt;=$B120,COUNTIF($F$22:$I$32,"交通情報")&gt;=1,$D120=1,KN120&lt;&gt;""),"OK","NG"))))</f>
        <v>不要</v>
      </c>
      <c r="KR120" s="192" t="str">
        <f ca="1">IF($F$12&lt;$B120,"",IF(OR(AND($F$12&gt;=$B120,COUNTIF($F$35:$I$45,"交通情報")=0),$F120=0),"不要",IF(AND($F$12&gt;=$B120,COUNTIF($F$35:$I$45,"交通情報")&gt;=1,$AX120="*NG*"),"距離NG",IF(AND($F$12&gt;=$B120,COUNTIF($F$35:$I$45,"交通情報")&gt;=1,$F120=1,KN120&lt;&gt;""),"OK","NG"))))</f>
        <v>不要</v>
      </c>
      <c r="KT120" s="192" t="str">
        <f ca="1">IF($F$12&lt;$B120,"",IF(OR(AND($F$12&gt;=$B120,COUNTIF($F$48:$I$58,"交通情報")=0),$H120=0),"不要",IF(AND($F$12&gt;=$B120,COUNTIF($F$48:$I$58,"交通情報")&gt;=1,$AX120="*NG*"),"距離NG",IF(AND($F$12&gt;=$B120,COUNTIF($F$48:$I$58,"交通情報")&gt;=1,$H120=1,KN120&lt;&gt;""),"OK","NG"))))</f>
        <v>不要</v>
      </c>
      <c r="KV120" s="192" t="str">
        <f ca="1">IF($F$12&lt;$B120,"",IF(COUNTIF(KP120:KT120,"不要")=3,"OK",IF($N120="NG","日数NG",IF(AND($F$12&gt;=$B120,KN120&gt;=0,KN120&lt;=$AV120),"OK","NG"))))</f>
        <v>OK</v>
      </c>
      <c r="KX120" s="107" t="str">
        <f ca="1">IF($F$12&lt;$B120,"",IF(COUNTIF(KP120:KT120,"不要")=3,"",IF(AND($F$12&gt;=$B120,ISNUMBER(KN120)=TRUE),KN120,0)))</f>
        <v/>
      </c>
      <c r="KZ120" s="192" t="str">
        <f ca="1">IF($F$12&lt;$B120,"",IF(AND($F$12&gt;=$B120,INDIRECT("'総括分析データ '!"&amp;KZ$78&amp;$C120)&lt;&gt;""),VALUE(INDIRECT("'総括分析データ '!"&amp;KZ$78&amp;$C120)),""))</f>
        <v/>
      </c>
      <c r="LB120" s="192" t="str">
        <f ca="1">IF($F$12&lt;$B120,"",IF(OR(AND($F$12&gt;=$B120,COUNTIF($F$22:$I$32,"交通情報")=0),$D120=0),"不要",IF(AND($F$12&gt;=$B120,COUNTIF($F$22:$I$32,"交通情報")&gt;=1,$D120=1,KZ120&lt;&gt;""),"OK","NG")))</f>
        <v>不要</v>
      </c>
      <c r="LD120" s="192" t="str">
        <f ca="1">IF($F$12&lt;$B120,"",IF(OR(AND($F$12&gt;=$B120,COUNTIF($F$35:$I$45,"交通情報")=0),$F120=0),"不要",IF(AND($F$12&gt;=$B120,COUNTIF($F$35:$I$45,"交通情報")&gt;=1,$F120=1,KZ120&lt;&gt;""),"OK","NG")))</f>
        <v>不要</v>
      </c>
      <c r="LF120" s="192" t="str">
        <f ca="1">IF($F$12&lt;$B120,"",IF(OR(AND($F$12&gt;=$B120,COUNTIF($F$48:$I$58,"交通情報")=0),$H120=0),"不要",IF(AND($F$12&gt;=$B120,COUNTIF($F$48:$I$58,"交通情報")&gt;=1,$H120=1,KZ120&lt;&gt;""),"OK","NG")))</f>
        <v>不要</v>
      </c>
      <c r="LH120" s="192" t="str">
        <f ca="1">IF($F$12&lt;$B120,"",IF(COUNTIF(LB120:LF120,"不要")=3,"OK",IF($N120="NG","日数NG",IF(KZ120="","OK",IF(AND(KZ120&gt;=0,KZ120&lt;&gt;"",ROUNDUP(KZ120,0)-ROUNDDOWN(KZ120,0)=0),"OK","NG")))))</f>
        <v>OK</v>
      </c>
      <c r="LJ120" s="107" t="str">
        <f ca="1">IF($F$12&lt;$B120,"",IF(COUNTIF(LB120:LF120,"不要")=3,"",IF(AND($F$12&gt;=$B120,ISNUMBER(KZ120)=TRUE),KZ120,0)))</f>
        <v/>
      </c>
      <c r="LL120" s="192" t="str">
        <f ca="1">IF($F$12&lt;$B120,"",IF(AND($F$12&gt;=$B120,INDIRECT("'総括分析データ '!"&amp;LL$78&amp;$C120)&lt;&gt;""),VALUE(INDIRECT("'総括分析データ '!"&amp;LL$78&amp;$C120)),""))</f>
        <v/>
      </c>
      <c r="LN120" s="192" t="str">
        <f ca="1">IF($F$12&lt;$B120,"",IF(OR(AND($F$12&gt;=$B120,COUNTIF($F$22:$I$32,"交通情報")=0),$D120=0),"不要",IF(AND($F$12&gt;=$B120,COUNTIF($F$22:$I$32,"交通情報")&gt;=1,$J120="NG"),"日数NG",IF(AND($F$12&gt;=$B120,COUNTIF($F$22:$I$32,"交通情報")&gt;=1,$D120=1,LL120&lt;&gt;""),"OK","NG"))))</f>
        <v>不要</v>
      </c>
      <c r="LP120" s="192" t="str">
        <f ca="1">IF($F$12&lt;$B120,"",IF(OR(AND($F$12&gt;=$B120,COUNTIF($F$35:$I$45,"交通情報")=0),$F120=0),"不要",IF(AND($F$12&gt;=$B120,COUNTIF($F$35:$I$45,"交通情報")&gt;=1,$J120="NG"),"日数NG",IF(AND($F$12&gt;=$B120,COUNTIF($F$35:$I$45,"交通情報")&gt;=1,$F120=1,LL120&lt;&gt;""),"OK","NG"))))</f>
        <v>不要</v>
      </c>
      <c r="LR120" s="192" t="str">
        <f ca="1">IF($F$12&lt;$B120,"",IF(OR(AND($F$12&gt;=$B120,COUNTIF($F$48:$I$58,"交通情報")=0),$H120=0),"不要",IF(AND($F$12&gt;=$B120,COUNTIF($F$48:$I$58,"交通情報")&gt;=1,$J120="NG"),"日数NG",IF(AND($F$12&gt;=$B120,COUNTIF($F$48:$I$58,"交通情報")&gt;=1,$H120=1,LL120&lt;&gt;""),"OK","NG"))))</f>
        <v>不要</v>
      </c>
      <c r="LT120" s="192" t="str">
        <f ca="1">IF($F$12&lt;$B120,"",IF(COUNTIF(LN120:LR120,"不要")=3,"OK",IF($N120="NG","日数NG",IF(LL120&gt;=0,"OK","NG"))))</f>
        <v>OK</v>
      </c>
      <c r="LV120" s="192" t="str">
        <f ca="1">IF($F$12&lt;$B120,"",IF(COUNTIF(LN120:LR120,"不要")=3,"OK",IF($N120="NG","日数NG",IF(OR(AND($F$12&gt;=$B120,$N120="OK",$CH120&gt;=0,LL120&lt;=$CH120),AND($F$12&gt;=$B120,$N120="OK",$CH120="",LL120&lt;=$L120*1440)),"OK","NG"))))</f>
        <v>OK</v>
      </c>
      <c r="LX120" s="107" t="str">
        <f ca="1">IF($F$12&lt;$B120,"",IF(COUNTIF(LN120:LR120,"不要")=3,"",IF(AND($F$12&gt;=$B120,ISNUMBER(LL120)=TRUE),LL120,0)))</f>
        <v/>
      </c>
      <c r="LZ120">
        <v>21</v>
      </c>
      <c r="MB120" s="192" t="str">
        <f ca="1">IF($F$12&lt;$B120,"",IF(AND($F$12&gt;=$B120,INDIRECT("'総括分析データ '!"&amp;MB$78&amp;$C120)&lt;&gt;""),VALUE(INDIRECT("'総括分析データ '!"&amp;MB$78&amp;$C120)),""))</f>
        <v/>
      </c>
      <c r="MD120" s="192" t="str">
        <f ca="1">IF($F$12&lt;$B120,"",IF(OR(AND($F$12&gt;=$B120,COUNTIF($F$22:$I$32,"温度情報")=0),$D120=0),"不要",IF(AND($F$12&gt;=$B120,COUNTIF($F$22:$I$32,"温度情報")&gt;=1,$J120="NG"),"日数NG",IF(AND($F$12&gt;=$B120,COUNTIF($F$22:$I$32,"温度情報")&gt;=1,$D120=1,MB120&lt;&gt;""),"OK","NG"))))</f>
        <v>不要</v>
      </c>
      <c r="MF120" s="192" t="str">
        <f ca="1">IF($F$12&lt;$B120,"",IF(OR(AND($F$12&gt;=$B120,COUNTIF($F$35:$I$45,"温度情報")=0),$F120=0),"不要",IF(AND($F$12&gt;=$B120,COUNTIF($F$35:$I$45,"温度情報")&gt;=1,$J120="NG"),"日数NG",IF(AND($F$12&gt;=$B120,COUNTIF($F$35:$I$45,"温度情報")&gt;=1,$F120=1,MB120&lt;&gt;""),"OK","NG"))))</f>
        <v>不要</v>
      </c>
      <c r="MH120" s="192" t="str">
        <f ca="1">IF($F$12&lt;$B120,"",IF(OR(AND($F$12&gt;=$B120,COUNTIF($F$48:$I$58,"温度情報")=0),$H120=0),"不要",IF(AND($F$12&gt;=$B120,COUNTIF($F$48:$I$58,"温度情報")&gt;=1,$J120="NG"),"日数NG",IF(AND($F$12&gt;=$B120,COUNTIF($F$48:$I$58,"温度情報")&gt;=1,$H120=1,MB120&lt;&gt;""),"OK","NG"))))</f>
        <v>不要</v>
      </c>
      <c r="MJ120" s="192" t="str">
        <f ca="1">IF($F$12&lt;$B120,"",IF(COUNTIF(MD120:MH120,"不要")=3,"OK",IF(AND($F$12&gt;=$B120,MB120&gt;100,MB120&lt;-100),"BC","OK")))</f>
        <v>OK</v>
      </c>
      <c r="ML120" s="107" t="str">
        <f ca="1">IF($F$12&lt;$B120,"",IF(COUNTIF(MD120:MH120,"不要")=3,"",IF(AND($F$12&gt;=$B120,ISNUMBER(MB120)=TRUE),MB120,0)))</f>
        <v/>
      </c>
      <c r="MN120" s="192" t="str">
        <f ca="1">IF($F$12&lt;$B120,"",IF(AND($F$12&gt;=$B120,INDIRECT("'総括分析データ '!"&amp;MN$78&amp;$C120)&lt;&gt;""),VALUE(INDIRECT("'総括分析データ '!"&amp;MN$78&amp;$C120)),""))</f>
        <v/>
      </c>
      <c r="MP120" s="192" t="str">
        <f ca="1">IF($F$12&lt;$B120,"",IF(OR(AND($F$12&gt;=$B120,COUNTIF($F$22:$I$32,"温度情報")=0),$D120=0),"不要",IF(AND($F$12&gt;=$B120,COUNTIF($F$22:$I$32,"温度情報")&gt;=1,$J120="NG"),"日数NG",IF(AND($F$12&gt;=$B120,COUNTIF($F$22:$I$32,"温度情報")&gt;=1,$D120=1,MN120&lt;&gt;""),"OK","NG"))))</f>
        <v>不要</v>
      </c>
      <c r="MR120" s="192" t="str">
        <f ca="1">IF($F$12&lt;$B120,"",IF(OR(AND($F$12&gt;=$B120,COUNTIF($F$35:$I$45,"温度情報")=0),$F120=0),"不要",IF(AND($F$12&gt;=$B120,COUNTIF($F$35:$I$45,"温度情報")&gt;=1,$J120="NG"),"日数NG",IF(AND($F$12&gt;=$B120,COUNTIF($F$35:$I$45,"温度情報")&gt;=1,$F120=1,MN120&lt;&gt;""),"OK","NG"))))</f>
        <v>不要</v>
      </c>
      <c r="MT120" s="192" t="str">
        <f ca="1">IF($F$12&lt;$B120,"",IF(OR(AND($F$12&gt;=$B120,COUNTIF($F$48:$I$58,"温度情報")=0),$H120=0),"不要",IF(AND($F$12&gt;=$B120,COUNTIF($F$48:$I$58,"温度情報")&gt;=1,$J120="NG"),"日数NG",IF(AND($F$12&gt;=$B120,COUNTIF($F$48:$I$58,"温度情報")&gt;=1,$H120=1,MN120&lt;&gt;""),"OK","NG"))))</f>
        <v>不要</v>
      </c>
      <c r="MV120" s="192" t="str">
        <f ca="1">IF($F$12&lt;$B120,"",IF(COUNTIF(MP120:MT120,"不要")=3,"OK",IF(AND($F$12&gt;=$B120,MN120&gt;100,MN120&lt;-100),"BC","OK")))</f>
        <v>OK</v>
      </c>
      <c r="MX120" s="107" t="str">
        <f ca="1">IF($F$12&lt;$B120,"",IF(COUNTIF(MP120:MT120,"不要")=3,"",IF(AND($F$12&gt;=$B120,ISNUMBER(MN120)=TRUE),MN120,0)))</f>
        <v/>
      </c>
      <c r="MZ120" s="192" t="str">
        <f ca="1">IF($F$12&lt;$B120,"",IF(AND($F$12&gt;=$B120,INDIRECT("'総括分析データ '!"&amp;MZ$78&amp;$C120)&lt;&gt;""),VALUE(INDIRECT("'総括分析データ '!"&amp;MZ$78&amp;$C120)),""))</f>
        <v/>
      </c>
      <c r="NB120" s="192" t="str">
        <f ca="1">IF($F$12&lt;$B120,"",IF(OR(AND($F$12&gt;=$B120,COUNTIF($F$22:$I$32,"温度情報")=0),$D120=0),"不要",IF(AND($F$12&gt;=$B120,COUNTIF($F$22:$I$32,"温度情報")&gt;=1,$J120="NG"),"日数NG",IF(AND($F$12&gt;=$B120,COUNTIF($F$22:$I$32,"温度情報")&gt;=1,$D120=1,MZ120&lt;&gt;""),"OK","NG"))))</f>
        <v>不要</v>
      </c>
      <c r="ND120" s="192" t="str">
        <f ca="1">IF($F$12&lt;$B120,"",IF(OR(AND($F$12&gt;=$B120,COUNTIF($F$35:$I$45,"温度情報")=0),$F120=0),"不要",IF(AND($F$12&gt;=$B120,COUNTIF($F$35:$I$45,"温度情報")&gt;=1,$J120="NG"),"日数NG",IF(AND($F$12&gt;=$B120,COUNTIF($F$35:$I$45,"温度情報")&gt;=1,$F120=1,MZ120&lt;&gt;""),"OK","NG"))))</f>
        <v>不要</v>
      </c>
      <c r="NF120" s="192" t="str">
        <f ca="1">IF($F$12&lt;$B120,"",IF(OR(AND($F$12&gt;=$B120,COUNTIF($F$48:$I$58,"温度情報")=0),$H120=0),"不要",IF(AND($F$12&gt;=$B120,COUNTIF($F$48:$I$58,"温度情報")&gt;=1,$J120="NG"),"日数NG",IF(AND($F$12&gt;=$B120,COUNTIF($F$48:$I$58,"温度情報")&gt;=1,$H120=1,MZ120&lt;&gt;""),"OK","NG"))))</f>
        <v>不要</v>
      </c>
      <c r="NH120" s="192" t="str">
        <f ca="1">IF($F$12&lt;$B120,"",IF(COUNTIF(NB120:NF120,"不要")=3,"OK",IF($N120="NG","日数NG",IF(MZ120="","OK",IF(AND(MZ120&gt;=0,MZ120&lt;&gt;"",ROUNDUP(MZ120,0)-ROUNDDOWN(MZ120,0)=0),"OK","NG")))))</f>
        <v>OK</v>
      </c>
      <c r="NJ120" s="107" t="str">
        <f ca="1">IF($F$12&lt;$B120,"",IF(COUNTIF(NB120:NF120,"不要")=3,"",IF(AND($F$12&gt;=$B120,ISNUMBER(MZ120)=TRUE),MZ120,0)))</f>
        <v/>
      </c>
      <c r="NL120">
        <v>21</v>
      </c>
      <c r="NN120" s="192" t="str">
        <f ca="1">IF($F$12&lt;$B120,"",IF(AND($F$12&gt;=$B120,INDIRECT("'総括分析データ '!"&amp;NN$78&amp;$C120)&lt;&gt;""),INDIRECT("'総括分析データ '!"&amp;NN$78&amp;$C120),""))</f>
        <v/>
      </c>
      <c r="NP120" s="192" t="str">
        <f>IF(OR($F$12&lt;$B120,AND($F$64="",$H$64="",$J$64="")),"",IF(AND($F$12&gt;=$B120,OR($F$64="",$D120=0)),"不要",IF(AND($F$12&gt;=$B120,$F$64&lt;&gt;"",$D120=1,NN120&lt;&gt;""),"OK","NG")))</f>
        <v/>
      </c>
      <c r="NR120" s="192" t="str">
        <f>IF(OR($F$12&lt;$B120,AND($F$64="",$H$64="",$J$64="")),"",IF(AND($F$12&gt;=$B120,OR($H$64="",$H$64=17,$D120=0)),"不要",IF(AND($F$12&gt;=$B120,$H$64&lt;&gt;"",$D120=1,NN120&lt;&gt;""),"OK","NG")))</f>
        <v/>
      </c>
      <c r="NT120" s="107" t="str">
        <f>IF(OR(COUNTIF(NP120:NR120,"不要")=2,AND(NP120="",NR120="")),"",NN120)</f>
        <v/>
      </c>
      <c r="NV120" s="192" t="str">
        <f ca="1">IF($F$12&lt;$B120,"",IF(AND($F$12&gt;=$B120,INDIRECT("'総括分析データ '!"&amp;NV$78&amp;$C120)&lt;&gt;""),INDIRECT("'総括分析データ '!"&amp;NV$78&amp;$C120),""))</f>
        <v/>
      </c>
      <c r="NX120" s="192" t="str">
        <f>IF(OR($F$12&lt;$B120,AND($F$66="",$H$66="",$J$66="")),"",IF(AND($F$12&gt;=$B120,OR($F$66="",$D120=0)),"不要",IF(AND($F$12&gt;=$B120,$F$66&lt;&gt;"",$D120=1,NV120&lt;&gt;""),"OK","NG")))</f>
        <v/>
      </c>
      <c r="NZ120" s="192" t="str">
        <f>IF(OR($F$12&lt;$B120,AND($F$66="",$H$66="",$J$66="")),"",IF(AND($F$12&gt;=$B120,OR($H$66="",$H$66=17,$D120=0)),"不要",IF(AND($F$12&gt;=$B120,$H$66&lt;&gt;"",$D120=1,NV120&lt;&gt;""),"OK","NG")))</f>
        <v/>
      </c>
      <c r="OB120" s="107" t="str">
        <f>IF(OR(COUNTIF(NX120:NZ120,"不要")=2,AND(NX120="",NZ120="")),"",NV120)</f>
        <v/>
      </c>
      <c r="OD120" s="192" t="str">
        <f ca="1">IF($F$12&lt;$B120,"",IF(AND($F$12&gt;=$B120,INDIRECT("'総括分析データ '!"&amp;OD$78&amp;$C120)&lt;&gt;""),INDIRECT("'総括分析データ '!"&amp;OD$78&amp;$C120),""))</f>
        <v/>
      </c>
      <c r="OF120" s="192" t="str">
        <f>IF(OR($F$12&lt;$B120,AND($F$68="",$H$68="",$J$68="")),"",IF(AND($F$12&gt;=$B120,OR($F$68="",$D120=0)),"不要",IF(AND($F$12&gt;=$B120,$F$68&lt;&gt;"",$D120=1,OD120&lt;&gt;""),"OK","NG")))</f>
        <v/>
      </c>
      <c r="OH120" s="192" t="str">
        <f>IF(OR($F$12&lt;$B120,AND($F$68="",$H$68="",$J$68="")),"",IF(AND($F$12&gt;=$B120,OR($H$68="",$H$68=17,$D120=0)),"不要",IF(AND($F$12&gt;=$B120,$H$68&lt;&gt;"",$D120=1,OD120&lt;&gt;""),"OK","NG")))</f>
        <v/>
      </c>
      <c r="OJ120" s="107" t="str">
        <f>IF(OR(COUNTIF(OF120:OH120,"不要")=2,AND(OF120="",OH120="")),"",OD120)</f>
        <v/>
      </c>
      <c r="OL120" s="192" t="str">
        <f ca="1">IF($F$12&lt;$B120,"",IF(AND($F$12&gt;=$B120,INDIRECT("'総括分析データ '!"&amp;OL$78&amp;$C120)&lt;&gt;""),INDIRECT("'総括分析データ '!"&amp;OL$78&amp;$C120),""))</f>
        <v/>
      </c>
      <c r="ON120" s="192" t="str">
        <f>IF(OR($F$12&lt;$B120,AND($F$70="",$H$70="",$J$70="")),"",IF(AND($F$12&gt;=$B120,OR($F$70="",$D120=0)),"不要",IF(AND($F$12&gt;=$B120,$F$70&lt;&gt;"",$D120=1,OL120&lt;&gt;""),"OK","NG")))</f>
        <v/>
      </c>
      <c r="OP120" s="192" t="str">
        <f>IF(OR($F$12&lt;$B120,AND($F$70="",$H$70="",$J$70="")),"",IF(AND($F$12&gt;=$B120,OR($H$70="",$H$70=17,$D120=0)),"不要",IF(AND($F$12&gt;=$B120,$H$70&lt;&gt;"",$D120=1,OL120&lt;&gt;""),"OK","NG")))</f>
        <v/>
      </c>
      <c r="OR120" s="107" t="str">
        <f>IF(OR(COUNTIF(ON120:OP120,"不要")=2,AND(ON120="",OP120="")),"",OL120)</f>
        <v/>
      </c>
    </row>
    <row r="121" spans="2:408" ht="5.0999999999999996" customHeight="1" thickBot="1" x14ac:dyDescent="0.2">
      <c r="L121" s="6"/>
      <c r="CT121" s="108"/>
      <c r="EF121" s="108"/>
      <c r="FJ121" s="108"/>
      <c r="FL121" s="108"/>
      <c r="FZ121" s="108"/>
      <c r="GR121" s="108"/>
      <c r="HF121" s="108"/>
      <c r="HV121" s="108"/>
      <c r="IT121" s="6"/>
      <c r="JL121" s="108"/>
      <c r="JX121" s="6"/>
      <c r="KJ121" s="6"/>
      <c r="KX121" s="6"/>
      <c r="LJ121" s="6"/>
      <c r="LX121" s="108"/>
      <c r="ML121" s="6"/>
      <c r="MX121" s="6"/>
      <c r="NJ121" s="6"/>
    </row>
    <row r="122" spans="2:408" ht="14.25" thickBot="1" x14ac:dyDescent="0.2">
      <c r="B122">
        <v>22</v>
      </c>
      <c r="C122">
        <v>35</v>
      </c>
      <c r="D122" s="52">
        <f ca="1">IF($F$12&lt;$B122,"",IF(AND($F$12&gt;=$B122,INDIRECT("'総括分析データ '!"&amp;D$78&amp;$C122)="○"),1,IF(AND($F$12&gt;=$B122,INDIRECT("'総括分析データ '!"&amp;D$78&amp;$C122)&lt;&gt;"○"),0)))</f>
        <v>0</v>
      </c>
      <c r="F122" s="52">
        <f ca="1">IF($F$12&lt;$B122,"",IF(AND($F$12&gt;=$B122,INDIRECT("'総括分析データ '!"&amp;F$78&amp;$C122)="○"),1,IF(AND($F$12&gt;=$B122,INDIRECT("'総括分析データ '!"&amp;F$78&amp;$C122)&lt;&gt;"○"),0)))</f>
        <v>0</v>
      </c>
      <c r="H122" s="52">
        <f ca="1">IF($F$12&lt;$B122,"",IF(AND($F$12&gt;=$B122,INDIRECT("'総括分析データ '!"&amp;H$78&amp;$C122)="○"),1,IF(AND($F$12&gt;=$B122,INDIRECT("'総括分析データ '!"&amp;H$78&amp;$C122)&lt;&gt;"○"),0)))</f>
        <v>0</v>
      </c>
      <c r="J122" s="192" t="str">
        <f ca="1">IF($F$12&lt;B122,"",IF(AND($F$12&gt;=B122,$F$18="",H122=1),"NG",IF(AND($F$12&gt;=B122,$F$18=17,D122=0,F122=0,H122=0),"NG",IF(AND($F$12&gt;=B122,$F$18="",D122=0,F122=0),"NG",IF(AND($F$12&gt;=B122,OR(D122&gt;=2,F122&gt;=2,H122&gt;=2)),"NG","OK")))))</f>
        <v>NG</v>
      </c>
      <c r="L122" s="52">
        <f ca="1">IF($F$12&lt;B122,"",IF(ISNUMBER(INDIRECT("'総括分析データ '!"&amp;L$78&amp;$C122))=TRUE,VALUE(INDIRECT("'総括分析データ '!"&amp;L$78&amp;$C122)),0))</f>
        <v>0</v>
      </c>
      <c r="N122" s="192" t="str">
        <f ca="1">IF($F$12&lt;$B122,"",IF(AND(L122="",L122&lt;10),"NG","OK"))</f>
        <v>OK</v>
      </c>
      <c r="O122" s="6"/>
      <c r="P122" s="52" t="str">
        <f ca="1">IF($F$12&lt;$B122,"",IF(AND($F$12&gt;=$B122,INDIRECT("'総括分析データ '!"&amp;P$78&amp;$C122)&lt;&gt;""),INDIRECT("'総括分析データ '!"&amp;P$78&amp;$C122),""))</f>
        <v/>
      </c>
      <c r="R122" s="52" t="str">
        <f ca="1">IF($F$12&lt;$B122,"",IF(AND($F$12&gt;=$B122,INDIRECT("'総括分析データ '!"&amp;R$78&amp;$C122)&lt;&gt;""),UPPER(INDIRECT("'総括分析データ '!"&amp;R$78&amp;$C122)),""))</f>
        <v/>
      </c>
      <c r="T122" s="52" t="str">
        <f ca="1">IF($F$12&lt;$B122,"",IF(AND($F$12&gt;=$B122,INDIRECT("'総括分析データ '!"&amp;T$78&amp;$C122)&lt;&gt;""),INDIRECT("'総括分析データ '!"&amp;T$78&amp;$C122),""))</f>
        <v/>
      </c>
      <c r="V122" s="52" t="str">
        <f ca="1">IF($F$12&lt;$B122,"",IF(AND($F$12&gt;=$B122,INDIRECT("'総括分析データ '!"&amp;V$78&amp;$C122)&lt;&gt;""),VALUE(INDIRECT("'総括分析データ '!"&amp;V$78&amp;$C122)),""))</f>
        <v/>
      </c>
      <c r="X122" s="192" t="str">
        <f ca="1">IF($F$12&lt;$B122,"",IF(AND($F$12&gt;=$B122,COUNTIF(プルダウンリスト!$F$3:$F$137,反映・確認シート!P122)=1,COUNTIF(プルダウンリスト!$H$3:$H$4233,反映・確認シート!R122)&gt;=1,T122&lt;&gt;"",V122&lt;&gt;""),"OK","NG"))</f>
        <v>NG</v>
      </c>
      <c r="Z122" s="453" t="str">
        <f ca="1">P122&amp;R122&amp;T122&amp;V122</f>
        <v/>
      </c>
      <c r="AA122" s="454"/>
      <c r="AB122" s="455"/>
      <c r="AD122" s="453" t="str">
        <f ca="1">IF($F$12&lt;$B122,"",IF(AND($F$12&gt;=$B122,INDIRECT("'総括分析データ '!"&amp;AD$78&amp;$C122)&lt;&gt;""),ASC(INDIRECT("'総括分析データ '!"&amp;AD$78&amp;$C122)),""))</f>
        <v/>
      </c>
      <c r="AE122" s="454"/>
      <c r="AF122" s="455"/>
      <c r="AH122" s="192" t="str">
        <f ca="1">IF($F$12&lt;$B122,"",IF(AND($F$12&gt;=$B122,AD122&lt;&gt;""),"OK","NG"))</f>
        <v>NG</v>
      </c>
      <c r="AJ122" s="462" t="str">
        <f ca="1">IF($F$12&lt;$B122,"",IF(AND($F$12&gt;=$B122,INDIRECT("'総括分析データ '!"&amp;AJ$78&amp;$C122)&lt;&gt;""),DBCS(SUBSTITUTE(SUBSTITUTE(INDIRECT("'総括分析データ '!"&amp;AJ$78&amp;$C122),"　"," ")," ","")),""))</f>
        <v/>
      </c>
      <c r="AK122" s="463"/>
      <c r="AL122" s="464"/>
      <c r="AN122" s="192" t="str">
        <f ca="1">IF($F$12&lt;$B122,"",IF(AND($F$12&gt;=$B122,AJ122&lt;&gt;""),"OK","BC"))</f>
        <v>BC</v>
      </c>
      <c r="AP122" s="52" t="str">
        <f ca="1">IF(OR($F$12&lt;$B122,INDIRECT("'総括分析データ '!"&amp;AP$78&amp;$C122)=""),"",INDIRECT("'総括分析データ '!"&amp;AP$78&amp;$C122))</f>
        <v/>
      </c>
      <c r="AR122" s="192" t="str">
        <f ca="1">IF($F$12&lt;$B122,"",IF(AND($F$12&gt;=$B122,COUNTIF(プルダウンリスト!$C$13:$C$16,反映・確認シート!AP122)=1),"OK","NG"))</f>
        <v>NG</v>
      </c>
      <c r="AT122">
        <v>22</v>
      </c>
      <c r="AV122" s="192" t="str">
        <f ca="1">IF($F$12&lt;$B122,"",IF(AND($F$12&gt;=$B122,INDIRECT("'総括分析データ '!"&amp;AV$78&amp;$C122)&lt;&gt;""),INDIRECT("'総括分析データ '!"&amp;AV$78&amp;$C122),""))</f>
        <v/>
      </c>
      <c r="AX122" s="192" t="str">
        <f ca="1">IF($F$12&lt;$B122,"",IF($N122="NG","日数NG",IF(OR(AND($F$6="連携前",$F$12&gt;=$B122,AV122&gt;0,AV122&lt;L122*2880),AND($F$6="連携後",$F$12&gt;=$B122,AV122&gt;=0,AV122&lt;L122*2880)),"OK","NG")))</f>
        <v>NG</v>
      </c>
      <c r="AZ122" s="92">
        <f ca="1">IF($F$12&lt;$B122,"",IF(AND($F$12&gt;=$B122,ISNUMBER(AV122)=TRUE),AV122,0))</f>
        <v>0</v>
      </c>
      <c r="BB122" s="192" t="str">
        <f ca="1">IF($F$12&lt;$B122,"",IF(AND($F$12&gt;=$B122,INDIRECT("'総括分析データ '!"&amp;BB$78&amp;$C122)&lt;&gt;""),VALUE(INDIRECT("'総括分析データ '!"&amp;BB$78&amp;$C122)),""))</f>
        <v/>
      </c>
      <c r="BD122" s="192" t="str">
        <f ca="1">IF($F$12&lt;$B122,"",IF($N122="NG","日数NG",IF(BB122="","NG",IF(AND($F$12&gt;=$B122,$BB122&lt;=$L122*100),"OK","BC"))))</f>
        <v>NG</v>
      </c>
      <c r="BF122" s="192" t="str">
        <f ca="1">IF($F$12&lt;$B122,"",IF(OR($AX122="NG",$AX122="日数NG"),"距離NG",IF(AND($F$12&gt;=$B122,OR(AND($F$6="連携前",$BB122&gt;0),AND($F$6="連携後",$AZ122=0,$BB122=0),AND($F$6="連携後",$AZ122&gt;0,$BB122&gt;0))),"OK","NG")))</f>
        <v>距離NG</v>
      </c>
      <c r="BH122" s="92" t="str">
        <f ca="1">IF($F$12&lt;$B122,"",BB122)</f>
        <v/>
      </c>
      <c r="BJ122" s="192" t="str">
        <f ca="1">IF($F$12&lt;$B122,"",IF(AND($F$12&gt;=$B122,INDIRECT("'総括分析データ '!"&amp;BJ$78&amp;$C122)&lt;&gt;""),VALUE(INDIRECT("'総括分析データ '!"&amp;BJ$78&amp;$C122)),""))</f>
        <v/>
      </c>
      <c r="BL122" s="192" t="str">
        <f ca="1">IF($F$12&lt;$B122,"",IF($N122="NG","日数NG",IF(AND(BJ122&gt;=0,BJ122&lt;&gt;"",BJ122&lt;=100),"OK","NG")))</f>
        <v>NG</v>
      </c>
      <c r="BN122" s="92">
        <f ca="1">IF($F$12&lt;$B122,"",IF(AND($F$12&gt;=$B122,ISNUMBER(BJ122)=TRUE),BJ122,0))</f>
        <v>0</v>
      </c>
      <c r="BP122" s="192" t="str">
        <f ca="1">IF($F$12&lt;$B122,"",IF(AND($F$12&gt;=$B122,INDIRECT("'総括分析データ '!"&amp;BP$78&amp;$C122)&lt;&gt;""),VALUE(INDIRECT("'総括分析データ '!"&amp;BP$78&amp;$C122)),""))</f>
        <v/>
      </c>
      <c r="BR122" s="192" t="str">
        <f ca="1">IF($F$12&lt;$B122,"",IF(OR($AX122="NG",$AX122="日数NG"),"距離NG",IF(BP122="","NG",IF(AND($F$12&gt;=$B122,OR(AND($F$6="連携前",$BP122&gt;0),AND($F$6="連携後",$AZ122=0,$BP122=0),AND($F$6="連携後",$AZ122&gt;0,$BP122&gt;0))),"OK","NG"))))</f>
        <v>距離NG</v>
      </c>
      <c r="BT122" s="92">
        <f ca="1">IF($F$12&lt;$B122,"",IF(AND($F$12&gt;=$B122,ISNUMBER(BP122)=TRUE),BP122,0))</f>
        <v>0</v>
      </c>
      <c r="BV122" s="192" t="str">
        <f ca="1">IF($F$12&lt;$B122,"",IF(AND($F$12&gt;=$B122,INDIRECT("'総括分析データ '!"&amp;BV$78&amp;$C122)&lt;&gt;""),VALUE(INDIRECT("'総括分析データ '!"&amp;BV$78&amp;$C122)),""))</f>
        <v/>
      </c>
      <c r="BX122" s="192" t="str">
        <f ca="1">IF($F$12&lt;$B122,"",IF(AND($F$12&gt;=$B122,$F$16=5,$BV122=""),"NG","OK"))</f>
        <v>OK</v>
      </c>
      <c r="BZ122" s="192" t="str">
        <f ca="1">IF($F$12&lt;$B122,"",IF(AND($F$12&gt;=$B122,$BP122&lt;&gt;"",$BV122&gt;$BP122),"NG","OK"))</f>
        <v>OK</v>
      </c>
      <c r="CB122" s="92">
        <f ca="1">IF($F$12&lt;$B122,"",IF(AND($F$12&gt;=$B122,ISNUMBER(BV122)=TRUE),BV122,0))</f>
        <v>0</v>
      </c>
      <c r="CD122" s="92">
        <f ca="1">IF($F$12&lt;$B122,"",IF(AND($F$12&gt;=$B122,ISNUMBER(INDIRECT("'総括分析データ '!"&amp;CD$78&amp;$C122)=TRUE)),INDIRECT("'総括分析データ '!"&amp;CD$78&amp;$C122),0))</f>
        <v>0</v>
      </c>
      <c r="CF122">
        <v>22</v>
      </c>
      <c r="CH122" s="192" t="str">
        <f ca="1">IF($F$12&lt;$B122,"",IF(AND($F$12&gt;=$B122,INDIRECT("'総括分析データ '!"&amp;CH$78&amp;$C122)&lt;&gt;""),VALUE(INDIRECT("'総括分析データ '!"&amp;CH$78&amp;$C122)),""))</f>
        <v/>
      </c>
      <c r="CJ122" s="192" t="str">
        <f ca="1">IF($F$12&lt;$B122,"",IF(OR(AND($F$12&gt;=$B122,COUNTIF($F$22:$I$32,"走行時間")=0),$D122=0),"不要",IF(AND($F$12&gt;=$B122,COUNTIF($F$22:$I$32,"走行時間")=1,$J122="NG"),"日数NG",IF(AND($F$12&gt;=$B122,COUNTIF($F$22:$I$32,"走行時間")=1,$D122=1,$CH122&lt;&gt;""),"OK","NG"))))</f>
        <v>不要</v>
      </c>
      <c r="CL122" s="192" t="str">
        <f ca="1">IF($F$12&lt;$B122,"",IF(OR(AND($F$12&gt;=$B122,COUNTIF($F$35:$I$45,"走行時間")=0),$F122=0),"不要",IF(AND($F$12&gt;=$B122,COUNTIF($F$35:$I$45,"走行時間")=1,$J122="NG"),"日数NG",IF(AND($F$12&gt;=$B122,COUNTIF($F$35:$I$45,"走行時間")=1,$F122=1,$CH122&lt;&gt;""),"OK","NG"))))</f>
        <v>不要</v>
      </c>
      <c r="CN122" s="192" t="str">
        <f ca="1">IF($F$12&lt;$B122,"",IF(OR(AND($F$12&gt;=$B122,COUNTIF($F$48:$I$58,"走行時間")=0),$H122=0),"不要",IF(AND($F$12&gt;=$B122,COUNTIF($F$48:$I$58,"走行時間")=1,$J122="NG"),"日数NG",IF(AND($F$12&gt;=$B122,COUNTIF($F$48:$I$58,"走行時間")=1,$H122=1,$CH122&lt;&gt;""),"OK","NG"))))</f>
        <v>不要</v>
      </c>
      <c r="CP122" s="192" t="str">
        <f ca="1">IF($F$12&lt;$B122,"",IF(COUNTIF($CJ122:$CN122,"不要")=3,"OK",IF(OR($AX122="NG",$AX122="日数NG"),"距離NG",IF(AND($F$12&gt;=$B122,OR(AND($F$6="連携前",CH122&gt;0),AND($F$6="連携後",$AZ122=0,CH122=0),AND($F$6="連携後",$AZ122&gt;0,CH122&gt;0))),"OK","NG"))))</f>
        <v>OK</v>
      </c>
      <c r="CR122" s="192" t="str">
        <f ca="1">IF($F$12&lt;$B122,"",IF(COUNTIF($CJ122:$CN122,"不要")=3,"OK",IF(OR($AX122="NG",$AX122="日数NG"),"距離NG",IF(AND($F$12&gt;=$B122,$L122*1440&gt;=CH122),"OK","NG"))))</f>
        <v>OK</v>
      </c>
      <c r="CT122" s="107" t="str">
        <f ca="1">IF(OR(COUNTIF($CJ122:$CN122,"不要")=3,$F$12&lt;$B122),"",IF(AND($F$12&gt;=$B122,ISNUMBER(CH122)=TRUE),CH122,0))</f>
        <v/>
      </c>
      <c r="CV122" s="192" t="str">
        <f ca="1">IF($F$12&lt;$B122,"",IF(AND($F$12&gt;=$B122,INDIRECT("'総括分析データ '!"&amp;CV$78&amp;$C122)&lt;&gt;""),VALUE(INDIRECT("'総括分析データ '!"&amp;CV$78&amp;$C122)),""))</f>
        <v/>
      </c>
      <c r="CX122" s="192" t="str">
        <f ca="1">IF($F$12&lt;$B122,"",IF(OR(AND($F$12&gt;=$B122,COUNTIF($F$22:$I$32,"平均速度")=0),$D122=0),"不要",IF(AND($F$12&gt;=$B122,COUNTIF($F$22:$I$32,"平均速度")=1,$J122="NG"),"日数NG",IF(AND($F$12&gt;=$B122,COUNTIF($F$22:$I$32,"平均速度")=1,$D122=1,$CH122&lt;&gt;""),"OK","NG"))))</f>
        <v>不要</v>
      </c>
      <c r="CZ122" s="192" t="str">
        <f ca="1">IF($F$12&lt;$B122,"",IF(OR(AND($F$12&gt;=$B122,COUNTIF($F$35:$I$45,"平均速度")=0),$F122=0),"不要",IF(AND($F$12&gt;=$B122,COUNTIF($F$35:$I$45,"平均速度")=1,$J122="NG"),"日数NG",IF(AND($F$12&gt;=$B122,COUNTIF($F$35:$I$45,"平均速度")=1,$F122=1,$CH122&lt;&gt;""),"OK","NG"))))</f>
        <v>不要</v>
      </c>
      <c r="DB122" s="192" t="str">
        <f ca="1">IF($F$12&lt;$B122,"",IF(OR(AND($F$12&gt;=$B122,COUNTIF($F$48:$I$58,"平均速度")=0),$H122=0),"不要",IF(AND($F$12&gt;=$B122,COUNTIF($F$48:$I$58,"平均速度")=1,$J122="NG"),"日数NG",IF(AND($F$12&gt;=$B122,COUNTIF($F$48:$I$58,"平均速度")=1,$H122=1,$CH122&lt;&gt;""),"OK","NG"))))</f>
        <v>不要</v>
      </c>
      <c r="DD122" s="192" t="str">
        <f ca="1">IF($F$12&lt;$B122,"",IF(COUNTIF($CX122:$DB122,"不要")=3,"OK",IF(OR($AX122="NG",$AX122="日数NG"),"距離NG",IF(AND($F$12&gt;=$B122,OR(AND($F$6="連携前",CV122&gt;0),AND($F$6="連携後",$AV122=0,CV122=0),AND($F$6="連携後",$AV122&gt;0,CV122&gt;0))),"OK","NG"))))</f>
        <v>OK</v>
      </c>
      <c r="DF122" s="192" t="str">
        <f ca="1">IF($F$12&lt;$B122,"",IF(COUNTIF($CX122:$DB122,"不要")=3,"OK",IF(OR($AX122="NG",$AX122="日数NG"),"距離NG",IF(AND($F$12&gt;=$B122,CV122&lt;60),"OK",IF(AND($F$12&gt;=$B122,CV122&lt;120),"BC","NG")))))</f>
        <v>OK</v>
      </c>
      <c r="DH122" s="107" t="str">
        <f ca="1">IF(OR($F$12&lt;$B122,COUNTIF($CX122:$DB122,"不要")=3),"",IF(AND($F$12&gt;=$B122,ISNUMBER(CV122)=TRUE),CV122,0))</f>
        <v/>
      </c>
      <c r="DJ122">
        <v>22</v>
      </c>
      <c r="DL122" s="192" t="str">
        <f ca="1">IF($F$12&lt;$B122,"",IF(AND($F$12&gt;=$B122,INDIRECT("'総括分析データ '!"&amp;DL$78&amp;$C122)&lt;&gt;""),VALUE(INDIRECT("'総括分析データ '!"&amp;DL$78&amp;$C122)),""))</f>
        <v/>
      </c>
      <c r="DN122" s="192" t="str">
        <f ca="1">IF($F$12&lt;$B122,"",IF(OR(AND($F$12&gt;=$B122,COUNTIF($F$22:$I$32,"走行距離（高速道路）")=0),$D122=0),"不要",IF(AND($F$12&gt;=$B122,COUNTIF($F$22:$I$32,"走行距離（高速道路）")&gt;=1,$J122="NG"),"日数NG",IF(AND($F$12&gt;=$B122,COUNTIF($F$22:$I$32,"走行距離（高速道路）")&gt;=1,$D122=1,$CH122&lt;&gt;""),"OK","NG"))))</f>
        <v>不要</v>
      </c>
      <c r="DP122" s="192" t="str">
        <f ca="1">IF($F$12&lt;$B122,"",IF(OR(AND($F$12&gt;=$B122,COUNTIF($F$35:$I$45,"走行距離（高速道路）")=0),$F122=0),"不要",IF(AND($F$12&gt;=$B122,COUNTIF($F$35:$I$45,"走行距離（高速道路）")&gt;=1,$J122="NG"),"日数NG",IF(AND($F$12&gt;=$B122,COUNTIF($F$35:$I$45,"走行距離（高速道路）")&gt;=1,$F122=1,$CH122&lt;&gt;""),"OK","NG"))))</f>
        <v>不要</v>
      </c>
      <c r="DR122" s="192" t="str">
        <f ca="1">IF($F$12&lt;$B122,"",IF(OR(AND($F$12&gt;=$B122,COUNTIF($F$48:$I$58,"走行距離（高速道路）")=0),$H122=0),"不要",IF(AND($F$12&gt;=$B122,COUNTIF($F$48:$I$58,"走行距離（高速道路）")&gt;=1,$J122="NG"),"日数NG",IF(AND($F$12&gt;=$B122,COUNTIF($F$48:$I$58,"走行距離（高速道路）")&gt;=1,$H122=1,$CH122&lt;&gt;""),"OK","NG"))))</f>
        <v>不要</v>
      </c>
      <c r="DT122" s="192" t="str">
        <f ca="1">IF($F$12&lt;$B122,"",IF(COUNTIF($DN122:$DR122,"不要")=3,"OK",IF(OR($AX122="NG",$AX122="日数NG"),"距離NG",IF(DL122&gt;=0,"OK","NG"))))</f>
        <v>OK</v>
      </c>
      <c r="DV122" s="192" t="str">
        <f ca="1">IF($F$12&lt;$B122,"",IF(COUNTIF($DN122:$DR122,"不要")=3,"OK",IF(OR($AX122="NG",$AX122="日数NG"),"距離NG",IF(AND($F$12&gt;=$B122,AX122="OK",OR(DL122&lt;=AZ122,DL122="")),"OK","NG"))))</f>
        <v>OK</v>
      </c>
      <c r="DX122" s="107" t="str">
        <f ca="1">IF(OR($F$12&lt;$B122,COUNTIF($DN122:$DR122,"不要")=3),"",IF(AND($F$12&gt;=$B122,ISNUMBER(DL122)=TRUE),DL122,0))</f>
        <v/>
      </c>
      <c r="DZ122" s="192" t="str">
        <f ca="1">IF($F$12&lt;$B122,"",IF(AND($F$12&gt;=$B122,INDIRECT("'総括分析データ '!"&amp;DZ$78&amp;$C122)&lt;&gt;""),VALUE(INDIRECT("'総括分析データ '!"&amp;DZ$78&amp;$C122)),""))</f>
        <v/>
      </c>
      <c r="EB122" s="192" t="str">
        <f ca="1">IF($F$12&lt;$B122,"",IF(COUNTIF($CJ122:$CN122,"不要")=3,"OK",IF($N122="NG","日数NG",IF(OR(DZ122&gt;=0,DZ122=""),"OK","NG"))))</f>
        <v>OK</v>
      </c>
      <c r="ED122" s="192" t="str">
        <f ca="1">IF($F$12&lt;$B122,"",IF(COUNTIF($CJ122:$CN122,"不要")=3,"OK",IF($N122="NG","日数NG",IF(OR(DZ122&lt;=CH122,DZ122=""),"OK","NG"))))</f>
        <v>OK</v>
      </c>
      <c r="EF122" s="107">
        <f ca="1">IF($F$12&lt;$B122,"",IF(AND($F$12&gt;=$B122,ISNUMBER(DZ122)=TRUE),DZ122,0))</f>
        <v>0</v>
      </c>
      <c r="EH122" s="192" t="str">
        <f ca="1">IF($F$12&lt;$B122,"",IF(AND($F$12&gt;=$B122,INDIRECT("'総括分析データ '!"&amp;EH$78&amp;$C122)&lt;&gt;""),VALUE(INDIRECT("'総括分析データ '!"&amp;EH$78&amp;$C122)),""))</f>
        <v/>
      </c>
      <c r="EJ122" s="192" t="str">
        <f ca="1">IF($F$12&lt;$B122,"",IF(COUNTIF($CX122:$DB122,"不要")=3,"OK",IF(OR($AX122="NG",$AX122="日数NG"),"距離NG",IF(OR(EH122&gt;=0,EH122=""),"OK","NG"))))</f>
        <v>OK</v>
      </c>
      <c r="EL122" s="192" t="str">
        <f ca="1">IF($F$12&lt;$B122,"",IF(COUNTIF($CX122:$DB122,"不要")=3,"OK",IF(OR($AX122="NG",$AX122="日数NG"),"距離NG",IF(OR(EH122&lt;=120,EH122=""),"OK","NG"))))</f>
        <v>OK</v>
      </c>
      <c r="EN122" s="92">
        <f ca="1">IF($F$12&lt;$B122,"",IF(AND($F$12&gt;=$B122,ISNUMBER(EH122)=TRUE),EH122,0))</f>
        <v>0</v>
      </c>
      <c r="EP122">
        <v>22</v>
      </c>
      <c r="ER122" s="192" t="str">
        <f ca="1">IF($F$12&lt;$B122,"",IF(AND($F$12&gt;=$B122,INDIRECT("'総括分析データ '!"&amp;ER$78&amp;$C122)&lt;&gt;""),VALUE(INDIRECT("'総括分析データ '!"&amp;ER$78&amp;$C122)),""))</f>
        <v/>
      </c>
      <c r="ET122" s="192" t="str">
        <f ca="1">IF($F$12&lt;$B122,"",IF(AND($F$12&gt;=$B122,INDIRECT("'総括分析データ '!"&amp;ET$78&amp;$C122)&lt;&gt;""),VALUE(INDIRECT("'総括分析データ '!"&amp;ET$78&amp;$C122)),""))</f>
        <v/>
      </c>
      <c r="EV122" s="192" t="str">
        <f ca="1">IF($F$12&lt;$B122,"",IF(OR(AND($F$12&gt;=$B122,COUNTIF($F$22:$I$32,"荷積み・荷卸し")=0),$D122=0),"不要",IF(AND($F$12&gt;=$B122,COUNTIF($F$22:$I$32,"荷積み・荷卸し")&gt;=1,$J122="NG"),"日数NG",IF(OR(AND($F$12&gt;=$B122,COUNTIF($F$22:$I$32,"荷積み・荷卸し")&gt;=1,$D122=1,$ER122&lt;&gt;""),AND($F$12&gt;=$B122,COUNTIF($F$22:$I$32,"荷積み・荷卸し")&gt;=1,$D122=1,$ET122&lt;&gt;"")),"OK","NG"))))</f>
        <v>不要</v>
      </c>
      <c r="EX122" s="192" t="str">
        <f ca="1">IF($F$12&lt;$B122,"",IF(OR(AND($F$12&gt;=$B122,COUNTIF($F$35:$I$45,"荷積み・荷卸し")=0),$F122=0),"不要",IF(AND($F$12&gt;=$B122,COUNTIF($F$35:$I$45,"荷積み・荷卸し")&gt;=1,$J122="NG"),"日数NG",IF(OR(AND($F$12&gt;=$B122,COUNTIF($F$35:$I$45,"荷積み・荷卸し")&gt;=1,$F122=1,$ER122&lt;&gt;""),AND($F$12&gt;=$B122,COUNTIF($F$35:$I$45,"荷積み・荷卸し")&gt;=1,$F122=1,$ET122&lt;&gt;"")),"OK","NG"))))</f>
        <v>不要</v>
      </c>
      <c r="EZ122" s="192" t="str">
        <f ca="1">IF($F$12&lt;$B122,"",IF(OR(AND($F$12&gt;=$B122,COUNTIF($F$48:$I$58,"荷積み・荷卸し")=0),$H122=0),"不要",IF(AND($F$12&gt;=$B122,COUNTIF($F$48:$I$58,"荷積み・荷卸し")&gt;=1,$J122="NG"),"日数NG",IF(OR(AND($F$12&gt;=$B122,COUNTIF($F$48:$I$58,"荷積み・荷卸し")&gt;=1,$H122=1,$ER122&lt;&gt;""),AND($F$12&gt;=$B122,COUNTIF($F$48:$I$58,"荷積み・荷卸し")&gt;=1,$H122=1,$ET122&lt;&gt;"")),"OK","NG"))))</f>
        <v>不要</v>
      </c>
      <c r="FB122" s="192" t="str">
        <f ca="1">IF($F$12&lt;$B122,"",IF(COUNTIF($EV122:$EZ122,"不要")=3,"OK",IF($N122="NG","日数NG",IF(OR(ER122&gt;=0,ER122=""),"OK","NG"))))</f>
        <v>OK</v>
      </c>
      <c r="FD122" s="192" t="str">
        <f ca="1">IF($F$12&lt;$B122,"",IF(COUNTIF($EV122:$EZ122,"不要")=3,"OK",IF($N122="NG","日数NG",IF(OR(ER122&lt;=$L122*1440,ER122=""),"OK","NG"))))</f>
        <v>OK</v>
      </c>
      <c r="FF122" s="192" t="str">
        <f ca="1">IF($F$12&lt;$B122,"",IF(COUNTIF($EV122:$EZ122,"不要")=3,"OK",IF($N122="NG","日数NG",IF(OR(ET122&gt;=0,ET122=""),"OK","NG"))))</f>
        <v>OK</v>
      </c>
      <c r="FH122" s="192" t="str">
        <f ca="1">IF($F$12&lt;$B122,"",IF(COUNTIF($EV122:$EZ122,"不要")=3,"OK",IF($N122="NG","日数NG",IF(OR(ET122&lt;=$L122*1440,ET122=""),"OK","NG"))))</f>
        <v>OK</v>
      </c>
      <c r="FJ122" s="107" t="str">
        <f ca="1">IF($F$12&lt;$B122,"",IF(COUNTIF($EV122:$EZ122,"不要")=3,"",IF(AND($F$12&gt;=$B122,ISNUMBER(ER122)=TRUE),ER122,0)))</f>
        <v/>
      </c>
      <c r="FL122" s="107" t="str">
        <f ca="1">IF($F$12&lt;$B122,"",IF(COUNTIF($EV122:$EZ122,"不要")=3,"",IF(AND($F$12&gt;=$B122,ISNUMBER(ET122)=TRUE),ET122,0)))</f>
        <v/>
      </c>
      <c r="FN122" s="192" t="str">
        <f ca="1">IF($F$12&lt;$B122,"",IF(AND($F$12&gt;=$B122,INDIRECT("'総括分析データ '!"&amp;FN$78&amp;$C122)&lt;&gt;""),VALUE(INDIRECT("'総括分析データ '!"&amp;FN$78&amp;$C122)),""))</f>
        <v/>
      </c>
      <c r="FP122" s="192" t="str">
        <f ca="1">IF($F$12&lt;$B122,"",IF(OR(AND($F$12&gt;=$B122,COUNTIF($F$22:$I$32,"荷待ち時間")=0),$D122=0),"不要",IF(AND($F$12&gt;=$B122,COUNTIF($F$22:$I$32,"荷待ち時間")&gt;=1,$J122="NG"),"日数NG",IF(AND($F$12&gt;=$B122,COUNTIF($F$22:$I$32,"荷待ち時間")&gt;=1,$D122=1,$FN122&lt;&gt;""),"OK","NG"))))</f>
        <v>不要</v>
      </c>
      <c r="FR122" s="192" t="str">
        <f ca="1">IF($F$12&lt;$B122,"",IF(OR(AND($F$12&gt;=$B122,COUNTIF($F$35:$I$45,"荷待ち時間")=0),$F122=0),"不要",IF(AND($F$12&gt;=$B122,COUNTIF($F$35:$I$45,"荷待ち時間")&gt;=1,$J122="NG"),"日数NG",IF(AND($F$12&gt;=$B122,COUNTIF($F$35:$I$45,"荷待ち時間")&gt;=1,$F122=1,$FN122&lt;&gt;""),"OK","NG"))))</f>
        <v>不要</v>
      </c>
      <c r="FT122" s="192" t="str">
        <f ca="1">IF($F$12&lt;$B122,"",IF(OR(AND($F$12&gt;=$B122,COUNTIF($F$48:$I$58,"荷待ち時間")=0),$H122=0),"不要",IF(AND($F$12&gt;=$B122,COUNTIF($F$48:$I$58,"荷待ち時間")&gt;=1,$J122="NG"),"日数NG",IF(AND($F$12&gt;=$B122,COUNTIF($F$48:$I$58,"荷待ち時間")&gt;=1,$H122=1,$FN122&lt;&gt;""),"OK","NG"))))</f>
        <v>不要</v>
      </c>
      <c r="FV122" s="192" t="str">
        <f ca="1">IF($F$12&lt;$B122,"",IF(COUNTIF($FP122:$FT122,"不要")=3,"OK",IF($N122="NG","日数NG",IF(FN122&gt;=0,"OK","NG"))))</f>
        <v>OK</v>
      </c>
      <c r="FX122" s="192" t="str">
        <f ca="1">IF($F$12&lt;$B122,"",IF(COUNTIF($FP122:$FT122,"不要")=3,"OK",IF($N122="NG","日数NG",IF(AND($F$12&gt;=$B122,$N122="OK",FN122&lt;=$L122*1440),"OK","NG"))))</f>
        <v>OK</v>
      </c>
      <c r="FZ122" s="107" t="str">
        <f ca="1">IF($F$12&lt;$B122,"",IF(COUNTIF($FP122:$FT122,"不要")=3,"",IF(AND($F$12&gt;=$B122,ISNUMBER(FN122)=TRUE),FN122,0)))</f>
        <v/>
      </c>
      <c r="GB122">
        <v>22</v>
      </c>
      <c r="GD122" s="192" t="str">
        <f ca="1">IF($F$12&lt;$B122,"",IF(AND($F$12&gt;=$B122,INDIRECT("'総括分析データ '!"&amp;GD$78&amp;$C122)&lt;&gt;""),VALUE(INDIRECT("'総括分析データ '!"&amp;GD$78&amp;$C122)),""))</f>
        <v/>
      </c>
      <c r="GF122" s="192" t="str">
        <f ca="1">IF($F$12&lt;$B122,"",IF(OR(AND($F$12&gt;=$B122,COUNTIF($F$22:$I$32,"荷待ち時間（うちアイドリング時間）")=0),$D122=0),"不要",IF(AND($F$12&gt;=$B122,COUNTIF($F$22:$I$32,"荷待ち時間（うちアイドリング時間）")&gt;=1,$J122="NG"),"日数NG",IF(AND($F$12&gt;=$B122,COUNTIF($F$22:$I$32,"荷待ち時間（うちアイドリング時間）")&gt;=1,$D122=1,GD122&lt;&gt;""),"OK","NG"))))</f>
        <v>不要</v>
      </c>
      <c r="GH122" s="192" t="str">
        <f ca="1">IF($F$12&lt;$B122,"",IF(OR(AND($F$12&gt;=$B122,COUNTIF($F$35:$I$45,"荷待ち時間（うちアイドリング時間）")=0),$F122=0),"不要",IF(AND($F$12&gt;=$B122,COUNTIF($F$35:$I$45,"荷待ち時間（うちアイドリング時間）")&gt;=1,$J122="NG"),"日数NG",IF(AND($F$12&gt;=$B122,COUNTIF($F$35:$I$45,"荷待ち時間（うちアイドリング時間）")&gt;=1,$F122=1,$GD122&lt;&gt;""),"OK","NG"))))</f>
        <v>不要</v>
      </c>
      <c r="GJ122" s="192" t="str">
        <f ca="1">IF($F$12&lt;$B122,"",IF(OR(AND($F$12&gt;=$B122,COUNTIF($F$48:$I$58,"荷待ち時間（うちアイドリング時間）")=0),$H122=0),"不要",IF(AND($F$12&gt;=$B122,COUNTIF($F$48:$I$58,"荷待ち時間（うちアイドリング時間）")&gt;=1,$J122="NG"),"日数NG",IF(AND($F$12&gt;=$B122,COUNTIF($F$48:$I$58,"荷待ち時間（うちアイドリング時間）")&gt;=1,$H122=1,$GD122&lt;&gt;""),"OK","NG"))))</f>
        <v>不要</v>
      </c>
      <c r="GL122" s="192" t="str">
        <f ca="1">IF($F$12&lt;$B122,"",IF(OR(AND($F$12&gt;=$B122,$F122=0),AND($F$12&gt;=$B122,$F$16&lt;&gt;5)),"不要",IF(AND($F$12&gt;=$B122,$F$16=5,$GD122&lt;&gt;""),"OK","NG")))</f>
        <v>不要</v>
      </c>
      <c r="GN122" s="192" t="str">
        <f ca="1">IF($F$12&lt;$B122,"",IF($N122="NG","日数NG",IF(GD122&gt;=0,"OK","NG")))</f>
        <v>OK</v>
      </c>
      <c r="GP122" s="192" t="str">
        <f ca="1">IF($F$12&lt;$B122,"",IF($N122="NG","日数NG",IF(OR(COUNTIF(GF122:GL122,"不要")=4,AND($F$12&gt;=$B122,$N122="OK",$FN122&gt;=0,$GD122&lt;=FN122),AND($F$12&gt;=$B122,$N122="OK",$FN122="",$GD122&lt;=$L122*1440)),"OK","NG")))</f>
        <v>OK</v>
      </c>
      <c r="GR122" s="107" t="str">
        <f ca="1">IF($F$12&lt;$B122,"",IF(COUNTIF($GF122:$GJ122,"不要")=3,"",IF(AND($F$12&gt;=$B122,ISNUMBER(GD122)=TRUE),GD122,0)))</f>
        <v/>
      </c>
      <c r="GT122" s="192" t="str">
        <f ca="1">IF($F$12&lt;$B122,"",IF(AND($F$12&gt;=$B122,INDIRECT("'総括分析データ '!"&amp;GT$78&amp;$C122)&lt;&gt;""),VALUE(INDIRECT("'総括分析データ '!"&amp;GT$78&amp;$C122)),""))</f>
        <v/>
      </c>
      <c r="GV122" s="192" t="str">
        <f ca="1">IF($F$12&lt;$B122,"",IF(OR(AND($F$12&gt;=$B122,COUNTIF($F$22:$I$32,"早着による待機時間")=0),$D122=0),"不要",IF(AND($F$12&gt;=$B122,COUNTIF($F$22:$I$32,"早着による待機時間")&gt;=1,$J122="NG"),"日数NG",IF(AND($F$12&gt;=$B122,COUNTIF($F$22:$I$32,"早着による待機時間")&gt;=1,$D122=1,GT122&lt;&gt;""),"OK","NG"))))</f>
        <v>不要</v>
      </c>
      <c r="GX122" s="192" t="str">
        <f ca="1">IF($F$12&lt;$B122,"",IF(OR(AND($F$12&gt;=$B122,COUNTIF($F$35:$I$45,"早着による待機時間")=0),$F122=0),"不要",IF(AND($F$12&gt;=$B122,COUNTIF($F$35:$I$45,"早着による待機時間")&gt;=1,$J122="NG"),"日数NG",IF(AND($F$12&gt;=$B122,COUNTIF($F$35:$I$45,"早着による待機時間")&gt;=1,$F122=1,GT122&lt;&gt;""),"OK","NG"))))</f>
        <v>不要</v>
      </c>
      <c r="GZ122" s="192" t="str">
        <f ca="1">IF($F$12&lt;$B122,"",IF(OR(AND($F$12&gt;=$B122,COUNTIF($F$48:$I$58,"早着による待機時間")=0),$H122=0),"不要",IF(AND($F$12&gt;=$B122,COUNTIF($F$48:$I$58,"早着による待機時間")&gt;=1,$J122="NG"),"日数NG",IF(AND($F$12&gt;=$B122,COUNTIF($F$48:$I$58,"早着による待機時間")&gt;=1,$H122=1,GT122&lt;&gt;""),"OK","NG"))))</f>
        <v>不要</v>
      </c>
      <c r="HB122" s="192" t="str">
        <f ca="1">IF($F$12&lt;$B122,"",IF(COUNTIF($GV122:$GZ122,"不要")=3,"OK",IF($N122="NG","日数NG",IF(GT122&gt;=0,"OK","NG"))))</f>
        <v>OK</v>
      </c>
      <c r="HD122" s="192" t="str">
        <f ca="1">IF($F$12&lt;$B122,"",IF(COUNTIF($GV122:$GZ122,"不要")=3,"OK",IF($N122="NG","日数NG",IF(AND($F$12&gt;=$B122,$N122="OK",GT122&lt;=$L122*1440),"OK","NG"))))</f>
        <v>OK</v>
      </c>
      <c r="HF122" s="107" t="str">
        <f ca="1">IF($F$12&lt;$B122,"",IF(COUNTIF($GV122:$GZ122,"不要")=3,"",IF(AND($F$12&gt;=$B122,ISNUMBER(GT122)=TRUE),GT122,0)))</f>
        <v/>
      </c>
      <c r="HH122">
        <v>22</v>
      </c>
      <c r="HJ122" s="192" t="str">
        <f ca="1">IF($F$12&lt;$B122,"",IF(AND($F$12&gt;=$B122,INDIRECT("'総括分析データ '!"&amp;HJ$78&amp;$C122)&lt;&gt;""),VALUE(INDIRECT("'総括分析データ '!"&amp;HJ$78&amp;$C122)),""))</f>
        <v/>
      </c>
      <c r="HL122" s="192" t="str">
        <f ca="1">IF($F$12&lt;$B122,"",IF(OR(AND($F$12&gt;=$B122,COUNTIF($F$22:$I$32,"休憩")=0),$D122=0),"不要",IF(AND($F$12&gt;=$B122,COUNTIF($F$22:$I$32,"休憩")&gt;=1,$J122="NG"),"日数NG",IF(AND($F$12&gt;=$B122,COUNTIF($F$22:$I$32,"休憩")&gt;=1,$D122=1,HJ122&lt;&gt;""),"OK","NG"))))</f>
        <v>不要</v>
      </c>
      <c r="HN122" s="192" t="str">
        <f ca="1">IF($F$12&lt;$B122,"",IF(OR(AND($F$12&gt;=$B122,COUNTIF($F$35:$I$45,"休憩")=0),$F122=0),"不要",IF(AND($F$12&gt;=$B122,COUNTIF($F$35:$I$45,"休憩")&gt;=1,$J122="NG"),"日数NG",IF(AND($F$12&gt;=$B122,COUNTIF($F$35:$I$45,"休憩")&gt;=1,$F122=1,HJ122&lt;&gt;""),"OK","NG"))))</f>
        <v>不要</v>
      </c>
      <c r="HP122" s="192" t="str">
        <f ca="1">IF($F$12&lt;$B122,"",IF(OR(AND($F$12&gt;=$B122,COUNTIF($F$48:$I$58,"休憩")=0),$H122=0),"不要",IF(AND($F$12&gt;=$B122,COUNTIF($F$48:$I$58,"休憩")&gt;=1,$J122="NG"),"日数NG",IF(AND($F$12&gt;=$B122,COUNTIF($F$48:$I$58,"休憩")&gt;=1,$H122=1,HJ122&lt;&gt;""),"OK","NG"))))</f>
        <v>不要</v>
      </c>
      <c r="HR122" s="192" t="str">
        <f ca="1">IF($F$12&lt;$B122,"",IF(COUNTIF($HL122:$HP122,"不要")=3,"OK",IF($N122="NG","日数NG",IF(HJ122&gt;=0,"OK","NG"))))</f>
        <v>OK</v>
      </c>
      <c r="HT122" s="192" t="str">
        <f ca="1">IF($F$12&lt;$B122,"",IF(COUNTIF($HL122:$HP122,"不要")=3,"OK",IF($N122="NG","日数NG",IF(AND($F$12&gt;=$B122,$N122="OK",HJ122&lt;=$L122*1440),"OK","NG"))))</f>
        <v>OK</v>
      </c>
      <c r="HV122" s="107" t="str">
        <f ca="1">IF($F$12&lt;$B122,"",IF(COUNTIF($HL122:$HP122,"不要")=3,"",IF(AND($F$12&gt;=$B122,ISNUMBER(HJ122)=TRUE),HJ122,0)))</f>
        <v/>
      </c>
      <c r="HX122" s="192" t="str">
        <f ca="1">IF($F$12&lt;$B122,"",IF(AND($F$12&gt;=$B122,INDIRECT("'総括分析データ '!"&amp;HX$78&amp;$C122)&lt;&gt;""),VALUE(INDIRECT("'総括分析データ '!"&amp;HX$78&amp;$C122)),""))</f>
        <v/>
      </c>
      <c r="HZ122" s="192" t="str">
        <f ca="1">IF($F$12&lt;$B122,"",IF(OR(AND($F$12&gt;=$B122,COUNTIF($F$22:$I$32,"発着時刻")=0),$D122=0),"不要",IF(AND($F$12&gt;=$B122,COUNTIF($F$22:$I$32,"発着時刻")&gt;=1,$J122="NG"),"日数NG",IF(AND($F$12&gt;=$B122,COUNTIF($F$22:$I$32,"発着時刻")&gt;=1,$D122=1,HX122&lt;&gt;""),"OK","NG"))))</f>
        <v>不要</v>
      </c>
      <c r="IB122" s="192" t="str">
        <f ca="1">IF($F$12&lt;$B122,"",IF(OR(AND($F$12&gt;=$B122,COUNTIF($F$35:$I$45,"発着時刻")=0),$F122=0),"不要",IF(AND($F$12&gt;=$B122,COUNTIF($F$35:$I$45,"発着時刻")&gt;=1,$J122="NG"),"日数NG",IF(AND($F$12&gt;=$B122,COUNTIF($F$35:$I$45,"発着時刻")&gt;=1,$F122=1,HX122&lt;&gt;""),"OK","NG"))))</f>
        <v>不要</v>
      </c>
      <c r="ID122" s="192" t="str">
        <f ca="1">IF($F$12&lt;$B122,"",IF(OR(AND($F$12&gt;=$B122,COUNTIF($F$48:$I$58,"発着時刻")=0),$H122=0),"不要",IF(AND($F$12&gt;=$B122,COUNTIF($F$48:$I$58,"発着時刻")&gt;=1,$J122="NG"),"日数NG",IF(AND($F$12&gt;=$B122,COUNTIF($F$48:$I$58,"発着時刻")&gt;=1,$H122=1,HX122&lt;&gt;""),"OK","NG"))))</f>
        <v>不要</v>
      </c>
      <c r="IF122" s="192" t="str">
        <f ca="1">IF($F$12&lt;$B122,"",IF(COUNTIF(HZ122:ID122,"不要")=3,"OK",IF($N122="NG","日数NG",IF(HX122="","OK",IF(AND(HX122&gt;=0,HX122&lt;&gt;"",ROUNDUP(HX122,0)-ROUNDDOWN(HX122,0)=0),"OK","NG")))))</f>
        <v>OK</v>
      </c>
      <c r="IH122" s="107" t="str">
        <f ca="1">IF($F$12&lt;$B122,"",IF(COUNTIF(HZ122:ID122,"不要")=3,"",IF(AND($F$12&gt;=$B122,ISNUMBER(HX122)=TRUE),HX122,0)))</f>
        <v/>
      </c>
      <c r="IJ122" s="192" t="str">
        <f ca="1">IF($F$12&lt;$B122,"",IF(AND($F$12&gt;=$B122,INDIRECT("'総括分析データ '!"&amp;IJ$78&amp;$C122)&lt;&gt;""),INDIRECT("'総括分析データ '!"&amp;IJ$78&amp;$C122),""))</f>
        <v/>
      </c>
      <c r="IL122" s="192" t="str">
        <f ca="1">IF($F$12&lt;$B122,"",IF(OR(AND($F$12&gt;=$B122,COUNTIF($F$22:$I$32,"積載情報")=0),$D122=0),"不要",IF(AND($F$12&gt;=$B122,COUNTIF($F$22:$I$32,"積載情報")&gt;=1,$J122="NG"),"日数NG",IF(AND($F$12&gt;=$B122,COUNTIF($F$22:$I$32,"積載情報")&gt;=1,$D122=1,IJ122&lt;&gt;""),"OK","NG"))))</f>
        <v>不要</v>
      </c>
      <c r="IN122" s="192" t="str">
        <f ca="1">IF($F$12&lt;$B122,"",IF(OR(AND($F$12&gt;=$B122,COUNTIF($F$35:$I$45,"積載情報")=0),$F122=0),"不要",IF(AND($F$12&gt;=$B122,COUNTIF($F$35:$I$45,"積載情報")&gt;=1,$J122="NG"),"日数NG",IF(AND($F$12&gt;=$B122,COUNTIF($F$35:$I$45,"積載情報")&gt;=1,$F122=1,IJ122&lt;&gt;""),"OK","NG"))))</f>
        <v>不要</v>
      </c>
      <c r="IP122" s="192" t="str">
        <f ca="1">IF($F$12&lt;$B122,"",IF(OR(AND($F$12&gt;=$B122,COUNTIF($F$48:$I$58,"積載情報")=0),$H122=0),"不要",IF(AND($F$12&gt;=$B122,COUNTIF($F$48:$I$58,"積載情報")&gt;=1,$J122="NG"),"日数NG",IF(AND($F$12&gt;=$B122,COUNTIF($F$48:$I$58,"積載情報")&gt;=1,$H122=1,IJ122&lt;&gt;""),"OK","NG"))))</f>
        <v>不要</v>
      </c>
      <c r="IR122" s="192" t="str">
        <f ca="1">IF($F$12&lt;$B122,"",IF(COUNTIF(IL122:IP122,"不要")=3,"OK",IF($N122="NG","日数NG",IF(IJ122="","OK",IF(COUNTIF(プルダウンリスト!$C$5:$C$8,反映・確認シート!IJ122)=1,"OK","NG")))))</f>
        <v>OK</v>
      </c>
      <c r="IT122" s="107" t="str">
        <f ca="1">IF($F$12&lt;$B122,"",IF($F$12&lt;$B122,"",IF(COUNTIF(IL122:IP122,"不要")=3,"",IJ122)))</f>
        <v/>
      </c>
      <c r="IV122" s="192" t="str">
        <f ca="1">IF($F$12&lt;$B122,"",IF(OR(AND($F$12&gt;=$B122,COUNTIF($F$48:$I$58,"積載情報")=0),$H122=0),"不要",IF(AND($F$12&gt;=$B122,COUNTIF($F$48:$I$58,"積載情報")&gt;=1,$J122="NG"),"日数NG",IF(AND($F$12&gt;=$B122,COUNTIF($F$48:$I$58,"積載情報")&gt;=1,$H122=1,IP122&lt;&gt;""),"OK","NG"))))</f>
        <v>不要</v>
      </c>
      <c r="IX122">
        <v>22</v>
      </c>
      <c r="IZ122" s="192" t="str">
        <f ca="1">IF($F$12&lt;$B122,"",IF(AND($F$12&gt;=$B122,INDIRECT("'総括分析データ '!"&amp;IZ$78&amp;$C122)&lt;&gt;""),VALUE(INDIRECT("'総括分析データ '!"&amp;IZ$78&amp;$C122)),""))</f>
        <v/>
      </c>
      <c r="JB122" s="192" t="str">
        <f ca="1">IF($F$12&lt;$B122,"",IF(OR(AND($F$12&gt;=$B122,COUNTIF($F$22:$I$32,"空車情報")=0),$D122=0),"不要",IF(AND($F$12&gt;=$B122,COUNTIF($F$22:$I$32,"空車情報")&gt;=1,$J122="NG"),"日数NG",IF(AND($F$12&gt;=$B122,COUNTIF($F$22:$I$32,"空車情報")&gt;=1,$D122=1,IZ122&lt;&gt;""),"OK","NG"))))</f>
        <v>不要</v>
      </c>
      <c r="JD122" s="192" t="str">
        <f ca="1">IF($F$12&lt;$B122,"",IF(OR(AND($F$12&gt;=$B122,COUNTIF($F$35:$I$45,"空車情報")=0),$F122=0),"不要",IF(AND($F$12&gt;=$B122,COUNTIF($F$35:$I$45,"空車情報")&gt;=1,$J122="NG"),"日数NG",IF(AND($F$12&gt;=$B122,COUNTIF($F$35:$I$45,"空車情報")&gt;=1,$F122=1,IZ122&lt;&gt;""),"OK","NG"))))</f>
        <v>不要</v>
      </c>
      <c r="JF122" s="192" t="str">
        <f ca="1">IF($F$12&lt;$B122,"",IF(OR(AND($F$12&gt;=$B122,COUNTIF($F$48:$I$58,"空車情報")=0),$H122=0),"不要",IF(AND($F$12&gt;=$B122,COUNTIF($F$48:$I$58,"空車情報")&gt;=1,$J122="NG"),"日数NG",IF(AND($F$12&gt;=$B122,COUNTIF($F$48:$I$58,"空車情報")&gt;=1,$H122=1,IZ122&lt;&gt;""),"OK","NG"))))</f>
        <v>不要</v>
      </c>
      <c r="JH122" s="192" t="str">
        <f ca="1">IF($F$12&lt;$B122,"",IF(COUNTIF(JB122:JF122,"不要")=3,"OK",IF($N122="NG","日数NG",IF(IZ122&gt;=0,"OK","NG"))))</f>
        <v>OK</v>
      </c>
      <c r="JJ122" s="192" t="str">
        <f ca="1">IF($F$12&lt;$B122,"",IF(COUNTIF(JB122:JF122,"不要")=3,"OK",IF($N122="NG","日数NG",IF(OR(AND($F$12&gt;=$B122,$N122="OK",$CH122&gt;=0,IZ122&lt;=$CH122),AND($F$12&gt;=$B122,$N122="OK",$CH122="",IZ122&lt;=$L122*1440)),"OK","NG"))))</f>
        <v>OK</v>
      </c>
      <c r="JL122" s="107" t="str">
        <f ca="1">IF($F$12&lt;$B122,"",IF(COUNTIF(JB122:JF122,"不要")=3,"",IF(AND($F$12&gt;=$B122,ISNUMBER(IZ122)=TRUE),IZ122,0)))</f>
        <v/>
      </c>
      <c r="JN122" s="192" t="str">
        <f ca="1">IF($F$12&lt;$B122,"",IF(AND($F$12&gt;=$B122,INDIRECT("'総括分析データ '!"&amp;JN$78&amp;$C122)&lt;&gt;""),VALUE(INDIRECT("'総括分析データ '!"&amp;JN$78&amp;$C122)),""))</f>
        <v/>
      </c>
      <c r="JP122" s="192" t="str">
        <f ca="1">IF($F$12&lt;$B122,"",IF(OR(AND($F$12&gt;=$B122,COUNTIF($F$22:$I$32,"空車情報")=0),$D122=0),"不要",IF(AND($F$12&gt;=$B122,COUNTIF($F$22:$I$32,"空車情報")&gt;=1,$J122="NG"),"日数NG",IF(AND($F$12&gt;=$B122,COUNTIF($F$22:$I$32,"空車情報")&gt;=1,$D122=1,JN122&lt;&gt;""),"OK","NG"))))</f>
        <v>不要</v>
      </c>
      <c r="JR122" s="192" t="str">
        <f ca="1">IF($F$12&lt;$B122,"",IF(OR(AND($F$12&gt;=$B122,COUNTIF($F$35:$I$45,"空車情報")=0),$F122=0),"不要",IF(AND($F$12&gt;=$B122,COUNTIF($F$35:$I$45,"空車情報")&gt;=1,$J122="NG"),"日数NG",IF(AND($F$12&gt;=$B122,COUNTIF($F$35:$I$45,"空車情報")&gt;=1,$F122=1,JN122&lt;&gt;""),"OK","NG"))))</f>
        <v>不要</v>
      </c>
      <c r="JT122" s="192" t="str">
        <f ca="1">IF($F$12&lt;$B122,"",IF(OR(AND($F$12&gt;=$B122,COUNTIF($F$48:$I$58,"空車情報")=0),$H122=0),"不要",IF(AND($F$12&gt;=$B122,COUNTIF($F$48:$I$58,"空車情報")&gt;=1,$J122="NG"),"日数NG",IF(AND($F$12&gt;=$B122,COUNTIF($F$48:$I$58,"空車情報")&gt;=1,$H122=1,JN122&lt;&gt;""),"OK","NG"))))</f>
        <v>不要</v>
      </c>
      <c r="JV122" s="192" t="str">
        <f ca="1">IF($F$12&lt;$B122,"",IF(COUNTIF(JP122:JT122,"不要")=3,"OK",IF($N122="NG","日数NG",IF(AND($F$12&gt;=$B122,JN122&gt;=0,JN122&lt;=AV122),"OK","NG"))))</f>
        <v>OK</v>
      </c>
      <c r="JX122" s="107" t="str">
        <f ca="1">IF($F$12&lt;$B122,"",IF(COUNTIF(JP122:JT122,"不要")=3,"",IF(AND($F$12&gt;=$B122,ISNUMBER(JN122)=TRUE),JN122,0)))</f>
        <v/>
      </c>
      <c r="JZ122" s="192" t="str">
        <f ca="1">IF($F$12&lt;$B122,"",IF(AND($F$12&gt;=$B122,INDIRECT("'総括分析データ '!"&amp;JZ$78&amp;$C122)&lt;&gt;""),VALUE(INDIRECT("'総括分析データ '!"&amp;JZ$78&amp;$C122)),""))</f>
        <v/>
      </c>
      <c r="KB122" s="192" t="str">
        <f ca="1">IF($F$12&lt;$B122,"",IF(OR(AND($F$12&gt;=$B122,COUNTIF($F$22:$I$32,"空車情報")=0),$D122=0),"不要",IF(AND($F$12&gt;=$B122,COUNTIF($F$22:$I$32,"空車情報")&gt;=1,$J122="NG"),"日数NG",IF(AND($F$12&gt;=$B122,COUNTIF($F$22:$I$32,"空車情報")&gt;=1,$D122=1,JZ122&lt;&gt;""),"OK","NG"))))</f>
        <v>不要</v>
      </c>
      <c r="KD122" s="192" t="str">
        <f ca="1">IF($F$12&lt;$B122,"",IF(OR(AND($F$12&gt;=$B122,COUNTIF($F$35:$I$45,"空車情報")=0),$F122=0),"不要",IF(AND($F$12&gt;=$B122,COUNTIF($F$35:$I$45,"空車情報")&gt;=1,$J122="NG"),"日数NG",IF(AND($F$12&gt;=$B122,COUNTIF($F$35:$I$45,"空車情報")&gt;=1,$F122=1,JZ122&lt;&gt;""),"OK","NG"))))</f>
        <v>不要</v>
      </c>
      <c r="KF122" s="192" t="str">
        <f ca="1">IF($F$12&lt;$B122,"",IF(OR(AND($F$12&gt;=$B122,COUNTIF($F$48:$I$58,"空車情報")=0),$H122=0),"不要",IF(AND($F$12&gt;=$B122,COUNTIF($F$48:$I$58,"空車情報")&gt;=1,$J122="NG"),"日数NG",IF(AND($F$12&gt;=$B122,COUNTIF($F$48:$I$58,"空車情報")&gt;=1,$H122=1,JZ122&lt;&gt;""),"OK","NG"))))</f>
        <v>不要</v>
      </c>
      <c r="KH122" s="192" t="str">
        <f ca="1">IF($F$12&lt;$B122,"",IF(COUNTIF(KB122:KF122,"不要")=3,"OK",IF($N122="NG","日数NG",IF(AND($F$12&gt;=$B122,JZ122&gt;=0,JZ122&lt;=100),"OK","NG"))))</f>
        <v>OK</v>
      </c>
      <c r="KJ122" s="107" t="str">
        <f ca="1">IF($F$12&lt;$B122,"",IF(COUNTIF(KB122:KF122,"不要")=3,"",IF(AND($F$12&gt;=$B122,ISNUMBER(JZ122)=TRUE),JZ122,0)))</f>
        <v/>
      </c>
      <c r="KL122">
        <v>22</v>
      </c>
      <c r="KN122" s="192" t="str">
        <f ca="1">IF($F$12&lt;$B122,"",IF(AND($F$12&gt;=$B122,INDIRECT("'総括分析データ '!"&amp;KN$78&amp;$C122)&lt;&gt;""),VALUE(INDIRECT("'総括分析データ '!"&amp;KN$78&amp;$C122)),""))</f>
        <v/>
      </c>
      <c r="KP122" s="192" t="str">
        <f ca="1">IF($F$12&lt;$B122,"",IF(OR(AND($F$12&gt;=$B122,COUNTIF($F$22:$I$32,"交通情報")=0),$D122=0),"不要",IF(AND($F$12&gt;=$B122,COUNTIF($F$22:$I$32,"交通情報")&gt;=1,$AX122="*NG*"),"距離NG",IF(AND($F$12&gt;=$B122,COUNTIF($F$22:$I$32,"交通情報")&gt;=1,$D122=1,KN122&lt;&gt;""),"OK","NG"))))</f>
        <v>不要</v>
      </c>
      <c r="KR122" s="192" t="str">
        <f ca="1">IF($F$12&lt;$B122,"",IF(OR(AND($F$12&gt;=$B122,COUNTIF($F$35:$I$45,"交通情報")=0),$F122=0),"不要",IF(AND($F$12&gt;=$B122,COUNTIF($F$35:$I$45,"交通情報")&gt;=1,$AX122="*NG*"),"距離NG",IF(AND($F$12&gt;=$B122,COUNTIF($F$35:$I$45,"交通情報")&gt;=1,$F122=1,KN122&lt;&gt;""),"OK","NG"))))</f>
        <v>不要</v>
      </c>
      <c r="KT122" s="192" t="str">
        <f ca="1">IF($F$12&lt;$B122,"",IF(OR(AND($F$12&gt;=$B122,COUNTIF($F$48:$I$58,"交通情報")=0),$H122=0),"不要",IF(AND($F$12&gt;=$B122,COUNTIF($F$48:$I$58,"交通情報")&gt;=1,$AX122="*NG*"),"距離NG",IF(AND($F$12&gt;=$B122,COUNTIF($F$48:$I$58,"交通情報")&gt;=1,$H122=1,KN122&lt;&gt;""),"OK","NG"))))</f>
        <v>不要</v>
      </c>
      <c r="KV122" s="192" t="str">
        <f ca="1">IF($F$12&lt;$B122,"",IF(COUNTIF(KP122:KT122,"不要")=3,"OK",IF($N122="NG","日数NG",IF(AND($F$12&gt;=$B122,KN122&gt;=0,KN122&lt;=$AV122),"OK","NG"))))</f>
        <v>OK</v>
      </c>
      <c r="KX122" s="107" t="str">
        <f ca="1">IF($F$12&lt;$B122,"",IF(COUNTIF(KP122:KT122,"不要")=3,"",IF(AND($F$12&gt;=$B122,ISNUMBER(KN122)=TRUE),KN122,0)))</f>
        <v/>
      </c>
      <c r="KZ122" s="192" t="str">
        <f ca="1">IF($F$12&lt;$B122,"",IF(AND($F$12&gt;=$B122,INDIRECT("'総括分析データ '!"&amp;KZ$78&amp;$C122)&lt;&gt;""),VALUE(INDIRECT("'総括分析データ '!"&amp;KZ$78&amp;$C122)),""))</f>
        <v/>
      </c>
      <c r="LB122" s="192" t="str">
        <f ca="1">IF($F$12&lt;$B122,"",IF(OR(AND($F$12&gt;=$B122,COUNTIF($F$22:$I$32,"交通情報")=0),$D122=0),"不要",IF(AND($F$12&gt;=$B122,COUNTIF($F$22:$I$32,"交通情報")&gt;=1,$D122=1,KZ122&lt;&gt;""),"OK","NG")))</f>
        <v>不要</v>
      </c>
      <c r="LD122" s="192" t="str">
        <f ca="1">IF($F$12&lt;$B122,"",IF(OR(AND($F$12&gt;=$B122,COUNTIF($F$35:$I$45,"交通情報")=0),$F122=0),"不要",IF(AND($F$12&gt;=$B122,COUNTIF($F$35:$I$45,"交通情報")&gt;=1,$F122=1,KZ122&lt;&gt;""),"OK","NG")))</f>
        <v>不要</v>
      </c>
      <c r="LF122" s="192" t="str">
        <f ca="1">IF($F$12&lt;$B122,"",IF(OR(AND($F$12&gt;=$B122,COUNTIF($F$48:$I$58,"交通情報")=0),$H122=0),"不要",IF(AND($F$12&gt;=$B122,COUNTIF($F$48:$I$58,"交通情報")&gt;=1,$H122=1,KZ122&lt;&gt;""),"OK","NG")))</f>
        <v>不要</v>
      </c>
      <c r="LH122" s="192" t="str">
        <f ca="1">IF($F$12&lt;$B122,"",IF(COUNTIF(LB122:LF122,"不要")=3,"OK",IF($N122="NG","日数NG",IF(KZ122="","OK",IF(AND(KZ122&gt;=0,KZ122&lt;&gt;"",ROUNDUP(KZ122,0)-ROUNDDOWN(KZ122,0)=0),"OK","NG")))))</f>
        <v>OK</v>
      </c>
      <c r="LJ122" s="107" t="str">
        <f ca="1">IF($F$12&lt;$B122,"",IF(COUNTIF(LB122:LF122,"不要")=3,"",IF(AND($F$12&gt;=$B122,ISNUMBER(KZ122)=TRUE),KZ122,0)))</f>
        <v/>
      </c>
      <c r="LL122" s="192" t="str">
        <f ca="1">IF($F$12&lt;$B122,"",IF(AND($F$12&gt;=$B122,INDIRECT("'総括分析データ '!"&amp;LL$78&amp;$C122)&lt;&gt;""),VALUE(INDIRECT("'総括分析データ '!"&amp;LL$78&amp;$C122)),""))</f>
        <v/>
      </c>
      <c r="LN122" s="192" t="str">
        <f ca="1">IF($F$12&lt;$B122,"",IF(OR(AND($F$12&gt;=$B122,COUNTIF($F$22:$I$32,"交通情報")=0),$D122=0),"不要",IF(AND($F$12&gt;=$B122,COUNTIF($F$22:$I$32,"交通情報")&gt;=1,$J122="NG"),"日数NG",IF(AND($F$12&gt;=$B122,COUNTIF($F$22:$I$32,"交通情報")&gt;=1,$D122=1,LL122&lt;&gt;""),"OK","NG"))))</f>
        <v>不要</v>
      </c>
      <c r="LP122" s="192" t="str">
        <f ca="1">IF($F$12&lt;$B122,"",IF(OR(AND($F$12&gt;=$B122,COUNTIF($F$35:$I$45,"交通情報")=0),$F122=0),"不要",IF(AND($F$12&gt;=$B122,COUNTIF($F$35:$I$45,"交通情報")&gt;=1,$J122="NG"),"日数NG",IF(AND($F$12&gt;=$B122,COUNTIF($F$35:$I$45,"交通情報")&gt;=1,$F122=1,LL122&lt;&gt;""),"OK","NG"))))</f>
        <v>不要</v>
      </c>
      <c r="LR122" s="192" t="str">
        <f ca="1">IF($F$12&lt;$B122,"",IF(OR(AND($F$12&gt;=$B122,COUNTIF($F$48:$I$58,"交通情報")=0),$H122=0),"不要",IF(AND($F$12&gt;=$B122,COUNTIF($F$48:$I$58,"交通情報")&gt;=1,$J122="NG"),"日数NG",IF(AND($F$12&gt;=$B122,COUNTIF($F$48:$I$58,"交通情報")&gt;=1,$H122=1,LL122&lt;&gt;""),"OK","NG"))))</f>
        <v>不要</v>
      </c>
      <c r="LT122" s="192" t="str">
        <f ca="1">IF($F$12&lt;$B122,"",IF(COUNTIF(LN122:LR122,"不要")=3,"OK",IF($N122="NG","日数NG",IF(LL122&gt;=0,"OK","NG"))))</f>
        <v>OK</v>
      </c>
      <c r="LV122" s="192" t="str">
        <f ca="1">IF($F$12&lt;$B122,"",IF(COUNTIF(LN122:LR122,"不要")=3,"OK",IF($N122="NG","日数NG",IF(OR(AND($F$12&gt;=$B122,$N122="OK",$CH122&gt;=0,LL122&lt;=$CH122),AND($F$12&gt;=$B122,$N122="OK",$CH122="",LL122&lt;=$L122*1440)),"OK","NG"))))</f>
        <v>OK</v>
      </c>
      <c r="LX122" s="107" t="str">
        <f ca="1">IF($F$12&lt;$B122,"",IF(COUNTIF(LN122:LR122,"不要")=3,"",IF(AND($F$12&gt;=$B122,ISNUMBER(LL122)=TRUE),LL122,0)))</f>
        <v/>
      </c>
      <c r="LZ122">
        <v>22</v>
      </c>
      <c r="MB122" s="192" t="str">
        <f ca="1">IF($F$12&lt;$B122,"",IF(AND($F$12&gt;=$B122,INDIRECT("'総括分析データ '!"&amp;MB$78&amp;$C122)&lt;&gt;""),VALUE(INDIRECT("'総括分析データ '!"&amp;MB$78&amp;$C122)),""))</f>
        <v/>
      </c>
      <c r="MD122" s="192" t="str">
        <f ca="1">IF($F$12&lt;$B122,"",IF(OR(AND($F$12&gt;=$B122,COUNTIF($F$22:$I$32,"温度情報")=0),$D122=0),"不要",IF(AND($F$12&gt;=$B122,COUNTIF($F$22:$I$32,"温度情報")&gt;=1,$J122="NG"),"日数NG",IF(AND($F$12&gt;=$B122,COUNTIF($F$22:$I$32,"温度情報")&gt;=1,$D122=1,MB122&lt;&gt;""),"OK","NG"))))</f>
        <v>不要</v>
      </c>
      <c r="MF122" s="192" t="str">
        <f ca="1">IF($F$12&lt;$B122,"",IF(OR(AND($F$12&gt;=$B122,COUNTIF($F$35:$I$45,"温度情報")=0),$F122=0),"不要",IF(AND($F$12&gt;=$B122,COUNTIF($F$35:$I$45,"温度情報")&gt;=1,$J122="NG"),"日数NG",IF(AND($F$12&gt;=$B122,COUNTIF($F$35:$I$45,"温度情報")&gt;=1,$F122=1,MB122&lt;&gt;""),"OK","NG"))))</f>
        <v>不要</v>
      </c>
      <c r="MH122" s="192" t="str">
        <f ca="1">IF($F$12&lt;$B122,"",IF(OR(AND($F$12&gt;=$B122,COUNTIF($F$48:$I$58,"温度情報")=0),$H122=0),"不要",IF(AND($F$12&gt;=$B122,COUNTIF($F$48:$I$58,"温度情報")&gt;=1,$J122="NG"),"日数NG",IF(AND($F$12&gt;=$B122,COUNTIF($F$48:$I$58,"温度情報")&gt;=1,$H122=1,MB122&lt;&gt;""),"OK","NG"))))</f>
        <v>不要</v>
      </c>
      <c r="MJ122" s="192" t="str">
        <f ca="1">IF($F$12&lt;$B122,"",IF(COUNTIF(MD122:MH122,"不要")=3,"OK",IF(AND($F$12&gt;=$B122,MB122&gt;100,MB122&lt;-100),"BC","OK")))</f>
        <v>OK</v>
      </c>
      <c r="ML122" s="107" t="str">
        <f ca="1">IF($F$12&lt;$B122,"",IF(COUNTIF(MD122:MH122,"不要")=3,"",IF(AND($F$12&gt;=$B122,ISNUMBER(MB122)=TRUE),MB122,0)))</f>
        <v/>
      </c>
      <c r="MN122" s="192" t="str">
        <f ca="1">IF($F$12&lt;$B122,"",IF(AND($F$12&gt;=$B122,INDIRECT("'総括分析データ '!"&amp;MN$78&amp;$C122)&lt;&gt;""),VALUE(INDIRECT("'総括分析データ '!"&amp;MN$78&amp;$C122)),""))</f>
        <v/>
      </c>
      <c r="MP122" s="192" t="str">
        <f ca="1">IF($F$12&lt;$B122,"",IF(OR(AND($F$12&gt;=$B122,COUNTIF($F$22:$I$32,"温度情報")=0),$D122=0),"不要",IF(AND($F$12&gt;=$B122,COUNTIF($F$22:$I$32,"温度情報")&gt;=1,$J122="NG"),"日数NG",IF(AND($F$12&gt;=$B122,COUNTIF($F$22:$I$32,"温度情報")&gt;=1,$D122=1,MN122&lt;&gt;""),"OK","NG"))))</f>
        <v>不要</v>
      </c>
      <c r="MR122" s="192" t="str">
        <f ca="1">IF($F$12&lt;$B122,"",IF(OR(AND($F$12&gt;=$B122,COUNTIF($F$35:$I$45,"温度情報")=0),$F122=0),"不要",IF(AND($F$12&gt;=$B122,COUNTIF($F$35:$I$45,"温度情報")&gt;=1,$J122="NG"),"日数NG",IF(AND($F$12&gt;=$B122,COUNTIF($F$35:$I$45,"温度情報")&gt;=1,$F122=1,MN122&lt;&gt;""),"OK","NG"))))</f>
        <v>不要</v>
      </c>
      <c r="MT122" s="192" t="str">
        <f ca="1">IF($F$12&lt;$B122,"",IF(OR(AND($F$12&gt;=$B122,COUNTIF($F$48:$I$58,"温度情報")=0),$H122=0),"不要",IF(AND($F$12&gt;=$B122,COUNTIF($F$48:$I$58,"温度情報")&gt;=1,$J122="NG"),"日数NG",IF(AND($F$12&gt;=$B122,COUNTIF($F$48:$I$58,"温度情報")&gt;=1,$H122=1,MN122&lt;&gt;""),"OK","NG"))))</f>
        <v>不要</v>
      </c>
      <c r="MV122" s="192" t="str">
        <f ca="1">IF($F$12&lt;$B122,"",IF(COUNTIF(MP122:MT122,"不要")=3,"OK",IF(AND($F$12&gt;=$B122,MN122&gt;100,MN122&lt;-100),"BC","OK")))</f>
        <v>OK</v>
      </c>
      <c r="MX122" s="107" t="str">
        <f ca="1">IF($F$12&lt;$B122,"",IF(COUNTIF(MP122:MT122,"不要")=3,"",IF(AND($F$12&gt;=$B122,ISNUMBER(MN122)=TRUE),MN122,0)))</f>
        <v/>
      </c>
      <c r="MZ122" s="192" t="str">
        <f ca="1">IF($F$12&lt;$B122,"",IF(AND($F$12&gt;=$B122,INDIRECT("'総括分析データ '!"&amp;MZ$78&amp;$C122)&lt;&gt;""),VALUE(INDIRECT("'総括分析データ '!"&amp;MZ$78&amp;$C122)),""))</f>
        <v/>
      </c>
      <c r="NB122" s="192" t="str">
        <f ca="1">IF($F$12&lt;$B122,"",IF(OR(AND($F$12&gt;=$B122,COUNTIF($F$22:$I$32,"温度情報")=0),$D122=0),"不要",IF(AND($F$12&gt;=$B122,COUNTIF($F$22:$I$32,"温度情報")&gt;=1,$J122="NG"),"日数NG",IF(AND($F$12&gt;=$B122,COUNTIF($F$22:$I$32,"温度情報")&gt;=1,$D122=1,MZ122&lt;&gt;""),"OK","NG"))))</f>
        <v>不要</v>
      </c>
      <c r="ND122" s="192" t="str">
        <f ca="1">IF($F$12&lt;$B122,"",IF(OR(AND($F$12&gt;=$B122,COUNTIF($F$35:$I$45,"温度情報")=0),$F122=0),"不要",IF(AND($F$12&gt;=$B122,COUNTIF($F$35:$I$45,"温度情報")&gt;=1,$J122="NG"),"日数NG",IF(AND($F$12&gt;=$B122,COUNTIF($F$35:$I$45,"温度情報")&gt;=1,$F122=1,MZ122&lt;&gt;""),"OK","NG"))))</f>
        <v>不要</v>
      </c>
      <c r="NF122" s="192" t="str">
        <f ca="1">IF($F$12&lt;$B122,"",IF(OR(AND($F$12&gt;=$B122,COUNTIF($F$48:$I$58,"温度情報")=0),$H122=0),"不要",IF(AND($F$12&gt;=$B122,COUNTIF($F$48:$I$58,"温度情報")&gt;=1,$J122="NG"),"日数NG",IF(AND($F$12&gt;=$B122,COUNTIF($F$48:$I$58,"温度情報")&gt;=1,$H122=1,MZ122&lt;&gt;""),"OK","NG"))))</f>
        <v>不要</v>
      </c>
      <c r="NH122" s="192" t="str">
        <f ca="1">IF($F$12&lt;$B122,"",IF(COUNTIF(NB122:NF122,"不要")=3,"OK",IF($N122="NG","日数NG",IF(MZ122="","OK",IF(AND(MZ122&gt;=0,MZ122&lt;&gt;"",ROUNDUP(MZ122,0)-ROUNDDOWN(MZ122,0)=0),"OK","NG")))))</f>
        <v>OK</v>
      </c>
      <c r="NJ122" s="107" t="str">
        <f ca="1">IF($F$12&lt;$B122,"",IF(COUNTIF(NB122:NF122,"不要")=3,"",IF(AND($F$12&gt;=$B122,ISNUMBER(MZ122)=TRUE),MZ122,0)))</f>
        <v/>
      </c>
      <c r="NL122">
        <v>22</v>
      </c>
      <c r="NN122" s="192" t="str">
        <f ca="1">IF($F$12&lt;$B122,"",IF(AND($F$12&gt;=$B122,INDIRECT("'総括分析データ '!"&amp;NN$78&amp;$C122)&lt;&gt;""),INDIRECT("'総括分析データ '!"&amp;NN$78&amp;$C122),""))</f>
        <v/>
      </c>
      <c r="NP122" s="192" t="str">
        <f>IF(OR($F$12&lt;$B122,AND($F$64="",$H$64="",$J$64="")),"",IF(AND($F$12&gt;=$B122,OR($F$64="",$D122=0)),"不要",IF(AND($F$12&gt;=$B122,$F$64&lt;&gt;"",$D122=1,NN122&lt;&gt;""),"OK","NG")))</f>
        <v/>
      </c>
      <c r="NR122" s="192" t="str">
        <f>IF(OR($F$12&lt;$B122,AND($F$64="",$H$64="",$J$64="")),"",IF(AND($F$12&gt;=$B122,OR($H$64="",$H$64=17,$D122=0)),"不要",IF(AND($F$12&gt;=$B122,$H$64&lt;&gt;"",$D122=1,NN122&lt;&gt;""),"OK","NG")))</f>
        <v/>
      </c>
      <c r="NT122" s="107" t="str">
        <f>IF(OR(COUNTIF(NP122:NR122,"不要")=2,AND(NP122="",NR122="")),"",NN122)</f>
        <v/>
      </c>
      <c r="NV122" s="192" t="str">
        <f ca="1">IF($F$12&lt;$B122,"",IF(AND($F$12&gt;=$B122,INDIRECT("'総括分析データ '!"&amp;NV$78&amp;$C122)&lt;&gt;""),INDIRECT("'総括分析データ '!"&amp;NV$78&amp;$C122),""))</f>
        <v/>
      </c>
      <c r="NX122" s="192" t="str">
        <f>IF(OR($F$12&lt;$B122,AND($F$66="",$H$66="",$J$66="")),"",IF(AND($F$12&gt;=$B122,OR($F$66="",$D122=0)),"不要",IF(AND($F$12&gt;=$B122,$F$66&lt;&gt;"",$D122=1,NV122&lt;&gt;""),"OK","NG")))</f>
        <v/>
      </c>
      <c r="NZ122" s="192" t="str">
        <f>IF(OR($F$12&lt;$B122,AND($F$66="",$H$66="",$J$66="")),"",IF(AND($F$12&gt;=$B122,OR($H$66="",$H$66=17,$D122=0)),"不要",IF(AND($F$12&gt;=$B122,$H$66&lt;&gt;"",$D122=1,NV122&lt;&gt;""),"OK","NG")))</f>
        <v/>
      </c>
      <c r="OB122" s="107" t="str">
        <f>IF(OR(COUNTIF(NX122:NZ122,"不要")=2,AND(NX122="",NZ122="")),"",NV122)</f>
        <v/>
      </c>
      <c r="OD122" s="192" t="str">
        <f ca="1">IF($F$12&lt;$B122,"",IF(AND($F$12&gt;=$B122,INDIRECT("'総括分析データ '!"&amp;OD$78&amp;$C122)&lt;&gt;""),INDIRECT("'総括分析データ '!"&amp;OD$78&amp;$C122),""))</f>
        <v/>
      </c>
      <c r="OF122" s="192" t="str">
        <f>IF(OR($F$12&lt;$B122,AND($F$68="",$H$68="",$J$68="")),"",IF(AND($F$12&gt;=$B122,OR($F$68="",$D122=0)),"不要",IF(AND($F$12&gt;=$B122,$F$68&lt;&gt;"",$D122=1,OD122&lt;&gt;""),"OK","NG")))</f>
        <v/>
      </c>
      <c r="OH122" s="192" t="str">
        <f>IF(OR($F$12&lt;$B122,AND($F$68="",$H$68="",$J$68="")),"",IF(AND($F$12&gt;=$B122,OR($H$68="",$H$68=17,$D122=0)),"不要",IF(AND($F$12&gt;=$B122,$H$68&lt;&gt;"",$D122=1,OD122&lt;&gt;""),"OK","NG")))</f>
        <v/>
      </c>
      <c r="OJ122" s="107" t="str">
        <f>IF(OR(COUNTIF(OF122:OH122,"不要")=2,AND(OF122="",OH122="")),"",OD122)</f>
        <v/>
      </c>
      <c r="OL122" s="192" t="str">
        <f ca="1">IF($F$12&lt;$B122,"",IF(AND($F$12&gt;=$B122,INDIRECT("'総括分析データ '!"&amp;OL$78&amp;$C122)&lt;&gt;""),INDIRECT("'総括分析データ '!"&amp;OL$78&amp;$C122),""))</f>
        <v/>
      </c>
      <c r="ON122" s="192" t="str">
        <f>IF(OR($F$12&lt;$B122,AND($F$70="",$H$70="",$J$70="")),"",IF(AND($F$12&gt;=$B122,OR($F$70="",$D122=0)),"不要",IF(AND($F$12&gt;=$B122,$F$70&lt;&gt;"",$D122=1,OL122&lt;&gt;""),"OK","NG")))</f>
        <v/>
      </c>
      <c r="OP122" s="192" t="str">
        <f>IF(OR($F$12&lt;$B122,AND($F$70="",$H$70="",$J$70="")),"",IF(AND($F$12&gt;=$B122,OR($H$70="",$H$70=17,$D122=0)),"不要",IF(AND($F$12&gt;=$B122,$H$70&lt;&gt;"",$D122=1,OL122&lt;&gt;""),"OK","NG")))</f>
        <v/>
      </c>
      <c r="OR122" s="107" t="str">
        <f>IF(OR(COUNTIF(ON122:OP122,"不要")=2,AND(ON122="",OP122="")),"",OL122)</f>
        <v/>
      </c>
    </row>
    <row r="123" spans="2:408" ht="5.0999999999999996" customHeight="1" thickBot="1" x14ac:dyDescent="0.2">
      <c r="L123" s="6"/>
      <c r="CT123" s="108"/>
      <c r="EF123" s="108"/>
      <c r="FJ123" s="108"/>
      <c r="FL123" s="108"/>
      <c r="FZ123" s="108"/>
      <c r="GR123" s="108"/>
      <c r="HF123" s="108"/>
      <c r="HV123" s="108"/>
      <c r="IT123" s="6"/>
      <c r="JL123" s="108"/>
      <c r="JX123" s="6"/>
      <c r="KJ123" s="6"/>
      <c r="KX123" s="6"/>
      <c r="LJ123" s="6"/>
      <c r="LX123" s="108"/>
      <c r="ML123" s="6"/>
      <c r="MX123" s="6"/>
      <c r="NJ123" s="6"/>
    </row>
    <row r="124" spans="2:408" ht="14.25" thickBot="1" x14ac:dyDescent="0.2">
      <c r="B124">
        <v>23</v>
      </c>
      <c r="C124">
        <v>36</v>
      </c>
      <c r="D124" s="52">
        <f ca="1">IF($F$12&lt;$B124,"",IF(AND($F$12&gt;=$B124,INDIRECT("'総括分析データ '!"&amp;D$78&amp;$C124)="○"),1,IF(AND($F$12&gt;=$B124,INDIRECT("'総括分析データ '!"&amp;D$78&amp;$C124)&lt;&gt;"○"),0)))</f>
        <v>0</v>
      </c>
      <c r="F124" s="52">
        <f ca="1">IF($F$12&lt;$B124,"",IF(AND($F$12&gt;=$B124,INDIRECT("'総括分析データ '!"&amp;F$78&amp;$C124)="○"),1,IF(AND($F$12&gt;=$B124,INDIRECT("'総括分析データ '!"&amp;F$78&amp;$C124)&lt;&gt;"○"),0)))</f>
        <v>0</v>
      </c>
      <c r="H124" s="52">
        <f ca="1">IF($F$12&lt;$B124,"",IF(AND($F$12&gt;=$B124,INDIRECT("'総括分析データ '!"&amp;H$78&amp;$C124)="○"),1,IF(AND($F$12&gt;=$B124,INDIRECT("'総括分析データ '!"&amp;H$78&amp;$C124)&lt;&gt;"○"),0)))</f>
        <v>0</v>
      </c>
      <c r="J124" s="192" t="str">
        <f ca="1">IF($F$12&lt;B124,"",IF(AND($F$12&gt;=B124,$F$18="",H124=1),"NG",IF(AND($F$12&gt;=B124,$F$18=17,D124=0,F124=0,H124=0),"NG",IF(AND($F$12&gt;=B124,$F$18="",D124=0,F124=0),"NG",IF(AND($F$12&gt;=B124,OR(D124&gt;=2,F124&gt;=2,H124&gt;=2)),"NG","OK")))))</f>
        <v>NG</v>
      </c>
      <c r="L124" s="52">
        <f ca="1">IF($F$12&lt;B124,"",IF(ISNUMBER(INDIRECT("'総括分析データ '!"&amp;L$78&amp;$C124))=TRUE,VALUE(INDIRECT("'総括分析データ '!"&amp;L$78&amp;$C124)),0))</f>
        <v>0</v>
      </c>
      <c r="N124" s="192" t="str">
        <f ca="1">IF($F$12&lt;$B124,"",IF(AND(L124="",L124&lt;10),"NG","OK"))</f>
        <v>OK</v>
      </c>
      <c r="O124" s="6"/>
      <c r="P124" s="52" t="str">
        <f ca="1">IF($F$12&lt;$B124,"",IF(AND($F$12&gt;=$B124,INDIRECT("'総括分析データ '!"&amp;P$78&amp;$C124)&lt;&gt;""),INDIRECT("'総括分析データ '!"&amp;P$78&amp;$C124),""))</f>
        <v/>
      </c>
      <c r="R124" s="52" t="str">
        <f ca="1">IF($F$12&lt;$B124,"",IF(AND($F$12&gt;=$B124,INDIRECT("'総括分析データ '!"&amp;R$78&amp;$C124)&lt;&gt;""),UPPER(INDIRECT("'総括分析データ '!"&amp;R$78&amp;$C124)),""))</f>
        <v/>
      </c>
      <c r="T124" s="52" t="str">
        <f ca="1">IF($F$12&lt;$B124,"",IF(AND($F$12&gt;=$B124,INDIRECT("'総括分析データ '!"&amp;T$78&amp;$C124)&lt;&gt;""),INDIRECT("'総括分析データ '!"&amp;T$78&amp;$C124),""))</f>
        <v/>
      </c>
      <c r="V124" s="52" t="str">
        <f ca="1">IF($F$12&lt;$B124,"",IF(AND($F$12&gt;=$B124,INDIRECT("'総括分析データ '!"&amp;V$78&amp;$C124)&lt;&gt;""),VALUE(INDIRECT("'総括分析データ '!"&amp;V$78&amp;$C124)),""))</f>
        <v/>
      </c>
      <c r="X124" s="192" t="str">
        <f ca="1">IF($F$12&lt;$B124,"",IF(AND($F$12&gt;=$B124,COUNTIF(プルダウンリスト!$F$3:$F$137,反映・確認シート!P124)=1,COUNTIF(プルダウンリスト!$H$3:$H$4233,反映・確認シート!R124)&gt;=1,T124&lt;&gt;"",V124&lt;&gt;""),"OK","NG"))</f>
        <v>NG</v>
      </c>
      <c r="Z124" s="453" t="str">
        <f ca="1">P124&amp;R124&amp;T124&amp;V124</f>
        <v/>
      </c>
      <c r="AA124" s="454"/>
      <c r="AB124" s="455"/>
      <c r="AD124" s="453" t="str">
        <f ca="1">IF($F$12&lt;$B124,"",IF(AND($F$12&gt;=$B124,INDIRECT("'総括分析データ '!"&amp;AD$78&amp;$C124)&lt;&gt;""),ASC(INDIRECT("'総括分析データ '!"&amp;AD$78&amp;$C124)),""))</f>
        <v/>
      </c>
      <c r="AE124" s="454"/>
      <c r="AF124" s="455"/>
      <c r="AH124" s="192" t="str">
        <f ca="1">IF($F$12&lt;$B124,"",IF(AND($F$12&gt;=$B124,AD124&lt;&gt;""),"OK","NG"))</f>
        <v>NG</v>
      </c>
      <c r="AJ124" s="462" t="str">
        <f ca="1">IF($F$12&lt;$B124,"",IF(AND($F$12&gt;=$B124,INDIRECT("'総括分析データ '!"&amp;AJ$78&amp;$C124)&lt;&gt;""),DBCS(SUBSTITUTE(SUBSTITUTE(INDIRECT("'総括分析データ '!"&amp;AJ$78&amp;$C124),"　"," ")," ","")),""))</f>
        <v/>
      </c>
      <c r="AK124" s="463"/>
      <c r="AL124" s="464"/>
      <c r="AN124" s="192" t="str">
        <f ca="1">IF($F$12&lt;$B124,"",IF(AND($F$12&gt;=$B124,AJ124&lt;&gt;""),"OK","BC"))</f>
        <v>BC</v>
      </c>
      <c r="AP124" s="52" t="str">
        <f ca="1">IF(OR($F$12&lt;$B124,INDIRECT("'総括分析データ '!"&amp;AP$78&amp;$C124)=""),"",INDIRECT("'総括分析データ '!"&amp;AP$78&amp;$C124))</f>
        <v/>
      </c>
      <c r="AR124" s="192" t="str">
        <f ca="1">IF($F$12&lt;$B124,"",IF(AND($F$12&gt;=$B124,COUNTIF(プルダウンリスト!$C$13:$C$16,反映・確認シート!AP124)=1),"OK","NG"))</f>
        <v>NG</v>
      </c>
      <c r="AT124">
        <v>23</v>
      </c>
      <c r="AV124" s="192" t="str">
        <f ca="1">IF($F$12&lt;$B124,"",IF(AND($F$12&gt;=$B124,INDIRECT("'総括分析データ '!"&amp;AV$78&amp;$C124)&lt;&gt;""),INDIRECT("'総括分析データ '!"&amp;AV$78&amp;$C124),""))</f>
        <v/>
      </c>
      <c r="AX124" s="192" t="str">
        <f ca="1">IF($F$12&lt;$B124,"",IF($N124="NG","日数NG",IF(OR(AND($F$6="連携前",$F$12&gt;=$B124,AV124&gt;0,AV124&lt;L124*2880),AND($F$6="連携後",$F$12&gt;=$B124,AV124&gt;=0,AV124&lt;L124*2880)),"OK","NG")))</f>
        <v>NG</v>
      </c>
      <c r="AZ124" s="92">
        <f ca="1">IF($F$12&lt;$B124,"",IF(AND($F$12&gt;=$B124,ISNUMBER(AV124)=TRUE),AV124,0))</f>
        <v>0</v>
      </c>
      <c r="BB124" s="192" t="str">
        <f ca="1">IF($F$12&lt;$B124,"",IF(AND($F$12&gt;=$B124,INDIRECT("'総括分析データ '!"&amp;BB$78&amp;$C124)&lt;&gt;""),VALUE(INDIRECT("'総括分析データ '!"&amp;BB$78&amp;$C124)),""))</f>
        <v/>
      </c>
      <c r="BD124" s="192" t="str">
        <f ca="1">IF($F$12&lt;$B124,"",IF($N124="NG","日数NG",IF(BB124="","NG",IF(AND($F$12&gt;=$B124,$BB124&lt;=$L124*100),"OK","BC"))))</f>
        <v>NG</v>
      </c>
      <c r="BF124" s="192" t="str">
        <f ca="1">IF($F$12&lt;$B124,"",IF(OR($AX124="NG",$AX124="日数NG"),"距離NG",IF(AND($F$12&gt;=$B124,OR(AND($F$6="連携前",$BB124&gt;0),AND($F$6="連携後",$AZ124=0,$BB124=0),AND($F$6="連携後",$AZ124&gt;0,$BB124&gt;0))),"OK","NG")))</f>
        <v>距離NG</v>
      </c>
      <c r="BH124" s="92" t="str">
        <f ca="1">IF($F$12&lt;$B124,"",BB124)</f>
        <v/>
      </c>
      <c r="BJ124" s="192" t="str">
        <f ca="1">IF($F$12&lt;$B124,"",IF(AND($F$12&gt;=$B124,INDIRECT("'総括分析データ '!"&amp;BJ$78&amp;$C124)&lt;&gt;""),VALUE(INDIRECT("'総括分析データ '!"&amp;BJ$78&amp;$C124)),""))</f>
        <v/>
      </c>
      <c r="BL124" s="192" t="str">
        <f ca="1">IF($F$12&lt;$B124,"",IF($N124="NG","日数NG",IF(AND(BJ124&gt;=0,BJ124&lt;&gt;"",BJ124&lt;=100),"OK","NG")))</f>
        <v>NG</v>
      </c>
      <c r="BN124" s="92">
        <f ca="1">IF($F$12&lt;$B124,"",IF(AND($F$12&gt;=$B124,ISNUMBER(BJ124)=TRUE),BJ124,0))</f>
        <v>0</v>
      </c>
      <c r="BP124" s="192" t="str">
        <f ca="1">IF($F$12&lt;$B124,"",IF(AND($F$12&gt;=$B124,INDIRECT("'総括分析データ '!"&amp;BP$78&amp;$C124)&lt;&gt;""),VALUE(INDIRECT("'総括分析データ '!"&amp;BP$78&amp;$C124)),""))</f>
        <v/>
      </c>
      <c r="BR124" s="192" t="str">
        <f ca="1">IF($F$12&lt;$B124,"",IF(OR($AX124="NG",$AX124="日数NG"),"距離NG",IF(BP124="","NG",IF(AND($F$12&gt;=$B124,OR(AND($F$6="連携前",$BP124&gt;0),AND($F$6="連携後",$AZ124=0,$BP124=0),AND($F$6="連携後",$AZ124&gt;0,$BP124&gt;0))),"OK","NG"))))</f>
        <v>距離NG</v>
      </c>
      <c r="BT124" s="92">
        <f ca="1">IF($F$12&lt;$B124,"",IF(AND($F$12&gt;=$B124,ISNUMBER(BP124)=TRUE),BP124,0))</f>
        <v>0</v>
      </c>
      <c r="BV124" s="192" t="str">
        <f ca="1">IF($F$12&lt;$B124,"",IF(AND($F$12&gt;=$B124,INDIRECT("'総括分析データ '!"&amp;BV$78&amp;$C124)&lt;&gt;""),VALUE(INDIRECT("'総括分析データ '!"&amp;BV$78&amp;$C124)),""))</f>
        <v/>
      </c>
      <c r="BX124" s="192" t="str">
        <f ca="1">IF($F$12&lt;$B124,"",IF(AND($F$12&gt;=$B124,$F$16=5,$BV124=""),"NG","OK"))</f>
        <v>OK</v>
      </c>
      <c r="BZ124" s="192" t="str">
        <f ca="1">IF($F$12&lt;$B124,"",IF(AND($F$12&gt;=$B124,$BP124&lt;&gt;"",$BV124&gt;$BP124),"NG","OK"))</f>
        <v>OK</v>
      </c>
      <c r="CB124" s="92">
        <f ca="1">IF($F$12&lt;$B124,"",IF(AND($F$12&gt;=$B124,ISNUMBER(BV124)=TRUE),BV124,0))</f>
        <v>0</v>
      </c>
      <c r="CD124" s="92">
        <f ca="1">IF($F$12&lt;$B124,"",IF(AND($F$12&gt;=$B124,ISNUMBER(INDIRECT("'総括分析データ '!"&amp;CD$78&amp;$C124)=TRUE)),INDIRECT("'総括分析データ '!"&amp;CD$78&amp;$C124),0))</f>
        <v>0</v>
      </c>
      <c r="CF124">
        <v>23</v>
      </c>
      <c r="CH124" s="192" t="str">
        <f ca="1">IF($F$12&lt;$B124,"",IF(AND($F$12&gt;=$B124,INDIRECT("'総括分析データ '!"&amp;CH$78&amp;$C124)&lt;&gt;""),VALUE(INDIRECT("'総括分析データ '!"&amp;CH$78&amp;$C124)),""))</f>
        <v/>
      </c>
      <c r="CJ124" s="192" t="str">
        <f ca="1">IF($F$12&lt;$B124,"",IF(OR(AND($F$12&gt;=$B124,COUNTIF($F$22:$I$32,"走行時間")=0),$D124=0),"不要",IF(AND($F$12&gt;=$B124,COUNTIF($F$22:$I$32,"走行時間")=1,$J124="NG"),"日数NG",IF(AND($F$12&gt;=$B124,COUNTIF($F$22:$I$32,"走行時間")=1,$D124=1,$CH124&lt;&gt;""),"OK","NG"))))</f>
        <v>不要</v>
      </c>
      <c r="CL124" s="192" t="str">
        <f ca="1">IF($F$12&lt;$B124,"",IF(OR(AND($F$12&gt;=$B124,COUNTIF($F$35:$I$45,"走行時間")=0),$F124=0),"不要",IF(AND($F$12&gt;=$B124,COUNTIF($F$35:$I$45,"走行時間")=1,$J124="NG"),"日数NG",IF(AND($F$12&gt;=$B124,COUNTIF($F$35:$I$45,"走行時間")=1,$F124=1,$CH124&lt;&gt;""),"OK","NG"))))</f>
        <v>不要</v>
      </c>
      <c r="CN124" s="192" t="str">
        <f ca="1">IF($F$12&lt;$B124,"",IF(OR(AND($F$12&gt;=$B124,COUNTIF($F$48:$I$58,"走行時間")=0),$H124=0),"不要",IF(AND($F$12&gt;=$B124,COUNTIF($F$48:$I$58,"走行時間")=1,$J124="NG"),"日数NG",IF(AND($F$12&gt;=$B124,COUNTIF($F$48:$I$58,"走行時間")=1,$H124=1,$CH124&lt;&gt;""),"OK","NG"))))</f>
        <v>不要</v>
      </c>
      <c r="CP124" s="192" t="str">
        <f ca="1">IF($F$12&lt;$B124,"",IF(COUNTIF($CJ124:$CN124,"不要")=3,"OK",IF(OR($AX124="NG",$AX124="日数NG"),"距離NG",IF(AND($F$12&gt;=$B124,OR(AND($F$6="連携前",CH124&gt;0),AND($F$6="連携後",$AZ124=0,CH124=0),AND($F$6="連携後",$AZ124&gt;0,CH124&gt;0))),"OK","NG"))))</f>
        <v>OK</v>
      </c>
      <c r="CR124" s="192" t="str">
        <f ca="1">IF($F$12&lt;$B124,"",IF(COUNTIF($CJ124:$CN124,"不要")=3,"OK",IF(OR($AX124="NG",$AX124="日数NG"),"距離NG",IF(AND($F$12&gt;=$B124,$L124*1440&gt;=CH124),"OK","NG"))))</f>
        <v>OK</v>
      </c>
      <c r="CT124" s="107" t="str">
        <f ca="1">IF(OR(COUNTIF($CJ124:$CN124,"不要")=3,$F$12&lt;$B124),"",IF(AND($F$12&gt;=$B124,ISNUMBER(CH124)=TRUE),CH124,0))</f>
        <v/>
      </c>
      <c r="CV124" s="192" t="str">
        <f ca="1">IF($F$12&lt;$B124,"",IF(AND($F$12&gt;=$B124,INDIRECT("'総括分析データ '!"&amp;CV$78&amp;$C124)&lt;&gt;""),VALUE(INDIRECT("'総括分析データ '!"&amp;CV$78&amp;$C124)),""))</f>
        <v/>
      </c>
      <c r="CX124" s="192" t="str">
        <f ca="1">IF($F$12&lt;$B124,"",IF(OR(AND($F$12&gt;=$B124,COUNTIF($F$22:$I$32,"平均速度")=0),$D124=0),"不要",IF(AND($F$12&gt;=$B124,COUNTIF($F$22:$I$32,"平均速度")=1,$J124="NG"),"日数NG",IF(AND($F$12&gt;=$B124,COUNTIF($F$22:$I$32,"平均速度")=1,$D124=1,$CH124&lt;&gt;""),"OK","NG"))))</f>
        <v>不要</v>
      </c>
      <c r="CZ124" s="192" t="str">
        <f ca="1">IF($F$12&lt;$B124,"",IF(OR(AND($F$12&gt;=$B124,COUNTIF($F$35:$I$45,"平均速度")=0),$F124=0),"不要",IF(AND($F$12&gt;=$B124,COUNTIF($F$35:$I$45,"平均速度")=1,$J124="NG"),"日数NG",IF(AND($F$12&gt;=$B124,COUNTIF($F$35:$I$45,"平均速度")=1,$F124=1,$CH124&lt;&gt;""),"OK","NG"))))</f>
        <v>不要</v>
      </c>
      <c r="DB124" s="192" t="str">
        <f ca="1">IF($F$12&lt;$B124,"",IF(OR(AND($F$12&gt;=$B124,COUNTIF($F$48:$I$58,"平均速度")=0),$H124=0),"不要",IF(AND($F$12&gt;=$B124,COUNTIF($F$48:$I$58,"平均速度")=1,$J124="NG"),"日数NG",IF(AND($F$12&gt;=$B124,COUNTIF($F$48:$I$58,"平均速度")=1,$H124=1,$CH124&lt;&gt;""),"OK","NG"))))</f>
        <v>不要</v>
      </c>
      <c r="DD124" s="192" t="str">
        <f ca="1">IF($F$12&lt;$B124,"",IF(COUNTIF($CX124:$DB124,"不要")=3,"OK",IF(OR($AX124="NG",$AX124="日数NG"),"距離NG",IF(AND($F$12&gt;=$B124,OR(AND($F$6="連携前",CV124&gt;0),AND($F$6="連携後",$AV124=0,CV124=0),AND($F$6="連携後",$AV124&gt;0,CV124&gt;0))),"OK","NG"))))</f>
        <v>OK</v>
      </c>
      <c r="DF124" s="192" t="str">
        <f ca="1">IF($F$12&lt;$B124,"",IF(COUNTIF($CX124:$DB124,"不要")=3,"OK",IF(OR($AX124="NG",$AX124="日数NG"),"距離NG",IF(AND($F$12&gt;=$B124,CV124&lt;60),"OK",IF(AND($F$12&gt;=$B124,CV124&lt;120),"BC","NG")))))</f>
        <v>OK</v>
      </c>
      <c r="DH124" s="107" t="str">
        <f ca="1">IF(OR($F$12&lt;$B124,COUNTIF($CX124:$DB124,"不要")=3),"",IF(AND($F$12&gt;=$B124,ISNUMBER(CV124)=TRUE),CV124,0))</f>
        <v/>
      </c>
      <c r="DJ124">
        <v>23</v>
      </c>
      <c r="DL124" s="192" t="str">
        <f ca="1">IF($F$12&lt;$B124,"",IF(AND($F$12&gt;=$B124,INDIRECT("'総括分析データ '!"&amp;DL$78&amp;$C124)&lt;&gt;""),VALUE(INDIRECT("'総括分析データ '!"&amp;DL$78&amp;$C124)),""))</f>
        <v/>
      </c>
      <c r="DN124" s="192" t="str">
        <f ca="1">IF($F$12&lt;$B124,"",IF(OR(AND($F$12&gt;=$B124,COUNTIF($F$22:$I$32,"走行距離（高速道路）")=0),$D124=0),"不要",IF(AND($F$12&gt;=$B124,COUNTIF($F$22:$I$32,"走行距離（高速道路）")&gt;=1,$J124="NG"),"日数NG",IF(AND($F$12&gt;=$B124,COUNTIF($F$22:$I$32,"走行距離（高速道路）")&gt;=1,$D124=1,$CH124&lt;&gt;""),"OK","NG"))))</f>
        <v>不要</v>
      </c>
      <c r="DP124" s="192" t="str">
        <f ca="1">IF($F$12&lt;$B124,"",IF(OR(AND($F$12&gt;=$B124,COUNTIF($F$35:$I$45,"走行距離（高速道路）")=0),$F124=0),"不要",IF(AND($F$12&gt;=$B124,COUNTIF($F$35:$I$45,"走行距離（高速道路）")&gt;=1,$J124="NG"),"日数NG",IF(AND($F$12&gt;=$B124,COUNTIF($F$35:$I$45,"走行距離（高速道路）")&gt;=1,$F124=1,$CH124&lt;&gt;""),"OK","NG"))))</f>
        <v>不要</v>
      </c>
      <c r="DR124" s="192" t="str">
        <f ca="1">IF($F$12&lt;$B124,"",IF(OR(AND($F$12&gt;=$B124,COUNTIF($F$48:$I$58,"走行距離（高速道路）")=0),$H124=0),"不要",IF(AND($F$12&gt;=$B124,COUNTIF($F$48:$I$58,"走行距離（高速道路）")&gt;=1,$J124="NG"),"日数NG",IF(AND($F$12&gt;=$B124,COUNTIF($F$48:$I$58,"走行距離（高速道路）")&gt;=1,$H124=1,$CH124&lt;&gt;""),"OK","NG"))))</f>
        <v>不要</v>
      </c>
      <c r="DT124" s="192" t="str">
        <f ca="1">IF($F$12&lt;$B124,"",IF(COUNTIF($DN124:$DR124,"不要")=3,"OK",IF(OR($AX124="NG",$AX124="日数NG"),"距離NG",IF(DL124&gt;=0,"OK","NG"))))</f>
        <v>OK</v>
      </c>
      <c r="DV124" s="192" t="str">
        <f ca="1">IF($F$12&lt;$B124,"",IF(COUNTIF($DN124:$DR124,"不要")=3,"OK",IF(OR($AX124="NG",$AX124="日数NG"),"距離NG",IF(AND($F$12&gt;=$B124,AX124="OK",OR(DL124&lt;=AZ124,DL124="")),"OK","NG"))))</f>
        <v>OK</v>
      </c>
      <c r="DX124" s="107" t="str">
        <f ca="1">IF(OR($F$12&lt;$B124,COUNTIF($DN124:$DR124,"不要")=3),"",IF(AND($F$12&gt;=$B124,ISNUMBER(DL124)=TRUE),DL124,0))</f>
        <v/>
      </c>
      <c r="DZ124" s="192" t="str">
        <f ca="1">IF($F$12&lt;$B124,"",IF(AND($F$12&gt;=$B124,INDIRECT("'総括分析データ '!"&amp;DZ$78&amp;$C124)&lt;&gt;""),VALUE(INDIRECT("'総括分析データ '!"&amp;DZ$78&amp;$C124)),""))</f>
        <v/>
      </c>
      <c r="EB124" s="192" t="str">
        <f ca="1">IF($F$12&lt;$B124,"",IF(COUNTIF($CJ124:$CN124,"不要")=3,"OK",IF($N124="NG","日数NG",IF(OR(DZ124&gt;=0,DZ124=""),"OK","NG"))))</f>
        <v>OK</v>
      </c>
      <c r="ED124" s="192" t="str">
        <f ca="1">IF($F$12&lt;$B124,"",IF(COUNTIF($CJ124:$CN124,"不要")=3,"OK",IF($N124="NG","日数NG",IF(OR(DZ124&lt;=CH124,DZ124=""),"OK","NG"))))</f>
        <v>OK</v>
      </c>
      <c r="EF124" s="107">
        <f ca="1">IF($F$12&lt;$B124,"",IF(AND($F$12&gt;=$B124,ISNUMBER(DZ124)=TRUE),DZ124,0))</f>
        <v>0</v>
      </c>
      <c r="EH124" s="192" t="str">
        <f ca="1">IF($F$12&lt;$B124,"",IF(AND($F$12&gt;=$B124,INDIRECT("'総括分析データ '!"&amp;EH$78&amp;$C124)&lt;&gt;""),VALUE(INDIRECT("'総括分析データ '!"&amp;EH$78&amp;$C124)),""))</f>
        <v/>
      </c>
      <c r="EJ124" s="192" t="str">
        <f ca="1">IF($F$12&lt;$B124,"",IF(COUNTIF($CX124:$DB124,"不要")=3,"OK",IF(OR($AX124="NG",$AX124="日数NG"),"距離NG",IF(OR(EH124&gt;=0,EH124=""),"OK","NG"))))</f>
        <v>OK</v>
      </c>
      <c r="EL124" s="192" t="str">
        <f ca="1">IF($F$12&lt;$B124,"",IF(COUNTIF($CX124:$DB124,"不要")=3,"OK",IF(OR($AX124="NG",$AX124="日数NG"),"距離NG",IF(OR(EH124&lt;=120,EH124=""),"OK","NG"))))</f>
        <v>OK</v>
      </c>
      <c r="EN124" s="92">
        <f ca="1">IF($F$12&lt;$B124,"",IF(AND($F$12&gt;=$B124,ISNUMBER(EH124)=TRUE),EH124,0))</f>
        <v>0</v>
      </c>
      <c r="EP124">
        <v>23</v>
      </c>
      <c r="ER124" s="192" t="str">
        <f ca="1">IF($F$12&lt;$B124,"",IF(AND($F$12&gt;=$B124,INDIRECT("'総括分析データ '!"&amp;ER$78&amp;$C124)&lt;&gt;""),VALUE(INDIRECT("'総括分析データ '!"&amp;ER$78&amp;$C124)),""))</f>
        <v/>
      </c>
      <c r="ET124" s="192" t="str">
        <f ca="1">IF($F$12&lt;$B124,"",IF(AND($F$12&gt;=$B124,INDIRECT("'総括分析データ '!"&amp;ET$78&amp;$C124)&lt;&gt;""),VALUE(INDIRECT("'総括分析データ '!"&amp;ET$78&amp;$C124)),""))</f>
        <v/>
      </c>
      <c r="EV124" s="192" t="str">
        <f ca="1">IF($F$12&lt;$B124,"",IF(OR(AND($F$12&gt;=$B124,COUNTIF($F$22:$I$32,"荷積み・荷卸し")=0),$D124=0),"不要",IF(AND($F$12&gt;=$B124,COUNTIF($F$22:$I$32,"荷積み・荷卸し")&gt;=1,$J124="NG"),"日数NG",IF(OR(AND($F$12&gt;=$B124,COUNTIF($F$22:$I$32,"荷積み・荷卸し")&gt;=1,$D124=1,$ER124&lt;&gt;""),AND($F$12&gt;=$B124,COUNTIF($F$22:$I$32,"荷積み・荷卸し")&gt;=1,$D124=1,$ET124&lt;&gt;"")),"OK","NG"))))</f>
        <v>不要</v>
      </c>
      <c r="EX124" s="192" t="str">
        <f ca="1">IF($F$12&lt;$B124,"",IF(OR(AND($F$12&gt;=$B124,COUNTIF($F$35:$I$45,"荷積み・荷卸し")=0),$F124=0),"不要",IF(AND($F$12&gt;=$B124,COUNTIF($F$35:$I$45,"荷積み・荷卸し")&gt;=1,$J124="NG"),"日数NG",IF(OR(AND($F$12&gt;=$B124,COUNTIF($F$35:$I$45,"荷積み・荷卸し")&gt;=1,$F124=1,$ER124&lt;&gt;""),AND($F$12&gt;=$B124,COUNTIF($F$35:$I$45,"荷積み・荷卸し")&gt;=1,$F124=1,$ET124&lt;&gt;"")),"OK","NG"))))</f>
        <v>不要</v>
      </c>
      <c r="EZ124" s="192" t="str">
        <f ca="1">IF($F$12&lt;$B124,"",IF(OR(AND($F$12&gt;=$B124,COUNTIF($F$48:$I$58,"荷積み・荷卸し")=0),$H124=0),"不要",IF(AND($F$12&gt;=$B124,COUNTIF($F$48:$I$58,"荷積み・荷卸し")&gt;=1,$J124="NG"),"日数NG",IF(OR(AND($F$12&gt;=$B124,COUNTIF($F$48:$I$58,"荷積み・荷卸し")&gt;=1,$H124=1,$ER124&lt;&gt;""),AND($F$12&gt;=$B124,COUNTIF($F$48:$I$58,"荷積み・荷卸し")&gt;=1,$H124=1,$ET124&lt;&gt;"")),"OK","NG"))))</f>
        <v>不要</v>
      </c>
      <c r="FB124" s="192" t="str">
        <f ca="1">IF($F$12&lt;$B124,"",IF(COUNTIF($EV124:$EZ124,"不要")=3,"OK",IF($N124="NG","日数NG",IF(OR(ER124&gt;=0,ER124=""),"OK","NG"))))</f>
        <v>OK</v>
      </c>
      <c r="FD124" s="192" t="str">
        <f ca="1">IF($F$12&lt;$B124,"",IF(COUNTIF($EV124:$EZ124,"不要")=3,"OK",IF($N124="NG","日数NG",IF(OR(ER124&lt;=$L124*1440,ER124=""),"OK","NG"))))</f>
        <v>OK</v>
      </c>
      <c r="FF124" s="192" t="str">
        <f ca="1">IF($F$12&lt;$B124,"",IF(COUNTIF($EV124:$EZ124,"不要")=3,"OK",IF($N124="NG","日数NG",IF(OR(ET124&gt;=0,ET124=""),"OK","NG"))))</f>
        <v>OK</v>
      </c>
      <c r="FH124" s="192" t="str">
        <f ca="1">IF($F$12&lt;$B124,"",IF(COUNTIF($EV124:$EZ124,"不要")=3,"OK",IF($N124="NG","日数NG",IF(OR(ET124&lt;=$L124*1440,ET124=""),"OK","NG"))))</f>
        <v>OK</v>
      </c>
      <c r="FJ124" s="107" t="str">
        <f ca="1">IF($F$12&lt;$B124,"",IF(COUNTIF($EV124:$EZ124,"不要")=3,"",IF(AND($F$12&gt;=$B124,ISNUMBER(ER124)=TRUE),ER124,0)))</f>
        <v/>
      </c>
      <c r="FL124" s="107" t="str">
        <f ca="1">IF($F$12&lt;$B124,"",IF(COUNTIF($EV124:$EZ124,"不要")=3,"",IF(AND($F$12&gt;=$B124,ISNUMBER(ET124)=TRUE),ET124,0)))</f>
        <v/>
      </c>
      <c r="FN124" s="192" t="str">
        <f ca="1">IF($F$12&lt;$B124,"",IF(AND($F$12&gt;=$B124,INDIRECT("'総括分析データ '!"&amp;FN$78&amp;$C124)&lt;&gt;""),VALUE(INDIRECT("'総括分析データ '!"&amp;FN$78&amp;$C124)),""))</f>
        <v/>
      </c>
      <c r="FP124" s="192" t="str">
        <f ca="1">IF($F$12&lt;$B124,"",IF(OR(AND($F$12&gt;=$B124,COUNTIF($F$22:$I$32,"荷待ち時間")=0),$D124=0),"不要",IF(AND($F$12&gt;=$B124,COUNTIF($F$22:$I$32,"荷待ち時間")&gt;=1,$J124="NG"),"日数NG",IF(AND($F$12&gt;=$B124,COUNTIF($F$22:$I$32,"荷待ち時間")&gt;=1,$D124=1,$FN124&lt;&gt;""),"OK","NG"))))</f>
        <v>不要</v>
      </c>
      <c r="FR124" s="192" t="str">
        <f ca="1">IF($F$12&lt;$B124,"",IF(OR(AND($F$12&gt;=$B124,COUNTIF($F$35:$I$45,"荷待ち時間")=0),$F124=0),"不要",IF(AND($F$12&gt;=$B124,COUNTIF($F$35:$I$45,"荷待ち時間")&gt;=1,$J124="NG"),"日数NG",IF(AND($F$12&gt;=$B124,COUNTIF($F$35:$I$45,"荷待ち時間")&gt;=1,$F124=1,$FN124&lt;&gt;""),"OK","NG"))))</f>
        <v>不要</v>
      </c>
      <c r="FT124" s="192" t="str">
        <f ca="1">IF($F$12&lt;$B124,"",IF(OR(AND($F$12&gt;=$B124,COUNTIF($F$48:$I$58,"荷待ち時間")=0),$H124=0),"不要",IF(AND($F$12&gt;=$B124,COUNTIF($F$48:$I$58,"荷待ち時間")&gt;=1,$J124="NG"),"日数NG",IF(AND($F$12&gt;=$B124,COUNTIF($F$48:$I$58,"荷待ち時間")&gt;=1,$H124=1,$FN124&lt;&gt;""),"OK","NG"))))</f>
        <v>不要</v>
      </c>
      <c r="FV124" s="192" t="str">
        <f ca="1">IF($F$12&lt;$B124,"",IF(COUNTIF($FP124:$FT124,"不要")=3,"OK",IF($N124="NG","日数NG",IF(FN124&gt;=0,"OK","NG"))))</f>
        <v>OK</v>
      </c>
      <c r="FX124" s="192" t="str">
        <f ca="1">IF($F$12&lt;$B124,"",IF(COUNTIF($FP124:$FT124,"不要")=3,"OK",IF($N124="NG","日数NG",IF(AND($F$12&gt;=$B124,$N124="OK",FN124&lt;=$L124*1440),"OK","NG"))))</f>
        <v>OK</v>
      </c>
      <c r="FZ124" s="107" t="str">
        <f ca="1">IF($F$12&lt;$B124,"",IF(COUNTIF($FP124:$FT124,"不要")=3,"",IF(AND($F$12&gt;=$B124,ISNUMBER(FN124)=TRUE),FN124,0)))</f>
        <v/>
      </c>
      <c r="GB124">
        <v>23</v>
      </c>
      <c r="GD124" s="192" t="str">
        <f ca="1">IF($F$12&lt;$B124,"",IF(AND($F$12&gt;=$B124,INDIRECT("'総括分析データ '!"&amp;GD$78&amp;$C124)&lt;&gt;""),VALUE(INDIRECT("'総括分析データ '!"&amp;GD$78&amp;$C124)),""))</f>
        <v/>
      </c>
      <c r="GF124" s="192" t="str">
        <f ca="1">IF($F$12&lt;$B124,"",IF(OR(AND($F$12&gt;=$B124,COUNTIF($F$22:$I$32,"荷待ち時間（うちアイドリング時間）")=0),$D124=0),"不要",IF(AND($F$12&gt;=$B124,COUNTIF($F$22:$I$32,"荷待ち時間（うちアイドリング時間）")&gt;=1,$J124="NG"),"日数NG",IF(AND($F$12&gt;=$B124,COUNTIF($F$22:$I$32,"荷待ち時間（うちアイドリング時間）")&gt;=1,$D124=1,GD124&lt;&gt;""),"OK","NG"))))</f>
        <v>不要</v>
      </c>
      <c r="GH124" s="192" t="str">
        <f ca="1">IF($F$12&lt;$B124,"",IF(OR(AND($F$12&gt;=$B124,COUNTIF($F$35:$I$45,"荷待ち時間（うちアイドリング時間）")=0),$F124=0),"不要",IF(AND($F$12&gt;=$B124,COUNTIF($F$35:$I$45,"荷待ち時間（うちアイドリング時間）")&gt;=1,$J124="NG"),"日数NG",IF(AND($F$12&gt;=$B124,COUNTIF($F$35:$I$45,"荷待ち時間（うちアイドリング時間）")&gt;=1,$F124=1,$GD124&lt;&gt;""),"OK","NG"))))</f>
        <v>不要</v>
      </c>
      <c r="GJ124" s="192" t="str">
        <f ca="1">IF($F$12&lt;$B124,"",IF(OR(AND($F$12&gt;=$B124,COUNTIF($F$48:$I$58,"荷待ち時間（うちアイドリング時間）")=0),$H124=0),"不要",IF(AND($F$12&gt;=$B124,COUNTIF($F$48:$I$58,"荷待ち時間（うちアイドリング時間）")&gt;=1,$J124="NG"),"日数NG",IF(AND($F$12&gt;=$B124,COUNTIF($F$48:$I$58,"荷待ち時間（うちアイドリング時間）")&gt;=1,$H124=1,$GD124&lt;&gt;""),"OK","NG"))))</f>
        <v>不要</v>
      </c>
      <c r="GL124" s="192" t="str">
        <f ca="1">IF($F$12&lt;$B124,"",IF(OR(AND($F$12&gt;=$B124,$F124=0),AND($F$12&gt;=$B124,$F$16&lt;&gt;5)),"不要",IF(AND($F$12&gt;=$B124,$F$16=5,$GD124&lt;&gt;""),"OK","NG")))</f>
        <v>不要</v>
      </c>
      <c r="GN124" s="192" t="str">
        <f ca="1">IF($F$12&lt;$B124,"",IF($N124="NG","日数NG",IF(GD124&gt;=0,"OK","NG")))</f>
        <v>OK</v>
      </c>
      <c r="GP124" s="192" t="str">
        <f ca="1">IF($F$12&lt;$B124,"",IF($N124="NG","日数NG",IF(OR(COUNTIF(GF124:GL124,"不要")=4,AND($F$12&gt;=$B124,$N124="OK",$FN124&gt;=0,$GD124&lt;=FN124),AND($F$12&gt;=$B124,$N124="OK",$FN124="",$GD124&lt;=$L124*1440)),"OK","NG")))</f>
        <v>OK</v>
      </c>
      <c r="GR124" s="107" t="str">
        <f ca="1">IF($F$12&lt;$B124,"",IF(COUNTIF($GF124:$GJ124,"不要")=3,"",IF(AND($F$12&gt;=$B124,ISNUMBER(GD124)=TRUE),GD124,0)))</f>
        <v/>
      </c>
      <c r="GT124" s="192" t="str">
        <f ca="1">IF($F$12&lt;$B124,"",IF(AND($F$12&gt;=$B124,INDIRECT("'総括分析データ '!"&amp;GT$78&amp;$C124)&lt;&gt;""),VALUE(INDIRECT("'総括分析データ '!"&amp;GT$78&amp;$C124)),""))</f>
        <v/>
      </c>
      <c r="GV124" s="192" t="str">
        <f ca="1">IF($F$12&lt;$B124,"",IF(OR(AND($F$12&gt;=$B124,COUNTIF($F$22:$I$32,"早着による待機時間")=0),$D124=0),"不要",IF(AND($F$12&gt;=$B124,COUNTIF($F$22:$I$32,"早着による待機時間")&gt;=1,$J124="NG"),"日数NG",IF(AND($F$12&gt;=$B124,COUNTIF($F$22:$I$32,"早着による待機時間")&gt;=1,$D124=1,GT124&lt;&gt;""),"OK","NG"))))</f>
        <v>不要</v>
      </c>
      <c r="GX124" s="192" t="str">
        <f ca="1">IF($F$12&lt;$B124,"",IF(OR(AND($F$12&gt;=$B124,COUNTIF($F$35:$I$45,"早着による待機時間")=0),$F124=0),"不要",IF(AND($F$12&gt;=$B124,COUNTIF($F$35:$I$45,"早着による待機時間")&gt;=1,$J124="NG"),"日数NG",IF(AND($F$12&gt;=$B124,COUNTIF($F$35:$I$45,"早着による待機時間")&gt;=1,$F124=1,GT124&lt;&gt;""),"OK","NG"))))</f>
        <v>不要</v>
      </c>
      <c r="GZ124" s="192" t="str">
        <f ca="1">IF($F$12&lt;$B124,"",IF(OR(AND($F$12&gt;=$B124,COUNTIF($F$48:$I$58,"早着による待機時間")=0),$H124=0),"不要",IF(AND($F$12&gt;=$B124,COUNTIF($F$48:$I$58,"早着による待機時間")&gt;=1,$J124="NG"),"日数NG",IF(AND($F$12&gt;=$B124,COUNTIF($F$48:$I$58,"早着による待機時間")&gt;=1,$H124=1,GT124&lt;&gt;""),"OK","NG"))))</f>
        <v>不要</v>
      </c>
      <c r="HB124" s="192" t="str">
        <f ca="1">IF($F$12&lt;$B124,"",IF(COUNTIF($GV124:$GZ124,"不要")=3,"OK",IF($N124="NG","日数NG",IF(GT124&gt;=0,"OK","NG"))))</f>
        <v>OK</v>
      </c>
      <c r="HD124" s="192" t="str">
        <f ca="1">IF($F$12&lt;$B124,"",IF(COUNTIF($GV124:$GZ124,"不要")=3,"OK",IF($N124="NG","日数NG",IF(AND($F$12&gt;=$B124,$N124="OK",GT124&lt;=$L124*1440),"OK","NG"))))</f>
        <v>OK</v>
      </c>
      <c r="HF124" s="107" t="str">
        <f ca="1">IF($F$12&lt;$B124,"",IF(COUNTIF($GV124:$GZ124,"不要")=3,"",IF(AND($F$12&gt;=$B124,ISNUMBER(GT124)=TRUE),GT124,0)))</f>
        <v/>
      </c>
      <c r="HH124">
        <v>23</v>
      </c>
      <c r="HJ124" s="192" t="str">
        <f ca="1">IF($F$12&lt;$B124,"",IF(AND($F$12&gt;=$B124,INDIRECT("'総括分析データ '!"&amp;HJ$78&amp;$C124)&lt;&gt;""),VALUE(INDIRECT("'総括分析データ '!"&amp;HJ$78&amp;$C124)),""))</f>
        <v/>
      </c>
      <c r="HL124" s="192" t="str">
        <f ca="1">IF($F$12&lt;$B124,"",IF(OR(AND($F$12&gt;=$B124,COUNTIF($F$22:$I$32,"休憩")=0),$D124=0),"不要",IF(AND($F$12&gt;=$B124,COUNTIF($F$22:$I$32,"休憩")&gt;=1,$J124="NG"),"日数NG",IF(AND($F$12&gt;=$B124,COUNTIF($F$22:$I$32,"休憩")&gt;=1,$D124=1,HJ124&lt;&gt;""),"OK","NG"))))</f>
        <v>不要</v>
      </c>
      <c r="HN124" s="192" t="str">
        <f ca="1">IF($F$12&lt;$B124,"",IF(OR(AND($F$12&gt;=$B124,COUNTIF($F$35:$I$45,"休憩")=0),$F124=0),"不要",IF(AND($F$12&gt;=$B124,COUNTIF($F$35:$I$45,"休憩")&gt;=1,$J124="NG"),"日数NG",IF(AND($F$12&gt;=$B124,COUNTIF($F$35:$I$45,"休憩")&gt;=1,$F124=1,HJ124&lt;&gt;""),"OK","NG"))))</f>
        <v>不要</v>
      </c>
      <c r="HP124" s="192" t="str">
        <f ca="1">IF($F$12&lt;$B124,"",IF(OR(AND($F$12&gt;=$B124,COUNTIF($F$48:$I$58,"休憩")=0),$H124=0),"不要",IF(AND($F$12&gt;=$B124,COUNTIF($F$48:$I$58,"休憩")&gt;=1,$J124="NG"),"日数NG",IF(AND($F$12&gt;=$B124,COUNTIF($F$48:$I$58,"休憩")&gt;=1,$H124=1,HJ124&lt;&gt;""),"OK","NG"))))</f>
        <v>不要</v>
      </c>
      <c r="HR124" s="192" t="str">
        <f ca="1">IF($F$12&lt;$B124,"",IF(COUNTIF($HL124:$HP124,"不要")=3,"OK",IF($N124="NG","日数NG",IF(HJ124&gt;=0,"OK","NG"))))</f>
        <v>OK</v>
      </c>
      <c r="HT124" s="192" t="str">
        <f ca="1">IF($F$12&lt;$B124,"",IF(COUNTIF($HL124:$HP124,"不要")=3,"OK",IF($N124="NG","日数NG",IF(AND($F$12&gt;=$B124,$N124="OK",HJ124&lt;=$L124*1440),"OK","NG"))))</f>
        <v>OK</v>
      </c>
      <c r="HV124" s="107" t="str">
        <f ca="1">IF($F$12&lt;$B124,"",IF(COUNTIF($HL124:$HP124,"不要")=3,"",IF(AND($F$12&gt;=$B124,ISNUMBER(HJ124)=TRUE),HJ124,0)))</f>
        <v/>
      </c>
      <c r="HX124" s="192" t="str">
        <f ca="1">IF($F$12&lt;$B124,"",IF(AND($F$12&gt;=$B124,INDIRECT("'総括分析データ '!"&amp;HX$78&amp;$C124)&lt;&gt;""),VALUE(INDIRECT("'総括分析データ '!"&amp;HX$78&amp;$C124)),""))</f>
        <v/>
      </c>
      <c r="HZ124" s="192" t="str">
        <f ca="1">IF($F$12&lt;$B124,"",IF(OR(AND($F$12&gt;=$B124,COUNTIF($F$22:$I$32,"発着時刻")=0),$D124=0),"不要",IF(AND($F$12&gt;=$B124,COUNTIF($F$22:$I$32,"発着時刻")&gt;=1,$J124="NG"),"日数NG",IF(AND($F$12&gt;=$B124,COUNTIF($F$22:$I$32,"発着時刻")&gt;=1,$D124=1,HX124&lt;&gt;""),"OK","NG"))))</f>
        <v>不要</v>
      </c>
      <c r="IB124" s="192" t="str">
        <f ca="1">IF($F$12&lt;$B124,"",IF(OR(AND($F$12&gt;=$B124,COUNTIF($F$35:$I$45,"発着時刻")=0),$F124=0),"不要",IF(AND($F$12&gt;=$B124,COUNTIF($F$35:$I$45,"発着時刻")&gt;=1,$J124="NG"),"日数NG",IF(AND($F$12&gt;=$B124,COUNTIF($F$35:$I$45,"発着時刻")&gt;=1,$F124=1,HX124&lt;&gt;""),"OK","NG"))))</f>
        <v>不要</v>
      </c>
      <c r="ID124" s="192" t="str">
        <f ca="1">IF($F$12&lt;$B124,"",IF(OR(AND($F$12&gt;=$B124,COUNTIF($F$48:$I$58,"発着時刻")=0),$H124=0),"不要",IF(AND($F$12&gt;=$B124,COUNTIF($F$48:$I$58,"発着時刻")&gt;=1,$J124="NG"),"日数NG",IF(AND($F$12&gt;=$B124,COUNTIF($F$48:$I$58,"発着時刻")&gt;=1,$H124=1,HX124&lt;&gt;""),"OK","NG"))))</f>
        <v>不要</v>
      </c>
      <c r="IF124" s="192" t="str">
        <f ca="1">IF($F$12&lt;$B124,"",IF(COUNTIF(HZ124:ID124,"不要")=3,"OK",IF($N124="NG","日数NG",IF(HX124="","OK",IF(AND(HX124&gt;=0,HX124&lt;&gt;"",ROUNDUP(HX124,0)-ROUNDDOWN(HX124,0)=0),"OK","NG")))))</f>
        <v>OK</v>
      </c>
      <c r="IH124" s="107" t="str">
        <f ca="1">IF($F$12&lt;$B124,"",IF(COUNTIF(HZ124:ID124,"不要")=3,"",IF(AND($F$12&gt;=$B124,ISNUMBER(HX124)=TRUE),HX124,0)))</f>
        <v/>
      </c>
      <c r="IJ124" s="192" t="str">
        <f ca="1">IF($F$12&lt;$B124,"",IF(AND($F$12&gt;=$B124,INDIRECT("'総括分析データ '!"&amp;IJ$78&amp;$C124)&lt;&gt;""),INDIRECT("'総括分析データ '!"&amp;IJ$78&amp;$C124),""))</f>
        <v/>
      </c>
      <c r="IL124" s="192" t="str">
        <f ca="1">IF($F$12&lt;$B124,"",IF(OR(AND($F$12&gt;=$B124,COUNTIF($F$22:$I$32,"積載情報")=0),$D124=0),"不要",IF(AND($F$12&gt;=$B124,COUNTIF($F$22:$I$32,"積載情報")&gt;=1,$J124="NG"),"日数NG",IF(AND($F$12&gt;=$B124,COUNTIF($F$22:$I$32,"積載情報")&gt;=1,$D124=1,IJ124&lt;&gt;""),"OK","NG"))))</f>
        <v>不要</v>
      </c>
      <c r="IN124" s="192" t="str">
        <f ca="1">IF($F$12&lt;$B124,"",IF(OR(AND($F$12&gt;=$B124,COUNTIF($F$35:$I$45,"積載情報")=0),$F124=0),"不要",IF(AND($F$12&gt;=$B124,COUNTIF($F$35:$I$45,"積載情報")&gt;=1,$J124="NG"),"日数NG",IF(AND($F$12&gt;=$B124,COUNTIF($F$35:$I$45,"積載情報")&gt;=1,$F124=1,IJ124&lt;&gt;""),"OK","NG"))))</f>
        <v>不要</v>
      </c>
      <c r="IP124" s="192" t="str">
        <f ca="1">IF($F$12&lt;$B124,"",IF(OR(AND($F$12&gt;=$B124,COUNTIF($F$48:$I$58,"積載情報")=0),$H124=0),"不要",IF(AND($F$12&gt;=$B124,COUNTIF($F$48:$I$58,"積載情報")&gt;=1,$J124="NG"),"日数NG",IF(AND($F$12&gt;=$B124,COUNTIF($F$48:$I$58,"積載情報")&gt;=1,$H124=1,IJ124&lt;&gt;""),"OK","NG"))))</f>
        <v>不要</v>
      </c>
      <c r="IR124" s="192" t="str">
        <f ca="1">IF($F$12&lt;$B124,"",IF(COUNTIF(IL124:IP124,"不要")=3,"OK",IF($N124="NG","日数NG",IF(IJ124="","OK",IF(COUNTIF(プルダウンリスト!$C$5:$C$8,反映・確認シート!IJ124)=1,"OK","NG")))))</f>
        <v>OK</v>
      </c>
      <c r="IT124" s="107" t="str">
        <f ca="1">IF($F$12&lt;$B124,"",IF($F$12&lt;$B124,"",IF(COUNTIF(IL124:IP124,"不要")=3,"",IJ124)))</f>
        <v/>
      </c>
      <c r="IV124" s="192" t="str">
        <f ca="1">IF($F$12&lt;$B124,"",IF(OR(AND($F$12&gt;=$B124,COUNTIF($F$48:$I$58,"積載情報")=0),$H124=0),"不要",IF(AND($F$12&gt;=$B124,COUNTIF($F$48:$I$58,"積載情報")&gt;=1,$J124="NG"),"日数NG",IF(AND($F$12&gt;=$B124,COUNTIF($F$48:$I$58,"積載情報")&gt;=1,$H124=1,IP124&lt;&gt;""),"OK","NG"))))</f>
        <v>不要</v>
      </c>
      <c r="IX124">
        <v>23</v>
      </c>
      <c r="IZ124" s="192" t="str">
        <f ca="1">IF($F$12&lt;$B124,"",IF(AND($F$12&gt;=$B124,INDIRECT("'総括分析データ '!"&amp;IZ$78&amp;$C124)&lt;&gt;""),VALUE(INDIRECT("'総括分析データ '!"&amp;IZ$78&amp;$C124)),""))</f>
        <v/>
      </c>
      <c r="JB124" s="192" t="str">
        <f ca="1">IF($F$12&lt;$B124,"",IF(OR(AND($F$12&gt;=$B124,COUNTIF($F$22:$I$32,"空車情報")=0),$D124=0),"不要",IF(AND($F$12&gt;=$B124,COUNTIF($F$22:$I$32,"空車情報")&gt;=1,$J124="NG"),"日数NG",IF(AND($F$12&gt;=$B124,COUNTIF($F$22:$I$32,"空車情報")&gt;=1,$D124=1,IZ124&lt;&gt;""),"OK","NG"))))</f>
        <v>不要</v>
      </c>
      <c r="JD124" s="192" t="str">
        <f ca="1">IF($F$12&lt;$B124,"",IF(OR(AND($F$12&gt;=$B124,COUNTIF($F$35:$I$45,"空車情報")=0),$F124=0),"不要",IF(AND($F$12&gt;=$B124,COUNTIF($F$35:$I$45,"空車情報")&gt;=1,$J124="NG"),"日数NG",IF(AND($F$12&gt;=$B124,COUNTIF($F$35:$I$45,"空車情報")&gt;=1,$F124=1,IZ124&lt;&gt;""),"OK","NG"))))</f>
        <v>不要</v>
      </c>
      <c r="JF124" s="192" t="str">
        <f ca="1">IF($F$12&lt;$B124,"",IF(OR(AND($F$12&gt;=$B124,COUNTIF($F$48:$I$58,"空車情報")=0),$H124=0),"不要",IF(AND($F$12&gt;=$B124,COUNTIF($F$48:$I$58,"空車情報")&gt;=1,$J124="NG"),"日数NG",IF(AND($F$12&gt;=$B124,COUNTIF($F$48:$I$58,"空車情報")&gt;=1,$H124=1,IZ124&lt;&gt;""),"OK","NG"))))</f>
        <v>不要</v>
      </c>
      <c r="JH124" s="192" t="str">
        <f ca="1">IF($F$12&lt;$B124,"",IF(COUNTIF(JB124:JF124,"不要")=3,"OK",IF($N124="NG","日数NG",IF(IZ124&gt;=0,"OK","NG"))))</f>
        <v>OK</v>
      </c>
      <c r="JJ124" s="192" t="str">
        <f ca="1">IF($F$12&lt;$B124,"",IF(COUNTIF(JB124:JF124,"不要")=3,"OK",IF($N124="NG","日数NG",IF(OR(AND($F$12&gt;=$B124,$N124="OK",$CH124&gt;=0,IZ124&lt;=$CH124),AND($F$12&gt;=$B124,$N124="OK",$CH124="",IZ124&lt;=$L124*1440)),"OK","NG"))))</f>
        <v>OK</v>
      </c>
      <c r="JL124" s="107" t="str">
        <f ca="1">IF($F$12&lt;$B124,"",IF(COUNTIF(JB124:JF124,"不要")=3,"",IF(AND($F$12&gt;=$B124,ISNUMBER(IZ124)=TRUE),IZ124,0)))</f>
        <v/>
      </c>
      <c r="JN124" s="192" t="str">
        <f ca="1">IF($F$12&lt;$B124,"",IF(AND($F$12&gt;=$B124,INDIRECT("'総括分析データ '!"&amp;JN$78&amp;$C124)&lt;&gt;""),VALUE(INDIRECT("'総括分析データ '!"&amp;JN$78&amp;$C124)),""))</f>
        <v/>
      </c>
      <c r="JP124" s="192" t="str">
        <f ca="1">IF($F$12&lt;$B124,"",IF(OR(AND($F$12&gt;=$B124,COUNTIF($F$22:$I$32,"空車情報")=0),$D124=0),"不要",IF(AND($F$12&gt;=$B124,COUNTIF($F$22:$I$32,"空車情報")&gt;=1,$J124="NG"),"日数NG",IF(AND($F$12&gt;=$B124,COUNTIF($F$22:$I$32,"空車情報")&gt;=1,$D124=1,JN124&lt;&gt;""),"OK","NG"))))</f>
        <v>不要</v>
      </c>
      <c r="JR124" s="192" t="str">
        <f ca="1">IF($F$12&lt;$B124,"",IF(OR(AND($F$12&gt;=$B124,COUNTIF($F$35:$I$45,"空車情報")=0),$F124=0),"不要",IF(AND($F$12&gt;=$B124,COUNTIF($F$35:$I$45,"空車情報")&gt;=1,$J124="NG"),"日数NG",IF(AND($F$12&gt;=$B124,COUNTIF($F$35:$I$45,"空車情報")&gt;=1,$F124=1,JN124&lt;&gt;""),"OK","NG"))))</f>
        <v>不要</v>
      </c>
      <c r="JT124" s="192" t="str">
        <f ca="1">IF($F$12&lt;$B124,"",IF(OR(AND($F$12&gt;=$B124,COUNTIF($F$48:$I$58,"空車情報")=0),$H124=0),"不要",IF(AND($F$12&gt;=$B124,COUNTIF($F$48:$I$58,"空車情報")&gt;=1,$J124="NG"),"日数NG",IF(AND($F$12&gt;=$B124,COUNTIF($F$48:$I$58,"空車情報")&gt;=1,$H124=1,JN124&lt;&gt;""),"OK","NG"))))</f>
        <v>不要</v>
      </c>
      <c r="JV124" s="192" t="str">
        <f ca="1">IF($F$12&lt;$B124,"",IF(COUNTIF(JP124:JT124,"不要")=3,"OK",IF($N124="NG","日数NG",IF(AND($F$12&gt;=$B124,JN124&gt;=0,JN124&lt;=AV124),"OK","NG"))))</f>
        <v>OK</v>
      </c>
      <c r="JX124" s="107" t="str">
        <f ca="1">IF($F$12&lt;$B124,"",IF(COUNTIF(JP124:JT124,"不要")=3,"",IF(AND($F$12&gt;=$B124,ISNUMBER(JN124)=TRUE),JN124,0)))</f>
        <v/>
      </c>
      <c r="JZ124" s="192" t="str">
        <f ca="1">IF($F$12&lt;$B124,"",IF(AND($F$12&gt;=$B124,INDIRECT("'総括分析データ '!"&amp;JZ$78&amp;$C124)&lt;&gt;""),VALUE(INDIRECT("'総括分析データ '!"&amp;JZ$78&amp;$C124)),""))</f>
        <v/>
      </c>
      <c r="KB124" s="192" t="str">
        <f ca="1">IF($F$12&lt;$B124,"",IF(OR(AND($F$12&gt;=$B124,COUNTIF($F$22:$I$32,"空車情報")=0),$D124=0),"不要",IF(AND($F$12&gt;=$B124,COUNTIF($F$22:$I$32,"空車情報")&gt;=1,$J124="NG"),"日数NG",IF(AND($F$12&gt;=$B124,COUNTIF($F$22:$I$32,"空車情報")&gt;=1,$D124=1,JZ124&lt;&gt;""),"OK","NG"))))</f>
        <v>不要</v>
      </c>
      <c r="KD124" s="192" t="str">
        <f ca="1">IF($F$12&lt;$B124,"",IF(OR(AND($F$12&gt;=$B124,COUNTIF($F$35:$I$45,"空車情報")=0),$F124=0),"不要",IF(AND($F$12&gt;=$B124,COUNTIF($F$35:$I$45,"空車情報")&gt;=1,$J124="NG"),"日数NG",IF(AND($F$12&gt;=$B124,COUNTIF($F$35:$I$45,"空車情報")&gt;=1,$F124=1,JZ124&lt;&gt;""),"OK","NG"))))</f>
        <v>不要</v>
      </c>
      <c r="KF124" s="192" t="str">
        <f ca="1">IF($F$12&lt;$B124,"",IF(OR(AND($F$12&gt;=$B124,COUNTIF($F$48:$I$58,"空車情報")=0),$H124=0),"不要",IF(AND($F$12&gt;=$B124,COUNTIF($F$48:$I$58,"空車情報")&gt;=1,$J124="NG"),"日数NG",IF(AND($F$12&gt;=$B124,COUNTIF($F$48:$I$58,"空車情報")&gt;=1,$H124=1,JZ124&lt;&gt;""),"OK","NG"))))</f>
        <v>不要</v>
      </c>
      <c r="KH124" s="192" t="str">
        <f ca="1">IF($F$12&lt;$B124,"",IF(COUNTIF(KB124:KF124,"不要")=3,"OK",IF($N124="NG","日数NG",IF(AND($F$12&gt;=$B124,JZ124&gt;=0,JZ124&lt;=100),"OK","NG"))))</f>
        <v>OK</v>
      </c>
      <c r="KJ124" s="107" t="str">
        <f ca="1">IF($F$12&lt;$B124,"",IF(COUNTIF(KB124:KF124,"不要")=3,"",IF(AND($F$12&gt;=$B124,ISNUMBER(JZ124)=TRUE),JZ124,0)))</f>
        <v/>
      </c>
      <c r="KL124">
        <v>23</v>
      </c>
      <c r="KN124" s="192" t="str">
        <f ca="1">IF($F$12&lt;$B124,"",IF(AND($F$12&gt;=$B124,INDIRECT("'総括分析データ '!"&amp;KN$78&amp;$C124)&lt;&gt;""),VALUE(INDIRECT("'総括分析データ '!"&amp;KN$78&amp;$C124)),""))</f>
        <v/>
      </c>
      <c r="KP124" s="192" t="str">
        <f ca="1">IF($F$12&lt;$B124,"",IF(OR(AND($F$12&gt;=$B124,COUNTIF($F$22:$I$32,"交通情報")=0),$D124=0),"不要",IF(AND($F$12&gt;=$B124,COUNTIF($F$22:$I$32,"交通情報")&gt;=1,$AX124="*NG*"),"距離NG",IF(AND($F$12&gt;=$B124,COUNTIF($F$22:$I$32,"交通情報")&gt;=1,$D124=1,KN124&lt;&gt;""),"OK","NG"))))</f>
        <v>不要</v>
      </c>
      <c r="KR124" s="192" t="str">
        <f ca="1">IF($F$12&lt;$B124,"",IF(OR(AND($F$12&gt;=$B124,COUNTIF($F$35:$I$45,"交通情報")=0),$F124=0),"不要",IF(AND($F$12&gt;=$B124,COUNTIF($F$35:$I$45,"交通情報")&gt;=1,$AX124="*NG*"),"距離NG",IF(AND($F$12&gt;=$B124,COUNTIF($F$35:$I$45,"交通情報")&gt;=1,$F124=1,KN124&lt;&gt;""),"OK","NG"))))</f>
        <v>不要</v>
      </c>
      <c r="KT124" s="192" t="str">
        <f ca="1">IF($F$12&lt;$B124,"",IF(OR(AND($F$12&gt;=$B124,COUNTIF($F$48:$I$58,"交通情報")=0),$H124=0),"不要",IF(AND($F$12&gt;=$B124,COUNTIF($F$48:$I$58,"交通情報")&gt;=1,$AX124="*NG*"),"距離NG",IF(AND($F$12&gt;=$B124,COUNTIF($F$48:$I$58,"交通情報")&gt;=1,$H124=1,KN124&lt;&gt;""),"OK","NG"))))</f>
        <v>不要</v>
      </c>
      <c r="KV124" s="192" t="str">
        <f ca="1">IF($F$12&lt;$B124,"",IF(COUNTIF(KP124:KT124,"不要")=3,"OK",IF($N124="NG","日数NG",IF(AND($F$12&gt;=$B124,KN124&gt;=0,KN124&lt;=$AV124),"OK","NG"))))</f>
        <v>OK</v>
      </c>
      <c r="KX124" s="107" t="str">
        <f ca="1">IF($F$12&lt;$B124,"",IF(COUNTIF(KP124:KT124,"不要")=3,"",IF(AND($F$12&gt;=$B124,ISNUMBER(KN124)=TRUE),KN124,0)))</f>
        <v/>
      </c>
      <c r="KZ124" s="192" t="str">
        <f ca="1">IF($F$12&lt;$B124,"",IF(AND($F$12&gt;=$B124,INDIRECT("'総括分析データ '!"&amp;KZ$78&amp;$C124)&lt;&gt;""),VALUE(INDIRECT("'総括分析データ '!"&amp;KZ$78&amp;$C124)),""))</f>
        <v/>
      </c>
      <c r="LB124" s="192" t="str">
        <f ca="1">IF($F$12&lt;$B124,"",IF(OR(AND($F$12&gt;=$B124,COUNTIF($F$22:$I$32,"交通情報")=0),$D124=0),"不要",IF(AND($F$12&gt;=$B124,COUNTIF($F$22:$I$32,"交通情報")&gt;=1,$D124=1,KZ124&lt;&gt;""),"OK","NG")))</f>
        <v>不要</v>
      </c>
      <c r="LD124" s="192" t="str">
        <f ca="1">IF($F$12&lt;$B124,"",IF(OR(AND($F$12&gt;=$B124,COUNTIF($F$35:$I$45,"交通情報")=0),$F124=0),"不要",IF(AND($F$12&gt;=$B124,COUNTIF($F$35:$I$45,"交通情報")&gt;=1,$F124=1,KZ124&lt;&gt;""),"OK","NG")))</f>
        <v>不要</v>
      </c>
      <c r="LF124" s="192" t="str">
        <f ca="1">IF($F$12&lt;$B124,"",IF(OR(AND($F$12&gt;=$B124,COUNTIF($F$48:$I$58,"交通情報")=0),$H124=0),"不要",IF(AND($F$12&gt;=$B124,COUNTIF($F$48:$I$58,"交通情報")&gt;=1,$H124=1,KZ124&lt;&gt;""),"OK","NG")))</f>
        <v>不要</v>
      </c>
      <c r="LH124" s="192" t="str">
        <f ca="1">IF($F$12&lt;$B124,"",IF(COUNTIF(LB124:LF124,"不要")=3,"OK",IF($N124="NG","日数NG",IF(KZ124="","OK",IF(AND(KZ124&gt;=0,KZ124&lt;&gt;"",ROUNDUP(KZ124,0)-ROUNDDOWN(KZ124,0)=0),"OK","NG")))))</f>
        <v>OK</v>
      </c>
      <c r="LJ124" s="107" t="str">
        <f ca="1">IF($F$12&lt;$B124,"",IF(COUNTIF(LB124:LF124,"不要")=3,"",IF(AND($F$12&gt;=$B124,ISNUMBER(KZ124)=TRUE),KZ124,0)))</f>
        <v/>
      </c>
      <c r="LL124" s="192" t="str">
        <f ca="1">IF($F$12&lt;$B124,"",IF(AND($F$12&gt;=$B124,INDIRECT("'総括分析データ '!"&amp;LL$78&amp;$C124)&lt;&gt;""),VALUE(INDIRECT("'総括分析データ '!"&amp;LL$78&amp;$C124)),""))</f>
        <v/>
      </c>
      <c r="LN124" s="192" t="str">
        <f ca="1">IF($F$12&lt;$B124,"",IF(OR(AND($F$12&gt;=$B124,COUNTIF($F$22:$I$32,"交通情報")=0),$D124=0),"不要",IF(AND($F$12&gt;=$B124,COUNTIF($F$22:$I$32,"交通情報")&gt;=1,$J124="NG"),"日数NG",IF(AND($F$12&gt;=$B124,COUNTIF($F$22:$I$32,"交通情報")&gt;=1,$D124=1,LL124&lt;&gt;""),"OK","NG"))))</f>
        <v>不要</v>
      </c>
      <c r="LP124" s="192" t="str">
        <f ca="1">IF($F$12&lt;$B124,"",IF(OR(AND($F$12&gt;=$B124,COUNTIF($F$35:$I$45,"交通情報")=0),$F124=0),"不要",IF(AND($F$12&gt;=$B124,COUNTIF($F$35:$I$45,"交通情報")&gt;=1,$J124="NG"),"日数NG",IF(AND($F$12&gt;=$B124,COUNTIF($F$35:$I$45,"交通情報")&gt;=1,$F124=1,LL124&lt;&gt;""),"OK","NG"))))</f>
        <v>不要</v>
      </c>
      <c r="LR124" s="192" t="str">
        <f ca="1">IF($F$12&lt;$B124,"",IF(OR(AND($F$12&gt;=$B124,COUNTIF($F$48:$I$58,"交通情報")=0),$H124=0),"不要",IF(AND($F$12&gt;=$B124,COUNTIF($F$48:$I$58,"交通情報")&gt;=1,$J124="NG"),"日数NG",IF(AND($F$12&gt;=$B124,COUNTIF($F$48:$I$58,"交通情報")&gt;=1,$H124=1,LL124&lt;&gt;""),"OK","NG"))))</f>
        <v>不要</v>
      </c>
      <c r="LT124" s="192" t="str">
        <f ca="1">IF($F$12&lt;$B124,"",IF(COUNTIF(LN124:LR124,"不要")=3,"OK",IF($N124="NG","日数NG",IF(LL124&gt;=0,"OK","NG"))))</f>
        <v>OK</v>
      </c>
      <c r="LV124" s="192" t="str">
        <f ca="1">IF($F$12&lt;$B124,"",IF(COUNTIF(LN124:LR124,"不要")=3,"OK",IF($N124="NG","日数NG",IF(OR(AND($F$12&gt;=$B124,$N124="OK",$CH124&gt;=0,LL124&lt;=$CH124),AND($F$12&gt;=$B124,$N124="OK",$CH124="",LL124&lt;=$L124*1440)),"OK","NG"))))</f>
        <v>OK</v>
      </c>
      <c r="LX124" s="107" t="str">
        <f ca="1">IF($F$12&lt;$B124,"",IF(COUNTIF(LN124:LR124,"不要")=3,"",IF(AND($F$12&gt;=$B124,ISNUMBER(LL124)=TRUE),LL124,0)))</f>
        <v/>
      </c>
      <c r="LZ124">
        <v>23</v>
      </c>
      <c r="MB124" s="192" t="str">
        <f ca="1">IF($F$12&lt;$B124,"",IF(AND($F$12&gt;=$B124,INDIRECT("'総括分析データ '!"&amp;MB$78&amp;$C124)&lt;&gt;""),VALUE(INDIRECT("'総括分析データ '!"&amp;MB$78&amp;$C124)),""))</f>
        <v/>
      </c>
      <c r="MD124" s="192" t="str">
        <f ca="1">IF($F$12&lt;$B124,"",IF(OR(AND($F$12&gt;=$B124,COUNTIF($F$22:$I$32,"温度情報")=0),$D124=0),"不要",IF(AND($F$12&gt;=$B124,COUNTIF($F$22:$I$32,"温度情報")&gt;=1,$J124="NG"),"日数NG",IF(AND($F$12&gt;=$B124,COUNTIF($F$22:$I$32,"温度情報")&gt;=1,$D124=1,MB124&lt;&gt;""),"OK","NG"))))</f>
        <v>不要</v>
      </c>
      <c r="MF124" s="192" t="str">
        <f ca="1">IF($F$12&lt;$B124,"",IF(OR(AND($F$12&gt;=$B124,COUNTIF($F$35:$I$45,"温度情報")=0),$F124=0),"不要",IF(AND($F$12&gt;=$B124,COUNTIF($F$35:$I$45,"温度情報")&gt;=1,$J124="NG"),"日数NG",IF(AND($F$12&gt;=$B124,COUNTIF($F$35:$I$45,"温度情報")&gt;=1,$F124=1,MB124&lt;&gt;""),"OK","NG"))))</f>
        <v>不要</v>
      </c>
      <c r="MH124" s="192" t="str">
        <f ca="1">IF($F$12&lt;$B124,"",IF(OR(AND($F$12&gt;=$B124,COUNTIF($F$48:$I$58,"温度情報")=0),$H124=0),"不要",IF(AND($F$12&gt;=$B124,COUNTIF($F$48:$I$58,"温度情報")&gt;=1,$J124="NG"),"日数NG",IF(AND($F$12&gt;=$B124,COUNTIF($F$48:$I$58,"温度情報")&gt;=1,$H124=1,MB124&lt;&gt;""),"OK","NG"))))</f>
        <v>不要</v>
      </c>
      <c r="MJ124" s="192" t="str">
        <f ca="1">IF($F$12&lt;$B124,"",IF(COUNTIF(MD124:MH124,"不要")=3,"OK",IF(AND($F$12&gt;=$B124,MB124&gt;100,MB124&lt;-100),"BC","OK")))</f>
        <v>OK</v>
      </c>
      <c r="ML124" s="107" t="str">
        <f ca="1">IF($F$12&lt;$B124,"",IF(COUNTIF(MD124:MH124,"不要")=3,"",IF(AND($F$12&gt;=$B124,ISNUMBER(MB124)=TRUE),MB124,0)))</f>
        <v/>
      </c>
      <c r="MN124" s="192" t="str">
        <f ca="1">IF($F$12&lt;$B124,"",IF(AND($F$12&gt;=$B124,INDIRECT("'総括分析データ '!"&amp;MN$78&amp;$C124)&lt;&gt;""),VALUE(INDIRECT("'総括分析データ '!"&amp;MN$78&amp;$C124)),""))</f>
        <v/>
      </c>
      <c r="MP124" s="192" t="str">
        <f ca="1">IF($F$12&lt;$B124,"",IF(OR(AND($F$12&gt;=$B124,COUNTIF($F$22:$I$32,"温度情報")=0),$D124=0),"不要",IF(AND($F$12&gt;=$B124,COUNTIF($F$22:$I$32,"温度情報")&gt;=1,$J124="NG"),"日数NG",IF(AND($F$12&gt;=$B124,COUNTIF($F$22:$I$32,"温度情報")&gt;=1,$D124=1,MN124&lt;&gt;""),"OK","NG"))))</f>
        <v>不要</v>
      </c>
      <c r="MR124" s="192" t="str">
        <f ca="1">IF($F$12&lt;$B124,"",IF(OR(AND($F$12&gt;=$B124,COUNTIF($F$35:$I$45,"温度情報")=0),$F124=0),"不要",IF(AND($F$12&gt;=$B124,COUNTIF($F$35:$I$45,"温度情報")&gt;=1,$J124="NG"),"日数NG",IF(AND($F$12&gt;=$B124,COUNTIF($F$35:$I$45,"温度情報")&gt;=1,$F124=1,MN124&lt;&gt;""),"OK","NG"))))</f>
        <v>不要</v>
      </c>
      <c r="MT124" s="192" t="str">
        <f ca="1">IF($F$12&lt;$B124,"",IF(OR(AND($F$12&gt;=$B124,COUNTIF($F$48:$I$58,"温度情報")=0),$H124=0),"不要",IF(AND($F$12&gt;=$B124,COUNTIF($F$48:$I$58,"温度情報")&gt;=1,$J124="NG"),"日数NG",IF(AND($F$12&gt;=$B124,COUNTIF($F$48:$I$58,"温度情報")&gt;=1,$H124=1,MN124&lt;&gt;""),"OK","NG"))))</f>
        <v>不要</v>
      </c>
      <c r="MV124" s="192" t="str">
        <f ca="1">IF($F$12&lt;$B124,"",IF(COUNTIF(MP124:MT124,"不要")=3,"OK",IF(AND($F$12&gt;=$B124,MN124&gt;100,MN124&lt;-100),"BC","OK")))</f>
        <v>OK</v>
      </c>
      <c r="MX124" s="107" t="str">
        <f ca="1">IF($F$12&lt;$B124,"",IF(COUNTIF(MP124:MT124,"不要")=3,"",IF(AND($F$12&gt;=$B124,ISNUMBER(MN124)=TRUE),MN124,0)))</f>
        <v/>
      </c>
      <c r="MZ124" s="192" t="str">
        <f ca="1">IF($F$12&lt;$B124,"",IF(AND($F$12&gt;=$B124,INDIRECT("'総括分析データ '!"&amp;MZ$78&amp;$C124)&lt;&gt;""),VALUE(INDIRECT("'総括分析データ '!"&amp;MZ$78&amp;$C124)),""))</f>
        <v/>
      </c>
      <c r="NB124" s="192" t="str">
        <f ca="1">IF($F$12&lt;$B124,"",IF(OR(AND($F$12&gt;=$B124,COUNTIF($F$22:$I$32,"温度情報")=0),$D124=0),"不要",IF(AND($F$12&gt;=$B124,COUNTIF($F$22:$I$32,"温度情報")&gt;=1,$J124="NG"),"日数NG",IF(AND($F$12&gt;=$B124,COUNTIF($F$22:$I$32,"温度情報")&gt;=1,$D124=1,MZ124&lt;&gt;""),"OK","NG"))))</f>
        <v>不要</v>
      </c>
      <c r="ND124" s="192" t="str">
        <f ca="1">IF($F$12&lt;$B124,"",IF(OR(AND($F$12&gt;=$B124,COUNTIF($F$35:$I$45,"温度情報")=0),$F124=0),"不要",IF(AND($F$12&gt;=$B124,COUNTIF($F$35:$I$45,"温度情報")&gt;=1,$J124="NG"),"日数NG",IF(AND($F$12&gt;=$B124,COUNTIF($F$35:$I$45,"温度情報")&gt;=1,$F124=1,MZ124&lt;&gt;""),"OK","NG"))))</f>
        <v>不要</v>
      </c>
      <c r="NF124" s="192" t="str">
        <f ca="1">IF($F$12&lt;$B124,"",IF(OR(AND($F$12&gt;=$B124,COUNTIF($F$48:$I$58,"温度情報")=0),$H124=0),"不要",IF(AND($F$12&gt;=$B124,COUNTIF($F$48:$I$58,"温度情報")&gt;=1,$J124="NG"),"日数NG",IF(AND($F$12&gt;=$B124,COUNTIF($F$48:$I$58,"温度情報")&gt;=1,$H124=1,MZ124&lt;&gt;""),"OK","NG"))))</f>
        <v>不要</v>
      </c>
      <c r="NH124" s="192" t="str">
        <f ca="1">IF($F$12&lt;$B124,"",IF(COUNTIF(NB124:NF124,"不要")=3,"OK",IF($N124="NG","日数NG",IF(MZ124="","OK",IF(AND(MZ124&gt;=0,MZ124&lt;&gt;"",ROUNDUP(MZ124,0)-ROUNDDOWN(MZ124,0)=0),"OK","NG")))))</f>
        <v>OK</v>
      </c>
      <c r="NJ124" s="107" t="str">
        <f ca="1">IF($F$12&lt;$B124,"",IF(COUNTIF(NB124:NF124,"不要")=3,"",IF(AND($F$12&gt;=$B124,ISNUMBER(MZ124)=TRUE),MZ124,0)))</f>
        <v/>
      </c>
      <c r="NL124">
        <v>23</v>
      </c>
      <c r="NN124" s="192" t="str">
        <f ca="1">IF($F$12&lt;$B124,"",IF(AND($F$12&gt;=$B124,INDIRECT("'総括分析データ '!"&amp;NN$78&amp;$C124)&lt;&gt;""),INDIRECT("'総括分析データ '!"&amp;NN$78&amp;$C124),""))</f>
        <v/>
      </c>
      <c r="NP124" s="192" t="str">
        <f>IF(OR($F$12&lt;$B124,AND($F$64="",$H$64="",$J$64="")),"",IF(AND($F$12&gt;=$B124,OR($F$64="",$D124=0)),"不要",IF(AND($F$12&gt;=$B124,$F$64&lt;&gt;"",$D124=1,NN124&lt;&gt;""),"OK","NG")))</f>
        <v/>
      </c>
      <c r="NR124" s="192" t="str">
        <f>IF(OR($F$12&lt;$B124,AND($F$64="",$H$64="",$J$64="")),"",IF(AND($F$12&gt;=$B124,OR($H$64="",$H$64=17,$D124=0)),"不要",IF(AND($F$12&gt;=$B124,$H$64&lt;&gt;"",$D124=1,NN124&lt;&gt;""),"OK","NG")))</f>
        <v/>
      </c>
      <c r="NT124" s="107" t="str">
        <f>IF(OR(COUNTIF(NP124:NR124,"不要")=2,AND(NP124="",NR124="")),"",NN124)</f>
        <v/>
      </c>
      <c r="NV124" s="192" t="str">
        <f ca="1">IF($F$12&lt;$B124,"",IF(AND($F$12&gt;=$B124,INDIRECT("'総括分析データ '!"&amp;NV$78&amp;$C124)&lt;&gt;""),INDIRECT("'総括分析データ '!"&amp;NV$78&amp;$C124),""))</f>
        <v/>
      </c>
      <c r="NX124" s="192" t="str">
        <f>IF(OR($F$12&lt;$B124,AND($F$66="",$H$66="",$J$66="")),"",IF(AND($F$12&gt;=$B124,OR($F$66="",$D124=0)),"不要",IF(AND($F$12&gt;=$B124,$F$66&lt;&gt;"",$D124=1,NV124&lt;&gt;""),"OK","NG")))</f>
        <v/>
      </c>
      <c r="NZ124" s="192" t="str">
        <f>IF(OR($F$12&lt;$B124,AND($F$66="",$H$66="",$J$66="")),"",IF(AND($F$12&gt;=$B124,OR($H$66="",$H$66=17,$D124=0)),"不要",IF(AND($F$12&gt;=$B124,$H$66&lt;&gt;"",$D124=1,NV124&lt;&gt;""),"OK","NG")))</f>
        <v/>
      </c>
      <c r="OB124" s="107" t="str">
        <f>IF(OR(COUNTIF(NX124:NZ124,"不要")=2,AND(NX124="",NZ124="")),"",NV124)</f>
        <v/>
      </c>
      <c r="OD124" s="192" t="str">
        <f ca="1">IF($F$12&lt;$B124,"",IF(AND($F$12&gt;=$B124,INDIRECT("'総括分析データ '!"&amp;OD$78&amp;$C124)&lt;&gt;""),INDIRECT("'総括分析データ '!"&amp;OD$78&amp;$C124),""))</f>
        <v/>
      </c>
      <c r="OF124" s="192" t="str">
        <f>IF(OR($F$12&lt;$B124,AND($F$68="",$H$68="",$J$68="")),"",IF(AND($F$12&gt;=$B124,OR($F$68="",$D124=0)),"不要",IF(AND($F$12&gt;=$B124,$F$68&lt;&gt;"",$D124=1,OD124&lt;&gt;""),"OK","NG")))</f>
        <v/>
      </c>
      <c r="OH124" s="192" t="str">
        <f>IF(OR($F$12&lt;$B124,AND($F$68="",$H$68="",$J$68="")),"",IF(AND($F$12&gt;=$B124,OR($H$68="",$H$68=17,$D124=0)),"不要",IF(AND($F$12&gt;=$B124,$H$68&lt;&gt;"",$D124=1,OD124&lt;&gt;""),"OK","NG")))</f>
        <v/>
      </c>
      <c r="OJ124" s="107" t="str">
        <f>IF(OR(COUNTIF(OF124:OH124,"不要")=2,AND(OF124="",OH124="")),"",OD124)</f>
        <v/>
      </c>
      <c r="OL124" s="192" t="str">
        <f ca="1">IF($F$12&lt;$B124,"",IF(AND($F$12&gt;=$B124,INDIRECT("'総括分析データ '!"&amp;OL$78&amp;$C124)&lt;&gt;""),INDIRECT("'総括分析データ '!"&amp;OL$78&amp;$C124),""))</f>
        <v/>
      </c>
      <c r="ON124" s="192" t="str">
        <f>IF(OR($F$12&lt;$B124,AND($F$70="",$H$70="",$J$70="")),"",IF(AND($F$12&gt;=$B124,OR($F$70="",$D124=0)),"不要",IF(AND($F$12&gt;=$B124,$F$70&lt;&gt;"",$D124=1,OL124&lt;&gt;""),"OK","NG")))</f>
        <v/>
      </c>
      <c r="OP124" s="192" t="str">
        <f>IF(OR($F$12&lt;$B124,AND($F$70="",$H$70="",$J$70="")),"",IF(AND($F$12&gt;=$B124,OR($H$70="",$H$70=17,$D124=0)),"不要",IF(AND($F$12&gt;=$B124,$H$70&lt;&gt;"",$D124=1,OL124&lt;&gt;""),"OK","NG")))</f>
        <v/>
      </c>
      <c r="OR124" s="107" t="str">
        <f>IF(OR(COUNTIF(ON124:OP124,"不要")=2,AND(ON124="",OP124="")),"",OL124)</f>
        <v/>
      </c>
    </row>
    <row r="125" spans="2:408" ht="5.0999999999999996" customHeight="1" thickBot="1" x14ac:dyDescent="0.2">
      <c r="L125" s="6"/>
      <c r="CT125" s="108"/>
      <c r="EF125" s="108"/>
      <c r="FJ125" s="108"/>
      <c r="FL125" s="108"/>
      <c r="FZ125" s="108"/>
      <c r="GR125" s="108"/>
      <c r="HF125" s="108"/>
      <c r="HV125" s="108"/>
      <c r="IT125" s="6"/>
      <c r="JL125" s="108"/>
      <c r="JX125" s="6"/>
      <c r="KJ125" s="6"/>
      <c r="KX125" s="6"/>
      <c r="LJ125" s="6"/>
      <c r="LX125" s="108"/>
      <c r="ML125" s="6"/>
      <c r="MX125" s="6"/>
      <c r="NJ125" s="6"/>
    </row>
    <row r="126" spans="2:408" ht="14.25" thickBot="1" x14ac:dyDescent="0.2">
      <c r="B126">
        <v>24</v>
      </c>
      <c r="C126">
        <v>37</v>
      </c>
      <c r="D126" s="52">
        <f ca="1">IF($F$12&lt;$B126,"",IF(AND($F$12&gt;=$B126,INDIRECT("'総括分析データ '!"&amp;D$78&amp;$C126)="○"),1,IF(AND($F$12&gt;=$B126,INDIRECT("'総括分析データ '!"&amp;D$78&amp;$C126)&lt;&gt;"○"),0)))</f>
        <v>0</v>
      </c>
      <c r="F126" s="52">
        <f ca="1">IF($F$12&lt;$B126,"",IF(AND($F$12&gt;=$B126,INDIRECT("'総括分析データ '!"&amp;F$78&amp;$C126)="○"),1,IF(AND($F$12&gt;=$B126,INDIRECT("'総括分析データ '!"&amp;F$78&amp;$C126)&lt;&gt;"○"),0)))</f>
        <v>0</v>
      </c>
      <c r="H126" s="52">
        <f ca="1">IF($F$12&lt;$B126,"",IF(AND($F$12&gt;=$B126,INDIRECT("'総括分析データ '!"&amp;H$78&amp;$C126)="○"),1,IF(AND($F$12&gt;=$B126,INDIRECT("'総括分析データ '!"&amp;H$78&amp;$C126)&lt;&gt;"○"),0)))</f>
        <v>0</v>
      </c>
      <c r="J126" s="192" t="str">
        <f ca="1">IF($F$12&lt;B126,"",IF(AND($F$12&gt;=B126,$F$18="",H126=1),"NG",IF(AND($F$12&gt;=B126,$F$18=17,D126=0,F126=0,H126=0),"NG",IF(AND($F$12&gt;=B126,$F$18="",D126=0,F126=0),"NG",IF(AND($F$12&gt;=B126,OR(D126&gt;=2,F126&gt;=2,H126&gt;=2)),"NG","OK")))))</f>
        <v>NG</v>
      </c>
      <c r="L126" s="52">
        <f ca="1">IF($F$12&lt;B126,"",IF(ISNUMBER(INDIRECT("'総括分析データ '!"&amp;L$78&amp;$C126))=TRUE,VALUE(INDIRECT("'総括分析データ '!"&amp;L$78&amp;$C126)),0))</f>
        <v>0</v>
      </c>
      <c r="N126" s="192" t="str">
        <f ca="1">IF($F$12&lt;$B126,"",IF(AND(L126="",L126&lt;10),"NG","OK"))</f>
        <v>OK</v>
      </c>
      <c r="O126" s="6"/>
      <c r="P126" s="52" t="str">
        <f ca="1">IF($F$12&lt;$B126,"",IF(AND($F$12&gt;=$B126,INDIRECT("'総括分析データ '!"&amp;P$78&amp;$C126)&lt;&gt;""),INDIRECT("'総括分析データ '!"&amp;P$78&amp;$C126),""))</f>
        <v/>
      </c>
      <c r="R126" s="52" t="str">
        <f ca="1">IF($F$12&lt;$B126,"",IF(AND($F$12&gt;=$B126,INDIRECT("'総括分析データ '!"&amp;R$78&amp;$C126)&lt;&gt;""),UPPER(INDIRECT("'総括分析データ '!"&amp;R$78&amp;$C126)),""))</f>
        <v/>
      </c>
      <c r="T126" s="52" t="str">
        <f ca="1">IF($F$12&lt;$B126,"",IF(AND($F$12&gt;=$B126,INDIRECT("'総括分析データ '!"&amp;T$78&amp;$C126)&lt;&gt;""),INDIRECT("'総括分析データ '!"&amp;T$78&amp;$C126),""))</f>
        <v/>
      </c>
      <c r="V126" s="52" t="str">
        <f ca="1">IF($F$12&lt;$B126,"",IF(AND($F$12&gt;=$B126,INDIRECT("'総括分析データ '!"&amp;V$78&amp;$C126)&lt;&gt;""),VALUE(INDIRECT("'総括分析データ '!"&amp;V$78&amp;$C126)),""))</f>
        <v/>
      </c>
      <c r="X126" s="192" t="str">
        <f ca="1">IF($F$12&lt;$B126,"",IF(AND($F$12&gt;=$B126,COUNTIF(プルダウンリスト!$F$3:$F$137,反映・確認シート!P126)=1,COUNTIF(プルダウンリスト!$H$3:$H$4233,反映・確認シート!R126)&gt;=1,T126&lt;&gt;"",V126&lt;&gt;""),"OK","NG"))</f>
        <v>NG</v>
      </c>
      <c r="Z126" s="453" t="str">
        <f ca="1">P126&amp;R126&amp;T126&amp;V126</f>
        <v/>
      </c>
      <c r="AA126" s="454"/>
      <c r="AB126" s="455"/>
      <c r="AD126" s="453" t="str">
        <f ca="1">IF($F$12&lt;$B126,"",IF(AND($F$12&gt;=$B126,INDIRECT("'総括分析データ '!"&amp;AD$78&amp;$C126)&lt;&gt;""),ASC(INDIRECT("'総括分析データ '!"&amp;AD$78&amp;$C126)),""))</f>
        <v/>
      </c>
      <c r="AE126" s="454"/>
      <c r="AF126" s="455"/>
      <c r="AH126" s="192" t="str">
        <f ca="1">IF($F$12&lt;$B126,"",IF(AND($F$12&gt;=$B126,AD126&lt;&gt;""),"OK","NG"))</f>
        <v>NG</v>
      </c>
      <c r="AJ126" s="462" t="str">
        <f ca="1">IF($F$12&lt;$B126,"",IF(AND($F$12&gt;=$B126,INDIRECT("'総括分析データ '!"&amp;AJ$78&amp;$C126)&lt;&gt;""),DBCS(SUBSTITUTE(SUBSTITUTE(INDIRECT("'総括分析データ '!"&amp;AJ$78&amp;$C126),"　"," ")," ","")),""))</f>
        <v/>
      </c>
      <c r="AK126" s="463"/>
      <c r="AL126" s="464"/>
      <c r="AN126" s="192" t="str">
        <f ca="1">IF($F$12&lt;$B126,"",IF(AND($F$12&gt;=$B126,AJ126&lt;&gt;""),"OK","BC"))</f>
        <v>BC</v>
      </c>
      <c r="AP126" s="52" t="str">
        <f ca="1">IF(OR($F$12&lt;$B126,INDIRECT("'総括分析データ '!"&amp;AP$78&amp;$C126)=""),"",INDIRECT("'総括分析データ '!"&amp;AP$78&amp;$C126))</f>
        <v/>
      </c>
      <c r="AR126" s="192" t="str">
        <f ca="1">IF($F$12&lt;$B126,"",IF(AND($F$12&gt;=$B126,COUNTIF(プルダウンリスト!$C$13:$C$16,反映・確認シート!AP126)=1),"OK","NG"))</f>
        <v>NG</v>
      </c>
      <c r="AT126">
        <v>24</v>
      </c>
      <c r="AV126" s="192" t="str">
        <f ca="1">IF($F$12&lt;$B126,"",IF(AND($F$12&gt;=$B126,INDIRECT("'総括分析データ '!"&amp;AV$78&amp;$C126)&lt;&gt;""),INDIRECT("'総括分析データ '!"&amp;AV$78&amp;$C126),""))</f>
        <v/>
      </c>
      <c r="AX126" s="192" t="str">
        <f ca="1">IF($F$12&lt;$B126,"",IF($N126="NG","日数NG",IF(OR(AND($F$6="連携前",$F$12&gt;=$B126,AV126&gt;0,AV126&lt;L126*2880),AND($F$6="連携後",$F$12&gt;=$B126,AV126&gt;=0,AV126&lt;L126*2880)),"OK","NG")))</f>
        <v>NG</v>
      </c>
      <c r="AZ126" s="92">
        <f ca="1">IF($F$12&lt;$B126,"",IF(AND($F$12&gt;=$B126,ISNUMBER(AV126)=TRUE),AV126,0))</f>
        <v>0</v>
      </c>
      <c r="BB126" s="192" t="str">
        <f ca="1">IF($F$12&lt;$B126,"",IF(AND($F$12&gt;=$B126,INDIRECT("'総括分析データ '!"&amp;BB$78&amp;$C126)&lt;&gt;""),VALUE(INDIRECT("'総括分析データ '!"&amp;BB$78&amp;$C126)),""))</f>
        <v/>
      </c>
      <c r="BD126" s="192" t="str">
        <f ca="1">IF($F$12&lt;$B126,"",IF($N126="NG","日数NG",IF(BB126="","NG",IF(AND($F$12&gt;=$B126,$BB126&lt;=$L126*100),"OK","BC"))))</f>
        <v>NG</v>
      </c>
      <c r="BF126" s="192" t="str">
        <f ca="1">IF($F$12&lt;$B126,"",IF(OR($AX126="NG",$AX126="日数NG"),"距離NG",IF(AND($F$12&gt;=$B126,OR(AND($F$6="連携前",$BB126&gt;0),AND($F$6="連携後",$AZ126=0,$BB126=0),AND($F$6="連携後",$AZ126&gt;0,$BB126&gt;0))),"OK","NG")))</f>
        <v>距離NG</v>
      </c>
      <c r="BH126" s="92" t="str">
        <f ca="1">IF($F$12&lt;$B126,"",BB126)</f>
        <v/>
      </c>
      <c r="BJ126" s="192" t="str">
        <f ca="1">IF($F$12&lt;$B126,"",IF(AND($F$12&gt;=$B126,INDIRECT("'総括分析データ '!"&amp;BJ$78&amp;$C126)&lt;&gt;""),VALUE(INDIRECT("'総括分析データ '!"&amp;BJ$78&amp;$C126)),""))</f>
        <v/>
      </c>
      <c r="BL126" s="192" t="str">
        <f ca="1">IF($F$12&lt;$B126,"",IF($N126="NG","日数NG",IF(AND(BJ126&gt;=0,BJ126&lt;&gt;"",BJ126&lt;=100),"OK","NG")))</f>
        <v>NG</v>
      </c>
      <c r="BN126" s="92">
        <f ca="1">IF($F$12&lt;$B126,"",IF(AND($F$12&gt;=$B126,ISNUMBER(BJ126)=TRUE),BJ126,0))</f>
        <v>0</v>
      </c>
      <c r="BP126" s="192" t="str">
        <f ca="1">IF($F$12&lt;$B126,"",IF(AND($F$12&gt;=$B126,INDIRECT("'総括分析データ '!"&amp;BP$78&amp;$C126)&lt;&gt;""),VALUE(INDIRECT("'総括分析データ '!"&amp;BP$78&amp;$C126)),""))</f>
        <v/>
      </c>
      <c r="BR126" s="192" t="str">
        <f ca="1">IF($F$12&lt;$B126,"",IF(OR($AX126="NG",$AX126="日数NG"),"距離NG",IF(BP126="","NG",IF(AND($F$12&gt;=$B126,OR(AND($F$6="連携前",$BP126&gt;0),AND($F$6="連携後",$AZ126=0,$BP126=0),AND($F$6="連携後",$AZ126&gt;0,$BP126&gt;0))),"OK","NG"))))</f>
        <v>距離NG</v>
      </c>
      <c r="BT126" s="92">
        <f ca="1">IF($F$12&lt;$B126,"",IF(AND($F$12&gt;=$B126,ISNUMBER(BP126)=TRUE),BP126,0))</f>
        <v>0</v>
      </c>
      <c r="BV126" s="192" t="str">
        <f ca="1">IF($F$12&lt;$B126,"",IF(AND($F$12&gt;=$B126,INDIRECT("'総括分析データ '!"&amp;BV$78&amp;$C126)&lt;&gt;""),VALUE(INDIRECT("'総括分析データ '!"&amp;BV$78&amp;$C126)),""))</f>
        <v/>
      </c>
      <c r="BX126" s="192" t="str">
        <f ca="1">IF($F$12&lt;$B126,"",IF(AND($F$12&gt;=$B126,$F$16=5,$BV126=""),"NG","OK"))</f>
        <v>OK</v>
      </c>
      <c r="BZ126" s="192" t="str">
        <f ca="1">IF($F$12&lt;$B126,"",IF(AND($F$12&gt;=$B126,$BP126&lt;&gt;"",$BV126&gt;$BP126),"NG","OK"))</f>
        <v>OK</v>
      </c>
      <c r="CB126" s="92">
        <f ca="1">IF($F$12&lt;$B126,"",IF(AND($F$12&gt;=$B126,ISNUMBER(BV126)=TRUE),BV126,0))</f>
        <v>0</v>
      </c>
      <c r="CD126" s="92">
        <f ca="1">IF($F$12&lt;$B126,"",IF(AND($F$12&gt;=$B126,ISNUMBER(INDIRECT("'総括分析データ '!"&amp;CD$78&amp;$C126)=TRUE)),INDIRECT("'総括分析データ '!"&amp;CD$78&amp;$C126),0))</f>
        <v>0</v>
      </c>
      <c r="CF126">
        <v>24</v>
      </c>
      <c r="CH126" s="192" t="str">
        <f ca="1">IF($F$12&lt;$B126,"",IF(AND($F$12&gt;=$B126,INDIRECT("'総括分析データ '!"&amp;CH$78&amp;$C126)&lt;&gt;""),VALUE(INDIRECT("'総括分析データ '!"&amp;CH$78&amp;$C126)),""))</f>
        <v/>
      </c>
      <c r="CJ126" s="192" t="str">
        <f ca="1">IF($F$12&lt;$B126,"",IF(OR(AND($F$12&gt;=$B126,COUNTIF($F$22:$I$32,"走行時間")=0),$D126=0),"不要",IF(AND($F$12&gt;=$B126,COUNTIF($F$22:$I$32,"走行時間")=1,$J126="NG"),"日数NG",IF(AND($F$12&gt;=$B126,COUNTIF($F$22:$I$32,"走行時間")=1,$D126=1,$CH126&lt;&gt;""),"OK","NG"))))</f>
        <v>不要</v>
      </c>
      <c r="CL126" s="192" t="str">
        <f ca="1">IF($F$12&lt;$B126,"",IF(OR(AND($F$12&gt;=$B126,COUNTIF($F$35:$I$45,"走行時間")=0),$F126=0),"不要",IF(AND($F$12&gt;=$B126,COUNTIF($F$35:$I$45,"走行時間")=1,$J126="NG"),"日数NG",IF(AND($F$12&gt;=$B126,COUNTIF($F$35:$I$45,"走行時間")=1,$F126=1,$CH126&lt;&gt;""),"OK","NG"))))</f>
        <v>不要</v>
      </c>
      <c r="CN126" s="192" t="str">
        <f ca="1">IF($F$12&lt;$B126,"",IF(OR(AND($F$12&gt;=$B126,COUNTIF($F$48:$I$58,"走行時間")=0),$H126=0),"不要",IF(AND($F$12&gt;=$B126,COUNTIF($F$48:$I$58,"走行時間")=1,$J126="NG"),"日数NG",IF(AND($F$12&gt;=$B126,COUNTIF($F$48:$I$58,"走行時間")=1,$H126=1,$CH126&lt;&gt;""),"OK","NG"))))</f>
        <v>不要</v>
      </c>
      <c r="CP126" s="192" t="str">
        <f ca="1">IF($F$12&lt;$B126,"",IF(COUNTIF($CJ126:$CN126,"不要")=3,"OK",IF(OR($AX126="NG",$AX126="日数NG"),"距離NG",IF(AND($F$12&gt;=$B126,OR(AND($F$6="連携前",CH126&gt;0),AND($F$6="連携後",$AZ126=0,CH126=0),AND($F$6="連携後",$AZ126&gt;0,CH126&gt;0))),"OK","NG"))))</f>
        <v>OK</v>
      </c>
      <c r="CR126" s="192" t="str">
        <f ca="1">IF($F$12&lt;$B126,"",IF(COUNTIF($CJ126:$CN126,"不要")=3,"OK",IF(OR($AX126="NG",$AX126="日数NG"),"距離NG",IF(AND($F$12&gt;=$B126,$L126*1440&gt;=CH126),"OK","NG"))))</f>
        <v>OK</v>
      </c>
      <c r="CT126" s="107" t="str">
        <f ca="1">IF(OR(COUNTIF($CJ126:$CN126,"不要")=3,$F$12&lt;$B126),"",IF(AND($F$12&gt;=$B126,ISNUMBER(CH126)=TRUE),CH126,0))</f>
        <v/>
      </c>
      <c r="CV126" s="192" t="str">
        <f ca="1">IF($F$12&lt;$B126,"",IF(AND($F$12&gt;=$B126,INDIRECT("'総括分析データ '!"&amp;CV$78&amp;$C126)&lt;&gt;""),VALUE(INDIRECT("'総括分析データ '!"&amp;CV$78&amp;$C126)),""))</f>
        <v/>
      </c>
      <c r="CX126" s="192" t="str">
        <f ca="1">IF($F$12&lt;$B126,"",IF(OR(AND($F$12&gt;=$B126,COUNTIF($F$22:$I$32,"平均速度")=0),$D126=0),"不要",IF(AND($F$12&gt;=$B126,COUNTIF($F$22:$I$32,"平均速度")=1,$J126="NG"),"日数NG",IF(AND($F$12&gt;=$B126,COUNTIF($F$22:$I$32,"平均速度")=1,$D126=1,$CH126&lt;&gt;""),"OK","NG"))))</f>
        <v>不要</v>
      </c>
      <c r="CZ126" s="192" t="str">
        <f ca="1">IF($F$12&lt;$B126,"",IF(OR(AND($F$12&gt;=$B126,COUNTIF($F$35:$I$45,"平均速度")=0),$F126=0),"不要",IF(AND($F$12&gt;=$B126,COUNTIF($F$35:$I$45,"平均速度")=1,$J126="NG"),"日数NG",IF(AND($F$12&gt;=$B126,COUNTIF($F$35:$I$45,"平均速度")=1,$F126=1,$CH126&lt;&gt;""),"OK","NG"))))</f>
        <v>不要</v>
      </c>
      <c r="DB126" s="192" t="str">
        <f ca="1">IF($F$12&lt;$B126,"",IF(OR(AND($F$12&gt;=$B126,COUNTIF($F$48:$I$58,"平均速度")=0),$H126=0),"不要",IF(AND($F$12&gt;=$B126,COUNTIF($F$48:$I$58,"平均速度")=1,$J126="NG"),"日数NG",IF(AND($F$12&gt;=$B126,COUNTIF($F$48:$I$58,"平均速度")=1,$H126=1,$CH126&lt;&gt;""),"OK","NG"))))</f>
        <v>不要</v>
      </c>
      <c r="DD126" s="192" t="str">
        <f ca="1">IF($F$12&lt;$B126,"",IF(COUNTIF($CX126:$DB126,"不要")=3,"OK",IF(OR($AX126="NG",$AX126="日数NG"),"距離NG",IF(AND($F$12&gt;=$B126,OR(AND($F$6="連携前",CV126&gt;0),AND($F$6="連携後",$AV126=0,CV126=0),AND($F$6="連携後",$AV126&gt;0,CV126&gt;0))),"OK","NG"))))</f>
        <v>OK</v>
      </c>
      <c r="DF126" s="192" t="str">
        <f ca="1">IF($F$12&lt;$B126,"",IF(COUNTIF($CX126:$DB126,"不要")=3,"OK",IF(OR($AX126="NG",$AX126="日数NG"),"距離NG",IF(AND($F$12&gt;=$B126,CV126&lt;60),"OK",IF(AND($F$12&gt;=$B126,CV126&lt;120),"BC","NG")))))</f>
        <v>OK</v>
      </c>
      <c r="DH126" s="107" t="str">
        <f ca="1">IF(OR($F$12&lt;$B126,COUNTIF($CX126:$DB126,"不要")=3),"",IF(AND($F$12&gt;=$B126,ISNUMBER(CV126)=TRUE),CV126,0))</f>
        <v/>
      </c>
      <c r="DJ126">
        <v>24</v>
      </c>
      <c r="DL126" s="192" t="str">
        <f ca="1">IF($F$12&lt;$B126,"",IF(AND($F$12&gt;=$B126,INDIRECT("'総括分析データ '!"&amp;DL$78&amp;$C126)&lt;&gt;""),VALUE(INDIRECT("'総括分析データ '!"&amp;DL$78&amp;$C126)),""))</f>
        <v/>
      </c>
      <c r="DN126" s="192" t="str">
        <f ca="1">IF($F$12&lt;$B126,"",IF(OR(AND($F$12&gt;=$B126,COUNTIF($F$22:$I$32,"走行距離（高速道路）")=0),$D126=0),"不要",IF(AND($F$12&gt;=$B126,COUNTIF($F$22:$I$32,"走行距離（高速道路）")&gt;=1,$J126="NG"),"日数NG",IF(AND($F$12&gt;=$B126,COUNTIF($F$22:$I$32,"走行距離（高速道路）")&gt;=1,$D126=1,$CH126&lt;&gt;""),"OK","NG"))))</f>
        <v>不要</v>
      </c>
      <c r="DP126" s="192" t="str">
        <f ca="1">IF($F$12&lt;$B126,"",IF(OR(AND($F$12&gt;=$B126,COUNTIF($F$35:$I$45,"走行距離（高速道路）")=0),$F126=0),"不要",IF(AND($F$12&gt;=$B126,COUNTIF($F$35:$I$45,"走行距離（高速道路）")&gt;=1,$J126="NG"),"日数NG",IF(AND($F$12&gt;=$B126,COUNTIF($F$35:$I$45,"走行距離（高速道路）")&gt;=1,$F126=1,$CH126&lt;&gt;""),"OK","NG"))))</f>
        <v>不要</v>
      </c>
      <c r="DR126" s="192" t="str">
        <f ca="1">IF($F$12&lt;$B126,"",IF(OR(AND($F$12&gt;=$B126,COUNTIF($F$48:$I$58,"走行距離（高速道路）")=0),$H126=0),"不要",IF(AND($F$12&gt;=$B126,COUNTIF($F$48:$I$58,"走行距離（高速道路）")&gt;=1,$J126="NG"),"日数NG",IF(AND($F$12&gt;=$B126,COUNTIF($F$48:$I$58,"走行距離（高速道路）")&gt;=1,$H126=1,$CH126&lt;&gt;""),"OK","NG"))))</f>
        <v>不要</v>
      </c>
      <c r="DT126" s="192" t="str">
        <f ca="1">IF($F$12&lt;$B126,"",IF(COUNTIF($DN126:$DR126,"不要")=3,"OK",IF(OR($AX126="NG",$AX126="日数NG"),"距離NG",IF(DL126&gt;=0,"OK","NG"))))</f>
        <v>OK</v>
      </c>
      <c r="DV126" s="192" t="str">
        <f ca="1">IF($F$12&lt;$B126,"",IF(COUNTIF($DN126:$DR126,"不要")=3,"OK",IF(OR($AX126="NG",$AX126="日数NG"),"距離NG",IF(AND($F$12&gt;=$B126,AX126="OK",OR(DL126&lt;=AZ126,DL126="")),"OK","NG"))))</f>
        <v>OK</v>
      </c>
      <c r="DX126" s="107" t="str">
        <f ca="1">IF(OR($F$12&lt;$B126,COUNTIF($DN126:$DR126,"不要")=3),"",IF(AND($F$12&gt;=$B126,ISNUMBER(DL126)=TRUE),DL126,0))</f>
        <v/>
      </c>
      <c r="DZ126" s="192" t="str">
        <f ca="1">IF($F$12&lt;$B126,"",IF(AND($F$12&gt;=$B126,INDIRECT("'総括分析データ '!"&amp;DZ$78&amp;$C126)&lt;&gt;""),VALUE(INDIRECT("'総括分析データ '!"&amp;DZ$78&amp;$C126)),""))</f>
        <v/>
      </c>
      <c r="EB126" s="192" t="str">
        <f ca="1">IF($F$12&lt;$B126,"",IF(COUNTIF($CJ126:$CN126,"不要")=3,"OK",IF($N126="NG","日数NG",IF(OR(DZ126&gt;=0,DZ126=""),"OK","NG"))))</f>
        <v>OK</v>
      </c>
      <c r="ED126" s="192" t="str">
        <f ca="1">IF($F$12&lt;$B126,"",IF(COUNTIF($CJ126:$CN126,"不要")=3,"OK",IF($N126="NG","日数NG",IF(OR(DZ126&lt;=CH126,DZ126=""),"OK","NG"))))</f>
        <v>OK</v>
      </c>
      <c r="EF126" s="107">
        <f ca="1">IF($F$12&lt;$B126,"",IF(AND($F$12&gt;=$B126,ISNUMBER(DZ126)=TRUE),DZ126,0))</f>
        <v>0</v>
      </c>
      <c r="EH126" s="192" t="str">
        <f ca="1">IF($F$12&lt;$B126,"",IF(AND($F$12&gt;=$B126,INDIRECT("'総括分析データ '!"&amp;EH$78&amp;$C126)&lt;&gt;""),VALUE(INDIRECT("'総括分析データ '!"&amp;EH$78&amp;$C126)),""))</f>
        <v/>
      </c>
      <c r="EJ126" s="192" t="str">
        <f ca="1">IF($F$12&lt;$B126,"",IF(COUNTIF($CX126:$DB126,"不要")=3,"OK",IF(OR($AX126="NG",$AX126="日数NG"),"距離NG",IF(OR(EH126&gt;=0,EH126=""),"OK","NG"))))</f>
        <v>OK</v>
      </c>
      <c r="EL126" s="192" t="str">
        <f ca="1">IF($F$12&lt;$B126,"",IF(COUNTIF($CX126:$DB126,"不要")=3,"OK",IF(OR($AX126="NG",$AX126="日数NG"),"距離NG",IF(OR(EH126&lt;=120,EH126=""),"OK","NG"))))</f>
        <v>OK</v>
      </c>
      <c r="EN126" s="92">
        <f ca="1">IF($F$12&lt;$B126,"",IF(AND($F$12&gt;=$B126,ISNUMBER(EH126)=TRUE),EH126,0))</f>
        <v>0</v>
      </c>
      <c r="EP126">
        <v>24</v>
      </c>
      <c r="ER126" s="192" t="str">
        <f ca="1">IF($F$12&lt;$B126,"",IF(AND($F$12&gt;=$B126,INDIRECT("'総括分析データ '!"&amp;ER$78&amp;$C126)&lt;&gt;""),VALUE(INDIRECT("'総括分析データ '!"&amp;ER$78&amp;$C126)),""))</f>
        <v/>
      </c>
      <c r="ET126" s="192" t="str">
        <f ca="1">IF($F$12&lt;$B126,"",IF(AND($F$12&gt;=$B126,INDIRECT("'総括分析データ '!"&amp;ET$78&amp;$C126)&lt;&gt;""),VALUE(INDIRECT("'総括分析データ '!"&amp;ET$78&amp;$C126)),""))</f>
        <v/>
      </c>
      <c r="EV126" s="192" t="str">
        <f ca="1">IF($F$12&lt;$B126,"",IF(OR(AND($F$12&gt;=$B126,COUNTIF($F$22:$I$32,"荷積み・荷卸し")=0),$D126=0),"不要",IF(AND($F$12&gt;=$B126,COUNTIF($F$22:$I$32,"荷積み・荷卸し")&gt;=1,$J126="NG"),"日数NG",IF(OR(AND($F$12&gt;=$B126,COUNTIF($F$22:$I$32,"荷積み・荷卸し")&gt;=1,$D126=1,$ER126&lt;&gt;""),AND($F$12&gt;=$B126,COUNTIF($F$22:$I$32,"荷積み・荷卸し")&gt;=1,$D126=1,$ET126&lt;&gt;"")),"OK","NG"))))</f>
        <v>不要</v>
      </c>
      <c r="EX126" s="192" t="str">
        <f ca="1">IF($F$12&lt;$B126,"",IF(OR(AND($F$12&gt;=$B126,COUNTIF($F$35:$I$45,"荷積み・荷卸し")=0),$F126=0),"不要",IF(AND($F$12&gt;=$B126,COUNTIF($F$35:$I$45,"荷積み・荷卸し")&gt;=1,$J126="NG"),"日数NG",IF(OR(AND($F$12&gt;=$B126,COUNTIF($F$35:$I$45,"荷積み・荷卸し")&gt;=1,$F126=1,$ER126&lt;&gt;""),AND($F$12&gt;=$B126,COUNTIF($F$35:$I$45,"荷積み・荷卸し")&gt;=1,$F126=1,$ET126&lt;&gt;"")),"OK","NG"))))</f>
        <v>不要</v>
      </c>
      <c r="EZ126" s="192" t="str">
        <f ca="1">IF($F$12&lt;$B126,"",IF(OR(AND($F$12&gt;=$B126,COUNTIF($F$48:$I$58,"荷積み・荷卸し")=0),$H126=0),"不要",IF(AND($F$12&gt;=$B126,COUNTIF($F$48:$I$58,"荷積み・荷卸し")&gt;=1,$J126="NG"),"日数NG",IF(OR(AND($F$12&gt;=$B126,COUNTIF($F$48:$I$58,"荷積み・荷卸し")&gt;=1,$H126=1,$ER126&lt;&gt;""),AND($F$12&gt;=$B126,COUNTIF($F$48:$I$58,"荷積み・荷卸し")&gt;=1,$H126=1,$ET126&lt;&gt;"")),"OK","NG"))))</f>
        <v>不要</v>
      </c>
      <c r="FB126" s="192" t="str">
        <f ca="1">IF($F$12&lt;$B126,"",IF(COUNTIF($EV126:$EZ126,"不要")=3,"OK",IF($N126="NG","日数NG",IF(OR(ER126&gt;=0,ER126=""),"OK","NG"))))</f>
        <v>OK</v>
      </c>
      <c r="FD126" s="192" t="str">
        <f ca="1">IF($F$12&lt;$B126,"",IF(COUNTIF($EV126:$EZ126,"不要")=3,"OK",IF($N126="NG","日数NG",IF(OR(ER126&lt;=$L126*1440,ER126=""),"OK","NG"))))</f>
        <v>OK</v>
      </c>
      <c r="FF126" s="192" t="str">
        <f ca="1">IF($F$12&lt;$B126,"",IF(COUNTIF($EV126:$EZ126,"不要")=3,"OK",IF($N126="NG","日数NG",IF(OR(ET126&gt;=0,ET126=""),"OK","NG"))))</f>
        <v>OK</v>
      </c>
      <c r="FH126" s="192" t="str">
        <f ca="1">IF($F$12&lt;$B126,"",IF(COUNTIF($EV126:$EZ126,"不要")=3,"OK",IF($N126="NG","日数NG",IF(OR(ET126&lt;=$L126*1440,ET126=""),"OK","NG"))))</f>
        <v>OK</v>
      </c>
      <c r="FJ126" s="107" t="str">
        <f ca="1">IF($F$12&lt;$B126,"",IF(COUNTIF($EV126:$EZ126,"不要")=3,"",IF(AND($F$12&gt;=$B126,ISNUMBER(ER126)=TRUE),ER126,0)))</f>
        <v/>
      </c>
      <c r="FL126" s="107" t="str">
        <f ca="1">IF($F$12&lt;$B126,"",IF(COUNTIF($EV126:$EZ126,"不要")=3,"",IF(AND($F$12&gt;=$B126,ISNUMBER(ET126)=TRUE),ET126,0)))</f>
        <v/>
      </c>
      <c r="FN126" s="192" t="str">
        <f ca="1">IF($F$12&lt;$B126,"",IF(AND($F$12&gt;=$B126,INDIRECT("'総括分析データ '!"&amp;FN$78&amp;$C126)&lt;&gt;""),VALUE(INDIRECT("'総括分析データ '!"&amp;FN$78&amp;$C126)),""))</f>
        <v/>
      </c>
      <c r="FP126" s="192" t="str">
        <f ca="1">IF($F$12&lt;$B126,"",IF(OR(AND($F$12&gt;=$B126,COUNTIF($F$22:$I$32,"荷待ち時間")=0),$D126=0),"不要",IF(AND($F$12&gt;=$B126,COUNTIF($F$22:$I$32,"荷待ち時間")&gt;=1,$J126="NG"),"日数NG",IF(AND($F$12&gt;=$B126,COUNTIF($F$22:$I$32,"荷待ち時間")&gt;=1,$D126=1,$FN126&lt;&gt;""),"OK","NG"))))</f>
        <v>不要</v>
      </c>
      <c r="FR126" s="192" t="str">
        <f ca="1">IF($F$12&lt;$B126,"",IF(OR(AND($F$12&gt;=$B126,COUNTIF($F$35:$I$45,"荷待ち時間")=0),$F126=0),"不要",IF(AND($F$12&gt;=$B126,COUNTIF($F$35:$I$45,"荷待ち時間")&gt;=1,$J126="NG"),"日数NG",IF(AND($F$12&gt;=$B126,COUNTIF($F$35:$I$45,"荷待ち時間")&gt;=1,$F126=1,$FN126&lt;&gt;""),"OK","NG"))))</f>
        <v>不要</v>
      </c>
      <c r="FT126" s="192" t="str">
        <f ca="1">IF($F$12&lt;$B126,"",IF(OR(AND($F$12&gt;=$B126,COUNTIF($F$48:$I$58,"荷待ち時間")=0),$H126=0),"不要",IF(AND($F$12&gt;=$B126,COUNTIF($F$48:$I$58,"荷待ち時間")&gt;=1,$J126="NG"),"日数NG",IF(AND($F$12&gt;=$B126,COUNTIF($F$48:$I$58,"荷待ち時間")&gt;=1,$H126=1,$FN126&lt;&gt;""),"OK","NG"))))</f>
        <v>不要</v>
      </c>
      <c r="FV126" s="192" t="str">
        <f ca="1">IF($F$12&lt;$B126,"",IF(COUNTIF($FP126:$FT126,"不要")=3,"OK",IF($N126="NG","日数NG",IF(FN126&gt;=0,"OK","NG"))))</f>
        <v>OK</v>
      </c>
      <c r="FX126" s="192" t="str">
        <f ca="1">IF($F$12&lt;$B126,"",IF(COUNTIF($FP126:$FT126,"不要")=3,"OK",IF($N126="NG","日数NG",IF(AND($F$12&gt;=$B126,$N126="OK",FN126&lt;=$L126*1440),"OK","NG"))))</f>
        <v>OK</v>
      </c>
      <c r="FZ126" s="107" t="str">
        <f ca="1">IF($F$12&lt;$B126,"",IF(COUNTIF($FP126:$FT126,"不要")=3,"",IF(AND($F$12&gt;=$B126,ISNUMBER(FN126)=TRUE),FN126,0)))</f>
        <v/>
      </c>
      <c r="GB126">
        <v>24</v>
      </c>
      <c r="GD126" s="192" t="str">
        <f ca="1">IF($F$12&lt;$B126,"",IF(AND($F$12&gt;=$B126,INDIRECT("'総括分析データ '!"&amp;GD$78&amp;$C126)&lt;&gt;""),VALUE(INDIRECT("'総括分析データ '!"&amp;GD$78&amp;$C126)),""))</f>
        <v/>
      </c>
      <c r="GF126" s="192" t="str">
        <f ca="1">IF($F$12&lt;$B126,"",IF(OR(AND($F$12&gt;=$B126,COUNTIF($F$22:$I$32,"荷待ち時間（うちアイドリング時間）")=0),$D126=0),"不要",IF(AND($F$12&gt;=$B126,COUNTIF($F$22:$I$32,"荷待ち時間（うちアイドリング時間）")&gt;=1,$J126="NG"),"日数NG",IF(AND($F$12&gt;=$B126,COUNTIF($F$22:$I$32,"荷待ち時間（うちアイドリング時間）")&gt;=1,$D126=1,GD126&lt;&gt;""),"OK","NG"))))</f>
        <v>不要</v>
      </c>
      <c r="GH126" s="192" t="str">
        <f ca="1">IF($F$12&lt;$B126,"",IF(OR(AND($F$12&gt;=$B126,COUNTIF($F$35:$I$45,"荷待ち時間（うちアイドリング時間）")=0),$F126=0),"不要",IF(AND($F$12&gt;=$B126,COUNTIF($F$35:$I$45,"荷待ち時間（うちアイドリング時間）")&gt;=1,$J126="NG"),"日数NG",IF(AND($F$12&gt;=$B126,COUNTIF($F$35:$I$45,"荷待ち時間（うちアイドリング時間）")&gt;=1,$F126=1,$GD126&lt;&gt;""),"OK","NG"))))</f>
        <v>不要</v>
      </c>
      <c r="GJ126" s="192" t="str">
        <f ca="1">IF($F$12&lt;$B126,"",IF(OR(AND($F$12&gt;=$B126,COUNTIF($F$48:$I$58,"荷待ち時間（うちアイドリング時間）")=0),$H126=0),"不要",IF(AND($F$12&gt;=$B126,COUNTIF($F$48:$I$58,"荷待ち時間（うちアイドリング時間）")&gt;=1,$J126="NG"),"日数NG",IF(AND($F$12&gt;=$B126,COUNTIF($F$48:$I$58,"荷待ち時間（うちアイドリング時間）")&gt;=1,$H126=1,$GD126&lt;&gt;""),"OK","NG"))))</f>
        <v>不要</v>
      </c>
      <c r="GL126" s="192" t="str">
        <f ca="1">IF($F$12&lt;$B126,"",IF(OR(AND($F$12&gt;=$B126,$F126=0),AND($F$12&gt;=$B126,$F$16&lt;&gt;5)),"不要",IF(AND($F$12&gt;=$B126,$F$16=5,$GD126&lt;&gt;""),"OK","NG")))</f>
        <v>不要</v>
      </c>
      <c r="GN126" s="192" t="str">
        <f ca="1">IF($F$12&lt;$B126,"",IF($N126="NG","日数NG",IF(GD126&gt;=0,"OK","NG")))</f>
        <v>OK</v>
      </c>
      <c r="GP126" s="192" t="str">
        <f ca="1">IF($F$12&lt;$B126,"",IF($N126="NG","日数NG",IF(OR(COUNTIF(GF126:GL126,"不要")=4,AND($F$12&gt;=$B126,$N126="OK",$FN126&gt;=0,$GD126&lt;=FN126),AND($F$12&gt;=$B126,$N126="OK",$FN126="",$GD126&lt;=$L126*1440)),"OK","NG")))</f>
        <v>OK</v>
      </c>
      <c r="GR126" s="107" t="str">
        <f ca="1">IF($F$12&lt;$B126,"",IF(COUNTIF($GF126:$GJ126,"不要")=3,"",IF(AND($F$12&gt;=$B126,ISNUMBER(GD126)=TRUE),GD126,0)))</f>
        <v/>
      </c>
      <c r="GT126" s="192" t="str">
        <f ca="1">IF($F$12&lt;$B126,"",IF(AND($F$12&gt;=$B126,INDIRECT("'総括分析データ '!"&amp;GT$78&amp;$C126)&lt;&gt;""),VALUE(INDIRECT("'総括分析データ '!"&amp;GT$78&amp;$C126)),""))</f>
        <v/>
      </c>
      <c r="GV126" s="192" t="str">
        <f ca="1">IF($F$12&lt;$B126,"",IF(OR(AND($F$12&gt;=$B126,COUNTIF($F$22:$I$32,"早着による待機時間")=0),$D126=0),"不要",IF(AND($F$12&gt;=$B126,COUNTIF($F$22:$I$32,"早着による待機時間")&gt;=1,$J126="NG"),"日数NG",IF(AND($F$12&gt;=$B126,COUNTIF($F$22:$I$32,"早着による待機時間")&gt;=1,$D126=1,GT126&lt;&gt;""),"OK","NG"))))</f>
        <v>不要</v>
      </c>
      <c r="GX126" s="192" t="str">
        <f ca="1">IF($F$12&lt;$B126,"",IF(OR(AND($F$12&gt;=$B126,COUNTIF($F$35:$I$45,"早着による待機時間")=0),$F126=0),"不要",IF(AND($F$12&gt;=$B126,COUNTIF($F$35:$I$45,"早着による待機時間")&gt;=1,$J126="NG"),"日数NG",IF(AND($F$12&gt;=$B126,COUNTIF($F$35:$I$45,"早着による待機時間")&gt;=1,$F126=1,GT126&lt;&gt;""),"OK","NG"))))</f>
        <v>不要</v>
      </c>
      <c r="GZ126" s="192" t="str">
        <f ca="1">IF($F$12&lt;$B126,"",IF(OR(AND($F$12&gt;=$B126,COUNTIF($F$48:$I$58,"早着による待機時間")=0),$H126=0),"不要",IF(AND($F$12&gt;=$B126,COUNTIF($F$48:$I$58,"早着による待機時間")&gt;=1,$J126="NG"),"日数NG",IF(AND($F$12&gt;=$B126,COUNTIF($F$48:$I$58,"早着による待機時間")&gt;=1,$H126=1,GT126&lt;&gt;""),"OK","NG"))))</f>
        <v>不要</v>
      </c>
      <c r="HB126" s="192" t="str">
        <f ca="1">IF($F$12&lt;$B126,"",IF(COUNTIF($GV126:$GZ126,"不要")=3,"OK",IF($N126="NG","日数NG",IF(GT126&gt;=0,"OK","NG"))))</f>
        <v>OK</v>
      </c>
      <c r="HD126" s="192" t="str">
        <f ca="1">IF($F$12&lt;$B126,"",IF(COUNTIF($GV126:$GZ126,"不要")=3,"OK",IF($N126="NG","日数NG",IF(AND($F$12&gt;=$B126,$N126="OK",GT126&lt;=$L126*1440),"OK","NG"))))</f>
        <v>OK</v>
      </c>
      <c r="HF126" s="107" t="str">
        <f ca="1">IF($F$12&lt;$B126,"",IF(COUNTIF($GV126:$GZ126,"不要")=3,"",IF(AND($F$12&gt;=$B126,ISNUMBER(GT126)=TRUE),GT126,0)))</f>
        <v/>
      </c>
      <c r="HH126">
        <v>24</v>
      </c>
      <c r="HJ126" s="192" t="str">
        <f ca="1">IF($F$12&lt;$B126,"",IF(AND($F$12&gt;=$B126,INDIRECT("'総括分析データ '!"&amp;HJ$78&amp;$C126)&lt;&gt;""),VALUE(INDIRECT("'総括分析データ '!"&amp;HJ$78&amp;$C126)),""))</f>
        <v/>
      </c>
      <c r="HL126" s="192" t="str">
        <f ca="1">IF($F$12&lt;$B126,"",IF(OR(AND($F$12&gt;=$B126,COUNTIF($F$22:$I$32,"休憩")=0),$D126=0),"不要",IF(AND($F$12&gt;=$B126,COUNTIF($F$22:$I$32,"休憩")&gt;=1,$J126="NG"),"日数NG",IF(AND($F$12&gt;=$B126,COUNTIF($F$22:$I$32,"休憩")&gt;=1,$D126=1,HJ126&lt;&gt;""),"OK","NG"))))</f>
        <v>不要</v>
      </c>
      <c r="HN126" s="192" t="str">
        <f ca="1">IF($F$12&lt;$B126,"",IF(OR(AND($F$12&gt;=$B126,COUNTIF($F$35:$I$45,"休憩")=0),$F126=0),"不要",IF(AND($F$12&gt;=$B126,COUNTIF($F$35:$I$45,"休憩")&gt;=1,$J126="NG"),"日数NG",IF(AND($F$12&gt;=$B126,COUNTIF($F$35:$I$45,"休憩")&gt;=1,$F126=1,HJ126&lt;&gt;""),"OK","NG"))))</f>
        <v>不要</v>
      </c>
      <c r="HP126" s="192" t="str">
        <f ca="1">IF($F$12&lt;$B126,"",IF(OR(AND($F$12&gt;=$B126,COUNTIF($F$48:$I$58,"休憩")=0),$H126=0),"不要",IF(AND($F$12&gt;=$B126,COUNTIF($F$48:$I$58,"休憩")&gt;=1,$J126="NG"),"日数NG",IF(AND($F$12&gt;=$B126,COUNTIF($F$48:$I$58,"休憩")&gt;=1,$H126=1,HJ126&lt;&gt;""),"OK","NG"))))</f>
        <v>不要</v>
      </c>
      <c r="HR126" s="192" t="str">
        <f ca="1">IF($F$12&lt;$B126,"",IF(COUNTIF($HL126:$HP126,"不要")=3,"OK",IF($N126="NG","日数NG",IF(HJ126&gt;=0,"OK","NG"))))</f>
        <v>OK</v>
      </c>
      <c r="HT126" s="192" t="str">
        <f ca="1">IF($F$12&lt;$B126,"",IF(COUNTIF($HL126:$HP126,"不要")=3,"OK",IF($N126="NG","日数NG",IF(AND($F$12&gt;=$B126,$N126="OK",HJ126&lt;=$L126*1440),"OK","NG"))))</f>
        <v>OK</v>
      </c>
      <c r="HV126" s="107" t="str">
        <f ca="1">IF($F$12&lt;$B126,"",IF(COUNTIF($HL126:$HP126,"不要")=3,"",IF(AND($F$12&gt;=$B126,ISNUMBER(HJ126)=TRUE),HJ126,0)))</f>
        <v/>
      </c>
      <c r="HX126" s="192" t="str">
        <f ca="1">IF($F$12&lt;$B126,"",IF(AND($F$12&gt;=$B126,INDIRECT("'総括分析データ '!"&amp;HX$78&amp;$C126)&lt;&gt;""),VALUE(INDIRECT("'総括分析データ '!"&amp;HX$78&amp;$C126)),""))</f>
        <v/>
      </c>
      <c r="HZ126" s="192" t="str">
        <f ca="1">IF($F$12&lt;$B126,"",IF(OR(AND($F$12&gt;=$B126,COUNTIF($F$22:$I$32,"発着時刻")=0),$D126=0),"不要",IF(AND($F$12&gt;=$B126,COUNTIF($F$22:$I$32,"発着時刻")&gt;=1,$J126="NG"),"日数NG",IF(AND($F$12&gt;=$B126,COUNTIF($F$22:$I$32,"発着時刻")&gt;=1,$D126=1,HX126&lt;&gt;""),"OK","NG"))))</f>
        <v>不要</v>
      </c>
      <c r="IB126" s="192" t="str">
        <f ca="1">IF($F$12&lt;$B126,"",IF(OR(AND($F$12&gt;=$B126,COUNTIF($F$35:$I$45,"発着時刻")=0),$F126=0),"不要",IF(AND($F$12&gt;=$B126,COUNTIF($F$35:$I$45,"発着時刻")&gt;=1,$J126="NG"),"日数NG",IF(AND($F$12&gt;=$B126,COUNTIF($F$35:$I$45,"発着時刻")&gt;=1,$F126=1,HX126&lt;&gt;""),"OK","NG"))))</f>
        <v>不要</v>
      </c>
      <c r="ID126" s="192" t="str">
        <f ca="1">IF($F$12&lt;$B126,"",IF(OR(AND($F$12&gt;=$B126,COUNTIF($F$48:$I$58,"発着時刻")=0),$H126=0),"不要",IF(AND($F$12&gt;=$B126,COUNTIF($F$48:$I$58,"発着時刻")&gt;=1,$J126="NG"),"日数NG",IF(AND($F$12&gt;=$B126,COUNTIF($F$48:$I$58,"発着時刻")&gt;=1,$H126=1,HX126&lt;&gt;""),"OK","NG"))))</f>
        <v>不要</v>
      </c>
      <c r="IF126" s="192" t="str">
        <f ca="1">IF($F$12&lt;$B126,"",IF(COUNTIF(HZ126:ID126,"不要")=3,"OK",IF($N126="NG","日数NG",IF(HX126="","OK",IF(AND(HX126&gt;=0,HX126&lt;&gt;"",ROUNDUP(HX126,0)-ROUNDDOWN(HX126,0)=0),"OK","NG")))))</f>
        <v>OK</v>
      </c>
      <c r="IH126" s="107" t="str">
        <f ca="1">IF($F$12&lt;$B126,"",IF(COUNTIF(HZ126:ID126,"不要")=3,"",IF(AND($F$12&gt;=$B126,ISNUMBER(HX126)=TRUE),HX126,0)))</f>
        <v/>
      </c>
      <c r="IJ126" s="192" t="str">
        <f ca="1">IF($F$12&lt;$B126,"",IF(AND($F$12&gt;=$B126,INDIRECT("'総括分析データ '!"&amp;IJ$78&amp;$C126)&lt;&gt;""),INDIRECT("'総括分析データ '!"&amp;IJ$78&amp;$C126),""))</f>
        <v/>
      </c>
      <c r="IL126" s="192" t="str">
        <f ca="1">IF($F$12&lt;$B126,"",IF(OR(AND($F$12&gt;=$B126,COUNTIF($F$22:$I$32,"積載情報")=0),$D126=0),"不要",IF(AND($F$12&gt;=$B126,COUNTIF($F$22:$I$32,"積載情報")&gt;=1,$J126="NG"),"日数NG",IF(AND($F$12&gt;=$B126,COUNTIF($F$22:$I$32,"積載情報")&gt;=1,$D126=1,IJ126&lt;&gt;""),"OK","NG"))))</f>
        <v>不要</v>
      </c>
      <c r="IN126" s="192" t="str">
        <f ca="1">IF($F$12&lt;$B126,"",IF(OR(AND($F$12&gt;=$B126,COUNTIF($F$35:$I$45,"積載情報")=0),$F126=0),"不要",IF(AND($F$12&gt;=$B126,COUNTIF($F$35:$I$45,"積載情報")&gt;=1,$J126="NG"),"日数NG",IF(AND($F$12&gt;=$B126,COUNTIF($F$35:$I$45,"積載情報")&gt;=1,$F126=1,IJ126&lt;&gt;""),"OK","NG"))))</f>
        <v>不要</v>
      </c>
      <c r="IP126" s="192" t="str">
        <f ca="1">IF($F$12&lt;$B126,"",IF(OR(AND($F$12&gt;=$B126,COUNTIF($F$48:$I$58,"積載情報")=0),$H126=0),"不要",IF(AND($F$12&gt;=$B126,COUNTIF($F$48:$I$58,"積載情報")&gt;=1,$J126="NG"),"日数NG",IF(AND($F$12&gt;=$B126,COUNTIF($F$48:$I$58,"積載情報")&gt;=1,$H126=1,IJ126&lt;&gt;""),"OK","NG"))))</f>
        <v>不要</v>
      </c>
      <c r="IR126" s="192" t="str">
        <f ca="1">IF($F$12&lt;$B126,"",IF(COUNTIF(IL126:IP126,"不要")=3,"OK",IF($N126="NG","日数NG",IF(IJ126="","OK",IF(COUNTIF(プルダウンリスト!$C$5:$C$8,反映・確認シート!IJ126)=1,"OK","NG")))))</f>
        <v>OK</v>
      </c>
      <c r="IT126" s="107" t="str">
        <f ca="1">IF($F$12&lt;$B126,"",IF($F$12&lt;$B126,"",IF(COUNTIF(IL126:IP126,"不要")=3,"",IJ126)))</f>
        <v/>
      </c>
      <c r="IV126" s="192" t="str">
        <f ca="1">IF($F$12&lt;$B126,"",IF(OR(AND($F$12&gt;=$B126,COUNTIF($F$48:$I$58,"積載情報")=0),$H126=0),"不要",IF(AND($F$12&gt;=$B126,COUNTIF($F$48:$I$58,"積載情報")&gt;=1,$J126="NG"),"日数NG",IF(AND($F$12&gt;=$B126,COUNTIF($F$48:$I$58,"積載情報")&gt;=1,$H126=1,IP126&lt;&gt;""),"OK","NG"))))</f>
        <v>不要</v>
      </c>
      <c r="IX126">
        <v>24</v>
      </c>
      <c r="IZ126" s="192" t="str">
        <f ca="1">IF($F$12&lt;$B126,"",IF(AND($F$12&gt;=$B126,INDIRECT("'総括分析データ '!"&amp;IZ$78&amp;$C126)&lt;&gt;""),VALUE(INDIRECT("'総括分析データ '!"&amp;IZ$78&amp;$C126)),""))</f>
        <v/>
      </c>
      <c r="JB126" s="192" t="str">
        <f ca="1">IF($F$12&lt;$B126,"",IF(OR(AND($F$12&gt;=$B126,COUNTIF($F$22:$I$32,"空車情報")=0),$D126=0),"不要",IF(AND($F$12&gt;=$B126,COUNTIF($F$22:$I$32,"空車情報")&gt;=1,$J126="NG"),"日数NG",IF(AND($F$12&gt;=$B126,COUNTIF($F$22:$I$32,"空車情報")&gt;=1,$D126=1,IZ126&lt;&gt;""),"OK","NG"))))</f>
        <v>不要</v>
      </c>
      <c r="JD126" s="192" t="str">
        <f ca="1">IF($F$12&lt;$B126,"",IF(OR(AND($F$12&gt;=$B126,COUNTIF($F$35:$I$45,"空車情報")=0),$F126=0),"不要",IF(AND($F$12&gt;=$B126,COUNTIF($F$35:$I$45,"空車情報")&gt;=1,$J126="NG"),"日数NG",IF(AND($F$12&gt;=$B126,COUNTIF($F$35:$I$45,"空車情報")&gt;=1,$F126=1,IZ126&lt;&gt;""),"OK","NG"))))</f>
        <v>不要</v>
      </c>
      <c r="JF126" s="192" t="str">
        <f ca="1">IF($F$12&lt;$B126,"",IF(OR(AND($F$12&gt;=$B126,COUNTIF($F$48:$I$58,"空車情報")=0),$H126=0),"不要",IF(AND($F$12&gt;=$B126,COUNTIF($F$48:$I$58,"空車情報")&gt;=1,$J126="NG"),"日数NG",IF(AND($F$12&gt;=$B126,COUNTIF($F$48:$I$58,"空車情報")&gt;=1,$H126=1,IZ126&lt;&gt;""),"OK","NG"))))</f>
        <v>不要</v>
      </c>
      <c r="JH126" s="192" t="str">
        <f ca="1">IF($F$12&lt;$B126,"",IF(COUNTIF(JB126:JF126,"不要")=3,"OK",IF($N126="NG","日数NG",IF(IZ126&gt;=0,"OK","NG"))))</f>
        <v>OK</v>
      </c>
      <c r="JJ126" s="192" t="str">
        <f ca="1">IF($F$12&lt;$B126,"",IF(COUNTIF(JB126:JF126,"不要")=3,"OK",IF($N126="NG","日数NG",IF(OR(AND($F$12&gt;=$B126,$N126="OK",$CH126&gt;=0,IZ126&lt;=$CH126),AND($F$12&gt;=$B126,$N126="OK",$CH126="",IZ126&lt;=$L126*1440)),"OK","NG"))))</f>
        <v>OK</v>
      </c>
      <c r="JL126" s="107" t="str">
        <f ca="1">IF($F$12&lt;$B126,"",IF(COUNTIF(JB126:JF126,"不要")=3,"",IF(AND($F$12&gt;=$B126,ISNUMBER(IZ126)=TRUE),IZ126,0)))</f>
        <v/>
      </c>
      <c r="JN126" s="192" t="str">
        <f ca="1">IF($F$12&lt;$B126,"",IF(AND($F$12&gt;=$B126,INDIRECT("'総括分析データ '!"&amp;JN$78&amp;$C126)&lt;&gt;""),VALUE(INDIRECT("'総括分析データ '!"&amp;JN$78&amp;$C126)),""))</f>
        <v/>
      </c>
      <c r="JP126" s="192" t="str">
        <f ca="1">IF($F$12&lt;$B126,"",IF(OR(AND($F$12&gt;=$B126,COUNTIF($F$22:$I$32,"空車情報")=0),$D126=0),"不要",IF(AND($F$12&gt;=$B126,COUNTIF($F$22:$I$32,"空車情報")&gt;=1,$J126="NG"),"日数NG",IF(AND($F$12&gt;=$B126,COUNTIF($F$22:$I$32,"空車情報")&gt;=1,$D126=1,JN126&lt;&gt;""),"OK","NG"))))</f>
        <v>不要</v>
      </c>
      <c r="JR126" s="192" t="str">
        <f ca="1">IF($F$12&lt;$B126,"",IF(OR(AND($F$12&gt;=$B126,COUNTIF($F$35:$I$45,"空車情報")=0),$F126=0),"不要",IF(AND($F$12&gt;=$B126,COUNTIF($F$35:$I$45,"空車情報")&gt;=1,$J126="NG"),"日数NG",IF(AND($F$12&gt;=$B126,COUNTIF($F$35:$I$45,"空車情報")&gt;=1,$F126=1,JN126&lt;&gt;""),"OK","NG"))))</f>
        <v>不要</v>
      </c>
      <c r="JT126" s="192" t="str">
        <f ca="1">IF($F$12&lt;$B126,"",IF(OR(AND($F$12&gt;=$B126,COUNTIF($F$48:$I$58,"空車情報")=0),$H126=0),"不要",IF(AND($F$12&gt;=$B126,COUNTIF($F$48:$I$58,"空車情報")&gt;=1,$J126="NG"),"日数NG",IF(AND($F$12&gt;=$B126,COUNTIF($F$48:$I$58,"空車情報")&gt;=1,$H126=1,JN126&lt;&gt;""),"OK","NG"))))</f>
        <v>不要</v>
      </c>
      <c r="JV126" s="192" t="str">
        <f ca="1">IF($F$12&lt;$B126,"",IF(COUNTIF(JP126:JT126,"不要")=3,"OK",IF($N126="NG","日数NG",IF(AND($F$12&gt;=$B126,JN126&gt;=0,JN126&lt;=AV126),"OK","NG"))))</f>
        <v>OK</v>
      </c>
      <c r="JX126" s="107" t="str">
        <f ca="1">IF($F$12&lt;$B126,"",IF(COUNTIF(JP126:JT126,"不要")=3,"",IF(AND($F$12&gt;=$B126,ISNUMBER(JN126)=TRUE),JN126,0)))</f>
        <v/>
      </c>
      <c r="JZ126" s="192" t="str">
        <f ca="1">IF($F$12&lt;$B126,"",IF(AND($F$12&gt;=$B126,INDIRECT("'総括分析データ '!"&amp;JZ$78&amp;$C126)&lt;&gt;""),VALUE(INDIRECT("'総括分析データ '!"&amp;JZ$78&amp;$C126)),""))</f>
        <v/>
      </c>
      <c r="KB126" s="192" t="str">
        <f ca="1">IF($F$12&lt;$B126,"",IF(OR(AND($F$12&gt;=$B126,COUNTIF($F$22:$I$32,"空車情報")=0),$D126=0),"不要",IF(AND($F$12&gt;=$B126,COUNTIF($F$22:$I$32,"空車情報")&gt;=1,$J126="NG"),"日数NG",IF(AND($F$12&gt;=$B126,COUNTIF($F$22:$I$32,"空車情報")&gt;=1,$D126=1,JZ126&lt;&gt;""),"OK","NG"))))</f>
        <v>不要</v>
      </c>
      <c r="KD126" s="192" t="str">
        <f ca="1">IF($F$12&lt;$B126,"",IF(OR(AND($F$12&gt;=$B126,COUNTIF($F$35:$I$45,"空車情報")=0),$F126=0),"不要",IF(AND($F$12&gt;=$B126,COUNTIF($F$35:$I$45,"空車情報")&gt;=1,$J126="NG"),"日数NG",IF(AND($F$12&gt;=$B126,COUNTIF($F$35:$I$45,"空車情報")&gt;=1,$F126=1,JZ126&lt;&gt;""),"OK","NG"))))</f>
        <v>不要</v>
      </c>
      <c r="KF126" s="192" t="str">
        <f ca="1">IF($F$12&lt;$B126,"",IF(OR(AND($F$12&gt;=$B126,COUNTIF($F$48:$I$58,"空車情報")=0),$H126=0),"不要",IF(AND($F$12&gt;=$B126,COUNTIF($F$48:$I$58,"空車情報")&gt;=1,$J126="NG"),"日数NG",IF(AND($F$12&gt;=$B126,COUNTIF($F$48:$I$58,"空車情報")&gt;=1,$H126=1,JZ126&lt;&gt;""),"OK","NG"))))</f>
        <v>不要</v>
      </c>
      <c r="KH126" s="192" t="str">
        <f ca="1">IF($F$12&lt;$B126,"",IF(COUNTIF(KB126:KF126,"不要")=3,"OK",IF($N126="NG","日数NG",IF(AND($F$12&gt;=$B126,JZ126&gt;=0,JZ126&lt;=100),"OK","NG"))))</f>
        <v>OK</v>
      </c>
      <c r="KJ126" s="107" t="str">
        <f ca="1">IF($F$12&lt;$B126,"",IF(COUNTIF(KB126:KF126,"不要")=3,"",IF(AND($F$12&gt;=$B126,ISNUMBER(JZ126)=TRUE),JZ126,0)))</f>
        <v/>
      </c>
      <c r="KL126">
        <v>24</v>
      </c>
      <c r="KN126" s="192" t="str">
        <f ca="1">IF($F$12&lt;$B126,"",IF(AND($F$12&gt;=$B126,INDIRECT("'総括分析データ '!"&amp;KN$78&amp;$C126)&lt;&gt;""),VALUE(INDIRECT("'総括分析データ '!"&amp;KN$78&amp;$C126)),""))</f>
        <v/>
      </c>
      <c r="KP126" s="192" t="str">
        <f ca="1">IF($F$12&lt;$B126,"",IF(OR(AND($F$12&gt;=$B126,COUNTIF($F$22:$I$32,"交通情報")=0),$D126=0),"不要",IF(AND($F$12&gt;=$B126,COUNTIF($F$22:$I$32,"交通情報")&gt;=1,$AX126="*NG*"),"距離NG",IF(AND($F$12&gt;=$B126,COUNTIF($F$22:$I$32,"交通情報")&gt;=1,$D126=1,KN126&lt;&gt;""),"OK","NG"))))</f>
        <v>不要</v>
      </c>
      <c r="KR126" s="192" t="str">
        <f ca="1">IF($F$12&lt;$B126,"",IF(OR(AND($F$12&gt;=$B126,COUNTIF($F$35:$I$45,"交通情報")=0),$F126=0),"不要",IF(AND($F$12&gt;=$B126,COUNTIF($F$35:$I$45,"交通情報")&gt;=1,$AX126="*NG*"),"距離NG",IF(AND($F$12&gt;=$B126,COUNTIF($F$35:$I$45,"交通情報")&gt;=1,$F126=1,KN126&lt;&gt;""),"OK","NG"))))</f>
        <v>不要</v>
      </c>
      <c r="KT126" s="192" t="str">
        <f ca="1">IF($F$12&lt;$B126,"",IF(OR(AND($F$12&gt;=$B126,COUNTIF($F$48:$I$58,"交通情報")=0),$H126=0),"不要",IF(AND($F$12&gt;=$B126,COUNTIF($F$48:$I$58,"交通情報")&gt;=1,$AX126="*NG*"),"距離NG",IF(AND($F$12&gt;=$B126,COUNTIF($F$48:$I$58,"交通情報")&gt;=1,$H126=1,KN126&lt;&gt;""),"OK","NG"))))</f>
        <v>不要</v>
      </c>
      <c r="KV126" s="192" t="str">
        <f ca="1">IF($F$12&lt;$B126,"",IF(COUNTIF(KP126:KT126,"不要")=3,"OK",IF($N126="NG","日数NG",IF(AND($F$12&gt;=$B126,KN126&gt;=0,KN126&lt;=$AV126),"OK","NG"))))</f>
        <v>OK</v>
      </c>
      <c r="KX126" s="107" t="str">
        <f ca="1">IF($F$12&lt;$B126,"",IF(COUNTIF(KP126:KT126,"不要")=3,"",IF(AND($F$12&gt;=$B126,ISNUMBER(KN126)=TRUE),KN126,0)))</f>
        <v/>
      </c>
      <c r="KZ126" s="192" t="str">
        <f ca="1">IF($F$12&lt;$B126,"",IF(AND($F$12&gt;=$B126,INDIRECT("'総括分析データ '!"&amp;KZ$78&amp;$C126)&lt;&gt;""),VALUE(INDIRECT("'総括分析データ '!"&amp;KZ$78&amp;$C126)),""))</f>
        <v/>
      </c>
      <c r="LB126" s="192" t="str">
        <f ca="1">IF($F$12&lt;$B126,"",IF(OR(AND($F$12&gt;=$B126,COUNTIF($F$22:$I$32,"交通情報")=0),$D126=0),"不要",IF(AND($F$12&gt;=$B126,COUNTIF($F$22:$I$32,"交通情報")&gt;=1,$D126=1,KZ126&lt;&gt;""),"OK","NG")))</f>
        <v>不要</v>
      </c>
      <c r="LD126" s="192" t="str">
        <f ca="1">IF($F$12&lt;$B126,"",IF(OR(AND($F$12&gt;=$B126,COUNTIF($F$35:$I$45,"交通情報")=0),$F126=0),"不要",IF(AND($F$12&gt;=$B126,COUNTIF($F$35:$I$45,"交通情報")&gt;=1,$F126=1,KZ126&lt;&gt;""),"OK","NG")))</f>
        <v>不要</v>
      </c>
      <c r="LF126" s="192" t="str">
        <f ca="1">IF($F$12&lt;$B126,"",IF(OR(AND($F$12&gt;=$B126,COUNTIF($F$48:$I$58,"交通情報")=0),$H126=0),"不要",IF(AND($F$12&gt;=$B126,COUNTIF($F$48:$I$58,"交通情報")&gt;=1,$H126=1,KZ126&lt;&gt;""),"OK","NG")))</f>
        <v>不要</v>
      </c>
      <c r="LH126" s="192" t="str">
        <f ca="1">IF($F$12&lt;$B126,"",IF(COUNTIF(LB126:LF126,"不要")=3,"OK",IF($N126="NG","日数NG",IF(KZ126="","OK",IF(AND(KZ126&gt;=0,KZ126&lt;&gt;"",ROUNDUP(KZ126,0)-ROUNDDOWN(KZ126,0)=0),"OK","NG")))))</f>
        <v>OK</v>
      </c>
      <c r="LJ126" s="107" t="str">
        <f ca="1">IF($F$12&lt;$B126,"",IF(COUNTIF(LB126:LF126,"不要")=3,"",IF(AND($F$12&gt;=$B126,ISNUMBER(KZ126)=TRUE),KZ126,0)))</f>
        <v/>
      </c>
      <c r="LL126" s="192" t="str">
        <f ca="1">IF($F$12&lt;$B126,"",IF(AND($F$12&gt;=$B126,INDIRECT("'総括分析データ '!"&amp;LL$78&amp;$C126)&lt;&gt;""),VALUE(INDIRECT("'総括分析データ '!"&amp;LL$78&amp;$C126)),""))</f>
        <v/>
      </c>
      <c r="LN126" s="192" t="str">
        <f ca="1">IF($F$12&lt;$B126,"",IF(OR(AND($F$12&gt;=$B126,COUNTIF($F$22:$I$32,"交通情報")=0),$D126=0),"不要",IF(AND($F$12&gt;=$B126,COUNTIF($F$22:$I$32,"交通情報")&gt;=1,$J126="NG"),"日数NG",IF(AND($F$12&gt;=$B126,COUNTIF($F$22:$I$32,"交通情報")&gt;=1,$D126=1,LL126&lt;&gt;""),"OK","NG"))))</f>
        <v>不要</v>
      </c>
      <c r="LP126" s="192" t="str">
        <f ca="1">IF($F$12&lt;$B126,"",IF(OR(AND($F$12&gt;=$B126,COUNTIF($F$35:$I$45,"交通情報")=0),$F126=0),"不要",IF(AND($F$12&gt;=$B126,COUNTIF($F$35:$I$45,"交通情報")&gt;=1,$J126="NG"),"日数NG",IF(AND($F$12&gt;=$B126,COUNTIF($F$35:$I$45,"交通情報")&gt;=1,$F126=1,LL126&lt;&gt;""),"OK","NG"))))</f>
        <v>不要</v>
      </c>
      <c r="LR126" s="192" t="str">
        <f ca="1">IF($F$12&lt;$B126,"",IF(OR(AND($F$12&gt;=$B126,COUNTIF($F$48:$I$58,"交通情報")=0),$H126=0),"不要",IF(AND($F$12&gt;=$B126,COUNTIF($F$48:$I$58,"交通情報")&gt;=1,$J126="NG"),"日数NG",IF(AND($F$12&gt;=$B126,COUNTIF($F$48:$I$58,"交通情報")&gt;=1,$H126=1,LL126&lt;&gt;""),"OK","NG"))))</f>
        <v>不要</v>
      </c>
      <c r="LT126" s="192" t="str">
        <f ca="1">IF($F$12&lt;$B126,"",IF(COUNTIF(LN126:LR126,"不要")=3,"OK",IF($N126="NG","日数NG",IF(LL126&gt;=0,"OK","NG"))))</f>
        <v>OK</v>
      </c>
      <c r="LV126" s="192" t="str">
        <f ca="1">IF($F$12&lt;$B126,"",IF(COUNTIF(LN126:LR126,"不要")=3,"OK",IF($N126="NG","日数NG",IF(OR(AND($F$12&gt;=$B126,$N126="OK",$CH126&gt;=0,LL126&lt;=$CH126),AND($F$12&gt;=$B126,$N126="OK",$CH126="",LL126&lt;=$L126*1440)),"OK","NG"))))</f>
        <v>OK</v>
      </c>
      <c r="LX126" s="107" t="str">
        <f ca="1">IF($F$12&lt;$B126,"",IF(COUNTIF(LN126:LR126,"不要")=3,"",IF(AND($F$12&gt;=$B126,ISNUMBER(LL126)=TRUE),LL126,0)))</f>
        <v/>
      </c>
      <c r="LZ126">
        <v>24</v>
      </c>
      <c r="MB126" s="192" t="str">
        <f ca="1">IF($F$12&lt;$B126,"",IF(AND($F$12&gt;=$B126,INDIRECT("'総括分析データ '!"&amp;MB$78&amp;$C126)&lt;&gt;""),VALUE(INDIRECT("'総括分析データ '!"&amp;MB$78&amp;$C126)),""))</f>
        <v/>
      </c>
      <c r="MD126" s="192" t="str">
        <f ca="1">IF($F$12&lt;$B126,"",IF(OR(AND($F$12&gt;=$B126,COUNTIF($F$22:$I$32,"温度情報")=0),$D126=0),"不要",IF(AND($F$12&gt;=$B126,COUNTIF($F$22:$I$32,"温度情報")&gt;=1,$J126="NG"),"日数NG",IF(AND($F$12&gt;=$B126,COUNTIF($F$22:$I$32,"温度情報")&gt;=1,$D126=1,MB126&lt;&gt;""),"OK","NG"))))</f>
        <v>不要</v>
      </c>
      <c r="MF126" s="192" t="str">
        <f ca="1">IF($F$12&lt;$B126,"",IF(OR(AND($F$12&gt;=$B126,COUNTIF($F$35:$I$45,"温度情報")=0),$F126=0),"不要",IF(AND($F$12&gt;=$B126,COUNTIF($F$35:$I$45,"温度情報")&gt;=1,$J126="NG"),"日数NG",IF(AND($F$12&gt;=$B126,COUNTIF($F$35:$I$45,"温度情報")&gt;=1,$F126=1,MB126&lt;&gt;""),"OK","NG"))))</f>
        <v>不要</v>
      </c>
      <c r="MH126" s="192" t="str">
        <f ca="1">IF($F$12&lt;$B126,"",IF(OR(AND($F$12&gt;=$B126,COUNTIF($F$48:$I$58,"温度情報")=0),$H126=0),"不要",IF(AND($F$12&gt;=$B126,COUNTIF($F$48:$I$58,"温度情報")&gt;=1,$J126="NG"),"日数NG",IF(AND($F$12&gt;=$B126,COUNTIF($F$48:$I$58,"温度情報")&gt;=1,$H126=1,MB126&lt;&gt;""),"OK","NG"))))</f>
        <v>不要</v>
      </c>
      <c r="MJ126" s="192" t="str">
        <f ca="1">IF($F$12&lt;$B126,"",IF(COUNTIF(MD126:MH126,"不要")=3,"OK",IF(AND($F$12&gt;=$B126,MB126&gt;100,MB126&lt;-100),"BC","OK")))</f>
        <v>OK</v>
      </c>
      <c r="ML126" s="107" t="str">
        <f ca="1">IF($F$12&lt;$B126,"",IF(COUNTIF(MD126:MH126,"不要")=3,"",IF(AND($F$12&gt;=$B126,ISNUMBER(MB126)=TRUE),MB126,0)))</f>
        <v/>
      </c>
      <c r="MN126" s="192" t="str">
        <f ca="1">IF($F$12&lt;$B126,"",IF(AND($F$12&gt;=$B126,INDIRECT("'総括分析データ '!"&amp;MN$78&amp;$C126)&lt;&gt;""),VALUE(INDIRECT("'総括分析データ '!"&amp;MN$78&amp;$C126)),""))</f>
        <v/>
      </c>
      <c r="MP126" s="192" t="str">
        <f ca="1">IF($F$12&lt;$B126,"",IF(OR(AND($F$12&gt;=$B126,COUNTIF($F$22:$I$32,"温度情報")=0),$D126=0),"不要",IF(AND($F$12&gt;=$B126,COUNTIF($F$22:$I$32,"温度情報")&gt;=1,$J126="NG"),"日数NG",IF(AND($F$12&gt;=$B126,COUNTIF($F$22:$I$32,"温度情報")&gt;=1,$D126=1,MN126&lt;&gt;""),"OK","NG"))))</f>
        <v>不要</v>
      </c>
      <c r="MR126" s="192" t="str">
        <f ca="1">IF($F$12&lt;$B126,"",IF(OR(AND($F$12&gt;=$B126,COUNTIF($F$35:$I$45,"温度情報")=0),$F126=0),"不要",IF(AND($F$12&gt;=$B126,COUNTIF($F$35:$I$45,"温度情報")&gt;=1,$J126="NG"),"日数NG",IF(AND($F$12&gt;=$B126,COUNTIF($F$35:$I$45,"温度情報")&gt;=1,$F126=1,MN126&lt;&gt;""),"OK","NG"))))</f>
        <v>不要</v>
      </c>
      <c r="MT126" s="192" t="str">
        <f ca="1">IF($F$12&lt;$B126,"",IF(OR(AND($F$12&gt;=$B126,COUNTIF($F$48:$I$58,"温度情報")=0),$H126=0),"不要",IF(AND($F$12&gt;=$B126,COUNTIF($F$48:$I$58,"温度情報")&gt;=1,$J126="NG"),"日数NG",IF(AND($F$12&gt;=$B126,COUNTIF($F$48:$I$58,"温度情報")&gt;=1,$H126=1,MN126&lt;&gt;""),"OK","NG"))))</f>
        <v>不要</v>
      </c>
      <c r="MV126" s="192" t="str">
        <f ca="1">IF($F$12&lt;$B126,"",IF(COUNTIF(MP126:MT126,"不要")=3,"OK",IF(AND($F$12&gt;=$B126,MN126&gt;100,MN126&lt;-100),"BC","OK")))</f>
        <v>OK</v>
      </c>
      <c r="MX126" s="107" t="str">
        <f ca="1">IF($F$12&lt;$B126,"",IF(COUNTIF(MP126:MT126,"不要")=3,"",IF(AND($F$12&gt;=$B126,ISNUMBER(MN126)=TRUE),MN126,0)))</f>
        <v/>
      </c>
      <c r="MZ126" s="192" t="str">
        <f ca="1">IF($F$12&lt;$B126,"",IF(AND($F$12&gt;=$B126,INDIRECT("'総括分析データ '!"&amp;MZ$78&amp;$C126)&lt;&gt;""),VALUE(INDIRECT("'総括分析データ '!"&amp;MZ$78&amp;$C126)),""))</f>
        <v/>
      </c>
      <c r="NB126" s="192" t="str">
        <f ca="1">IF($F$12&lt;$B126,"",IF(OR(AND($F$12&gt;=$B126,COUNTIF($F$22:$I$32,"温度情報")=0),$D126=0),"不要",IF(AND($F$12&gt;=$B126,COUNTIF($F$22:$I$32,"温度情報")&gt;=1,$J126="NG"),"日数NG",IF(AND($F$12&gt;=$B126,COUNTIF($F$22:$I$32,"温度情報")&gt;=1,$D126=1,MZ126&lt;&gt;""),"OK","NG"))))</f>
        <v>不要</v>
      </c>
      <c r="ND126" s="192" t="str">
        <f ca="1">IF($F$12&lt;$B126,"",IF(OR(AND($F$12&gt;=$B126,COUNTIF($F$35:$I$45,"温度情報")=0),$F126=0),"不要",IF(AND($F$12&gt;=$B126,COUNTIF($F$35:$I$45,"温度情報")&gt;=1,$J126="NG"),"日数NG",IF(AND($F$12&gt;=$B126,COUNTIF($F$35:$I$45,"温度情報")&gt;=1,$F126=1,MZ126&lt;&gt;""),"OK","NG"))))</f>
        <v>不要</v>
      </c>
      <c r="NF126" s="192" t="str">
        <f ca="1">IF($F$12&lt;$B126,"",IF(OR(AND($F$12&gt;=$B126,COUNTIF($F$48:$I$58,"温度情報")=0),$H126=0),"不要",IF(AND($F$12&gt;=$B126,COUNTIF($F$48:$I$58,"温度情報")&gt;=1,$J126="NG"),"日数NG",IF(AND($F$12&gt;=$B126,COUNTIF($F$48:$I$58,"温度情報")&gt;=1,$H126=1,MZ126&lt;&gt;""),"OK","NG"))))</f>
        <v>不要</v>
      </c>
      <c r="NH126" s="192" t="str">
        <f ca="1">IF($F$12&lt;$B126,"",IF(COUNTIF(NB126:NF126,"不要")=3,"OK",IF($N126="NG","日数NG",IF(MZ126="","OK",IF(AND(MZ126&gt;=0,MZ126&lt;&gt;"",ROUNDUP(MZ126,0)-ROUNDDOWN(MZ126,0)=0),"OK","NG")))))</f>
        <v>OK</v>
      </c>
      <c r="NJ126" s="107" t="str">
        <f ca="1">IF($F$12&lt;$B126,"",IF(COUNTIF(NB126:NF126,"不要")=3,"",IF(AND($F$12&gt;=$B126,ISNUMBER(MZ126)=TRUE),MZ126,0)))</f>
        <v/>
      </c>
      <c r="NL126">
        <v>24</v>
      </c>
      <c r="NN126" s="192" t="str">
        <f ca="1">IF($F$12&lt;$B126,"",IF(AND($F$12&gt;=$B126,INDIRECT("'総括分析データ '!"&amp;NN$78&amp;$C126)&lt;&gt;""),INDIRECT("'総括分析データ '!"&amp;NN$78&amp;$C126),""))</f>
        <v/>
      </c>
      <c r="NP126" s="192" t="str">
        <f>IF(OR($F$12&lt;$B126,AND($F$64="",$H$64="",$J$64="")),"",IF(AND($F$12&gt;=$B126,OR($F$64="",$D126=0)),"不要",IF(AND($F$12&gt;=$B126,$F$64&lt;&gt;"",$D126=1,NN126&lt;&gt;""),"OK","NG")))</f>
        <v/>
      </c>
      <c r="NR126" s="192" t="str">
        <f>IF(OR($F$12&lt;$B126,AND($F$64="",$H$64="",$J$64="")),"",IF(AND($F$12&gt;=$B126,OR($H$64="",$H$64=17,$D126=0)),"不要",IF(AND($F$12&gt;=$B126,$H$64&lt;&gt;"",$D126=1,NN126&lt;&gt;""),"OK","NG")))</f>
        <v/>
      </c>
      <c r="NT126" s="107" t="str">
        <f>IF(OR(COUNTIF(NP126:NR126,"不要")=2,AND(NP126="",NR126="")),"",NN126)</f>
        <v/>
      </c>
      <c r="NV126" s="192" t="str">
        <f ca="1">IF($F$12&lt;$B126,"",IF(AND($F$12&gt;=$B126,INDIRECT("'総括分析データ '!"&amp;NV$78&amp;$C126)&lt;&gt;""),INDIRECT("'総括分析データ '!"&amp;NV$78&amp;$C126),""))</f>
        <v/>
      </c>
      <c r="NX126" s="192" t="str">
        <f>IF(OR($F$12&lt;$B126,AND($F$66="",$H$66="",$J$66="")),"",IF(AND($F$12&gt;=$B126,OR($F$66="",$D126=0)),"不要",IF(AND($F$12&gt;=$B126,$F$66&lt;&gt;"",$D126=1,NV126&lt;&gt;""),"OK","NG")))</f>
        <v/>
      </c>
      <c r="NZ126" s="192" t="str">
        <f>IF(OR($F$12&lt;$B126,AND($F$66="",$H$66="",$J$66="")),"",IF(AND($F$12&gt;=$B126,OR($H$66="",$H$66=17,$D126=0)),"不要",IF(AND($F$12&gt;=$B126,$H$66&lt;&gt;"",$D126=1,NV126&lt;&gt;""),"OK","NG")))</f>
        <v/>
      </c>
      <c r="OB126" s="107" t="str">
        <f>IF(OR(COUNTIF(NX126:NZ126,"不要")=2,AND(NX126="",NZ126="")),"",NV126)</f>
        <v/>
      </c>
      <c r="OD126" s="192" t="str">
        <f ca="1">IF($F$12&lt;$B126,"",IF(AND($F$12&gt;=$B126,INDIRECT("'総括分析データ '!"&amp;OD$78&amp;$C126)&lt;&gt;""),INDIRECT("'総括分析データ '!"&amp;OD$78&amp;$C126),""))</f>
        <v/>
      </c>
      <c r="OF126" s="192" t="str">
        <f>IF(OR($F$12&lt;$B126,AND($F$68="",$H$68="",$J$68="")),"",IF(AND($F$12&gt;=$B126,OR($F$68="",$D126=0)),"不要",IF(AND($F$12&gt;=$B126,$F$68&lt;&gt;"",$D126=1,OD126&lt;&gt;""),"OK","NG")))</f>
        <v/>
      </c>
      <c r="OH126" s="192" t="str">
        <f>IF(OR($F$12&lt;$B126,AND($F$68="",$H$68="",$J$68="")),"",IF(AND($F$12&gt;=$B126,OR($H$68="",$H$68=17,$D126=0)),"不要",IF(AND($F$12&gt;=$B126,$H$68&lt;&gt;"",$D126=1,OD126&lt;&gt;""),"OK","NG")))</f>
        <v/>
      </c>
      <c r="OJ126" s="107" t="str">
        <f>IF(OR(COUNTIF(OF126:OH126,"不要")=2,AND(OF126="",OH126="")),"",OD126)</f>
        <v/>
      </c>
      <c r="OL126" s="192" t="str">
        <f ca="1">IF($F$12&lt;$B126,"",IF(AND($F$12&gt;=$B126,INDIRECT("'総括分析データ '!"&amp;OL$78&amp;$C126)&lt;&gt;""),INDIRECT("'総括分析データ '!"&amp;OL$78&amp;$C126),""))</f>
        <v/>
      </c>
      <c r="ON126" s="192" t="str">
        <f>IF(OR($F$12&lt;$B126,AND($F$70="",$H$70="",$J$70="")),"",IF(AND($F$12&gt;=$B126,OR($F$70="",$D126=0)),"不要",IF(AND($F$12&gt;=$B126,$F$70&lt;&gt;"",$D126=1,OL126&lt;&gt;""),"OK","NG")))</f>
        <v/>
      </c>
      <c r="OP126" s="192" t="str">
        <f>IF(OR($F$12&lt;$B126,AND($F$70="",$H$70="",$J$70="")),"",IF(AND($F$12&gt;=$B126,OR($H$70="",$H$70=17,$D126=0)),"不要",IF(AND($F$12&gt;=$B126,$H$70&lt;&gt;"",$D126=1,OL126&lt;&gt;""),"OK","NG")))</f>
        <v/>
      </c>
      <c r="OR126" s="107" t="str">
        <f>IF(OR(COUNTIF(ON126:OP126,"不要")=2,AND(ON126="",OP126="")),"",OL126)</f>
        <v/>
      </c>
    </row>
    <row r="127" spans="2:408" ht="5.0999999999999996" customHeight="1" thickBot="1" x14ac:dyDescent="0.2">
      <c r="L127" s="6"/>
      <c r="CT127" s="108"/>
      <c r="EF127" s="108"/>
      <c r="FJ127" s="108"/>
      <c r="FL127" s="108"/>
      <c r="FZ127" s="108"/>
      <c r="GR127" s="108"/>
      <c r="HF127" s="108"/>
      <c r="HV127" s="108"/>
      <c r="IT127" s="6"/>
      <c r="JL127" s="108"/>
      <c r="JX127" s="6"/>
      <c r="KJ127" s="6"/>
      <c r="KX127" s="6"/>
      <c r="LJ127" s="6"/>
      <c r="LX127" s="108"/>
      <c r="ML127" s="6"/>
      <c r="MX127" s="6"/>
      <c r="NJ127" s="6"/>
    </row>
    <row r="128" spans="2:408" ht="14.25" thickBot="1" x14ac:dyDescent="0.2">
      <c r="B128">
        <v>25</v>
      </c>
      <c r="C128">
        <v>38</v>
      </c>
      <c r="D128" s="52">
        <f ca="1">IF($F$12&lt;$B128,"",IF(AND($F$12&gt;=$B128,INDIRECT("'総括分析データ '!"&amp;D$78&amp;$C128)="○"),1,IF(AND($F$12&gt;=$B128,INDIRECT("'総括分析データ '!"&amp;D$78&amp;$C128)&lt;&gt;"○"),0)))</f>
        <v>0</v>
      </c>
      <c r="F128" s="52">
        <f ca="1">IF($F$12&lt;$B128,"",IF(AND($F$12&gt;=$B128,INDIRECT("'総括分析データ '!"&amp;F$78&amp;$C128)="○"),1,IF(AND($F$12&gt;=$B128,INDIRECT("'総括分析データ '!"&amp;F$78&amp;$C128)&lt;&gt;"○"),0)))</f>
        <v>0</v>
      </c>
      <c r="H128" s="52">
        <f ca="1">IF($F$12&lt;$B128,"",IF(AND($F$12&gt;=$B128,INDIRECT("'総括分析データ '!"&amp;H$78&amp;$C128)="○"),1,IF(AND($F$12&gt;=$B128,INDIRECT("'総括分析データ '!"&amp;H$78&amp;$C128)&lt;&gt;"○"),0)))</f>
        <v>0</v>
      </c>
      <c r="J128" s="192" t="str">
        <f ca="1">IF($F$12&lt;B128,"",IF(AND($F$12&gt;=B128,$F$18="",H128=1),"NG",IF(AND($F$12&gt;=B128,$F$18=17,D128=0,F128=0,H128=0),"NG",IF(AND($F$12&gt;=B128,$F$18="",D128=0,F128=0),"NG",IF(AND($F$12&gt;=B128,OR(D128&gt;=2,F128&gt;=2,H128&gt;=2)),"NG","OK")))))</f>
        <v>NG</v>
      </c>
      <c r="L128" s="52">
        <f ca="1">IF($F$12&lt;B128,"",IF(ISNUMBER(INDIRECT("'総括分析データ '!"&amp;L$78&amp;$C128))=TRUE,VALUE(INDIRECT("'総括分析データ '!"&amp;L$78&amp;$C128)),0))</f>
        <v>0</v>
      </c>
      <c r="N128" s="192" t="str">
        <f ca="1">IF($F$12&lt;$B128,"",IF(AND(L128="",L128&lt;10),"NG","OK"))</f>
        <v>OK</v>
      </c>
      <c r="O128" s="6"/>
      <c r="P128" s="52" t="str">
        <f ca="1">IF($F$12&lt;$B128,"",IF(AND($F$12&gt;=$B128,INDIRECT("'総括分析データ '!"&amp;P$78&amp;$C128)&lt;&gt;""),INDIRECT("'総括分析データ '!"&amp;P$78&amp;$C128),""))</f>
        <v/>
      </c>
      <c r="R128" s="52" t="str">
        <f ca="1">IF($F$12&lt;$B128,"",IF(AND($F$12&gt;=$B128,INDIRECT("'総括分析データ '!"&amp;R$78&amp;$C128)&lt;&gt;""),UPPER(INDIRECT("'総括分析データ '!"&amp;R$78&amp;$C128)),""))</f>
        <v/>
      </c>
      <c r="T128" s="52" t="str">
        <f ca="1">IF($F$12&lt;$B128,"",IF(AND($F$12&gt;=$B128,INDIRECT("'総括分析データ '!"&amp;T$78&amp;$C128)&lt;&gt;""),INDIRECT("'総括分析データ '!"&amp;T$78&amp;$C128),""))</f>
        <v/>
      </c>
      <c r="V128" s="52" t="str">
        <f ca="1">IF($F$12&lt;$B128,"",IF(AND($F$12&gt;=$B128,INDIRECT("'総括分析データ '!"&amp;V$78&amp;$C128)&lt;&gt;""),VALUE(INDIRECT("'総括分析データ '!"&amp;V$78&amp;$C128)),""))</f>
        <v/>
      </c>
      <c r="X128" s="192" t="str">
        <f ca="1">IF($F$12&lt;$B128,"",IF(AND($F$12&gt;=$B128,COUNTIF(プルダウンリスト!$F$3:$F$137,反映・確認シート!P128)=1,COUNTIF(プルダウンリスト!$H$3:$H$4233,反映・確認シート!R128)&gt;=1,T128&lt;&gt;"",V128&lt;&gt;""),"OK","NG"))</f>
        <v>NG</v>
      </c>
      <c r="Z128" s="453" t="str">
        <f ca="1">P128&amp;R128&amp;T128&amp;V128</f>
        <v/>
      </c>
      <c r="AA128" s="454"/>
      <c r="AB128" s="455"/>
      <c r="AD128" s="453" t="str">
        <f ca="1">IF($F$12&lt;$B128,"",IF(AND($F$12&gt;=$B128,INDIRECT("'総括分析データ '!"&amp;AD$78&amp;$C128)&lt;&gt;""),ASC(INDIRECT("'総括分析データ '!"&amp;AD$78&amp;$C128)),""))</f>
        <v/>
      </c>
      <c r="AE128" s="454"/>
      <c r="AF128" s="455"/>
      <c r="AH128" s="192" t="str">
        <f ca="1">IF($F$12&lt;$B128,"",IF(AND($F$12&gt;=$B128,AD128&lt;&gt;""),"OK","NG"))</f>
        <v>NG</v>
      </c>
      <c r="AJ128" s="462" t="str">
        <f ca="1">IF($F$12&lt;$B128,"",IF(AND($F$12&gt;=$B128,INDIRECT("'総括分析データ '!"&amp;AJ$78&amp;$C128)&lt;&gt;""),DBCS(SUBSTITUTE(SUBSTITUTE(INDIRECT("'総括分析データ '!"&amp;AJ$78&amp;$C128),"　"," ")," ","")),""))</f>
        <v/>
      </c>
      <c r="AK128" s="463"/>
      <c r="AL128" s="464"/>
      <c r="AN128" s="192" t="str">
        <f ca="1">IF($F$12&lt;$B128,"",IF(AND($F$12&gt;=$B128,AJ128&lt;&gt;""),"OK","BC"))</f>
        <v>BC</v>
      </c>
      <c r="AP128" s="52" t="str">
        <f ca="1">IF(OR($F$12&lt;$B128,INDIRECT("'総括分析データ '!"&amp;AP$78&amp;$C128)=""),"",INDIRECT("'総括分析データ '!"&amp;AP$78&amp;$C128))</f>
        <v/>
      </c>
      <c r="AR128" s="192" t="str">
        <f ca="1">IF($F$12&lt;$B128,"",IF(AND($F$12&gt;=$B128,COUNTIF(プルダウンリスト!$C$13:$C$16,反映・確認シート!AP128)=1),"OK","NG"))</f>
        <v>NG</v>
      </c>
      <c r="AT128">
        <v>25</v>
      </c>
      <c r="AV128" s="192" t="str">
        <f ca="1">IF($F$12&lt;$B128,"",IF(AND($F$12&gt;=$B128,INDIRECT("'総括分析データ '!"&amp;AV$78&amp;$C128)&lt;&gt;""),INDIRECT("'総括分析データ '!"&amp;AV$78&amp;$C128),""))</f>
        <v/>
      </c>
      <c r="AX128" s="192" t="str">
        <f ca="1">IF($F$12&lt;$B128,"",IF($N128="NG","日数NG",IF(OR(AND($F$6="連携前",$F$12&gt;=$B128,AV128&gt;0,AV128&lt;L128*2880),AND($F$6="連携後",$F$12&gt;=$B128,AV128&gt;=0,AV128&lt;L128*2880)),"OK","NG")))</f>
        <v>NG</v>
      </c>
      <c r="AZ128" s="92">
        <f ca="1">IF($F$12&lt;$B128,"",IF(AND($F$12&gt;=$B128,ISNUMBER(AV128)=TRUE),AV128,0))</f>
        <v>0</v>
      </c>
      <c r="BB128" s="192" t="str">
        <f ca="1">IF($F$12&lt;$B128,"",IF(AND($F$12&gt;=$B128,INDIRECT("'総括分析データ '!"&amp;BB$78&amp;$C128)&lt;&gt;""),VALUE(INDIRECT("'総括分析データ '!"&amp;BB$78&amp;$C128)),""))</f>
        <v/>
      </c>
      <c r="BD128" s="192" t="str">
        <f ca="1">IF($F$12&lt;$B128,"",IF($N128="NG","日数NG",IF(BB128="","NG",IF(AND($F$12&gt;=$B128,$BB128&lt;=$L128*100),"OK","BC"))))</f>
        <v>NG</v>
      </c>
      <c r="BF128" s="192" t="str">
        <f ca="1">IF($F$12&lt;$B128,"",IF(OR($AX128="NG",$AX128="日数NG"),"距離NG",IF(AND($F$12&gt;=$B128,OR(AND($F$6="連携前",$BB128&gt;0),AND($F$6="連携後",$AZ128=0,$BB128=0),AND($F$6="連携後",$AZ128&gt;0,$BB128&gt;0))),"OK","NG")))</f>
        <v>距離NG</v>
      </c>
      <c r="BH128" s="92" t="str">
        <f ca="1">IF($F$12&lt;$B128,"",BB128)</f>
        <v/>
      </c>
      <c r="BJ128" s="192" t="str">
        <f ca="1">IF($F$12&lt;$B128,"",IF(AND($F$12&gt;=$B128,INDIRECT("'総括分析データ '!"&amp;BJ$78&amp;$C128)&lt;&gt;""),VALUE(INDIRECT("'総括分析データ '!"&amp;BJ$78&amp;$C128)),""))</f>
        <v/>
      </c>
      <c r="BL128" s="192" t="str">
        <f ca="1">IF($F$12&lt;$B128,"",IF($N128="NG","日数NG",IF(AND(BJ128&gt;=0,BJ128&lt;&gt;"",BJ128&lt;=100),"OK","NG")))</f>
        <v>NG</v>
      </c>
      <c r="BN128" s="92">
        <f ca="1">IF($F$12&lt;$B128,"",IF(AND($F$12&gt;=$B128,ISNUMBER(BJ128)=TRUE),BJ128,0))</f>
        <v>0</v>
      </c>
      <c r="BP128" s="192" t="str">
        <f ca="1">IF($F$12&lt;$B128,"",IF(AND($F$12&gt;=$B128,INDIRECT("'総括分析データ '!"&amp;BP$78&amp;$C128)&lt;&gt;""),VALUE(INDIRECT("'総括分析データ '!"&amp;BP$78&amp;$C128)),""))</f>
        <v/>
      </c>
      <c r="BR128" s="192" t="str">
        <f ca="1">IF($F$12&lt;$B128,"",IF(OR($AX128="NG",$AX128="日数NG"),"距離NG",IF(BP128="","NG",IF(AND($F$12&gt;=$B128,OR(AND($F$6="連携前",$BP128&gt;0),AND($F$6="連携後",$AZ128=0,$BP128=0),AND($F$6="連携後",$AZ128&gt;0,$BP128&gt;0))),"OK","NG"))))</f>
        <v>距離NG</v>
      </c>
      <c r="BT128" s="92">
        <f ca="1">IF($F$12&lt;$B128,"",IF(AND($F$12&gt;=$B128,ISNUMBER(BP128)=TRUE),BP128,0))</f>
        <v>0</v>
      </c>
      <c r="BV128" s="192" t="str">
        <f ca="1">IF($F$12&lt;$B128,"",IF(AND($F$12&gt;=$B128,INDIRECT("'総括分析データ '!"&amp;BV$78&amp;$C128)&lt;&gt;""),VALUE(INDIRECT("'総括分析データ '!"&amp;BV$78&amp;$C128)),""))</f>
        <v/>
      </c>
      <c r="BX128" s="192" t="str">
        <f ca="1">IF($F$12&lt;$B128,"",IF(AND($F$12&gt;=$B128,$F$16=5,$BV128=""),"NG","OK"))</f>
        <v>OK</v>
      </c>
      <c r="BZ128" s="192" t="str">
        <f ca="1">IF($F$12&lt;$B128,"",IF(AND($F$12&gt;=$B128,$BP128&lt;&gt;"",$BV128&gt;$BP128),"NG","OK"))</f>
        <v>OK</v>
      </c>
      <c r="CB128" s="92">
        <f ca="1">IF($F$12&lt;$B128,"",IF(AND($F$12&gt;=$B128,ISNUMBER(BV128)=TRUE),BV128,0))</f>
        <v>0</v>
      </c>
      <c r="CD128" s="92">
        <f ca="1">IF($F$12&lt;$B128,"",IF(AND($F$12&gt;=$B128,ISNUMBER(INDIRECT("'総括分析データ '!"&amp;CD$78&amp;$C128)=TRUE)),INDIRECT("'総括分析データ '!"&amp;CD$78&amp;$C128),0))</f>
        <v>0</v>
      </c>
      <c r="CF128">
        <v>25</v>
      </c>
      <c r="CH128" s="192" t="str">
        <f ca="1">IF($F$12&lt;$B128,"",IF(AND($F$12&gt;=$B128,INDIRECT("'総括分析データ '!"&amp;CH$78&amp;$C128)&lt;&gt;""),VALUE(INDIRECT("'総括分析データ '!"&amp;CH$78&amp;$C128)),""))</f>
        <v/>
      </c>
      <c r="CJ128" s="192" t="str">
        <f ca="1">IF($F$12&lt;$B128,"",IF(OR(AND($F$12&gt;=$B128,COUNTIF($F$22:$I$32,"走行時間")=0),$D128=0),"不要",IF(AND($F$12&gt;=$B128,COUNTIF($F$22:$I$32,"走行時間")=1,$J128="NG"),"日数NG",IF(AND($F$12&gt;=$B128,COUNTIF($F$22:$I$32,"走行時間")=1,$D128=1,$CH128&lt;&gt;""),"OK","NG"))))</f>
        <v>不要</v>
      </c>
      <c r="CL128" s="192" t="str">
        <f ca="1">IF($F$12&lt;$B128,"",IF(OR(AND($F$12&gt;=$B128,COUNTIF($F$35:$I$45,"走行時間")=0),$F128=0),"不要",IF(AND($F$12&gt;=$B128,COUNTIF($F$35:$I$45,"走行時間")=1,$J128="NG"),"日数NG",IF(AND($F$12&gt;=$B128,COUNTIF($F$35:$I$45,"走行時間")=1,$F128=1,$CH128&lt;&gt;""),"OK","NG"))))</f>
        <v>不要</v>
      </c>
      <c r="CN128" s="192" t="str">
        <f ca="1">IF($F$12&lt;$B128,"",IF(OR(AND($F$12&gt;=$B128,COUNTIF($F$48:$I$58,"走行時間")=0),$H128=0),"不要",IF(AND($F$12&gt;=$B128,COUNTIF($F$48:$I$58,"走行時間")=1,$J128="NG"),"日数NG",IF(AND($F$12&gt;=$B128,COUNTIF($F$48:$I$58,"走行時間")=1,$H128=1,$CH128&lt;&gt;""),"OK","NG"))))</f>
        <v>不要</v>
      </c>
      <c r="CP128" s="192" t="str">
        <f ca="1">IF($F$12&lt;$B128,"",IF(COUNTIF($CJ128:$CN128,"不要")=3,"OK",IF(OR($AX128="NG",$AX128="日数NG"),"距離NG",IF(AND($F$12&gt;=$B128,OR(AND($F$6="連携前",CH128&gt;0),AND($F$6="連携後",$AZ128=0,CH128=0),AND($F$6="連携後",$AZ128&gt;0,CH128&gt;0))),"OK","NG"))))</f>
        <v>OK</v>
      </c>
      <c r="CR128" s="192" t="str">
        <f ca="1">IF($F$12&lt;$B128,"",IF(COUNTIF($CJ128:$CN128,"不要")=3,"OK",IF(OR($AX128="NG",$AX128="日数NG"),"距離NG",IF(AND($F$12&gt;=$B128,$L128*1440&gt;=CH128),"OK","NG"))))</f>
        <v>OK</v>
      </c>
      <c r="CT128" s="107" t="str">
        <f ca="1">IF(OR(COUNTIF($CJ128:$CN128,"不要")=3,$F$12&lt;$B128),"",IF(AND($F$12&gt;=$B128,ISNUMBER(CH128)=TRUE),CH128,0))</f>
        <v/>
      </c>
      <c r="CV128" s="192" t="str">
        <f ca="1">IF($F$12&lt;$B128,"",IF(AND($F$12&gt;=$B128,INDIRECT("'総括分析データ '!"&amp;CV$78&amp;$C128)&lt;&gt;""),VALUE(INDIRECT("'総括分析データ '!"&amp;CV$78&amp;$C128)),""))</f>
        <v/>
      </c>
      <c r="CX128" s="192" t="str">
        <f ca="1">IF($F$12&lt;$B128,"",IF(OR(AND($F$12&gt;=$B128,COUNTIF($F$22:$I$32,"平均速度")=0),$D128=0),"不要",IF(AND($F$12&gt;=$B128,COUNTIF($F$22:$I$32,"平均速度")=1,$J128="NG"),"日数NG",IF(AND($F$12&gt;=$B128,COUNTIF($F$22:$I$32,"平均速度")=1,$D128=1,$CH128&lt;&gt;""),"OK","NG"))))</f>
        <v>不要</v>
      </c>
      <c r="CZ128" s="192" t="str">
        <f ca="1">IF($F$12&lt;$B128,"",IF(OR(AND($F$12&gt;=$B128,COUNTIF($F$35:$I$45,"平均速度")=0),$F128=0),"不要",IF(AND($F$12&gt;=$B128,COUNTIF($F$35:$I$45,"平均速度")=1,$J128="NG"),"日数NG",IF(AND($F$12&gt;=$B128,COUNTIF($F$35:$I$45,"平均速度")=1,$F128=1,$CH128&lt;&gt;""),"OK","NG"))))</f>
        <v>不要</v>
      </c>
      <c r="DB128" s="192" t="str">
        <f ca="1">IF($F$12&lt;$B128,"",IF(OR(AND($F$12&gt;=$B128,COUNTIF($F$48:$I$58,"平均速度")=0),$H128=0),"不要",IF(AND($F$12&gt;=$B128,COUNTIF($F$48:$I$58,"平均速度")=1,$J128="NG"),"日数NG",IF(AND($F$12&gt;=$B128,COUNTIF($F$48:$I$58,"平均速度")=1,$H128=1,$CH128&lt;&gt;""),"OK","NG"))))</f>
        <v>不要</v>
      </c>
      <c r="DD128" s="192" t="str">
        <f ca="1">IF($F$12&lt;$B128,"",IF(COUNTIF($CX128:$DB128,"不要")=3,"OK",IF(OR($AX128="NG",$AX128="日数NG"),"距離NG",IF(AND($F$12&gt;=$B128,OR(AND($F$6="連携前",CV128&gt;0),AND($F$6="連携後",$AV128=0,CV128=0),AND($F$6="連携後",$AV128&gt;0,CV128&gt;0))),"OK","NG"))))</f>
        <v>OK</v>
      </c>
      <c r="DF128" s="192" t="str">
        <f ca="1">IF($F$12&lt;$B128,"",IF(COUNTIF($CX128:$DB128,"不要")=3,"OK",IF(OR($AX128="NG",$AX128="日数NG"),"距離NG",IF(AND($F$12&gt;=$B128,CV128&lt;60),"OK",IF(AND($F$12&gt;=$B128,CV128&lt;120),"BC","NG")))))</f>
        <v>OK</v>
      </c>
      <c r="DH128" s="107" t="str">
        <f ca="1">IF(OR($F$12&lt;$B128,COUNTIF($CX128:$DB128,"不要")=3),"",IF(AND($F$12&gt;=$B128,ISNUMBER(CV128)=TRUE),CV128,0))</f>
        <v/>
      </c>
      <c r="DJ128">
        <v>25</v>
      </c>
      <c r="DL128" s="192" t="str">
        <f ca="1">IF($F$12&lt;$B128,"",IF(AND($F$12&gt;=$B128,INDIRECT("'総括分析データ '!"&amp;DL$78&amp;$C128)&lt;&gt;""),VALUE(INDIRECT("'総括分析データ '!"&amp;DL$78&amp;$C128)),""))</f>
        <v/>
      </c>
      <c r="DN128" s="192" t="str">
        <f ca="1">IF($F$12&lt;$B128,"",IF(OR(AND($F$12&gt;=$B128,COUNTIF($F$22:$I$32,"走行距離（高速道路）")=0),$D128=0),"不要",IF(AND($F$12&gt;=$B128,COUNTIF($F$22:$I$32,"走行距離（高速道路）")&gt;=1,$J128="NG"),"日数NG",IF(AND($F$12&gt;=$B128,COUNTIF($F$22:$I$32,"走行距離（高速道路）")&gt;=1,$D128=1,$CH128&lt;&gt;""),"OK","NG"))))</f>
        <v>不要</v>
      </c>
      <c r="DP128" s="192" t="str">
        <f ca="1">IF($F$12&lt;$B128,"",IF(OR(AND($F$12&gt;=$B128,COUNTIF($F$35:$I$45,"走行距離（高速道路）")=0),$F128=0),"不要",IF(AND($F$12&gt;=$B128,COUNTIF($F$35:$I$45,"走行距離（高速道路）")&gt;=1,$J128="NG"),"日数NG",IF(AND($F$12&gt;=$B128,COUNTIF($F$35:$I$45,"走行距離（高速道路）")&gt;=1,$F128=1,$CH128&lt;&gt;""),"OK","NG"))))</f>
        <v>不要</v>
      </c>
      <c r="DR128" s="192" t="str">
        <f ca="1">IF($F$12&lt;$B128,"",IF(OR(AND($F$12&gt;=$B128,COUNTIF($F$48:$I$58,"走行距離（高速道路）")=0),$H128=0),"不要",IF(AND($F$12&gt;=$B128,COUNTIF($F$48:$I$58,"走行距離（高速道路）")&gt;=1,$J128="NG"),"日数NG",IF(AND($F$12&gt;=$B128,COUNTIF($F$48:$I$58,"走行距離（高速道路）")&gt;=1,$H128=1,$CH128&lt;&gt;""),"OK","NG"))))</f>
        <v>不要</v>
      </c>
      <c r="DT128" s="192" t="str">
        <f ca="1">IF($F$12&lt;$B128,"",IF(COUNTIF($DN128:$DR128,"不要")=3,"OK",IF(OR($AX128="NG",$AX128="日数NG"),"距離NG",IF(DL128&gt;=0,"OK","NG"))))</f>
        <v>OK</v>
      </c>
      <c r="DV128" s="192" t="str">
        <f ca="1">IF($F$12&lt;$B128,"",IF(COUNTIF($DN128:$DR128,"不要")=3,"OK",IF(OR($AX128="NG",$AX128="日数NG"),"距離NG",IF(AND($F$12&gt;=$B128,AX128="OK",OR(DL128&lt;=AZ128,DL128="")),"OK","NG"))))</f>
        <v>OK</v>
      </c>
      <c r="DX128" s="107" t="str">
        <f ca="1">IF(OR($F$12&lt;$B128,COUNTIF($DN128:$DR128,"不要")=3),"",IF(AND($F$12&gt;=$B128,ISNUMBER(DL128)=TRUE),DL128,0))</f>
        <v/>
      </c>
      <c r="DZ128" s="192" t="str">
        <f ca="1">IF($F$12&lt;$B128,"",IF(AND($F$12&gt;=$B128,INDIRECT("'総括分析データ '!"&amp;DZ$78&amp;$C128)&lt;&gt;""),VALUE(INDIRECT("'総括分析データ '!"&amp;DZ$78&amp;$C128)),""))</f>
        <v/>
      </c>
      <c r="EB128" s="192" t="str">
        <f ca="1">IF($F$12&lt;$B128,"",IF(COUNTIF($CJ128:$CN128,"不要")=3,"OK",IF($N128="NG","日数NG",IF(OR(DZ128&gt;=0,DZ128=""),"OK","NG"))))</f>
        <v>OK</v>
      </c>
      <c r="ED128" s="192" t="str">
        <f ca="1">IF($F$12&lt;$B128,"",IF(COUNTIF($CJ128:$CN128,"不要")=3,"OK",IF($N128="NG","日数NG",IF(OR(DZ128&lt;=CH128,DZ128=""),"OK","NG"))))</f>
        <v>OK</v>
      </c>
      <c r="EF128" s="107">
        <f ca="1">IF($F$12&lt;$B128,"",IF(AND($F$12&gt;=$B128,ISNUMBER(DZ128)=TRUE),DZ128,0))</f>
        <v>0</v>
      </c>
      <c r="EH128" s="192" t="str">
        <f ca="1">IF($F$12&lt;$B128,"",IF(AND($F$12&gt;=$B128,INDIRECT("'総括分析データ '!"&amp;EH$78&amp;$C128)&lt;&gt;""),VALUE(INDIRECT("'総括分析データ '!"&amp;EH$78&amp;$C128)),""))</f>
        <v/>
      </c>
      <c r="EJ128" s="192" t="str">
        <f ca="1">IF($F$12&lt;$B128,"",IF(COUNTIF($CX128:$DB128,"不要")=3,"OK",IF(OR($AX128="NG",$AX128="日数NG"),"距離NG",IF(OR(EH128&gt;=0,EH128=""),"OK","NG"))))</f>
        <v>OK</v>
      </c>
      <c r="EL128" s="192" t="str">
        <f ca="1">IF($F$12&lt;$B128,"",IF(COUNTIF($CX128:$DB128,"不要")=3,"OK",IF(OR($AX128="NG",$AX128="日数NG"),"距離NG",IF(OR(EH128&lt;=120,EH128=""),"OK","NG"))))</f>
        <v>OK</v>
      </c>
      <c r="EN128" s="92">
        <f ca="1">IF($F$12&lt;$B128,"",IF(AND($F$12&gt;=$B128,ISNUMBER(EH128)=TRUE),EH128,0))</f>
        <v>0</v>
      </c>
      <c r="EP128">
        <v>25</v>
      </c>
      <c r="ER128" s="192" t="str">
        <f ca="1">IF($F$12&lt;$B128,"",IF(AND($F$12&gt;=$B128,INDIRECT("'総括分析データ '!"&amp;ER$78&amp;$C128)&lt;&gt;""),VALUE(INDIRECT("'総括分析データ '!"&amp;ER$78&amp;$C128)),""))</f>
        <v/>
      </c>
      <c r="ET128" s="192" t="str">
        <f ca="1">IF($F$12&lt;$B128,"",IF(AND($F$12&gt;=$B128,INDIRECT("'総括分析データ '!"&amp;ET$78&amp;$C128)&lt;&gt;""),VALUE(INDIRECT("'総括分析データ '!"&amp;ET$78&amp;$C128)),""))</f>
        <v/>
      </c>
      <c r="EV128" s="192" t="str">
        <f ca="1">IF($F$12&lt;$B128,"",IF(OR(AND($F$12&gt;=$B128,COUNTIF($F$22:$I$32,"荷積み・荷卸し")=0),$D128=0),"不要",IF(AND($F$12&gt;=$B128,COUNTIF($F$22:$I$32,"荷積み・荷卸し")&gt;=1,$J128="NG"),"日数NG",IF(OR(AND($F$12&gt;=$B128,COUNTIF($F$22:$I$32,"荷積み・荷卸し")&gt;=1,$D128=1,$ER128&lt;&gt;""),AND($F$12&gt;=$B128,COUNTIF($F$22:$I$32,"荷積み・荷卸し")&gt;=1,$D128=1,$ET128&lt;&gt;"")),"OK","NG"))))</f>
        <v>不要</v>
      </c>
      <c r="EX128" s="192" t="str">
        <f ca="1">IF($F$12&lt;$B128,"",IF(OR(AND($F$12&gt;=$B128,COUNTIF($F$35:$I$45,"荷積み・荷卸し")=0),$F128=0),"不要",IF(AND($F$12&gt;=$B128,COUNTIF($F$35:$I$45,"荷積み・荷卸し")&gt;=1,$J128="NG"),"日数NG",IF(OR(AND($F$12&gt;=$B128,COUNTIF($F$35:$I$45,"荷積み・荷卸し")&gt;=1,$F128=1,$ER128&lt;&gt;""),AND($F$12&gt;=$B128,COUNTIF($F$35:$I$45,"荷積み・荷卸し")&gt;=1,$F128=1,$ET128&lt;&gt;"")),"OK","NG"))))</f>
        <v>不要</v>
      </c>
      <c r="EZ128" s="192" t="str">
        <f ca="1">IF($F$12&lt;$B128,"",IF(OR(AND($F$12&gt;=$B128,COUNTIF($F$48:$I$58,"荷積み・荷卸し")=0),$H128=0),"不要",IF(AND($F$12&gt;=$B128,COUNTIF($F$48:$I$58,"荷積み・荷卸し")&gt;=1,$J128="NG"),"日数NG",IF(OR(AND($F$12&gt;=$B128,COUNTIF($F$48:$I$58,"荷積み・荷卸し")&gt;=1,$H128=1,$ER128&lt;&gt;""),AND($F$12&gt;=$B128,COUNTIF($F$48:$I$58,"荷積み・荷卸し")&gt;=1,$H128=1,$ET128&lt;&gt;"")),"OK","NG"))))</f>
        <v>不要</v>
      </c>
      <c r="FB128" s="192" t="str">
        <f ca="1">IF($F$12&lt;$B128,"",IF(COUNTIF($EV128:$EZ128,"不要")=3,"OK",IF($N128="NG","日数NG",IF(OR(ER128&gt;=0,ER128=""),"OK","NG"))))</f>
        <v>OK</v>
      </c>
      <c r="FD128" s="192" t="str">
        <f ca="1">IF($F$12&lt;$B128,"",IF(COUNTIF($EV128:$EZ128,"不要")=3,"OK",IF($N128="NG","日数NG",IF(OR(ER128&lt;=$L128*1440,ER128=""),"OK","NG"))))</f>
        <v>OK</v>
      </c>
      <c r="FF128" s="192" t="str">
        <f ca="1">IF($F$12&lt;$B128,"",IF(COUNTIF($EV128:$EZ128,"不要")=3,"OK",IF($N128="NG","日数NG",IF(OR(ET128&gt;=0,ET128=""),"OK","NG"))))</f>
        <v>OK</v>
      </c>
      <c r="FH128" s="192" t="str">
        <f ca="1">IF($F$12&lt;$B128,"",IF(COUNTIF($EV128:$EZ128,"不要")=3,"OK",IF($N128="NG","日数NG",IF(OR(ET128&lt;=$L128*1440,ET128=""),"OK","NG"))))</f>
        <v>OK</v>
      </c>
      <c r="FJ128" s="107" t="str">
        <f ca="1">IF($F$12&lt;$B128,"",IF(COUNTIF($EV128:$EZ128,"不要")=3,"",IF(AND($F$12&gt;=$B128,ISNUMBER(ER128)=TRUE),ER128,0)))</f>
        <v/>
      </c>
      <c r="FL128" s="107" t="str">
        <f ca="1">IF($F$12&lt;$B128,"",IF(COUNTIF($EV128:$EZ128,"不要")=3,"",IF(AND($F$12&gt;=$B128,ISNUMBER(ET128)=TRUE),ET128,0)))</f>
        <v/>
      </c>
      <c r="FN128" s="192" t="str">
        <f ca="1">IF($F$12&lt;$B128,"",IF(AND($F$12&gt;=$B128,INDIRECT("'総括分析データ '!"&amp;FN$78&amp;$C128)&lt;&gt;""),VALUE(INDIRECT("'総括分析データ '!"&amp;FN$78&amp;$C128)),""))</f>
        <v/>
      </c>
      <c r="FP128" s="192" t="str">
        <f ca="1">IF($F$12&lt;$B128,"",IF(OR(AND($F$12&gt;=$B128,COUNTIF($F$22:$I$32,"荷待ち時間")=0),$D128=0),"不要",IF(AND($F$12&gt;=$B128,COUNTIF($F$22:$I$32,"荷待ち時間")&gt;=1,$J128="NG"),"日数NG",IF(AND($F$12&gt;=$B128,COUNTIF($F$22:$I$32,"荷待ち時間")&gt;=1,$D128=1,$FN128&lt;&gt;""),"OK","NG"))))</f>
        <v>不要</v>
      </c>
      <c r="FR128" s="192" t="str">
        <f ca="1">IF($F$12&lt;$B128,"",IF(OR(AND($F$12&gt;=$B128,COUNTIF($F$35:$I$45,"荷待ち時間")=0),$F128=0),"不要",IF(AND($F$12&gt;=$B128,COUNTIF($F$35:$I$45,"荷待ち時間")&gt;=1,$J128="NG"),"日数NG",IF(AND($F$12&gt;=$B128,COUNTIF($F$35:$I$45,"荷待ち時間")&gt;=1,$F128=1,$FN128&lt;&gt;""),"OK","NG"))))</f>
        <v>不要</v>
      </c>
      <c r="FT128" s="192" t="str">
        <f ca="1">IF($F$12&lt;$B128,"",IF(OR(AND($F$12&gt;=$B128,COUNTIF($F$48:$I$58,"荷待ち時間")=0),$H128=0),"不要",IF(AND($F$12&gt;=$B128,COUNTIF($F$48:$I$58,"荷待ち時間")&gt;=1,$J128="NG"),"日数NG",IF(AND($F$12&gt;=$B128,COUNTIF($F$48:$I$58,"荷待ち時間")&gt;=1,$H128=1,$FN128&lt;&gt;""),"OK","NG"))))</f>
        <v>不要</v>
      </c>
      <c r="FV128" s="192" t="str">
        <f ca="1">IF($F$12&lt;$B128,"",IF(COUNTIF($FP128:$FT128,"不要")=3,"OK",IF($N128="NG","日数NG",IF(FN128&gt;=0,"OK","NG"))))</f>
        <v>OK</v>
      </c>
      <c r="FX128" s="192" t="str">
        <f ca="1">IF($F$12&lt;$B128,"",IF(COUNTIF($FP128:$FT128,"不要")=3,"OK",IF($N128="NG","日数NG",IF(AND($F$12&gt;=$B128,$N128="OK",FN128&lt;=$L128*1440),"OK","NG"))))</f>
        <v>OK</v>
      </c>
      <c r="FZ128" s="107" t="str">
        <f ca="1">IF($F$12&lt;$B128,"",IF(COUNTIF($FP128:$FT128,"不要")=3,"",IF(AND($F$12&gt;=$B128,ISNUMBER(FN128)=TRUE),FN128,0)))</f>
        <v/>
      </c>
      <c r="GB128">
        <v>25</v>
      </c>
      <c r="GD128" s="192" t="str">
        <f ca="1">IF($F$12&lt;$B128,"",IF(AND($F$12&gt;=$B128,INDIRECT("'総括分析データ '!"&amp;GD$78&amp;$C128)&lt;&gt;""),VALUE(INDIRECT("'総括分析データ '!"&amp;GD$78&amp;$C128)),""))</f>
        <v/>
      </c>
      <c r="GF128" s="192" t="str">
        <f ca="1">IF($F$12&lt;$B128,"",IF(OR(AND($F$12&gt;=$B128,COUNTIF($F$22:$I$32,"荷待ち時間（うちアイドリング時間）")=0),$D128=0),"不要",IF(AND($F$12&gt;=$B128,COUNTIF($F$22:$I$32,"荷待ち時間（うちアイドリング時間）")&gt;=1,$J128="NG"),"日数NG",IF(AND($F$12&gt;=$B128,COUNTIF($F$22:$I$32,"荷待ち時間（うちアイドリング時間）")&gt;=1,$D128=1,GD128&lt;&gt;""),"OK","NG"))))</f>
        <v>不要</v>
      </c>
      <c r="GH128" s="192" t="str">
        <f ca="1">IF($F$12&lt;$B128,"",IF(OR(AND($F$12&gt;=$B128,COUNTIF($F$35:$I$45,"荷待ち時間（うちアイドリング時間）")=0),$F128=0),"不要",IF(AND($F$12&gt;=$B128,COUNTIF($F$35:$I$45,"荷待ち時間（うちアイドリング時間）")&gt;=1,$J128="NG"),"日数NG",IF(AND($F$12&gt;=$B128,COUNTIF($F$35:$I$45,"荷待ち時間（うちアイドリング時間）")&gt;=1,$F128=1,$GD128&lt;&gt;""),"OK","NG"))))</f>
        <v>不要</v>
      </c>
      <c r="GJ128" s="192" t="str">
        <f ca="1">IF($F$12&lt;$B128,"",IF(OR(AND($F$12&gt;=$B128,COUNTIF($F$48:$I$58,"荷待ち時間（うちアイドリング時間）")=0),$H128=0),"不要",IF(AND($F$12&gt;=$B128,COUNTIF($F$48:$I$58,"荷待ち時間（うちアイドリング時間）")&gt;=1,$J128="NG"),"日数NG",IF(AND($F$12&gt;=$B128,COUNTIF($F$48:$I$58,"荷待ち時間（うちアイドリング時間）")&gt;=1,$H128=1,$GD128&lt;&gt;""),"OK","NG"))))</f>
        <v>不要</v>
      </c>
      <c r="GL128" s="192" t="str">
        <f ca="1">IF($F$12&lt;$B128,"",IF(OR(AND($F$12&gt;=$B128,$F128=0),AND($F$12&gt;=$B128,$F$16&lt;&gt;5)),"不要",IF(AND($F$12&gt;=$B128,$F$16=5,$GD128&lt;&gt;""),"OK","NG")))</f>
        <v>不要</v>
      </c>
      <c r="GN128" s="192" t="str">
        <f ca="1">IF($F$12&lt;$B128,"",IF($N128="NG","日数NG",IF(GD128&gt;=0,"OK","NG")))</f>
        <v>OK</v>
      </c>
      <c r="GP128" s="192" t="str">
        <f ca="1">IF($F$12&lt;$B128,"",IF($N128="NG","日数NG",IF(OR(COUNTIF(GF128:GL128,"不要")=4,AND($F$12&gt;=$B128,$N128="OK",$FN128&gt;=0,$GD128&lt;=FN128),AND($F$12&gt;=$B128,$N128="OK",$FN128="",$GD128&lt;=$L128*1440)),"OK","NG")))</f>
        <v>OK</v>
      </c>
      <c r="GR128" s="107" t="str">
        <f ca="1">IF($F$12&lt;$B128,"",IF(COUNTIF($GF128:$GJ128,"不要")=3,"",IF(AND($F$12&gt;=$B128,ISNUMBER(GD128)=TRUE),GD128,0)))</f>
        <v/>
      </c>
      <c r="GT128" s="192" t="str">
        <f ca="1">IF($F$12&lt;$B128,"",IF(AND($F$12&gt;=$B128,INDIRECT("'総括分析データ '!"&amp;GT$78&amp;$C128)&lt;&gt;""),VALUE(INDIRECT("'総括分析データ '!"&amp;GT$78&amp;$C128)),""))</f>
        <v/>
      </c>
      <c r="GV128" s="192" t="str">
        <f ca="1">IF($F$12&lt;$B128,"",IF(OR(AND($F$12&gt;=$B128,COUNTIF($F$22:$I$32,"早着による待機時間")=0),$D128=0),"不要",IF(AND($F$12&gt;=$B128,COUNTIF($F$22:$I$32,"早着による待機時間")&gt;=1,$J128="NG"),"日数NG",IF(AND($F$12&gt;=$B128,COUNTIF($F$22:$I$32,"早着による待機時間")&gt;=1,$D128=1,GT128&lt;&gt;""),"OK","NG"))))</f>
        <v>不要</v>
      </c>
      <c r="GX128" s="192" t="str">
        <f ca="1">IF($F$12&lt;$B128,"",IF(OR(AND($F$12&gt;=$B128,COUNTIF($F$35:$I$45,"早着による待機時間")=0),$F128=0),"不要",IF(AND($F$12&gt;=$B128,COUNTIF($F$35:$I$45,"早着による待機時間")&gt;=1,$J128="NG"),"日数NG",IF(AND($F$12&gt;=$B128,COUNTIF($F$35:$I$45,"早着による待機時間")&gt;=1,$F128=1,GT128&lt;&gt;""),"OK","NG"))))</f>
        <v>不要</v>
      </c>
      <c r="GZ128" s="192" t="str">
        <f ca="1">IF($F$12&lt;$B128,"",IF(OR(AND($F$12&gt;=$B128,COUNTIF($F$48:$I$58,"早着による待機時間")=0),$H128=0),"不要",IF(AND($F$12&gt;=$B128,COUNTIF($F$48:$I$58,"早着による待機時間")&gt;=1,$J128="NG"),"日数NG",IF(AND($F$12&gt;=$B128,COUNTIF($F$48:$I$58,"早着による待機時間")&gt;=1,$H128=1,GT128&lt;&gt;""),"OK","NG"))))</f>
        <v>不要</v>
      </c>
      <c r="HB128" s="192" t="str">
        <f ca="1">IF($F$12&lt;$B128,"",IF(COUNTIF($GV128:$GZ128,"不要")=3,"OK",IF($N128="NG","日数NG",IF(GT128&gt;=0,"OK","NG"))))</f>
        <v>OK</v>
      </c>
      <c r="HD128" s="192" t="str">
        <f ca="1">IF($F$12&lt;$B128,"",IF(COUNTIF($GV128:$GZ128,"不要")=3,"OK",IF($N128="NG","日数NG",IF(AND($F$12&gt;=$B128,$N128="OK",GT128&lt;=$L128*1440),"OK","NG"))))</f>
        <v>OK</v>
      </c>
      <c r="HF128" s="107" t="str">
        <f ca="1">IF($F$12&lt;$B128,"",IF(COUNTIF($GV128:$GZ128,"不要")=3,"",IF(AND($F$12&gt;=$B128,ISNUMBER(GT128)=TRUE),GT128,0)))</f>
        <v/>
      </c>
      <c r="HH128">
        <v>25</v>
      </c>
      <c r="HJ128" s="192" t="str">
        <f ca="1">IF($F$12&lt;$B128,"",IF(AND($F$12&gt;=$B128,INDIRECT("'総括分析データ '!"&amp;HJ$78&amp;$C128)&lt;&gt;""),VALUE(INDIRECT("'総括分析データ '!"&amp;HJ$78&amp;$C128)),""))</f>
        <v/>
      </c>
      <c r="HL128" s="192" t="str">
        <f ca="1">IF($F$12&lt;$B128,"",IF(OR(AND($F$12&gt;=$B128,COUNTIF($F$22:$I$32,"休憩")=0),$D128=0),"不要",IF(AND($F$12&gt;=$B128,COUNTIF($F$22:$I$32,"休憩")&gt;=1,$J128="NG"),"日数NG",IF(AND($F$12&gt;=$B128,COUNTIF($F$22:$I$32,"休憩")&gt;=1,$D128=1,HJ128&lt;&gt;""),"OK","NG"))))</f>
        <v>不要</v>
      </c>
      <c r="HN128" s="192" t="str">
        <f ca="1">IF($F$12&lt;$B128,"",IF(OR(AND($F$12&gt;=$B128,COUNTIF($F$35:$I$45,"休憩")=0),$F128=0),"不要",IF(AND($F$12&gt;=$B128,COUNTIF($F$35:$I$45,"休憩")&gt;=1,$J128="NG"),"日数NG",IF(AND($F$12&gt;=$B128,COUNTIF($F$35:$I$45,"休憩")&gt;=1,$F128=1,HJ128&lt;&gt;""),"OK","NG"))))</f>
        <v>不要</v>
      </c>
      <c r="HP128" s="192" t="str">
        <f ca="1">IF($F$12&lt;$B128,"",IF(OR(AND($F$12&gt;=$B128,COUNTIF($F$48:$I$58,"休憩")=0),$H128=0),"不要",IF(AND($F$12&gt;=$B128,COUNTIF($F$48:$I$58,"休憩")&gt;=1,$J128="NG"),"日数NG",IF(AND($F$12&gt;=$B128,COUNTIF($F$48:$I$58,"休憩")&gt;=1,$H128=1,HJ128&lt;&gt;""),"OK","NG"))))</f>
        <v>不要</v>
      </c>
      <c r="HR128" s="192" t="str">
        <f ca="1">IF($F$12&lt;$B128,"",IF(COUNTIF($HL128:$HP128,"不要")=3,"OK",IF($N128="NG","日数NG",IF(HJ128&gt;=0,"OK","NG"))))</f>
        <v>OK</v>
      </c>
      <c r="HT128" s="192" t="str">
        <f ca="1">IF($F$12&lt;$B128,"",IF(COUNTIF($HL128:$HP128,"不要")=3,"OK",IF($N128="NG","日数NG",IF(AND($F$12&gt;=$B128,$N128="OK",HJ128&lt;=$L128*1440),"OK","NG"))))</f>
        <v>OK</v>
      </c>
      <c r="HV128" s="107" t="str">
        <f ca="1">IF($F$12&lt;$B128,"",IF(COUNTIF($HL128:$HP128,"不要")=3,"",IF(AND($F$12&gt;=$B128,ISNUMBER(HJ128)=TRUE),HJ128,0)))</f>
        <v/>
      </c>
      <c r="HX128" s="192" t="str">
        <f ca="1">IF($F$12&lt;$B128,"",IF(AND($F$12&gt;=$B128,INDIRECT("'総括分析データ '!"&amp;HX$78&amp;$C128)&lt;&gt;""),VALUE(INDIRECT("'総括分析データ '!"&amp;HX$78&amp;$C128)),""))</f>
        <v/>
      </c>
      <c r="HZ128" s="192" t="str">
        <f ca="1">IF($F$12&lt;$B128,"",IF(OR(AND($F$12&gt;=$B128,COUNTIF($F$22:$I$32,"発着時刻")=0),$D128=0),"不要",IF(AND($F$12&gt;=$B128,COUNTIF($F$22:$I$32,"発着時刻")&gt;=1,$J128="NG"),"日数NG",IF(AND($F$12&gt;=$B128,COUNTIF($F$22:$I$32,"発着時刻")&gt;=1,$D128=1,HX128&lt;&gt;""),"OK","NG"))))</f>
        <v>不要</v>
      </c>
      <c r="IB128" s="192" t="str">
        <f ca="1">IF($F$12&lt;$B128,"",IF(OR(AND($F$12&gt;=$B128,COUNTIF($F$35:$I$45,"発着時刻")=0),$F128=0),"不要",IF(AND($F$12&gt;=$B128,COUNTIF($F$35:$I$45,"発着時刻")&gt;=1,$J128="NG"),"日数NG",IF(AND($F$12&gt;=$B128,COUNTIF($F$35:$I$45,"発着時刻")&gt;=1,$F128=1,HX128&lt;&gt;""),"OK","NG"))))</f>
        <v>不要</v>
      </c>
      <c r="ID128" s="192" t="str">
        <f ca="1">IF($F$12&lt;$B128,"",IF(OR(AND($F$12&gt;=$B128,COUNTIF($F$48:$I$58,"発着時刻")=0),$H128=0),"不要",IF(AND($F$12&gt;=$B128,COUNTIF($F$48:$I$58,"発着時刻")&gt;=1,$J128="NG"),"日数NG",IF(AND($F$12&gt;=$B128,COUNTIF($F$48:$I$58,"発着時刻")&gt;=1,$H128=1,HX128&lt;&gt;""),"OK","NG"))))</f>
        <v>不要</v>
      </c>
      <c r="IF128" s="192" t="str">
        <f ca="1">IF($F$12&lt;$B128,"",IF(COUNTIF(HZ128:ID128,"不要")=3,"OK",IF($N128="NG","日数NG",IF(HX128="","OK",IF(AND(HX128&gt;=0,HX128&lt;&gt;"",ROUNDUP(HX128,0)-ROUNDDOWN(HX128,0)=0),"OK","NG")))))</f>
        <v>OK</v>
      </c>
      <c r="IH128" s="107" t="str">
        <f ca="1">IF($F$12&lt;$B128,"",IF(COUNTIF(HZ128:ID128,"不要")=3,"",IF(AND($F$12&gt;=$B128,ISNUMBER(HX128)=TRUE),HX128,0)))</f>
        <v/>
      </c>
      <c r="IJ128" s="192" t="str">
        <f ca="1">IF($F$12&lt;$B128,"",IF(AND($F$12&gt;=$B128,INDIRECT("'総括分析データ '!"&amp;IJ$78&amp;$C128)&lt;&gt;""),INDIRECT("'総括分析データ '!"&amp;IJ$78&amp;$C128),""))</f>
        <v/>
      </c>
      <c r="IL128" s="192" t="str">
        <f ca="1">IF($F$12&lt;$B128,"",IF(OR(AND($F$12&gt;=$B128,COUNTIF($F$22:$I$32,"積載情報")=0),$D128=0),"不要",IF(AND($F$12&gt;=$B128,COUNTIF($F$22:$I$32,"積載情報")&gt;=1,$J128="NG"),"日数NG",IF(AND($F$12&gt;=$B128,COUNTIF($F$22:$I$32,"積載情報")&gt;=1,$D128=1,IJ128&lt;&gt;""),"OK","NG"))))</f>
        <v>不要</v>
      </c>
      <c r="IN128" s="192" t="str">
        <f ca="1">IF($F$12&lt;$B128,"",IF(OR(AND($F$12&gt;=$B128,COUNTIF($F$35:$I$45,"積載情報")=0),$F128=0),"不要",IF(AND($F$12&gt;=$B128,COUNTIF($F$35:$I$45,"積載情報")&gt;=1,$J128="NG"),"日数NG",IF(AND($F$12&gt;=$B128,COUNTIF($F$35:$I$45,"積載情報")&gt;=1,$F128=1,IJ128&lt;&gt;""),"OK","NG"))))</f>
        <v>不要</v>
      </c>
      <c r="IP128" s="192" t="str">
        <f ca="1">IF($F$12&lt;$B128,"",IF(OR(AND($F$12&gt;=$B128,COUNTIF($F$48:$I$58,"積載情報")=0),$H128=0),"不要",IF(AND($F$12&gt;=$B128,COUNTIF($F$48:$I$58,"積載情報")&gt;=1,$J128="NG"),"日数NG",IF(AND($F$12&gt;=$B128,COUNTIF($F$48:$I$58,"積載情報")&gt;=1,$H128=1,IJ128&lt;&gt;""),"OK","NG"))))</f>
        <v>不要</v>
      </c>
      <c r="IR128" s="192" t="str">
        <f ca="1">IF($F$12&lt;$B128,"",IF(COUNTIF(IL128:IP128,"不要")=3,"OK",IF($N128="NG","日数NG",IF(IJ128="","OK",IF(COUNTIF(プルダウンリスト!$C$5:$C$8,反映・確認シート!IJ128)=1,"OK","NG")))))</f>
        <v>OK</v>
      </c>
      <c r="IT128" s="107" t="str">
        <f ca="1">IF($F$12&lt;$B128,"",IF($F$12&lt;$B128,"",IF(COUNTIF(IL128:IP128,"不要")=3,"",IJ128)))</f>
        <v/>
      </c>
      <c r="IV128" s="192" t="str">
        <f ca="1">IF($F$12&lt;$B128,"",IF(OR(AND($F$12&gt;=$B128,COUNTIF($F$48:$I$58,"積載情報")=0),$H128=0),"不要",IF(AND($F$12&gt;=$B128,COUNTIF($F$48:$I$58,"積載情報")&gt;=1,$J128="NG"),"日数NG",IF(AND($F$12&gt;=$B128,COUNTIF($F$48:$I$58,"積載情報")&gt;=1,$H128=1,IP128&lt;&gt;""),"OK","NG"))))</f>
        <v>不要</v>
      </c>
      <c r="IX128">
        <v>25</v>
      </c>
      <c r="IZ128" s="192" t="str">
        <f ca="1">IF($F$12&lt;$B128,"",IF(AND($F$12&gt;=$B128,INDIRECT("'総括分析データ '!"&amp;IZ$78&amp;$C128)&lt;&gt;""),VALUE(INDIRECT("'総括分析データ '!"&amp;IZ$78&amp;$C128)),""))</f>
        <v/>
      </c>
      <c r="JB128" s="192" t="str">
        <f ca="1">IF($F$12&lt;$B128,"",IF(OR(AND($F$12&gt;=$B128,COUNTIF($F$22:$I$32,"空車情報")=0),$D128=0),"不要",IF(AND($F$12&gt;=$B128,COUNTIF($F$22:$I$32,"空車情報")&gt;=1,$J128="NG"),"日数NG",IF(AND($F$12&gt;=$B128,COUNTIF($F$22:$I$32,"空車情報")&gt;=1,$D128=1,IZ128&lt;&gt;""),"OK","NG"))))</f>
        <v>不要</v>
      </c>
      <c r="JD128" s="192" t="str">
        <f ca="1">IF($F$12&lt;$B128,"",IF(OR(AND($F$12&gt;=$B128,COUNTIF($F$35:$I$45,"空車情報")=0),$F128=0),"不要",IF(AND($F$12&gt;=$B128,COUNTIF($F$35:$I$45,"空車情報")&gt;=1,$J128="NG"),"日数NG",IF(AND($F$12&gt;=$B128,COUNTIF($F$35:$I$45,"空車情報")&gt;=1,$F128=1,IZ128&lt;&gt;""),"OK","NG"))))</f>
        <v>不要</v>
      </c>
      <c r="JF128" s="192" t="str">
        <f ca="1">IF($F$12&lt;$B128,"",IF(OR(AND($F$12&gt;=$B128,COUNTIF($F$48:$I$58,"空車情報")=0),$H128=0),"不要",IF(AND($F$12&gt;=$B128,COUNTIF($F$48:$I$58,"空車情報")&gt;=1,$J128="NG"),"日数NG",IF(AND($F$12&gt;=$B128,COUNTIF($F$48:$I$58,"空車情報")&gt;=1,$H128=1,IZ128&lt;&gt;""),"OK","NG"))))</f>
        <v>不要</v>
      </c>
      <c r="JH128" s="192" t="str">
        <f ca="1">IF($F$12&lt;$B128,"",IF(COUNTIF(JB128:JF128,"不要")=3,"OK",IF($N128="NG","日数NG",IF(IZ128&gt;=0,"OK","NG"))))</f>
        <v>OK</v>
      </c>
      <c r="JJ128" s="192" t="str">
        <f ca="1">IF($F$12&lt;$B128,"",IF(COUNTIF(JB128:JF128,"不要")=3,"OK",IF($N128="NG","日数NG",IF(OR(AND($F$12&gt;=$B128,$N128="OK",$CH128&gt;=0,IZ128&lt;=$CH128),AND($F$12&gt;=$B128,$N128="OK",$CH128="",IZ128&lt;=$L128*1440)),"OK","NG"))))</f>
        <v>OK</v>
      </c>
      <c r="JL128" s="107" t="str">
        <f ca="1">IF($F$12&lt;$B128,"",IF(COUNTIF(JB128:JF128,"不要")=3,"",IF(AND($F$12&gt;=$B128,ISNUMBER(IZ128)=TRUE),IZ128,0)))</f>
        <v/>
      </c>
      <c r="JN128" s="192" t="str">
        <f ca="1">IF($F$12&lt;$B128,"",IF(AND($F$12&gt;=$B128,INDIRECT("'総括分析データ '!"&amp;JN$78&amp;$C128)&lt;&gt;""),VALUE(INDIRECT("'総括分析データ '!"&amp;JN$78&amp;$C128)),""))</f>
        <v/>
      </c>
      <c r="JP128" s="192" t="str">
        <f ca="1">IF($F$12&lt;$B128,"",IF(OR(AND($F$12&gt;=$B128,COUNTIF($F$22:$I$32,"空車情報")=0),$D128=0),"不要",IF(AND($F$12&gt;=$B128,COUNTIF($F$22:$I$32,"空車情報")&gt;=1,$J128="NG"),"日数NG",IF(AND($F$12&gt;=$B128,COUNTIF($F$22:$I$32,"空車情報")&gt;=1,$D128=1,JN128&lt;&gt;""),"OK","NG"))))</f>
        <v>不要</v>
      </c>
      <c r="JR128" s="192" t="str">
        <f ca="1">IF($F$12&lt;$B128,"",IF(OR(AND($F$12&gt;=$B128,COUNTIF($F$35:$I$45,"空車情報")=0),$F128=0),"不要",IF(AND($F$12&gt;=$B128,COUNTIF($F$35:$I$45,"空車情報")&gt;=1,$J128="NG"),"日数NG",IF(AND($F$12&gt;=$B128,COUNTIF($F$35:$I$45,"空車情報")&gt;=1,$F128=1,JN128&lt;&gt;""),"OK","NG"))))</f>
        <v>不要</v>
      </c>
      <c r="JT128" s="192" t="str">
        <f ca="1">IF($F$12&lt;$B128,"",IF(OR(AND($F$12&gt;=$B128,COUNTIF($F$48:$I$58,"空車情報")=0),$H128=0),"不要",IF(AND($F$12&gt;=$B128,COUNTIF($F$48:$I$58,"空車情報")&gt;=1,$J128="NG"),"日数NG",IF(AND($F$12&gt;=$B128,COUNTIF($F$48:$I$58,"空車情報")&gt;=1,$H128=1,JN128&lt;&gt;""),"OK","NG"))))</f>
        <v>不要</v>
      </c>
      <c r="JV128" s="192" t="str">
        <f ca="1">IF($F$12&lt;$B128,"",IF(COUNTIF(JP128:JT128,"不要")=3,"OK",IF($N128="NG","日数NG",IF(AND($F$12&gt;=$B128,JN128&gt;=0,JN128&lt;=AV128),"OK","NG"))))</f>
        <v>OK</v>
      </c>
      <c r="JX128" s="107" t="str">
        <f ca="1">IF($F$12&lt;$B128,"",IF(COUNTIF(JP128:JT128,"不要")=3,"",IF(AND($F$12&gt;=$B128,ISNUMBER(JN128)=TRUE),JN128,0)))</f>
        <v/>
      </c>
      <c r="JZ128" s="192" t="str">
        <f ca="1">IF($F$12&lt;$B128,"",IF(AND($F$12&gt;=$B128,INDIRECT("'総括分析データ '!"&amp;JZ$78&amp;$C128)&lt;&gt;""),VALUE(INDIRECT("'総括分析データ '!"&amp;JZ$78&amp;$C128)),""))</f>
        <v/>
      </c>
      <c r="KB128" s="192" t="str">
        <f ca="1">IF($F$12&lt;$B128,"",IF(OR(AND($F$12&gt;=$B128,COUNTIF($F$22:$I$32,"空車情報")=0),$D128=0),"不要",IF(AND($F$12&gt;=$B128,COUNTIF($F$22:$I$32,"空車情報")&gt;=1,$J128="NG"),"日数NG",IF(AND($F$12&gt;=$B128,COUNTIF($F$22:$I$32,"空車情報")&gt;=1,$D128=1,JZ128&lt;&gt;""),"OK","NG"))))</f>
        <v>不要</v>
      </c>
      <c r="KD128" s="192" t="str">
        <f ca="1">IF($F$12&lt;$B128,"",IF(OR(AND($F$12&gt;=$B128,COUNTIF($F$35:$I$45,"空車情報")=0),$F128=0),"不要",IF(AND($F$12&gt;=$B128,COUNTIF($F$35:$I$45,"空車情報")&gt;=1,$J128="NG"),"日数NG",IF(AND($F$12&gt;=$B128,COUNTIF($F$35:$I$45,"空車情報")&gt;=1,$F128=1,JZ128&lt;&gt;""),"OK","NG"))))</f>
        <v>不要</v>
      </c>
      <c r="KF128" s="192" t="str">
        <f ca="1">IF($F$12&lt;$B128,"",IF(OR(AND($F$12&gt;=$B128,COUNTIF($F$48:$I$58,"空車情報")=0),$H128=0),"不要",IF(AND($F$12&gt;=$B128,COUNTIF($F$48:$I$58,"空車情報")&gt;=1,$J128="NG"),"日数NG",IF(AND($F$12&gt;=$B128,COUNTIF($F$48:$I$58,"空車情報")&gt;=1,$H128=1,JZ128&lt;&gt;""),"OK","NG"))))</f>
        <v>不要</v>
      </c>
      <c r="KH128" s="192" t="str">
        <f ca="1">IF($F$12&lt;$B128,"",IF(COUNTIF(KB128:KF128,"不要")=3,"OK",IF($N128="NG","日数NG",IF(AND($F$12&gt;=$B128,JZ128&gt;=0,JZ128&lt;=100),"OK","NG"))))</f>
        <v>OK</v>
      </c>
      <c r="KJ128" s="107" t="str">
        <f ca="1">IF($F$12&lt;$B128,"",IF(COUNTIF(KB128:KF128,"不要")=3,"",IF(AND($F$12&gt;=$B128,ISNUMBER(JZ128)=TRUE),JZ128,0)))</f>
        <v/>
      </c>
      <c r="KL128">
        <v>25</v>
      </c>
      <c r="KN128" s="192" t="str">
        <f ca="1">IF($F$12&lt;$B128,"",IF(AND($F$12&gt;=$B128,INDIRECT("'総括分析データ '!"&amp;KN$78&amp;$C128)&lt;&gt;""),VALUE(INDIRECT("'総括分析データ '!"&amp;KN$78&amp;$C128)),""))</f>
        <v/>
      </c>
      <c r="KP128" s="192" t="str">
        <f ca="1">IF($F$12&lt;$B128,"",IF(OR(AND($F$12&gt;=$B128,COUNTIF($F$22:$I$32,"交通情報")=0),$D128=0),"不要",IF(AND($F$12&gt;=$B128,COUNTIF($F$22:$I$32,"交通情報")&gt;=1,$AX128="*NG*"),"距離NG",IF(AND($F$12&gt;=$B128,COUNTIF($F$22:$I$32,"交通情報")&gt;=1,$D128=1,KN128&lt;&gt;""),"OK","NG"))))</f>
        <v>不要</v>
      </c>
      <c r="KR128" s="192" t="str">
        <f ca="1">IF($F$12&lt;$B128,"",IF(OR(AND($F$12&gt;=$B128,COUNTIF($F$35:$I$45,"交通情報")=0),$F128=0),"不要",IF(AND($F$12&gt;=$B128,COUNTIF($F$35:$I$45,"交通情報")&gt;=1,$AX128="*NG*"),"距離NG",IF(AND($F$12&gt;=$B128,COUNTIF($F$35:$I$45,"交通情報")&gt;=1,$F128=1,KN128&lt;&gt;""),"OK","NG"))))</f>
        <v>不要</v>
      </c>
      <c r="KT128" s="192" t="str">
        <f ca="1">IF($F$12&lt;$B128,"",IF(OR(AND($F$12&gt;=$B128,COUNTIF($F$48:$I$58,"交通情報")=0),$H128=0),"不要",IF(AND($F$12&gt;=$B128,COUNTIF($F$48:$I$58,"交通情報")&gt;=1,$AX128="*NG*"),"距離NG",IF(AND($F$12&gt;=$B128,COUNTIF($F$48:$I$58,"交通情報")&gt;=1,$H128=1,KN128&lt;&gt;""),"OK","NG"))))</f>
        <v>不要</v>
      </c>
      <c r="KV128" s="192" t="str">
        <f ca="1">IF($F$12&lt;$B128,"",IF(COUNTIF(KP128:KT128,"不要")=3,"OK",IF($N128="NG","日数NG",IF(AND($F$12&gt;=$B128,KN128&gt;=0,KN128&lt;=$AV128),"OK","NG"))))</f>
        <v>OK</v>
      </c>
      <c r="KX128" s="107" t="str">
        <f ca="1">IF($F$12&lt;$B128,"",IF(COUNTIF(KP128:KT128,"不要")=3,"",IF(AND($F$12&gt;=$B128,ISNUMBER(KN128)=TRUE),KN128,0)))</f>
        <v/>
      </c>
      <c r="KZ128" s="192" t="str">
        <f ca="1">IF($F$12&lt;$B128,"",IF(AND($F$12&gt;=$B128,INDIRECT("'総括分析データ '!"&amp;KZ$78&amp;$C128)&lt;&gt;""),VALUE(INDIRECT("'総括分析データ '!"&amp;KZ$78&amp;$C128)),""))</f>
        <v/>
      </c>
      <c r="LB128" s="192" t="str">
        <f ca="1">IF($F$12&lt;$B128,"",IF(OR(AND($F$12&gt;=$B128,COUNTIF($F$22:$I$32,"交通情報")=0),$D128=0),"不要",IF(AND($F$12&gt;=$B128,COUNTIF($F$22:$I$32,"交通情報")&gt;=1,$D128=1,KZ128&lt;&gt;""),"OK","NG")))</f>
        <v>不要</v>
      </c>
      <c r="LD128" s="192" t="str">
        <f ca="1">IF($F$12&lt;$B128,"",IF(OR(AND($F$12&gt;=$B128,COUNTIF($F$35:$I$45,"交通情報")=0),$F128=0),"不要",IF(AND($F$12&gt;=$B128,COUNTIF($F$35:$I$45,"交通情報")&gt;=1,$F128=1,KZ128&lt;&gt;""),"OK","NG")))</f>
        <v>不要</v>
      </c>
      <c r="LF128" s="192" t="str">
        <f ca="1">IF($F$12&lt;$B128,"",IF(OR(AND($F$12&gt;=$B128,COUNTIF($F$48:$I$58,"交通情報")=0),$H128=0),"不要",IF(AND($F$12&gt;=$B128,COUNTIF($F$48:$I$58,"交通情報")&gt;=1,$H128=1,KZ128&lt;&gt;""),"OK","NG")))</f>
        <v>不要</v>
      </c>
      <c r="LH128" s="192" t="str">
        <f ca="1">IF($F$12&lt;$B128,"",IF(COUNTIF(LB128:LF128,"不要")=3,"OK",IF($N128="NG","日数NG",IF(KZ128="","OK",IF(AND(KZ128&gt;=0,KZ128&lt;&gt;"",ROUNDUP(KZ128,0)-ROUNDDOWN(KZ128,0)=0),"OK","NG")))))</f>
        <v>OK</v>
      </c>
      <c r="LJ128" s="107" t="str">
        <f ca="1">IF($F$12&lt;$B128,"",IF(COUNTIF(LB128:LF128,"不要")=3,"",IF(AND($F$12&gt;=$B128,ISNUMBER(KZ128)=TRUE),KZ128,0)))</f>
        <v/>
      </c>
      <c r="LL128" s="192" t="str">
        <f ca="1">IF($F$12&lt;$B128,"",IF(AND($F$12&gt;=$B128,INDIRECT("'総括分析データ '!"&amp;LL$78&amp;$C128)&lt;&gt;""),VALUE(INDIRECT("'総括分析データ '!"&amp;LL$78&amp;$C128)),""))</f>
        <v/>
      </c>
      <c r="LN128" s="192" t="str">
        <f ca="1">IF($F$12&lt;$B128,"",IF(OR(AND($F$12&gt;=$B128,COUNTIF($F$22:$I$32,"交通情報")=0),$D128=0),"不要",IF(AND($F$12&gt;=$B128,COUNTIF($F$22:$I$32,"交通情報")&gt;=1,$J128="NG"),"日数NG",IF(AND($F$12&gt;=$B128,COUNTIF($F$22:$I$32,"交通情報")&gt;=1,$D128=1,LL128&lt;&gt;""),"OK","NG"))))</f>
        <v>不要</v>
      </c>
      <c r="LP128" s="192" t="str">
        <f ca="1">IF($F$12&lt;$B128,"",IF(OR(AND($F$12&gt;=$B128,COUNTIF($F$35:$I$45,"交通情報")=0),$F128=0),"不要",IF(AND($F$12&gt;=$B128,COUNTIF($F$35:$I$45,"交通情報")&gt;=1,$J128="NG"),"日数NG",IF(AND($F$12&gt;=$B128,COUNTIF($F$35:$I$45,"交通情報")&gt;=1,$F128=1,LL128&lt;&gt;""),"OK","NG"))))</f>
        <v>不要</v>
      </c>
      <c r="LR128" s="192" t="str">
        <f ca="1">IF($F$12&lt;$B128,"",IF(OR(AND($F$12&gt;=$B128,COUNTIF($F$48:$I$58,"交通情報")=0),$H128=0),"不要",IF(AND($F$12&gt;=$B128,COUNTIF($F$48:$I$58,"交通情報")&gt;=1,$J128="NG"),"日数NG",IF(AND($F$12&gt;=$B128,COUNTIF($F$48:$I$58,"交通情報")&gt;=1,$H128=1,LL128&lt;&gt;""),"OK","NG"))))</f>
        <v>不要</v>
      </c>
      <c r="LT128" s="192" t="str">
        <f ca="1">IF($F$12&lt;$B128,"",IF(COUNTIF(LN128:LR128,"不要")=3,"OK",IF($N128="NG","日数NG",IF(LL128&gt;=0,"OK","NG"))))</f>
        <v>OK</v>
      </c>
      <c r="LV128" s="192" t="str">
        <f ca="1">IF($F$12&lt;$B128,"",IF(COUNTIF(LN128:LR128,"不要")=3,"OK",IF($N128="NG","日数NG",IF(OR(AND($F$12&gt;=$B128,$N128="OK",$CH128&gt;=0,LL128&lt;=$CH128),AND($F$12&gt;=$B128,$N128="OK",$CH128="",LL128&lt;=$L128*1440)),"OK","NG"))))</f>
        <v>OK</v>
      </c>
      <c r="LX128" s="107" t="str">
        <f ca="1">IF($F$12&lt;$B128,"",IF(COUNTIF(LN128:LR128,"不要")=3,"",IF(AND($F$12&gt;=$B128,ISNUMBER(LL128)=TRUE),LL128,0)))</f>
        <v/>
      </c>
      <c r="LZ128">
        <v>25</v>
      </c>
      <c r="MB128" s="192" t="str">
        <f ca="1">IF($F$12&lt;$B128,"",IF(AND($F$12&gt;=$B128,INDIRECT("'総括分析データ '!"&amp;MB$78&amp;$C128)&lt;&gt;""),VALUE(INDIRECT("'総括分析データ '!"&amp;MB$78&amp;$C128)),""))</f>
        <v/>
      </c>
      <c r="MD128" s="192" t="str">
        <f ca="1">IF($F$12&lt;$B128,"",IF(OR(AND($F$12&gt;=$B128,COUNTIF($F$22:$I$32,"温度情報")=0),$D128=0),"不要",IF(AND($F$12&gt;=$B128,COUNTIF($F$22:$I$32,"温度情報")&gt;=1,$J128="NG"),"日数NG",IF(AND($F$12&gt;=$B128,COUNTIF($F$22:$I$32,"温度情報")&gt;=1,$D128=1,MB128&lt;&gt;""),"OK","NG"))))</f>
        <v>不要</v>
      </c>
      <c r="MF128" s="192" t="str">
        <f ca="1">IF($F$12&lt;$B128,"",IF(OR(AND($F$12&gt;=$B128,COUNTIF($F$35:$I$45,"温度情報")=0),$F128=0),"不要",IF(AND($F$12&gt;=$B128,COUNTIF($F$35:$I$45,"温度情報")&gt;=1,$J128="NG"),"日数NG",IF(AND($F$12&gt;=$B128,COUNTIF($F$35:$I$45,"温度情報")&gt;=1,$F128=1,MB128&lt;&gt;""),"OK","NG"))))</f>
        <v>不要</v>
      </c>
      <c r="MH128" s="192" t="str">
        <f ca="1">IF($F$12&lt;$B128,"",IF(OR(AND($F$12&gt;=$B128,COUNTIF($F$48:$I$58,"温度情報")=0),$H128=0),"不要",IF(AND($F$12&gt;=$B128,COUNTIF($F$48:$I$58,"温度情報")&gt;=1,$J128="NG"),"日数NG",IF(AND($F$12&gt;=$B128,COUNTIF($F$48:$I$58,"温度情報")&gt;=1,$H128=1,MB128&lt;&gt;""),"OK","NG"))))</f>
        <v>不要</v>
      </c>
      <c r="MJ128" s="192" t="str">
        <f ca="1">IF($F$12&lt;$B128,"",IF(COUNTIF(MD128:MH128,"不要")=3,"OK",IF(AND($F$12&gt;=$B128,MB128&gt;100,MB128&lt;-100),"BC","OK")))</f>
        <v>OK</v>
      </c>
      <c r="ML128" s="107" t="str">
        <f ca="1">IF($F$12&lt;$B128,"",IF(COUNTIF(MD128:MH128,"不要")=3,"",IF(AND($F$12&gt;=$B128,ISNUMBER(MB128)=TRUE),MB128,0)))</f>
        <v/>
      </c>
      <c r="MN128" s="192" t="str">
        <f ca="1">IF($F$12&lt;$B128,"",IF(AND($F$12&gt;=$B128,INDIRECT("'総括分析データ '!"&amp;MN$78&amp;$C128)&lt;&gt;""),VALUE(INDIRECT("'総括分析データ '!"&amp;MN$78&amp;$C128)),""))</f>
        <v/>
      </c>
      <c r="MP128" s="192" t="str">
        <f ca="1">IF($F$12&lt;$B128,"",IF(OR(AND($F$12&gt;=$B128,COUNTIF($F$22:$I$32,"温度情報")=0),$D128=0),"不要",IF(AND($F$12&gt;=$B128,COUNTIF($F$22:$I$32,"温度情報")&gt;=1,$J128="NG"),"日数NG",IF(AND($F$12&gt;=$B128,COUNTIF($F$22:$I$32,"温度情報")&gt;=1,$D128=1,MN128&lt;&gt;""),"OK","NG"))))</f>
        <v>不要</v>
      </c>
      <c r="MR128" s="192" t="str">
        <f ca="1">IF($F$12&lt;$B128,"",IF(OR(AND($F$12&gt;=$B128,COUNTIF($F$35:$I$45,"温度情報")=0),$F128=0),"不要",IF(AND($F$12&gt;=$B128,COUNTIF($F$35:$I$45,"温度情報")&gt;=1,$J128="NG"),"日数NG",IF(AND($F$12&gt;=$B128,COUNTIF($F$35:$I$45,"温度情報")&gt;=1,$F128=1,MN128&lt;&gt;""),"OK","NG"))))</f>
        <v>不要</v>
      </c>
      <c r="MT128" s="192" t="str">
        <f ca="1">IF($F$12&lt;$B128,"",IF(OR(AND($F$12&gt;=$B128,COUNTIF($F$48:$I$58,"温度情報")=0),$H128=0),"不要",IF(AND($F$12&gt;=$B128,COUNTIF($F$48:$I$58,"温度情報")&gt;=1,$J128="NG"),"日数NG",IF(AND($F$12&gt;=$B128,COUNTIF($F$48:$I$58,"温度情報")&gt;=1,$H128=1,MN128&lt;&gt;""),"OK","NG"))))</f>
        <v>不要</v>
      </c>
      <c r="MV128" s="192" t="str">
        <f ca="1">IF($F$12&lt;$B128,"",IF(COUNTIF(MP128:MT128,"不要")=3,"OK",IF(AND($F$12&gt;=$B128,MN128&gt;100,MN128&lt;-100),"BC","OK")))</f>
        <v>OK</v>
      </c>
      <c r="MX128" s="107" t="str">
        <f ca="1">IF($F$12&lt;$B128,"",IF(COUNTIF(MP128:MT128,"不要")=3,"",IF(AND($F$12&gt;=$B128,ISNUMBER(MN128)=TRUE),MN128,0)))</f>
        <v/>
      </c>
      <c r="MZ128" s="192" t="str">
        <f ca="1">IF($F$12&lt;$B128,"",IF(AND($F$12&gt;=$B128,INDIRECT("'総括分析データ '!"&amp;MZ$78&amp;$C128)&lt;&gt;""),VALUE(INDIRECT("'総括分析データ '!"&amp;MZ$78&amp;$C128)),""))</f>
        <v/>
      </c>
      <c r="NB128" s="192" t="str">
        <f ca="1">IF($F$12&lt;$B128,"",IF(OR(AND($F$12&gt;=$B128,COUNTIF($F$22:$I$32,"温度情報")=0),$D128=0),"不要",IF(AND($F$12&gt;=$B128,COUNTIF($F$22:$I$32,"温度情報")&gt;=1,$J128="NG"),"日数NG",IF(AND($F$12&gt;=$B128,COUNTIF($F$22:$I$32,"温度情報")&gt;=1,$D128=1,MZ128&lt;&gt;""),"OK","NG"))))</f>
        <v>不要</v>
      </c>
      <c r="ND128" s="192" t="str">
        <f ca="1">IF($F$12&lt;$B128,"",IF(OR(AND($F$12&gt;=$B128,COUNTIF($F$35:$I$45,"温度情報")=0),$F128=0),"不要",IF(AND($F$12&gt;=$B128,COUNTIF($F$35:$I$45,"温度情報")&gt;=1,$J128="NG"),"日数NG",IF(AND($F$12&gt;=$B128,COUNTIF($F$35:$I$45,"温度情報")&gt;=1,$F128=1,MZ128&lt;&gt;""),"OK","NG"))))</f>
        <v>不要</v>
      </c>
      <c r="NF128" s="192" t="str">
        <f ca="1">IF($F$12&lt;$B128,"",IF(OR(AND($F$12&gt;=$B128,COUNTIF($F$48:$I$58,"温度情報")=0),$H128=0),"不要",IF(AND($F$12&gt;=$B128,COUNTIF($F$48:$I$58,"温度情報")&gt;=1,$J128="NG"),"日数NG",IF(AND($F$12&gt;=$B128,COUNTIF($F$48:$I$58,"温度情報")&gt;=1,$H128=1,MZ128&lt;&gt;""),"OK","NG"))))</f>
        <v>不要</v>
      </c>
      <c r="NH128" s="192" t="str">
        <f ca="1">IF($F$12&lt;$B128,"",IF(COUNTIF(NB128:NF128,"不要")=3,"OK",IF($N128="NG","日数NG",IF(MZ128="","OK",IF(AND(MZ128&gt;=0,MZ128&lt;&gt;"",ROUNDUP(MZ128,0)-ROUNDDOWN(MZ128,0)=0),"OK","NG")))))</f>
        <v>OK</v>
      </c>
      <c r="NJ128" s="107" t="str">
        <f ca="1">IF($F$12&lt;$B128,"",IF(COUNTIF(NB128:NF128,"不要")=3,"",IF(AND($F$12&gt;=$B128,ISNUMBER(MZ128)=TRUE),MZ128,0)))</f>
        <v/>
      </c>
      <c r="NL128">
        <v>25</v>
      </c>
      <c r="NN128" s="192" t="str">
        <f ca="1">IF($F$12&lt;$B128,"",IF(AND($F$12&gt;=$B128,INDIRECT("'総括分析データ '!"&amp;NN$78&amp;$C128)&lt;&gt;""),INDIRECT("'総括分析データ '!"&amp;NN$78&amp;$C128),""))</f>
        <v/>
      </c>
      <c r="NP128" s="192" t="str">
        <f>IF(OR($F$12&lt;$B128,AND($F$64="",$H$64="",$J$64="")),"",IF(AND($F$12&gt;=$B128,OR($F$64="",$D128=0)),"不要",IF(AND($F$12&gt;=$B128,$F$64&lt;&gt;"",$D128=1,NN128&lt;&gt;""),"OK","NG")))</f>
        <v/>
      </c>
      <c r="NR128" s="192" t="str">
        <f>IF(OR($F$12&lt;$B128,AND($F$64="",$H$64="",$J$64="")),"",IF(AND($F$12&gt;=$B128,OR($H$64="",$H$64=17,$D128=0)),"不要",IF(AND($F$12&gt;=$B128,$H$64&lt;&gt;"",$D128=1,NN128&lt;&gt;""),"OK","NG")))</f>
        <v/>
      </c>
      <c r="NT128" s="107" t="str">
        <f>IF(OR(COUNTIF(NP128:NR128,"不要")=2,AND(NP128="",NR128="")),"",NN128)</f>
        <v/>
      </c>
      <c r="NV128" s="192" t="str">
        <f ca="1">IF($F$12&lt;$B128,"",IF(AND($F$12&gt;=$B128,INDIRECT("'総括分析データ '!"&amp;NV$78&amp;$C128)&lt;&gt;""),INDIRECT("'総括分析データ '!"&amp;NV$78&amp;$C128),""))</f>
        <v/>
      </c>
      <c r="NX128" s="192" t="str">
        <f>IF(OR($F$12&lt;$B128,AND($F$66="",$H$66="",$J$66="")),"",IF(AND($F$12&gt;=$B128,OR($F$66="",$D128=0)),"不要",IF(AND($F$12&gt;=$B128,$F$66&lt;&gt;"",$D128=1,NV128&lt;&gt;""),"OK","NG")))</f>
        <v/>
      </c>
      <c r="NZ128" s="192" t="str">
        <f>IF(OR($F$12&lt;$B128,AND($F$66="",$H$66="",$J$66="")),"",IF(AND($F$12&gt;=$B128,OR($H$66="",$H$66=17,$D128=0)),"不要",IF(AND($F$12&gt;=$B128,$H$66&lt;&gt;"",$D128=1,NV128&lt;&gt;""),"OK","NG")))</f>
        <v/>
      </c>
      <c r="OB128" s="107" t="str">
        <f>IF(OR(COUNTIF(NX128:NZ128,"不要")=2,AND(NX128="",NZ128="")),"",NV128)</f>
        <v/>
      </c>
      <c r="OD128" s="192" t="str">
        <f ca="1">IF($F$12&lt;$B128,"",IF(AND($F$12&gt;=$B128,INDIRECT("'総括分析データ '!"&amp;OD$78&amp;$C128)&lt;&gt;""),INDIRECT("'総括分析データ '!"&amp;OD$78&amp;$C128),""))</f>
        <v/>
      </c>
      <c r="OF128" s="192" t="str">
        <f>IF(OR($F$12&lt;$B128,AND($F$68="",$H$68="",$J$68="")),"",IF(AND($F$12&gt;=$B128,OR($F$68="",$D128=0)),"不要",IF(AND($F$12&gt;=$B128,$F$68&lt;&gt;"",$D128=1,OD128&lt;&gt;""),"OK","NG")))</f>
        <v/>
      </c>
      <c r="OH128" s="192" t="str">
        <f>IF(OR($F$12&lt;$B128,AND($F$68="",$H$68="",$J$68="")),"",IF(AND($F$12&gt;=$B128,OR($H$68="",$H$68=17,$D128=0)),"不要",IF(AND($F$12&gt;=$B128,$H$68&lt;&gt;"",$D128=1,OD128&lt;&gt;""),"OK","NG")))</f>
        <v/>
      </c>
      <c r="OJ128" s="107" t="str">
        <f>IF(OR(COUNTIF(OF128:OH128,"不要")=2,AND(OF128="",OH128="")),"",OD128)</f>
        <v/>
      </c>
      <c r="OL128" s="192" t="str">
        <f ca="1">IF($F$12&lt;$B128,"",IF(AND($F$12&gt;=$B128,INDIRECT("'総括分析データ '!"&amp;OL$78&amp;$C128)&lt;&gt;""),INDIRECT("'総括分析データ '!"&amp;OL$78&amp;$C128),""))</f>
        <v/>
      </c>
      <c r="ON128" s="192" t="str">
        <f>IF(OR($F$12&lt;$B128,AND($F$70="",$H$70="",$J$70="")),"",IF(AND($F$12&gt;=$B128,OR($F$70="",$D128=0)),"不要",IF(AND($F$12&gt;=$B128,$F$70&lt;&gt;"",$D128=1,OL128&lt;&gt;""),"OK","NG")))</f>
        <v/>
      </c>
      <c r="OP128" s="192" t="str">
        <f>IF(OR($F$12&lt;$B128,AND($F$70="",$H$70="",$J$70="")),"",IF(AND($F$12&gt;=$B128,OR($H$70="",$H$70=17,$D128=0)),"不要",IF(AND($F$12&gt;=$B128,$H$70&lt;&gt;"",$D128=1,OL128&lt;&gt;""),"OK","NG")))</f>
        <v/>
      </c>
      <c r="OR128" s="107" t="str">
        <f>IF(OR(COUNTIF(ON128:OP128,"不要")=2,AND(ON128="",OP128="")),"",OL128)</f>
        <v/>
      </c>
    </row>
    <row r="129" spans="2:408" ht="5.0999999999999996" customHeight="1" thickBot="1" x14ac:dyDescent="0.2">
      <c r="L129" s="6"/>
      <c r="CT129" s="108"/>
      <c r="EF129" s="108"/>
      <c r="FJ129" s="108"/>
      <c r="FL129" s="108"/>
      <c r="FZ129" s="108"/>
      <c r="GR129" s="108"/>
      <c r="HF129" s="108"/>
      <c r="HV129" s="108"/>
      <c r="IT129" s="6"/>
      <c r="JL129" s="108"/>
      <c r="JX129" s="6"/>
      <c r="KJ129" s="6"/>
      <c r="KX129" s="6"/>
      <c r="LJ129" s="6"/>
      <c r="LX129" s="108"/>
      <c r="ML129" s="6"/>
      <c r="MX129" s="6"/>
      <c r="NJ129" s="6"/>
    </row>
    <row r="130" spans="2:408" ht="14.25" thickBot="1" x14ac:dyDescent="0.2">
      <c r="B130">
        <v>26</v>
      </c>
      <c r="C130">
        <v>39</v>
      </c>
      <c r="D130" s="52">
        <f ca="1">IF($F$12&lt;$B130,"",IF(AND($F$12&gt;=$B130,INDIRECT("'総括分析データ '!"&amp;D$78&amp;$C130)="○"),1,IF(AND($F$12&gt;=$B130,INDIRECT("'総括分析データ '!"&amp;D$78&amp;$C130)&lt;&gt;"○"),0)))</f>
        <v>0</v>
      </c>
      <c r="F130" s="52">
        <f ca="1">IF($F$12&lt;$B130,"",IF(AND($F$12&gt;=$B130,INDIRECT("'総括分析データ '!"&amp;F$78&amp;$C130)="○"),1,IF(AND($F$12&gt;=$B130,INDIRECT("'総括分析データ '!"&amp;F$78&amp;$C130)&lt;&gt;"○"),0)))</f>
        <v>0</v>
      </c>
      <c r="H130" s="52">
        <f ca="1">IF($F$12&lt;$B130,"",IF(AND($F$12&gt;=$B130,INDIRECT("'総括分析データ '!"&amp;H$78&amp;$C130)="○"),1,IF(AND($F$12&gt;=$B130,INDIRECT("'総括分析データ '!"&amp;H$78&amp;$C130)&lt;&gt;"○"),0)))</f>
        <v>0</v>
      </c>
      <c r="J130" s="192" t="str">
        <f ca="1">IF($F$12&lt;B130,"",IF(AND($F$12&gt;=B130,$F$18="",H130=1),"NG",IF(AND($F$12&gt;=B130,$F$18=17,D130=0,F130=0,H130=0),"NG",IF(AND($F$12&gt;=B130,$F$18="",D130=0,F130=0),"NG",IF(AND($F$12&gt;=B130,OR(D130&gt;=2,F130&gt;=2,H130&gt;=2)),"NG","OK")))))</f>
        <v>NG</v>
      </c>
      <c r="L130" s="52">
        <f ca="1">IF($F$12&lt;B130,"",IF(ISNUMBER(INDIRECT("'総括分析データ '!"&amp;L$78&amp;$C130))=TRUE,VALUE(INDIRECT("'総括分析データ '!"&amp;L$78&amp;$C130)),0))</f>
        <v>0</v>
      </c>
      <c r="N130" s="192" t="str">
        <f ca="1">IF($F$12&lt;$B130,"",IF(AND(L130="",L130&lt;10),"NG","OK"))</f>
        <v>OK</v>
      </c>
      <c r="O130" s="6"/>
      <c r="P130" s="52" t="str">
        <f ca="1">IF($F$12&lt;$B130,"",IF(AND($F$12&gt;=$B130,INDIRECT("'総括分析データ '!"&amp;P$78&amp;$C130)&lt;&gt;""),INDIRECT("'総括分析データ '!"&amp;P$78&amp;$C130),""))</f>
        <v/>
      </c>
      <c r="R130" s="52" t="str">
        <f ca="1">IF($F$12&lt;$B130,"",IF(AND($F$12&gt;=$B130,INDIRECT("'総括分析データ '!"&amp;R$78&amp;$C130)&lt;&gt;""),UPPER(INDIRECT("'総括分析データ '!"&amp;R$78&amp;$C130)),""))</f>
        <v/>
      </c>
      <c r="T130" s="52" t="str">
        <f ca="1">IF($F$12&lt;$B130,"",IF(AND($F$12&gt;=$B130,INDIRECT("'総括分析データ '!"&amp;T$78&amp;$C130)&lt;&gt;""),INDIRECT("'総括分析データ '!"&amp;T$78&amp;$C130),""))</f>
        <v/>
      </c>
      <c r="V130" s="52" t="str">
        <f ca="1">IF($F$12&lt;$B130,"",IF(AND($F$12&gt;=$B130,INDIRECT("'総括分析データ '!"&amp;V$78&amp;$C130)&lt;&gt;""),VALUE(INDIRECT("'総括分析データ '!"&amp;V$78&amp;$C130)),""))</f>
        <v/>
      </c>
      <c r="X130" s="192" t="str">
        <f ca="1">IF($F$12&lt;$B130,"",IF(AND($F$12&gt;=$B130,COUNTIF(プルダウンリスト!$F$3:$F$137,反映・確認シート!P130)=1,COUNTIF(プルダウンリスト!$H$3:$H$4233,反映・確認シート!R130)&gt;=1,T130&lt;&gt;"",V130&lt;&gt;""),"OK","NG"))</f>
        <v>NG</v>
      </c>
      <c r="Z130" s="453" t="str">
        <f ca="1">P130&amp;R130&amp;T130&amp;V130</f>
        <v/>
      </c>
      <c r="AA130" s="454"/>
      <c r="AB130" s="455"/>
      <c r="AD130" s="453" t="str">
        <f ca="1">IF($F$12&lt;$B130,"",IF(AND($F$12&gt;=$B130,INDIRECT("'総括分析データ '!"&amp;AD$78&amp;$C130)&lt;&gt;""),ASC(INDIRECT("'総括分析データ '!"&amp;AD$78&amp;$C130)),""))</f>
        <v/>
      </c>
      <c r="AE130" s="454"/>
      <c r="AF130" s="455"/>
      <c r="AH130" s="192" t="str">
        <f ca="1">IF($F$12&lt;$B130,"",IF(AND($F$12&gt;=$B130,AD130&lt;&gt;""),"OK","NG"))</f>
        <v>NG</v>
      </c>
      <c r="AJ130" s="462" t="str">
        <f ca="1">IF($F$12&lt;$B130,"",IF(AND($F$12&gt;=$B130,INDIRECT("'総括分析データ '!"&amp;AJ$78&amp;$C130)&lt;&gt;""),DBCS(SUBSTITUTE(SUBSTITUTE(INDIRECT("'総括分析データ '!"&amp;AJ$78&amp;$C130),"　"," ")," ","")),""))</f>
        <v/>
      </c>
      <c r="AK130" s="463"/>
      <c r="AL130" s="464"/>
      <c r="AN130" s="192" t="str">
        <f ca="1">IF($F$12&lt;$B130,"",IF(AND($F$12&gt;=$B130,AJ130&lt;&gt;""),"OK","BC"))</f>
        <v>BC</v>
      </c>
      <c r="AP130" s="52" t="str">
        <f ca="1">IF(OR($F$12&lt;$B130,INDIRECT("'総括分析データ '!"&amp;AP$78&amp;$C130)=""),"",INDIRECT("'総括分析データ '!"&amp;AP$78&amp;$C130))</f>
        <v/>
      </c>
      <c r="AR130" s="192" t="str">
        <f ca="1">IF($F$12&lt;$B130,"",IF(AND($F$12&gt;=$B130,COUNTIF(プルダウンリスト!$C$13:$C$16,反映・確認シート!AP130)=1),"OK","NG"))</f>
        <v>NG</v>
      </c>
      <c r="AT130">
        <v>26</v>
      </c>
      <c r="AV130" s="192" t="str">
        <f ca="1">IF($F$12&lt;$B130,"",IF(AND($F$12&gt;=$B130,INDIRECT("'総括分析データ '!"&amp;AV$78&amp;$C130)&lt;&gt;""),INDIRECT("'総括分析データ '!"&amp;AV$78&amp;$C130),""))</f>
        <v/>
      </c>
      <c r="AX130" s="192" t="str">
        <f ca="1">IF($F$12&lt;$B130,"",IF($N130="NG","日数NG",IF(OR(AND($F$6="連携前",$F$12&gt;=$B130,AV130&gt;0,AV130&lt;L130*2880),AND($F$6="連携後",$F$12&gt;=$B130,AV130&gt;=0,AV130&lt;L130*2880)),"OK","NG")))</f>
        <v>NG</v>
      </c>
      <c r="AZ130" s="92">
        <f ca="1">IF($F$12&lt;$B130,"",IF(AND($F$12&gt;=$B130,ISNUMBER(AV130)=TRUE),AV130,0))</f>
        <v>0</v>
      </c>
      <c r="BB130" s="192" t="str">
        <f ca="1">IF($F$12&lt;$B130,"",IF(AND($F$12&gt;=$B130,INDIRECT("'総括分析データ '!"&amp;BB$78&amp;$C130)&lt;&gt;""),VALUE(INDIRECT("'総括分析データ '!"&amp;BB$78&amp;$C130)),""))</f>
        <v/>
      </c>
      <c r="BD130" s="192" t="str">
        <f ca="1">IF($F$12&lt;$B130,"",IF($N130="NG","日数NG",IF(BB130="","NG",IF(AND($F$12&gt;=$B130,$BB130&lt;=$L130*100),"OK","BC"))))</f>
        <v>NG</v>
      </c>
      <c r="BF130" s="192" t="str">
        <f ca="1">IF($F$12&lt;$B130,"",IF(OR($AX130="NG",$AX130="日数NG"),"距離NG",IF(AND($F$12&gt;=$B130,OR(AND($F$6="連携前",$BB130&gt;0),AND($F$6="連携後",$AZ130=0,$BB130=0),AND($F$6="連携後",$AZ130&gt;0,$BB130&gt;0))),"OK","NG")))</f>
        <v>距離NG</v>
      </c>
      <c r="BH130" s="92" t="str">
        <f ca="1">IF($F$12&lt;$B130,"",BB130)</f>
        <v/>
      </c>
      <c r="BJ130" s="192" t="str">
        <f ca="1">IF($F$12&lt;$B130,"",IF(AND($F$12&gt;=$B130,INDIRECT("'総括分析データ '!"&amp;BJ$78&amp;$C130)&lt;&gt;""),VALUE(INDIRECT("'総括分析データ '!"&amp;BJ$78&amp;$C130)),""))</f>
        <v/>
      </c>
      <c r="BL130" s="192" t="str">
        <f ca="1">IF($F$12&lt;$B130,"",IF($N130="NG","日数NG",IF(AND(BJ130&gt;=0,BJ130&lt;&gt;"",BJ130&lt;=100),"OK","NG")))</f>
        <v>NG</v>
      </c>
      <c r="BN130" s="92">
        <f ca="1">IF($F$12&lt;$B130,"",IF(AND($F$12&gt;=$B130,ISNUMBER(BJ130)=TRUE),BJ130,0))</f>
        <v>0</v>
      </c>
      <c r="BP130" s="192" t="str">
        <f ca="1">IF($F$12&lt;$B130,"",IF(AND($F$12&gt;=$B130,INDIRECT("'総括分析データ '!"&amp;BP$78&amp;$C130)&lt;&gt;""),VALUE(INDIRECT("'総括分析データ '!"&amp;BP$78&amp;$C130)),""))</f>
        <v/>
      </c>
      <c r="BR130" s="192" t="str">
        <f ca="1">IF($F$12&lt;$B130,"",IF(OR($AX130="NG",$AX130="日数NG"),"距離NG",IF(BP130="","NG",IF(AND($F$12&gt;=$B130,OR(AND($F$6="連携前",$BP130&gt;0),AND($F$6="連携後",$AZ130=0,$BP130=0),AND($F$6="連携後",$AZ130&gt;0,$BP130&gt;0))),"OK","NG"))))</f>
        <v>距離NG</v>
      </c>
      <c r="BT130" s="92">
        <f ca="1">IF($F$12&lt;$B130,"",IF(AND($F$12&gt;=$B130,ISNUMBER(BP130)=TRUE),BP130,0))</f>
        <v>0</v>
      </c>
      <c r="BV130" s="192" t="str">
        <f ca="1">IF($F$12&lt;$B130,"",IF(AND($F$12&gt;=$B130,INDIRECT("'総括分析データ '!"&amp;BV$78&amp;$C130)&lt;&gt;""),VALUE(INDIRECT("'総括分析データ '!"&amp;BV$78&amp;$C130)),""))</f>
        <v/>
      </c>
      <c r="BX130" s="192" t="str">
        <f ca="1">IF($F$12&lt;$B130,"",IF(AND($F$12&gt;=$B130,$F$16=5,$BV130=""),"NG","OK"))</f>
        <v>OK</v>
      </c>
      <c r="BZ130" s="192" t="str">
        <f ca="1">IF($F$12&lt;$B130,"",IF(AND($F$12&gt;=$B130,$BP130&lt;&gt;"",$BV130&gt;$BP130),"NG","OK"))</f>
        <v>OK</v>
      </c>
      <c r="CB130" s="92">
        <f ca="1">IF($F$12&lt;$B130,"",IF(AND($F$12&gt;=$B130,ISNUMBER(BV130)=TRUE),BV130,0))</f>
        <v>0</v>
      </c>
      <c r="CD130" s="92">
        <f ca="1">IF($F$12&lt;$B130,"",IF(AND($F$12&gt;=$B130,ISNUMBER(INDIRECT("'総括分析データ '!"&amp;CD$78&amp;$C130)=TRUE)),INDIRECT("'総括分析データ '!"&amp;CD$78&amp;$C130),0))</f>
        <v>0</v>
      </c>
      <c r="CF130">
        <v>26</v>
      </c>
      <c r="CH130" s="192" t="str">
        <f ca="1">IF($F$12&lt;$B130,"",IF(AND($F$12&gt;=$B130,INDIRECT("'総括分析データ '!"&amp;CH$78&amp;$C130)&lt;&gt;""),VALUE(INDIRECT("'総括分析データ '!"&amp;CH$78&amp;$C130)),""))</f>
        <v/>
      </c>
      <c r="CJ130" s="192" t="str">
        <f ca="1">IF($F$12&lt;$B130,"",IF(OR(AND($F$12&gt;=$B130,COUNTIF($F$22:$I$32,"走行時間")=0),$D130=0),"不要",IF(AND($F$12&gt;=$B130,COUNTIF($F$22:$I$32,"走行時間")=1,$J130="NG"),"日数NG",IF(AND($F$12&gt;=$B130,COUNTIF($F$22:$I$32,"走行時間")=1,$D130=1,$CH130&lt;&gt;""),"OK","NG"))))</f>
        <v>不要</v>
      </c>
      <c r="CL130" s="192" t="str">
        <f ca="1">IF($F$12&lt;$B130,"",IF(OR(AND($F$12&gt;=$B130,COUNTIF($F$35:$I$45,"走行時間")=0),$F130=0),"不要",IF(AND($F$12&gt;=$B130,COUNTIF($F$35:$I$45,"走行時間")=1,$J130="NG"),"日数NG",IF(AND($F$12&gt;=$B130,COUNTIF($F$35:$I$45,"走行時間")=1,$F130=1,$CH130&lt;&gt;""),"OK","NG"))))</f>
        <v>不要</v>
      </c>
      <c r="CN130" s="192" t="str">
        <f ca="1">IF($F$12&lt;$B130,"",IF(OR(AND($F$12&gt;=$B130,COUNTIF($F$48:$I$58,"走行時間")=0),$H130=0),"不要",IF(AND($F$12&gt;=$B130,COUNTIF($F$48:$I$58,"走行時間")=1,$J130="NG"),"日数NG",IF(AND($F$12&gt;=$B130,COUNTIF($F$48:$I$58,"走行時間")=1,$H130=1,$CH130&lt;&gt;""),"OK","NG"))))</f>
        <v>不要</v>
      </c>
      <c r="CP130" s="192" t="str">
        <f ca="1">IF($F$12&lt;$B130,"",IF(COUNTIF($CJ130:$CN130,"不要")=3,"OK",IF(OR($AX130="NG",$AX130="日数NG"),"距離NG",IF(AND($F$12&gt;=$B130,OR(AND($F$6="連携前",CH130&gt;0),AND($F$6="連携後",$AZ130=0,CH130=0),AND($F$6="連携後",$AZ130&gt;0,CH130&gt;0))),"OK","NG"))))</f>
        <v>OK</v>
      </c>
      <c r="CR130" s="192" t="str">
        <f ca="1">IF($F$12&lt;$B130,"",IF(COUNTIF($CJ130:$CN130,"不要")=3,"OK",IF(OR($AX130="NG",$AX130="日数NG"),"距離NG",IF(AND($F$12&gt;=$B130,$L130*1440&gt;=CH130),"OK","NG"))))</f>
        <v>OK</v>
      </c>
      <c r="CT130" s="107" t="str">
        <f ca="1">IF(OR(COUNTIF($CJ130:$CN130,"不要")=3,$F$12&lt;$B130),"",IF(AND($F$12&gt;=$B130,ISNUMBER(CH130)=TRUE),CH130,0))</f>
        <v/>
      </c>
      <c r="CV130" s="192" t="str">
        <f ca="1">IF($F$12&lt;$B130,"",IF(AND($F$12&gt;=$B130,INDIRECT("'総括分析データ '!"&amp;CV$78&amp;$C130)&lt;&gt;""),VALUE(INDIRECT("'総括分析データ '!"&amp;CV$78&amp;$C130)),""))</f>
        <v/>
      </c>
      <c r="CX130" s="192" t="str">
        <f ca="1">IF($F$12&lt;$B130,"",IF(OR(AND($F$12&gt;=$B130,COUNTIF($F$22:$I$32,"平均速度")=0),$D130=0),"不要",IF(AND($F$12&gt;=$B130,COUNTIF($F$22:$I$32,"平均速度")=1,$J130="NG"),"日数NG",IF(AND($F$12&gt;=$B130,COUNTIF($F$22:$I$32,"平均速度")=1,$D130=1,$CH130&lt;&gt;""),"OK","NG"))))</f>
        <v>不要</v>
      </c>
      <c r="CZ130" s="192" t="str">
        <f ca="1">IF($F$12&lt;$B130,"",IF(OR(AND($F$12&gt;=$B130,COUNTIF($F$35:$I$45,"平均速度")=0),$F130=0),"不要",IF(AND($F$12&gt;=$B130,COUNTIF($F$35:$I$45,"平均速度")=1,$J130="NG"),"日数NG",IF(AND($F$12&gt;=$B130,COUNTIF($F$35:$I$45,"平均速度")=1,$F130=1,$CH130&lt;&gt;""),"OK","NG"))))</f>
        <v>不要</v>
      </c>
      <c r="DB130" s="192" t="str">
        <f ca="1">IF($F$12&lt;$B130,"",IF(OR(AND($F$12&gt;=$B130,COUNTIF($F$48:$I$58,"平均速度")=0),$H130=0),"不要",IF(AND($F$12&gt;=$B130,COUNTIF($F$48:$I$58,"平均速度")=1,$J130="NG"),"日数NG",IF(AND($F$12&gt;=$B130,COUNTIF($F$48:$I$58,"平均速度")=1,$H130=1,$CH130&lt;&gt;""),"OK","NG"))))</f>
        <v>不要</v>
      </c>
      <c r="DD130" s="192" t="str">
        <f ca="1">IF($F$12&lt;$B130,"",IF(COUNTIF($CX130:$DB130,"不要")=3,"OK",IF(OR($AX130="NG",$AX130="日数NG"),"距離NG",IF(AND($F$12&gt;=$B130,OR(AND($F$6="連携前",CV130&gt;0),AND($F$6="連携後",$AV130=0,CV130=0),AND($F$6="連携後",$AV130&gt;0,CV130&gt;0))),"OK","NG"))))</f>
        <v>OK</v>
      </c>
      <c r="DF130" s="192" t="str">
        <f ca="1">IF($F$12&lt;$B130,"",IF(COUNTIF($CX130:$DB130,"不要")=3,"OK",IF(OR($AX130="NG",$AX130="日数NG"),"距離NG",IF(AND($F$12&gt;=$B130,CV130&lt;60),"OK",IF(AND($F$12&gt;=$B130,CV130&lt;120),"BC","NG")))))</f>
        <v>OK</v>
      </c>
      <c r="DH130" s="107" t="str">
        <f ca="1">IF(OR($F$12&lt;$B130,COUNTIF($CX130:$DB130,"不要")=3),"",IF(AND($F$12&gt;=$B130,ISNUMBER(CV130)=TRUE),CV130,0))</f>
        <v/>
      </c>
      <c r="DJ130">
        <v>26</v>
      </c>
      <c r="DL130" s="192" t="str">
        <f ca="1">IF($F$12&lt;$B130,"",IF(AND($F$12&gt;=$B130,INDIRECT("'総括分析データ '!"&amp;DL$78&amp;$C130)&lt;&gt;""),VALUE(INDIRECT("'総括分析データ '!"&amp;DL$78&amp;$C130)),""))</f>
        <v/>
      </c>
      <c r="DN130" s="192" t="str">
        <f ca="1">IF($F$12&lt;$B130,"",IF(OR(AND($F$12&gt;=$B130,COUNTIF($F$22:$I$32,"走行距離（高速道路）")=0),$D130=0),"不要",IF(AND($F$12&gt;=$B130,COUNTIF($F$22:$I$32,"走行距離（高速道路）")&gt;=1,$J130="NG"),"日数NG",IF(AND($F$12&gt;=$B130,COUNTIF($F$22:$I$32,"走行距離（高速道路）")&gt;=1,$D130=1,$CH130&lt;&gt;""),"OK","NG"))))</f>
        <v>不要</v>
      </c>
      <c r="DP130" s="192" t="str">
        <f ca="1">IF($F$12&lt;$B130,"",IF(OR(AND($F$12&gt;=$B130,COUNTIF($F$35:$I$45,"走行距離（高速道路）")=0),$F130=0),"不要",IF(AND($F$12&gt;=$B130,COUNTIF($F$35:$I$45,"走行距離（高速道路）")&gt;=1,$J130="NG"),"日数NG",IF(AND($F$12&gt;=$B130,COUNTIF($F$35:$I$45,"走行距離（高速道路）")&gt;=1,$F130=1,$CH130&lt;&gt;""),"OK","NG"))))</f>
        <v>不要</v>
      </c>
      <c r="DR130" s="192" t="str">
        <f ca="1">IF($F$12&lt;$B130,"",IF(OR(AND($F$12&gt;=$B130,COUNTIF($F$48:$I$58,"走行距離（高速道路）")=0),$H130=0),"不要",IF(AND($F$12&gt;=$B130,COUNTIF($F$48:$I$58,"走行距離（高速道路）")&gt;=1,$J130="NG"),"日数NG",IF(AND($F$12&gt;=$B130,COUNTIF($F$48:$I$58,"走行距離（高速道路）")&gt;=1,$H130=1,$CH130&lt;&gt;""),"OK","NG"))))</f>
        <v>不要</v>
      </c>
      <c r="DT130" s="192" t="str">
        <f ca="1">IF($F$12&lt;$B130,"",IF(COUNTIF($DN130:$DR130,"不要")=3,"OK",IF(OR($AX130="NG",$AX130="日数NG"),"距離NG",IF(DL130&gt;=0,"OK","NG"))))</f>
        <v>OK</v>
      </c>
      <c r="DV130" s="192" t="str">
        <f ca="1">IF($F$12&lt;$B130,"",IF(COUNTIF($DN130:$DR130,"不要")=3,"OK",IF(OR($AX130="NG",$AX130="日数NG"),"距離NG",IF(AND($F$12&gt;=$B130,AX130="OK",OR(DL130&lt;=AZ130,DL130="")),"OK","NG"))))</f>
        <v>OK</v>
      </c>
      <c r="DX130" s="107" t="str">
        <f ca="1">IF(OR($F$12&lt;$B130,COUNTIF($DN130:$DR130,"不要")=3),"",IF(AND($F$12&gt;=$B130,ISNUMBER(DL130)=TRUE),DL130,0))</f>
        <v/>
      </c>
      <c r="DZ130" s="192" t="str">
        <f ca="1">IF($F$12&lt;$B130,"",IF(AND($F$12&gt;=$B130,INDIRECT("'総括分析データ '!"&amp;DZ$78&amp;$C130)&lt;&gt;""),VALUE(INDIRECT("'総括分析データ '!"&amp;DZ$78&amp;$C130)),""))</f>
        <v/>
      </c>
      <c r="EB130" s="192" t="str">
        <f ca="1">IF($F$12&lt;$B130,"",IF(COUNTIF($CJ130:$CN130,"不要")=3,"OK",IF($N130="NG","日数NG",IF(OR(DZ130&gt;=0,DZ130=""),"OK","NG"))))</f>
        <v>OK</v>
      </c>
      <c r="ED130" s="192" t="str">
        <f ca="1">IF($F$12&lt;$B130,"",IF(COUNTIF($CJ130:$CN130,"不要")=3,"OK",IF($N130="NG","日数NG",IF(OR(DZ130&lt;=CH130,DZ130=""),"OK","NG"))))</f>
        <v>OK</v>
      </c>
      <c r="EF130" s="107">
        <f ca="1">IF($F$12&lt;$B130,"",IF(AND($F$12&gt;=$B130,ISNUMBER(DZ130)=TRUE),DZ130,0))</f>
        <v>0</v>
      </c>
      <c r="EH130" s="192" t="str">
        <f ca="1">IF($F$12&lt;$B130,"",IF(AND($F$12&gt;=$B130,INDIRECT("'総括分析データ '!"&amp;EH$78&amp;$C130)&lt;&gt;""),VALUE(INDIRECT("'総括分析データ '!"&amp;EH$78&amp;$C130)),""))</f>
        <v/>
      </c>
      <c r="EJ130" s="192" t="str">
        <f ca="1">IF($F$12&lt;$B130,"",IF(COUNTIF($CX130:$DB130,"不要")=3,"OK",IF(OR($AX130="NG",$AX130="日数NG"),"距離NG",IF(OR(EH130&gt;=0,EH130=""),"OK","NG"))))</f>
        <v>OK</v>
      </c>
      <c r="EL130" s="192" t="str">
        <f ca="1">IF($F$12&lt;$B130,"",IF(COUNTIF($CX130:$DB130,"不要")=3,"OK",IF(OR($AX130="NG",$AX130="日数NG"),"距離NG",IF(OR(EH130&lt;=120,EH130=""),"OK","NG"))))</f>
        <v>OK</v>
      </c>
      <c r="EN130" s="92">
        <f ca="1">IF($F$12&lt;$B130,"",IF(AND($F$12&gt;=$B130,ISNUMBER(EH130)=TRUE),EH130,0))</f>
        <v>0</v>
      </c>
      <c r="EP130">
        <v>26</v>
      </c>
      <c r="ER130" s="192" t="str">
        <f ca="1">IF($F$12&lt;$B130,"",IF(AND($F$12&gt;=$B130,INDIRECT("'総括分析データ '!"&amp;ER$78&amp;$C130)&lt;&gt;""),VALUE(INDIRECT("'総括分析データ '!"&amp;ER$78&amp;$C130)),""))</f>
        <v/>
      </c>
      <c r="ET130" s="192" t="str">
        <f ca="1">IF($F$12&lt;$B130,"",IF(AND($F$12&gt;=$B130,INDIRECT("'総括分析データ '!"&amp;ET$78&amp;$C130)&lt;&gt;""),VALUE(INDIRECT("'総括分析データ '!"&amp;ET$78&amp;$C130)),""))</f>
        <v/>
      </c>
      <c r="EV130" s="192" t="str">
        <f ca="1">IF($F$12&lt;$B130,"",IF(OR(AND($F$12&gt;=$B130,COUNTIF($F$22:$I$32,"荷積み・荷卸し")=0),$D130=0),"不要",IF(AND($F$12&gt;=$B130,COUNTIF($F$22:$I$32,"荷積み・荷卸し")&gt;=1,$J130="NG"),"日数NG",IF(OR(AND($F$12&gt;=$B130,COUNTIF($F$22:$I$32,"荷積み・荷卸し")&gt;=1,$D130=1,$ER130&lt;&gt;""),AND($F$12&gt;=$B130,COUNTIF($F$22:$I$32,"荷積み・荷卸し")&gt;=1,$D130=1,$ET130&lt;&gt;"")),"OK","NG"))))</f>
        <v>不要</v>
      </c>
      <c r="EX130" s="192" t="str">
        <f ca="1">IF($F$12&lt;$B130,"",IF(OR(AND($F$12&gt;=$B130,COUNTIF($F$35:$I$45,"荷積み・荷卸し")=0),$F130=0),"不要",IF(AND($F$12&gt;=$B130,COUNTIF($F$35:$I$45,"荷積み・荷卸し")&gt;=1,$J130="NG"),"日数NG",IF(OR(AND($F$12&gt;=$B130,COUNTIF($F$35:$I$45,"荷積み・荷卸し")&gt;=1,$F130=1,$ER130&lt;&gt;""),AND($F$12&gt;=$B130,COUNTIF($F$35:$I$45,"荷積み・荷卸し")&gt;=1,$F130=1,$ET130&lt;&gt;"")),"OK","NG"))))</f>
        <v>不要</v>
      </c>
      <c r="EZ130" s="192" t="str">
        <f ca="1">IF($F$12&lt;$B130,"",IF(OR(AND($F$12&gt;=$B130,COUNTIF($F$48:$I$58,"荷積み・荷卸し")=0),$H130=0),"不要",IF(AND($F$12&gt;=$B130,COUNTIF($F$48:$I$58,"荷積み・荷卸し")&gt;=1,$J130="NG"),"日数NG",IF(OR(AND($F$12&gt;=$B130,COUNTIF($F$48:$I$58,"荷積み・荷卸し")&gt;=1,$H130=1,$ER130&lt;&gt;""),AND($F$12&gt;=$B130,COUNTIF($F$48:$I$58,"荷積み・荷卸し")&gt;=1,$H130=1,$ET130&lt;&gt;"")),"OK","NG"))))</f>
        <v>不要</v>
      </c>
      <c r="FB130" s="192" t="str">
        <f ca="1">IF($F$12&lt;$B130,"",IF(COUNTIF($EV130:$EZ130,"不要")=3,"OK",IF($N130="NG","日数NG",IF(OR(ER130&gt;=0,ER130=""),"OK","NG"))))</f>
        <v>OK</v>
      </c>
      <c r="FD130" s="192" t="str">
        <f ca="1">IF($F$12&lt;$B130,"",IF(COUNTIF($EV130:$EZ130,"不要")=3,"OK",IF($N130="NG","日数NG",IF(OR(ER130&lt;=$L130*1440,ER130=""),"OK","NG"))))</f>
        <v>OK</v>
      </c>
      <c r="FF130" s="192" t="str">
        <f ca="1">IF($F$12&lt;$B130,"",IF(COUNTIF($EV130:$EZ130,"不要")=3,"OK",IF($N130="NG","日数NG",IF(OR(ET130&gt;=0,ET130=""),"OK","NG"))))</f>
        <v>OK</v>
      </c>
      <c r="FH130" s="192" t="str">
        <f ca="1">IF($F$12&lt;$B130,"",IF(COUNTIF($EV130:$EZ130,"不要")=3,"OK",IF($N130="NG","日数NG",IF(OR(ET130&lt;=$L130*1440,ET130=""),"OK","NG"))))</f>
        <v>OK</v>
      </c>
      <c r="FJ130" s="107" t="str">
        <f ca="1">IF($F$12&lt;$B130,"",IF(COUNTIF($EV130:$EZ130,"不要")=3,"",IF(AND($F$12&gt;=$B130,ISNUMBER(ER130)=TRUE),ER130,0)))</f>
        <v/>
      </c>
      <c r="FL130" s="107" t="str">
        <f ca="1">IF($F$12&lt;$B130,"",IF(COUNTIF($EV130:$EZ130,"不要")=3,"",IF(AND($F$12&gt;=$B130,ISNUMBER(ET130)=TRUE),ET130,0)))</f>
        <v/>
      </c>
      <c r="FN130" s="192" t="str">
        <f ca="1">IF($F$12&lt;$B130,"",IF(AND($F$12&gt;=$B130,INDIRECT("'総括分析データ '!"&amp;FN$78&amp;$C130)&lt;&gt;""),VALUE(INDIRECT("'総括分析データ '!"&amp;FN$78&amp;$C130)),""))</f>
        <v/>
      </c>
      <c r="FP130" s="192" t="str">
        <f ca="1">IF($F$12&lt;$B130,"",IF(OR(AND($F$12&gt;=$B130,COUNTIF($F$22:$I$32,"荷待ち時間")=0),$D130=0),"不要",IF(AND($F$12&gt;=$B130,COUNTIF($F$22:$I$32,"荷待ち時間")&gt;=1,$J130="NG"),"日数NG",IF(AND($F$12&gt;=$B130,COUNTIF($F$22:$I$32,"荷待ち時間")&gt;=1,$D130=1,$FN130&lt;&gt;""),"OK","NG"))))</f>
        <v>不要</v>
      </c>
      <c r="FR130" s="192" t="str">
        <f ca="1">IF($F$12&lt;$B130,"",IF(OR(AND($F$12&gt;=$B130,COUNTIF($F$35:$I$45,"荷待ち時間")=0),$F130=0),"不要",IF(AND($F$12&gt;=$B130,COUNTIF($F$35:$I$45,"荷待ち時間")&gt;=1,$J130="NG"),"日数NG",IF(AND($F$12&gt;=$B130,COUNTIF($F$35:$I$45,"荷待ち時間")&gt;=1,$F130=1,$FN130&lt;&gt;""),"OK","NG"))))</f>
        <v>不要</v>
      </c>
      <c r="FT130" s="192" t="str">
        <f ca="1">IF($F$12&lt;$B130,"",IF(OR(AND($F$12&gt;=$B130,COUNTIF($F$48:$I$58,"荷待ち時間")=0),$H130=0),"不要",IF(AND($F$12&gt;=$B130,COUNTIF($F$48:$I$58,"荷待ち時間")&gt;=1,$J130="NG"),"日数NG",IF(AND($F$12&gt;=$B130,COUNTIF($F$48:$I$58,"荷待ち時間")&gt;=1,$H130=1,$FN130&lt;&gt;""),"OK","NG"))))</f>
        <v>不要</v>
      </c>
      <c r="FV130" s="192" t="str">
        <f ca="1">IF($F$12&lt;$B130,"",IF(COUNTIF($FP130:$FT130,"不要")=3,"OK",IF($N130="NG","日数NG",IF(FN130&gt;=0,"OK","NG"))))</f>
        <v>OK</v>
      </c>
      <c r="FX130" s="192" t="str">
        <f ca="1">IF($F$12&lt;$B130,"",IF(COUNTIF($FP130:$FT130,"不要")=3,"OK",IF($N130="NG","日数NG",IF(AND($F$12&gt;=$B130,$N130="OK",FN130&lt;=$L130*1440),"OK","NG"))))</f>
        <v>OK</v>
      </c>
      <c r="FZ130" s="107" t="str">
        <f ca="1">IF($F$12&lt;$B130,"",IF(COUNTIF($FP130:$FT130,"不要")=3,"",IF(AND($F$12&gt;=$B130,ISNUMBER(FN130)=TRUE),FN130,0)))</f>
        <v/>
      </c>
      <c r="GB130">
        <v>26</v>
      </c>
      <c r="GD130" s="192" t="str">
        <f ca="1">IF($F$12&lt;$B130,"",IF(AND($F$12&gt;=$B130,INDIRECT("'総括分析データ '!"&amp;GD$78&amp;$C130)&lt;&gt;""),VALUE(INDIRECT("'総括分析データ '!"&amp;GD$78&amp;$C130)),""))</f>
        <v/>
      </c>
      <c r="GF130" s="192" t="str">
        <f ca="1">IF($F$12&lt;$B130,"",IF(OR(AND($F$12&gt;=$B130,COUNTIF($F$22:$I$32,"荷待ち時間（うちアイドリング時間）")=0),$D130=0),"不要",IF(AND($F$12&gt;=$B130,COUNTIF($F$22:$I$32,"荷待ち時間（うちアイドリング時間）")&gt;=1,$J130="NG"),"日数NG",IF(AND($F$12&gt;=$B130,COUNTIF($F$22:$I$32,"荷待ち時間（うちアイドリング時間）")&gt;=1,$D130=1,GD130&lt;&gt;""),"OK","NG"))))</f>
        <v>不要</v>
      </c>
      <c r="GH130" s="192" t="str">
        <f ca="1">IF($F$12&lt;$B130,"",IF(OR(AND($F$12&gt;=$B130,COUNTIF($F$35:$I$45,"荷待ち時間（うちアイドリング時間）")=0),$F130=0),"不要",IF(AND($F$12&gt;=$B130,COUNTIF($F$35:$I$45,"荷待ち時間（うちアイドリング時間）")&gt;=1,$J130="NG"),"日数NG",IF(AND($F$12&gt;=$B130,COUNTIF($F$35:$I$45,"荷待ち時間（うちアイドリング時間）")&gt;=1,$F130=1,$GD130&lt;&gt;""),"OK","NG"))))</f>
        <v>不要</v>
      </c>
      <c r="GJ130" s="192" t="str">
        <f ca="1">IF($F$12&lt;$B130,"",IF(OR(AND($F$12&gt;=$B130,COUNTIF($F$48:$I$58,"荷待ち時間（うちアイドリング時間）")=0),$H130=0),"不要",IF(AND($F$12&gt;=$B130,COUNTIF($F$48:$I$58,"荷待ち時間（うちアイドリング時間）")&gt;=1,$J130="NG"),"日数NG",IF(AND($F$12&gt;=$B130,COUNTIF($F$48:$I$58,"荷待ち時間（うちアイドリング時間）")&gt;=1,$H130=1,$GD130&lt;&gt;""),"OK","NG"))))</f>
        <v>不要</v>
      </c>
      <c r="GL130" s="192" t="str">
        <f ca="1">IF($F$12&lt;$B130,"",IF(OR(AND($F$12&gt;=$B130,$F130=0),AND($F$12&gt;=$B130,$F$16&lt;&gt;5)),"不要",IF(AND($F$12&gt;=$B130,$F$16=5,$GD130&lt;&gt;""),"OK","NG")))</f>
        <v>不要</v>
      </c>
      <c r="GN130" s="192" t="str">
        <f ca="1">IF($F$12&lt;$B130,"",IF($N130="NG","日数NG",IF(GD130&gt;=0,"OK","NG")))</f>
        <v>OK</v>
      </c>
      <c r="GP130" s="192" t="str">
        <f ca="1">IF($F$12&lt;$B130,"",IF($N130="NG","日数NG",IF(OR(COUNTIF(GF130:GL130,"不要")=4,AND($F$12&gt;=$B130,$N130="OK",$FN130&gt;=0,$GD130&lt;=FN130),AND($F$12&gt;=$B130,$N130="OK",$FN130="",$GD130&lt;=$L130*1440)),"OK","NG")))</f>
        <v>OK</v>
      </c>
      <c r="GR130" s="107" t="str">
        <f ca="1">IF($F$12&lt;$B130,"",IF(COUNTIF($GF130:$GJ130,"不要")=3,"",IF(AND($F$12&gt;=$B130,ISNUMBER(GD130)=TRUE),GD130,0)))</f>
        <v/>
      </c>
      <c r="GT130" s="192" t="str">
        <f ca="1">IF($F$12&lt;$B130,"",IF(AND($F$12&gt;=$B130,INDIRECT("'総括分析データ '!"&amp;GT$78&amp;$C130)&lt;&gt;""),VALUE(INDIRECT("'総括分析データ '!"&amp;GT$78&amp;$C130)),""))</f>
        <v/>
      </c>
      <c r="GV130" s="192" t="str">
        <f ca="1">IF($F$12&lt;$B130,"",IF(OR(AND($F$12&gt;=$B130,COUNTIF($F$22:$I$32,"早着による待機時間")=0),$D130=0),"不要",IF(AND($F$12&gt;=$B130,COUNTIF($F$22:$I$32,"早着による待機時間")&gt;=1,$J130="NG"),"日数NG",IF(AND($F$12&gt;=$B130,COUNTIF($F$22:$I$32,"早着による待機時間")&gt;=1,$D130=1,GT130&lt;&gt;""),"OK","NG"))))</f>
        <v>不要</v>
      </c>
      <c r="GX130" s="192" t="str">
        <f ca="1">IF($F$12&lt;$B130,"",IF(OR(AND($F$12&gt;=$B130,COUNTIF($F$35:$I$45,"早着による待機時間")=0),$F130=0),"不要",IF(AND($F$12&gt;=$B130,COUNTIF($F$35:$I$45,"早着による待機時間")&gt;=1,$J130="NG"),"日数NG",IF(AND($F$12&gt;=$B130,COUNTIF($F$35:$I$45,"早着による待機時間")&gt;=1,$F130=1,GT130&lt;&gt;""),"OK","NG"))))</f>
        <v>不要</v>
      </c>
      <c r="GZ130" s="192" t="str">
        <f ca="1">IF($F$12&lt;$B130,"",IF(OR(AND($F$12&gt;=$B130,COUNTIF($F$48:$I$58,"早着による待機時間")=0),$H130=0),"不要",IF(AND($F$12&gt;=$B130,COUNTIF($F$48:$I$58,"早着による待機時間")&gt;=1,$J130="NG"),"日数NG",IF(AND($F$12&gt;=$B130,COUNTIF($F$48:$I$58,"早着による待機時間")&gt;=1,$H130=1,GT130&lt;&gt;""),"OK","NG"))))</f>
        <v>不要</v>
      </c>
      <c r="HB130" s="192" t="str">
        <f ca="1">IF($F$12&lt;$B130,"",IF(COUNTIF($GV130:$GZ130,"不要")=3,"OK",IF($N130="NG","日数NG",IF(GT130&gt;=0,"OK","NG"))))</f>
        <v>OK</v>
      </c>
      <c r="HD130" s="192" t="str">
        <f ca="1">IF($F$12&lt;$B130,"",IF(COUNTIF($GV130:$GZ130,"不要")=3,"OK",IF($N130="NG","日数NG",IF(AND($F$12&gt;=$B130,$N130="OK",GT130&lt;=$L130*1440),"OK","NG"))))</f>
        <v>OK</v>
      </c>
      <c r="HF130" s="107" t="str">
        <f ca="1">IF($F$12&lt;$B130,"",IF(COUNTIF($GV130:$GZ130,"不要")=3,"",IF(AND($F$12&gt;=$B130,ISNUMBER(GT130)=TRUE),GT130,0)))</f>
        <v/>
      </c>
      <c r="HH130">
        <v>26</v>
      </c>
      <c r="HJ130" s="192" t="str">
        <f ca="1">IF($F$12&lt;$B130,"",IF(AND($F$12&gt;=$B130,INDIRECT("'総括分析データ '!"&amp;HJ$78&amp;$C130)&lt;&gt;""),VALUE(INDIRECT("'総括分析データ '!"&amp;HJ$78&amp;$C130)),""))</f>
        <v/>
      </c>
      <c r="HL130" s="192" t="str">
        <f ca="1">IF($F$12&lt;$B130,"",IF(OR(AND($F$12&gt;=$B130,COUNTIF($F$22:$I$32,"休憩")=0),$D130=0),"不要",IF(AND($F$12&gt;=$B130,COUNTIF($F$22:$I$32,"休憩")&gt;=1,$J130="NG"),"日数NG",IF(AND($F$12&gt;=$B130,COUNTIF($F$22:$I$32,"休憩")&gt;=1,$D130=1,HJ130&lt;&gt;""),"OK","NG"))))</f>
        <v>不要</v>
      </c>
      <c r="HN130" s="192" t="str">
        <f ca="1">IF($F$12&lt;$B130,"",IF(OR(AND($F$12&gt;=$B130,COUNTIF($F$35:$I$45,"休憩")=0),$F130=0),"不要",IF(AND($F$12&gt;=$B130,COUNTIF($F$35:$I$45,"休憩")&gt;=1,$J130="NG"),"日数NG",IF(AND($F$12&gt;=$B130,COUNTIF($F$35:$I$45,"休憩")&gt;=1,$F130=1,HJ130&lt;&gt;""),"OK","NG"))))</f>
        <v>不要</v>
      </c>
      <c r="HP130" s="192" t="str">
        <f ca="1">IF($F$12&lt;$B130,"",IF(OR(AND($F$12&gt;=$B130,COUNTIF($F$48:$I$58,"休憩")=0),$H130=0),"不要",IF(AND($F$12&gt;=$B130,COUNTIF($F$48:$I$58,"休憩")&gt;=1,$J130="NG"),"日数NG",IF(AND($F$12&gt;=$B130,COUNTIF($F$48:$I$58,"休憩")&gt;=1,$H130=1,HJ130&lt;&gt;""),"OK","NG"))))</f>
        <v>不要</v>
      </c>
      <c r="HR130" s="192" t="str">
        <f ca="1">IF($F$12&lt;$B130,"",IF(COUNTIF($HL130:$HP130,"不要")=3,"OK",IF($N130="NG","日数NG",IF(HJ130&gt;=0,"OK","NG"))))</f>
        <v>OK</v>
      </c>
      <c r="HT130" s="192" t="str">
        <f ca="1">IF($F$12&lt;$B130,"",IF(COUNTIF($HL130:$HP130,"不要")=3,"OK",IF($N130="NG","日数NG",IF(AND($F$12&gt;=$B130,$N130="OK",HJ130&lt;=$L130*1440),"OK","NG"))))</f>
        <v>OK</v>
      </c>
      <c r="HV130" s="107" t="str">
        <f ca="1">IF($F$12&lt;$B130,"",IF(COUNTIF($HL130:$HP130,"不要")=3,"",IF(AND($F$12&gt;=$B130,ISNUMBER(HJ130)=TRUE),HJ130,0)))</f>
        <v/>
      </c>
      <c r="HX130" s="192" t="str">
        <f ca="1">IF($F$12&lt;$B130,"",IF(AND($F$12&gt;=$B130,INDIRECT("'総括分析データ '!"&amp;HX$78&amp;$C130)&lt;&gt;""),VALUE(INDIRECT("'総括分析データ '!"&amp;HX$78&amp;$C130)),""))</f>
        <v/>
      </c>
      <c r="HZ130" s="192" t="str">
        <f ca="1">IF($F$12&lt;$B130,"",IF(OR(AND($F$12&gt;=$B130,COUNTIF($F$22:$I$32,"発着時刻")=0),$D130=0),"不要",IF(AND($F$12&gt;=$B130,COUNTIF($F$22:$I$32,"発着時刻")&gt;=1,$J130="NG"),"日数NG",IF(AND($F$12&gt;=$B130,COUNTIF($F$22:$I$32,"発着時刻")&gt;=1,$D130=1,HX130&lt;&gt;""),"OK","NG"))))</f>
        <v>不要</v>
      </c>
      <c r="IB130" s="192" t="str">
        <f ca="1">IF($F$12&lt;$B130,"",IF(OR(AND($F$12&gt;=$B130,COUNTIF($F$35:$I$45,"発着時刻")=0),$F130=0),"不要",IF(AND($F$12&gt;=$B130,COUNTIF($F$35:$I$45,"発着時刻")&gt;=1,$J130="NG"),"日数NG",IF(AND($F$12&gt;=$B130,COUNTIF($F$35:$I$45,"発着時刻")&gt;=1,$F130=1,HX130&lt;&gt;""),"OK","NG"))))</f>
        <v>不要</v>
      </c>
      <c r="ID130" s="192" t="str">
        <f ca="1">IF($F$12&lt;$B130,"",IF(OR(AND($F$12&gt;=$B130,COUNTIF($F$48:$I$58,"発着時刻")=0),$H130=0),"不要",IF(AND($F$12&gt;=$B130,COUNTIF($F$48:$I$58,"発着時刻")&gt;=1,$J130="NG"),"日数NG",IF(AND($F$12&gt;=$B130,COUNTIF($F$48:$I$58,"発着時刻")&gt;=1,$H130=1,HX130&lt;&gt;""),"OK","NG"))))</f>
        <v>不要</v>
      </c>
      <c r="IF130" s="192" t="str">
        <f ca="1">IF($F$12&lt;$B130,"",IF(COUNTIF(HZ130:ID130,"不要")=3,"OK",IF($N130="NG","日数NG",IF(HX130="","OK",IF(AND(HX130&gt;=0,HX130&lt;&gt;"",ROUNDUP(HX130,0)-ROUNDDOWN(HX130,0)=0),"OK","NG")))))</f>
        <v>OK</v>
      </c>
      <c r="IH130" s="107" t="str">
        <f ca="1">IF($F$12&lt;$B130,"",IF(COUNTIF(HZ130:ID130,"不要")=3,"",IF(AND($F$12&gt;=$B130,ISNUMBER(HX130)=TRUE),HX130,0)))</f>
        <v/>
      </c>
      <c r="IJ130" s="192" t="str">
        <f ca="1">IF($F$12&lt;$B130,"",IF(AND($F$12&gt;=$B130,INDIRECT("'総括分析データ '!"&amp;IJ$78&amp;$C130)&lt;&gt;""),INDIRECT("'総括分析データ '!"&amp;IJ$78&amp;$C130),""))</f>
        <v/>
      </c>
      <c r="IL130" s="192" t="str">
        <f ca="1">IF($F$12&lt;$B130,"",IF(OR(AND($F$12&gt;=$B130,COUNTIF($F$22:$I$32,"積載情報")=0),$D130=0),"不要",IF(AND($F$12&gt;=$B130,COUNTIF($F$22:$I$32,"積載情報")&gt;=1,$J130="NG"),"日数NG",IF(AND($F$12&gt;=$B130,COUNTIF($F$22:$I$32,"積載情報")&gt;=1,$D130=1,IJ130&lt;&gt;""),"OK","NG"))))</f>
        <v>不要</v>
      </c>
      <c r="IN130" s="192" t="str">
        <f ca="1">IF($F$12&lt;$B130,"",IF(OR(AND($F$12&gt;=$B130,COUNTIF($F$35:$I$45,"積載情報")=0),$F130=0),"不要",IF(AND($F$12&gt;=$B130,COUNTIF($F$35:$I$45,"積載情報")&gt;=1,$J130="NG"),"日数NG",IF(AND($F$12&gt;=$B130,COUNTIF($F$35:$I$45,"積載情報")&gt;=1,$F130=1,IJ130&lt;&gt;""),"OK","NG"))))</f>
        <v>不要</v>
      </c>
      <c r="IP130" s="192" t="str">
        <f ca="1">IF($F$12&lt;$B130,"",IF(OR(AND($F$12&gt;=$B130,COUNTIF($F$48:$I$58,"積載情報")=0),$H130=0),"不要",IF(AND($F$12&gt;=$B130,COUNTIF($F$48:$I$58,"積載情報")&gt;=1,$J130="NG"),"日数NG",IF(AND($F$12&gt;=$B130,COUNTIF($F$48:$I$58,"積載情報")&gt;=1,$H130=1,IJ130&lt;&gt;""),"OK","NG"))))</f>
        <v>不要</v>
      </c>
      <c r="IR130" s="192" t="str">
        <f ca="1">IF($F$12&lt;$B130,"",IF(COUNTIF(IL130:IP130,"不要")=3,"OK",IF($N130="NG","日数NG",IF(IJ130="","OK",IF(COUNTIF(プルダウンリスト!$C$5:$C$8,反映・確認シート!IJ130)=1,"OK","NG")))))</f>
        <v>OK</v>
      </c>
      <c r="IT130" s="107" t="str">
        <f ca="1">IF($F$12&lt;$B130,"",IF($F$12&lt;$B130,"",IF(COUNTIF(IL130:IP130,"不要")=3,"",IJ130)))</f>
        <v/>
      </c>
      <c r="IV130" s="192" t="str">
        <f ca="1">IF($F$12&lt;$B130,"",IF(OR(AND($F$12&gt;=$B130,COUNTIF($F$48:$I$58,"積載情報")=0),$H130=0),"不要",IF(AND($F$12&gt;=$B130,COUNTIF($F$48:$I$58,"積載情報")&gt;=1,$J130="NG"),"日数NG",IF(AND($F$12&gt;=$B130,COUNTIF($F$48:$I$58,"積載情報")&gt;=1,$H130=1,IP130&lt;&gt;""),"OK","NG"))))</f>
        <v>不要</v>
      </c>
      <c r="IX130">
        <v>26</v>
      </c>
      <c r="IZ130" s="192" t="str">
        <f ca="1">IF($F$12&lt;$B130,"",IF(AND($F$12&gt;=$B130,INDIRECT("'総括分析データ '!"&amp;IZ$78&amp;$C130)&lt;&gt;""),VALUE(INDIRECT("'総括分析データ '!"&amp;IZ$78&amp;$C130)),""))</f>
        <v/>
      </c>
      <c r="JB130" s="192" t="str">
        <f ca="1">IF($F$12&lt;$B130,"",IF(OR(AND($F$12&gt;=$B130,COUNTIF($F$22:$I$32,"空車情報")=0),$D130=0),"不要",IF(AND($F$12&gt;=$B130,COUNTIF($F$22:$I$32,"空車情報")&gt;=1,$J130="NG"),"日数NG",IF(AND($F$12&gt;=$B130,COUNTIF($F$22:$I$32,"空車情報")&gt;=1,$D130=1,IZ130&lt;&gt;""),"OK","NG"))))</f>
        <v>不要</v>
      </c>
      <c r="JD130" s="192" t="str">
        <f ca="1">IF($F$12&lt;$B130,"",IF(OR(AND($F$12&gt;=$B130,COUNTIF($F$35:$I$45,"空車情報")=0),$F130=0),"不要",IF(AND($F$12&gt;=$B130,COUNTIF($F$35:$I$45,"空車情報")&gt;=1,$J130="NG"),"日数NG",IF(AND($F$12&gt;=$B130,COUNTIF($F$35:$I$45,"空車情報")&gt;=1,$F130=1,IZ130&lt;&gt;""),"OK","NG"))))</f>
        <v>不要</v>
      </c>
      <c r="JF130" s="192" t="str">
        <f ca="1">IF($F$12&lt;$B130,"",IF(OR(AND($F$12&gt;=$B130,COUNTIF($F$48:$I$58,"空車情報")=0),$H130=0),"不要",IF(AND($F$12&gt;=$B130,COUNTIF($F$48:$I$58,"空車情報")&gt;=1,$J130="NG"),"日数NG",IF(AND($F$12&gt;=$B130,COUNTIF($F$48:$I$58,"空車情報")&gt;=1,$H130=1,IZ130&lt;&gt;""),"OK","NG"))))</f>
        <v>不要</v>
      </c>
      <c r="JH130" s="192" t="str">
        <f ca="1">IF($F$12&lt;$B130,"",IF(COUNTIF(JB130:JF130,"不要")=3,"OK",IF($N130="NG","日数NG",IF(IZ130&gt;=0,"OK","NG"))))</f>
        <v>OK</v>
      </c>
      <c r="JJ130" s="192" t="str">
        <f ca="1">IF($F$12&lt;$B130,"",IF(COUNTIF(JB130:JF130,"不要")=3,"OK",IF($N130="NG","日数NG",IF(OR(AND($F$12&gt;=$B130,$N130="OK",$CH130&gt;=0,IZ130&lt;=$CH130),AND($F$12&gt;=$B130,$N130="OK",$CH130="",IZ130&lt;=$L130*1440)),"OK","NG"))))</f>
        <v>OK</v>
      </c>
      <c r="JL130" s="107" t="str">
        <f ca="1">IF($F$12&lt;$B130,"",IF(COUNTIF(JB130:JF130,"不要")=3,"",IF(AND($F$12&gt;=$B130,ISNUMBER(IZ130)=TRUE),IZ130,0)))</f>
        <v/>
      </c>
      <c r="JN130" s="192" t="str">
        <f ca="1">IF($F$12&lt;$B130,"",IF(AND($F$12&gt;=$B130,INDIRECT("'総括分析データ '!"&amp;JN$78&amp;$C130)&lt;&gt;""),VALUE(INDIRECT("'総括分析データ '!"&amp;JN$78&amp;$C130)),""))</f>
        <v/>
      </c>
      <c r="JP130" s="192" t="str">
        <f ca="1">IF($F$12&lt;$B130,"",IF(OR(AND($F$12&gt;=$B130,COUNTIF($F$22:$I$32,"空車情報")=0),$D130=0),"不要",IF(AND($F$12&gt;=$B130,COUNTIF($F$22:$I$32,"空車情報")&gt;=1,$J130="NG"),"日数NG",IF(AND($F$12&gt;=$B130,COUNTIF($F$22:$I$32,"空車情報")&gt;=1,$D130=1,JN130&lt;&gt;""),"OK","NG"))))</f>
        <v>不要</v>
      </c>
      <c r="JR130" s="192" t="str">
        <f ca="1">IF($F$12&lt;$B130,"",IF(OR(AND($F$12&gt;=$B130,COUNTIF($F$35:$I$45,"空車情報")=0),$F130=0),"不要",IF(AND($F$12&gt;=$B130,COUNTIF($F$35:$I$45,"空車情報")&gt;=1,$J130="NG"),"日数NG",IF(AND($F$12&gt;=$B130,COUNTIF($F$35:$I$45,"空車情報")&gt;=1,$F130=1,JN130&lt;&gt;""),"OK","NG"))))</f>
        <v>不要</v>
      </c>
      <c r="JT130" s="192" t="str">
        <f ca="1">IF($F$12&lt;$B130,"",IF(OR(AND($F$12&gt;=$B130,COUNTIF($F$48:$I$58,"空車情報")=0),$H130=0),"不要",IF(AND($F$12&gt;=$B130,COUNTIF($F$48:$I$58,"空車情報")&gt;=1,$J130="NG"),"日数NG",IF(AND($F$12&gt;=$B130,COUNTIF($F$48:$I$58,"空車情報")&gt;=1,$H130=1,JN130&lt;&gt;""),"OK","NG"))))</f>
        <v>不要</v>
      </c>
      <c r="JV130" s="192" t="str">
        <f ca="1">IF($F$12&lt;$B130,"",IF(COUNTIF(JP130:JT130,"不要")=3,"OK",IF($N130="NG","日数NG",IF(AND($F$12&gt;=$B130,JN130&gt;=0,JN130&lt;=AV130),"OK","NG"))))</f>
        <v>OK</v>
      </c>
      <c r="JX130" s="107" t="str">
        <f ca="1">IF($F$12&lt;$B130,"",IF(COUNTIF(JP130:JT130,"不要")=3,"",IF(AND($F$12&gt;=$B130,ISNUMBER(JN130)=TRUE),JN130,0)))</f>
        <v/>
      </c>
      <c r="JZ130" s="192" t="str">
        <f ca="1">IF($F$12&lt;$B130,"",IF(AND($F$12&gt;=$B130,INDIRECT("'総括分析データ '!"&amp;JZ$78&amp;$C130)&lt;&gt;""),VALUE(INDIRECT("'総括分析データ '!"&amp;JZ$78&amp;$C130)),""))</f>
        <v/>
      </c>
      <c r="KB130" s="192" t="str">
        <f ca="1">IF($F$12&lt;$B130,"",IF(OR(AND($F$12&gt;=$B130,COUNTIF($F$22:$I$32,"空車情報")=0),$D130=0),"不要",IF(AND($F$12&gt;=$B130,COUNTIF($F$22:$I$32,"空車情報")&gt;=1,$J130="NG"),"日数NG",IF(AND($F$12&gt;=$B130,COUNTIF($F$22:$I$32,"空車情報")&gt;=1,$D130=1,JZ130&lt;&gt;""),"OK","NG"))))</f>
        <v>不要</v>
      </c>
      <c r="KD130" s="192" t="str">
        <f ca="1">IF($F$12&lt;$B130,"",IF(OR(AND($F$12&gt;=$B130,COUNTIF($F$35:$I$45,"空車情報")=0),$F130=0),"不要",IF(AND($F$12&gt;=$B130,COUNTIF($F$35:$I$45,"空車情報")&gt;=1,$J130="NG"),"日数NG",IF(AND($F$12&gt;=$B130,COUNTIF($F$35:$I$45,"空車情報")&gt;=1,$F130=1,JZ130&lt;&gt;""),"OK","NG"))))</f>
        <v>不要</v>
      </c>
      <c r="KF130" s="192" t="str">
        <f ca="1">IF($F$12&lt;$B130,"",IF(OR(AND($F$12&gt;=$B130,COUNTIF($F$48:$I$58,"空車情報")=0),$H130=0),"不要",IF(AND($F$12&gt;=$B130,COUNTIF($F$48:$I$58,"空車情報")&gt;=1,$J130="NG"),"日数NG",IF(AND($F$12&gt;=$B130,COUNTIF($F$48:$I$58,"空車情報")&gt;=1,$H130=1,JZ130&lt;&gt;""),"OK","NG"))))</f>
        <v>不要</v>
      </c>
      <c r="KH130" s="192" t="str">
        <f ca="1">IF($F$12&lt;$B130,"",IF(COUNTIF(KB130:KF130,"不要")=3,"OK",IF($N130="NG","日数NG",IF(AND($F$12&gt;=$B130,JZ130&gt;=0,JZ130&lt;=100),"OK","NG"))))</f>
        <v>OK</v>
      </c>
      <c r="KJ130" s="107" t="str">
        <f ca="1">IF($F$12&lt;$B130,"",IF(COUNTIF(KB130:KF130,"不要")=3,"",IF(AND($F$12&gt;=$B130,ISNUMBER(JZ130)=TRUE),JZ130,0)))</f>
        <v/>
      </c>
      <c r="KL130">
        <v>26</v>
      </c>
      <c r="KN130" s="192" t="str">
        <f ca="1">IF($F$12&lt;$B130,"",IF(AND($F$12&gt;=$B130,INDIRECT("'総括分析データ '!"&amp;KN$78&amp;$C130)&lt;&gt;""),VALUE(INDIRECT("'総括分析データ '!"&amp;KN$78&amp;$C130)),""))</f>
        <v/>
      </c>
      <c r="KP130" s="192" t="str">
        <f ca="1">IF($F$12&lt;$B130,"",IF(OR(AND($F$12&gt;=$B130,COUNTIF($F$22:$I$32,"交通情報")=0),$D130=0),"不要",IF(AND($F$12&gt;=$B130,COUNTIF($F$22:$I$32,"交通情報")&gt;=1,$AX130="*NG*"),"距離NG",IF(AND($F$12&gt;=$B130,COUNTIF($F$22:$I$32,"交通情報")&gt;=1,$D130=1,KN130&lt;&gt;""),"OK","NG"))))</f>
        <v>不要</v>
      </c>
      <c r="KR130" s="192" t="str">
        <f ca="1">IF($F$12&lt;$B130,"",IF(OR(AND($F$12&gt;=$B130,COUNTIF($F$35:$I$45,"交通情報")=0),$F130=0),"不要",IF(AND($F$12&gt;=$B130,COUNTIF($F$35:$I$45,"交通情報")&gt;=1,$AX130="*NG*"),"距離NG",IF(AND($F$12&gt;=$B130,COUNTIF($F$35:$I$45,"交通情報")&gt;=1,$F130=1,KN130&lt;&gt;""),"OK","NG"))))</f>
        <v>不要</v>
      </c>
      <c r="KT130" s="192" t="str">
        <f ca="1">IF($F$12&lt;$B130,"",IF(OR(AND($F$12&gt;=$B130,COUNTIF($F$48:$I$58,"交通情報")=0),$H130=0),"不要",IF(AND($F$12&gt;=$B130,COUNTIF($F$48:$I$58,"交通情報")&gt;=1,$AX130="*NG*"),"距離NG",IF(AND($F$12&gt;=$B130,COUNTIF($F$48:$I$58,"交通情報")&gt;=1,$H130=1,KN130&lt;&gt;""),"OK","NG"))))</f>
        <v>不要</v>
      </c>
      <c r="KV130" s="192" t="str">
        <f ca="1">IF($F$12&lt;$B130,"",IF(COUNTIF(KP130:KT130,"不要")=3,"OK",IF($N130="NG","日数NG",IF(AND($F$12&gt;=$B130,KN130&gt;=0,KN130&lt;=$AV130),"OK","NG"))))</f>
        <v>OK</v>
      </c>
      <c r="KX130" s="107" t="str">
        <f ca="1">IF($F$12&lt;$B130,"",IF(COUNTIF(KP130:KT130,"不要")=3,"",IF(AND($F$12&gt;=$B130,ISNUMBER(KN130)=TRUE),KN130,0)))</f>
        <v/>
      </c>
      <c r="KZ130" s="192" t="str">
        <f ca="1">IF($F$12&lt;$B130,"",IF(AND($F$12&gt;=$B130,INDIRECT("'総括分析データ '!"&amp;KZ$78&amp;$C130)&lt;&gt;""),VALUE(INDIRECT("'総括分析データ '!"&amp;KZ$78&amp;$C130)),""))</f>
        <v/>
      </c>
      <c r="LB130" s="192" t="str">
        <f ca="1">IF($F$12&lt;$B130,"",IF(OR(AND($F$12&gt;=$B130,COUNTIF($F$22:$I$32,"交通情報")=0),$D130=0),"不要",IF(AND($F$12&gt;=$B130,COUNTIF($F$22:$I$32,"交通情報")&gt;=1,$D130=1,KZ130&lt;&gt;""),"OK","NG")))</f>
        <v>不要</v>
      </c>
      <c r="LD130" s="192" t="str">
        <f ca="1">IF($F$12&lt;$B130,"",IF(OR(AND($F$12&gt;=$B130,COUNTIF($F$35:$I$45,"交通情報")=0),$F130=0),"不要",IF(AND($F$12&gt;=$B130,COUNTIF($F$35:$I$45,"交通情報")&gt;=1,$F130=1,KZ130&lt;&gt;""),"OK","NG")))</f>
        <v>不要</v>
      </c>
      <c r="LF130" s="192" t="str">
        <f ca="1">IF($F$12&lt;$B130,"",IF(OR(AND($F$12&gt;=$B130,COUNTIF($F$48:$I$58,"交通情報")=0),$H130=0),"不要",IF(AND($F$12&gt;=$B130,COUNTIF($F$48:$I$58,"交通情報")&gt;=1,$H130=1,KZ130&lt;&gt;""),"OK","NG")))</f>
        <v>不要</v>
      </c>
      <c r="LH130" s="192" t="str">
        <f ca="1">IF($F$12&lt;$B130,"",IF(COUNTIF(LB130:LF130,"不要")=3,"OK",IF($N130="NG","日数NG",IF(KZ130="","OK",IF(AND(KZ130&gt;=0,KZ130&lt;&gt;"",ROUNDUP(KZ130,0)-ROUNDDOWN(KZ130,0)=0),"OK","NG")))))</f>
        <v>OK</v>
      </c>
      <c r="LJ130" s="107" t="str">
        <f ca="1">IF($F$12&lt;$B130,"",IF(COUNTIF(LB130:LF130,"不要")=3,"",IF(AND($F$12&gt;=$B130,ISNUMBER(KZ130)=TRUE),KZ130,0)))</f>
        <v/>
      </c>
      <c r="LL130" s="192" t="str">
        <f ca="1">IF($F$12&lt;$B130,"",IF(AND($F$12&gt;=$B130,INDIRECT("'総括分析データ '!"&amp;LL$78&amp;$C130)&lt;&gt;""),VALUE(INDIRECT("'総括分析データ '!"&amp;LL$78&amp;$C130)),""))</f>
        <v/>
      </c>
      <c r="LN130" s="192" t="str">
        <f ca="1">IF($F$12&lt;$B130,"",IF(OR(AND($F$12&gt;=$B130,COUNTIF($F$22:$I$32,"交通情報")=0),$D130=0),"不要",IF(AND($F$12&gt;=$B130,COUNTIF($F$22:$I$32,"交通情報")&gt;=1,$J130="NG"),"日数NG",IF(AND($F$12&gt;=$B130,COUNTIF($F$22:$I$32,"交通情報")&gt;=1,$D130=1,LL130&lt;&gt;""),"OK","NG"))))</f>
        <v>不要</v>
      </c>
      <c r="LP130" s="192" t="str">
        <f ca="1">IF($F$12&lt;$B130,"",IF(OR(AND($F$12&gt;=$B130,COUNTIF($F$35:$I$45,"交通情報")=0),$F130=0),"不要",IF(AND($F$12&gt;=$B130,COUNTIF($F$35:$I$45,"交通情報")&gt;=1,$J130="NG"),"日数NG",IF(AND($F$12&gt;=$B130,COUNTIF($F$35:$I$45,"交通情報")&gt;=1,$F130=1,LL130&lt;&gt;""),"OK","NG"))))</f>
        <v>不要</v>
      </c>
      <c r="LR130" s="192" t="str">
        <f ca="1">IF($F$12&lt;$B130,"",IF(OR(AND($F$12&gt;=$B130,COUNTIF($F$48:$I$58,"交通情報")=0),$H130=0),"不要",IF(AND($F$12&gt;=$B130,COUNTIF($F$48:$I$58,"交通情報")&gt;=1,$J130="NG"),"日数NG",IF(AND($F$12&gt;=$B130,COUNTIF($F$48:$I$58,"交通情報")&gt;=1,$H130=1,LL130&lt;&gt;""),"OK","NG"))))</f>
        <v>不要</v>
      </c>
      <c r="LT130" s="192" t="str">
        <f ca="1">IF($F$12&lt;$B130,"",IF(COUNTIF(LN130:LR130,"不要")=3,"OK",IF($N130="NG","日数NG",IF(LL130&gt;=0,"OK","NG"))))</f>
        <v>OK</v>
      </c>
      <c r="LV130" s="192" t="str">
        <f ca="1">IF($F$12&lt;$B130,"",IF(COUNTIF(LN130:LR130,"不要")=3,"OK",IF($N130="NG","日数NG",IF(OR(AND($F$12&gt;=$B130,$N130="OK",$CH130&gt;=0,LL130&lt;=$CH130),AND($F$12&gt;=$B130,$N130="OK",$CH130="",LL130&lt;=$L130*1440)),"OK","NG"))))</f>
        <v>OK</v>
      </c>
      <c r="LX130" s="107" t="str">
        <f ca="1">IF($F$12&lt;$B130,"",IF(COUNTIF(LN130:LR130,"不要")=3,"",IF(AND($F$12&gt;=$B130,ISNUMBER(LL130)=TRUE),LL130,0)))</f>
        <v/>
      </c>
      <c r="LZ130">
        <v>26</v>
      </c>
      <c r="MB130" s="192" t="str">
        <f ca="1">IF($F$12&lt;$B130,"",IF(AND($F$12&gt;=$B130,INDIRECT("'総括分析データ '!"&amp;MB$78&amp;$C130)&lt;&gt;""),VALUE(INDIRECT("'総括分析データ '!"&amp;MB$78&amp;$C130)),""))</f>
        <v/>
      </c>
      <c r="MD130" s="192" t="str">
        <f ca="1">IF($F$12&lt;$B130,"",IF(OR(AND($F$12&gt;=$B130,COUNTIF($F$22:$I$32,"温度情報")=0),$D130=0),"不要",IF(AND($F$12&gt;=$B130,COUNTIF($F$22:$I$32,"温度情報")&gt;=1,$J130="NG"),"日数NG",IF(AND($F$12&gt;=$B130,COUNTIF($F$22:$I$32,"温度情報")&gt;=1,$D130=1,MB130&lt;&gt;""),"OK","NG"))))</f>
        <v>不要</v>
      </c>
      <c r="MF130" s="192" t="str">
        <f ca="1">IF($F$12&lt;$B130,"",IF(OR(AND($F$12&gt;=$B130,COUNTIF($F$35:$I$45,"温度情報")=0),$F130=0),"不要",IF(AND($F$12&gt;=$B130,COUNTIF($F$35:$I$45,"温度情報")&gt;=1,$J130="NG"),"日数NG",IF(AND($F$12&gt;=$B130,COUNTIF($F$35:$I$45,"温度情報")&gt;=1,$F130=1,MB130&lt;&gt;""),"OK","NG"))))</f>
        <v>不要</v>
      </c>
      <c r="MH130" s="192" t="str">
        <f ca="1">IF($F$12&lt;$B130,"",IF(OR(AND($F$12&gt;=$B130,COUNTIF($F$48:$I$58,"温度情報")=0),$H130=0),"不要",IF(AND($F$12&gt;=$B130,COUNTIF($F$48:$I$58,"温度情報")&gt;=1,$J130="NG"),"日数NG",IF(AND($F$12&gt;=$B130,COUNTIF($F$48:$I$58,"温度情報")&gt;=1,$H130=1,MB130&lt;&gt;""),"OK","NG"))))</f>
        <v>不要</v>
      </c>
      <c r="MJ130" s="192" t="str">
        <f ca="1">IF($F$12&lt;$B130,"",IF(COUNTIF(MD130:MH130,"不要")=3,"OK",IF(AND($F$12&gt;=$B130,MB130&gt;100,MB130&lt;-100),"BC","OK")))</f>
        <v>OK</v>
      </c>
      <c r="ML130" s="107" t="str">
        <f ca="1">IF($F$12&lt;$B130,"",IF(COUNTIF(MD130:MH130,"不要")=3,"",IF(AND($F$12&gt;=$B130,ISNUMBER(MB130)=TRUE),MB130,0)))</f>
        <v/>
      </c>
      <c r="MN130" s="192" t="str">
        <f ca="1">IF($F$12&lt;$B130,"",IF(AND($F$12&gt;=$B130,INDIRECT("'総括分析データ '!"&amp;MN$78&amp;$C130)&lt;&gt;""),VALUE(INDIRECT("'総括分析データ '!"&amp;MN$78&amp;$C130)),""))</f>
        <v/>
      </c>
      <c r="MP130" s="192" t="str">
        <f ca="1">IF($F$12&lt;$B130,"",IF(OR(AND($F$12&gt;=$B130,COUNTIF($F$22:$I$32,"温度情報")=0),$D130=0),"不要",IF(AND($F$12&gt;=$B130,COUNTIF($F$22:$I$32,"温度情報")&gt;=1,$J130="NG"),"日数NG",IF(AND($F$12&gt;=$B130,COUNTIF($F$22:$I$32,"温度情報")&gt;=1,$D130=1,MN130&lt;&gt;""),"OK","NG"))))</f>
        <v>不要</v>
      </c>
      <c r="MR130" s="192" t="str">
        <f ca="1">IF($F$12&lt;$B130,"",IF(OR(AND($F$12&gt;=$B130,COUNTIF($F$35:$I$45,"温度情報")=0),$F130=0),"不要",IF(AND($F$12&gt;=$B130,COUNTIF($F$35:$I$45,"温度情報")&gt;=1,$J130="NG"),"日数NG",IF(AND($F$12&gt;=$B130,COUNTIF($F$35:$I$45,"温度情報")&gt;=1,$F130=1,MN130&lt;&gt;""),"OK","NG"))))</f>
        <v>不要</v>
      </c>
      <c r="MT130" s="192" t="str">
        <f ca="1">IF($F$12&lt;$B130,"",IF(OR(AND($F$12&gt;=$B130,COUNTIF($F$48:$I$58,"温度情報")=0),$H130=0),"不要",IF(AND($F$12&gt;=$B130,COUNTIF($F$48:$I$58,"温度情報")&gt;=1,$J130="NG"),"日数NG",IF(AND($F$12&gt;=$B130,COUNTIF($F$48:$I$58,"温度情報")&gt;=1,$H130=1,MN130&lt;&gt;""),"OK","NG"))))</f>
        <v>不要</v>
      </c>
      <c r="MV130" s="192" t="str">
        <f ca="1">IF($F$12&lt;$B130,"",IF(COUNTIF(MP130:MT130,"不要")=3,"OK",IF(AND($F$12&gt;=$B130,MN130&gt;100,MN130&lt;-100),"BC","OK")))</f>
        <v>OK</v>
      </c>
      <c r="MX130" s="107" t="str">
        <f ca="1">IF($F$12&lt;$B130,"",IF(COUNTIF(MP130:MT130,"不要")=3,"",IF(AND($F$12&gt;=$B130,ISNUMBER(MN130)=TRUE),MN130,0)))</f>
        <v/>
      </c>
      <c r="MZ130" s="192" t="str">
        <f ca="1">IF($F$12&lt;$B130,"",IF(AND($F$12&gt;=$B130,INDIRECT("'総括分析データ '!"&amp;MZ$78&amp;$C130)&lt;&gt;""),VALUE(INDIRECT("'総括分析データ '!"&amp;MZ$78&amp;$C130)),""))</f>
        <v/>
      </c>
      <c r="NB130" s="192" t="str">
        <f ca="1">IF($F$12&lt;$B130,"",IF(OR(AND($F$12&gt;=$B130,COUNTIF($F$22:$I$32,"温度情報")=0),$D130=0),"不要",IF(AND($F$12&gt;=$B130,COUNTIF($F$22:$I$32,"温度情報")&gt;=1,$J130="NG"),"日数NG",IF(AND($F$12&gt;=$B130,COUNTIF($F$22:$I$32,"温度情報")&gt;=1,$D130=1,MZ130&lt;&gt;""),"OK","NG"))))</f>
        <v>不要</v>
      </c>
      <c r="ND130" s="192" t="str">
        <f ca="1">IF($F$12&lt;$B130,"",IF(OR(AND($F$12&gt;=$B130,COUNTIF($F$35:$I$45,"温度情報")=0),$F130=0),"不要",IF(AND($F$12&gt;=$B130,COUNTIF($F$35:$I$45,"温度情報")&gt;=1,$J130="NG"),"日数NG",IF(AND($F$12&gt;=$B130,COUNTIF($F$35:$I$45,"温度情報")&gt;=1,$F130=1,MZ130&lt;&gt;""),"OK","NG"))))</f>
        <v>不要</v>
      </c>
      <c r="NF130" s="192" t="str">
        <f ca="1">IF($F$12&lt;$B130,"",IF(OR(AND($F$12&gt;=$B130,COUNTIF($F$48:$I$58,"温度情報")=0),$H130=0),"不要",IF(AND($F$12&gt;=$B130,COUNTIF($F$48:$I$58,"温度情報")&gt;=1,$J130="NG"),"日数NG",IF(AND($F$12&gt;=$B130,COUNTIF($F$48:$I$58,"温度情報")&gt;=1,$H130=1,MZ130&lt;&gt;""),"OK","NG"))))</f>
        <v>不要</v>
      </c>
      <c r="NH130" s="192" t="str">
        <f ca="1">IF($F$12&lt;$B130,"",IF(COUNTIF(NB130:NF130,"不要")=3,"OK",IF($N130="NG","日数NG",IF(MZ130="","OK",IF(AND(MZ130&gt;=0,MZ130&lt;&gt;"",ROUNDUP(MZ130,0)-ROUNDDOWN(MZ130,0)=0),"OK","NG")))))</f>
        <v>OK</v>
      </c>
      <c r="NJ130" s="107" t="str">
        <f ca="1">IF($F$12&lt;$B130,"",IF(COUNTIF(NB130:NF130,"不要")=3,"",IF(AND($F$12&gt;=$B130,ISNUMBER(MZ130)=TRUE),MZ130,0)))</f>
        <v/>
      </c>
      <c r="NL130">
        <v>26</v>
      </c>
      <c r="NN130" s="192" t="str">
        <f ca="1">IF($F$12&lt;$B130,"",IF(AND($F$12&gt;=$B130,INDIRECT("'総括分析データ '!"&amp;NN$78&amp;$C130)&lt;&gt;""),INDIRECT("'総括分析データ '!"&amp;NN$78&amp;$C130),""))</f>
        <v/>
      </c>
      <c r="NP130" s="192" t="str">
        <f>IF(OR($F$12&lt;$B130,AND($F$64="",$H$64="",$J$64="")),"",IF(AND($F$12&gt;=$B130,OR($F$64="",$D130=0)),"不要",IF(AND($F$12&gt;=$B130,$F$64&lt;&gt;"",$D130=1,NN130&lt;&gt;""),"OK","NG")))</f>
        <v/>
      </c>
      <c r="NR130" s="192" t="str">
        <f>IF(OR($F$12&lt;$B130,AND($F$64="",$H$64="",$J$64="")),"",IF(AND($F$12&gt;=$B130,OR($H$64="",$H$64=17,$D130=0)),"不要",IF(AND($F$12&gt;=$B130,$H$64&lt;&gt;"",$D130=1,NN130&lt;&gt;""),"OK","NG")))</f>
        <v/>
      </c>
      <c r="NT130" s="107" t="str">
        <f>IF(OR(COUNTIF(NP130:NR130,"不要")=2,AND(NP130="",NR130="")),"",NN130)</f>
        <v/>
      </c>
      <c r="NV130" s="192" t="str">
        <f ca="1">IF($F$12&lt;$B130,"",IF(AND($F$12&gt;=$B130,INDIRECT("'総括分析データ '!"&amp;NV$78&amp;$C130)&lt;&gt;""),INDIRECT("'総括分析データ '!"&amp;NV$78&amp;$C130),""))</f>
        <v/>
      </c>
      <c r="NX130" s="192" t="str">
        <f>IF(OR($F$12&lt;$B130,AND($F$66="",$H$66="",$J$66="")),"",IF(AND($F$12&gt;=$B130,OR($F$66="",$D130=0)),"不要",IF(AND($F$12&gt;=$B130,$F$66&lt;&gt;"",$D130=1,NV130&lt;&gt;""),"OK","NG")))</f>
        <v/>
      </c>
      <c r="NZ130" s="192" t="str">
        <f>IF(OR($F$12&lt;$B130,AND($F$66="",$H$66="",$J$66="")),"",IF(AND($F$12&gt;=$B130,OR($H$66="",$H$66=17,$D130=0)),"不要",IF(AND($F$12&gt;=$B130,$H$66&lt;&gt;"",$D130=1,NV130&lt;&gt;""),"OK","NG")))</f>
        <v/>
      </c>
      <c r="OB130" s="107" t="str">
        <f>IF(OR(COUNTIF(NX130:NZ130,"不要")=2,AND(NX130="",NZ130="")),"",NV130)</f>
        <v/>
      </c>
      <c r="OD130" s="192" t="str">
        <f ca="1">IF($F$12&lt;$B130,"",IF(AND($F$12&gt;=$B130,INDIRECT("'総括分析データ '!"&amp;OD$78&amp;$C130)&lt;&gt;""),INDIRECT("'総括分析データ '!"&amp;OD$78&amp;$C130),""))</f>
        <v/>
      </c>
      <c r="OF130" s="192" t="str">
        <f>IF(OR($F$12&lt;$B130,AND($F$68="",$H$68="",$J$68="")),"",IF(AND($F$12&gt;=$B130,OR($F$68="",$D130=0)),"不要",IF(AND($F$12&gt;=$B130,$F$68&lt;&gt;"",$D130=1,OD130&lt;&gt;""),"OK","NG")))</f>
        <v/>
      </c>
      <c r="OH130" s="192" t="str">
        <f>IF(OR($F$12&lt;$B130,AND($F$68="",$H$68="",$J$68="")),"",IF(AND($F$12&gt;=$B130,OR($H$68="",$H$68=17,$D130=0)),"不要",IF(AND($F$12&gt;=$B130,$H$68&lt;&gt;"",$D130=1,OD130&lt;&gt;""),"OK","NG")))</f>
        <v/>
      </c>
      <c r="OJ130" s="107" t="str">
        <f>IF(OR(COUNTIF(OF130:OH130,"不要")=2,AND(OF130="",OH130="")),"",OD130)</f>
        <v/>
      </c>
      <c r="OL130" s="192" t="str">
        <f ca="1">IF($F$12&lt;$B130,"",IF(AND($F$12&gt;=$B130,INDIRECT("'総括分析データ '!"&amp;OL$78&amp;$C130)&lt;&gt;""),INDIRECT("'総括分析データ '!"&amp;OL$78&amp;$C130),""))</f>
        <v/>
      </c>
      <c r="ON130" s="192" t="str">
        <f>IF(OR($F$12&lt;$B130,AND($F$70="",$H$70="",$J$70="")),"",IF(AND($F$12&gt;=$B130,OR($F$70="",$D130=0)),"不要",IF(AND($F$12&gt;=$B130,$F$70&lt;&gt;"",$D130=1,OL130&lt;&gt;""),"OK","NG")))</f>
        <v/>
      </c>
      <c r="OP130" s="192" t="str">
        <f>IF(OR($F$12&lt;$B130,AND($F$70="",$H$70="",$J$70="")),"",IF(AND($F$12&gt;=$B130,OR($H$70="",$H$70=17,$D130=0)),"不要",IF(AND($F$12&gt;=$B130,$H$70&lt;&gt;"",$D130=1,OL130&lt;&gt;""),"OK","NG")))</f>
        <v/>
      </c>
      <c r="OR130" s="107" t="str">
        <f>IF(OR(COUNTIF(ON130:OP130,"不要")=2,AND(ON130="",OP130="")),"",OL130)</f>
        <v/>
      </c>
    </row>
    <row r="131" spans="2:408" ht="5.0999999999999996" customHeight="1" thickBot="1" x14ac:dyDescent="0.2">
      <c r="L131" s="6"/>
      <c r="CT131" s="108"/>
      <c r="EF131" s="108"/>
      <c r="FJ131" s="108"/>
      <c r="FL131" s="108"/>
      <c r="FZ131" s="108"/>
      <c r="GR131" s="108"/>
      <c r="HF131" s="108"/>
      <c r="HV131" s="108"/>
      <c r="IT131" s="6"/>
      <c r="JL131" s="108"/>
      <c r="JX131" s="6"/>
      <c r="KJ131" s="6"/>
      <c r="KX131" s="6"/>
      <c r="LJ131" s="6"/>
      <c r="LX131" s="108"/>
      <c r="ML131" s="6"/>
      <c r="MX131" s="6"/>
      <c r="NJ131" s="6"/>
    </row>
    <row r="132" spans="2:408" ht="14.25" thickBot="1" x14ac:dyDescent="0.2">
      <c r="B132">
        <v>27</v>
      </c>
      <c r="C132">
        <v>40</v>
      </c>
      <c r="D132" s="52">
        <f ca="1">IF($F$12&lt;$B132,"",IF(AND($F$12&gt;=$B132,INDIRECT("'総括分析データ '!"&amp;D$78&amp;$C132)="○"),1,IF(AND($F$12&gt;=$B132,INDIRECT("'総括分析データ '!"&amp;D$78&amp;$C132)&lt;&gt;"○"),0)))</f>
        <v>0</v>
      </c>
      <c r="F132" s="52">
        <f ca="1">IF($F$12&lt;$B132,"",IF(AND($F$12&gt;=$B132,INDIRECT("'総括分析データ '!"&amp;F$78&amp;$C132)="○"),1,IF(AND($F$12&gt;=$B132,INDIRECT("'総括分析データ '!"&amp;F$78&amp;$C132)&lt;&gt;"○"),0)))</f>
        <v>0</v>
      </c>
      <c r="H132" s="52">
        <f ca="1">IF($F$12&lt;$B132,"",IF(AND($F$12&gt;=$B132,INDIRECT("'総括分析データ '!"&amp;H$78&amp;$C132)="○"),1,IF(AND($F$12&gt;=$B132,INDIRECT("'総括分析データ '!"&amp;H$78&amp;$C132)&lt;&gt;"○"),0)))</f>
        <v>0</v>
      </c>
      <c r="J132" s="192" t="str">
        <f ca="1">IF($F$12&lt;B132,"",IF(AND($F$12&gt;=B132,$F$18="",H132=1),"NG",IF(AND($F$12&gt;=B132,$F$18=17,D132=0,F132=0,H132=0),"NG",IF(AND($F$12&gt;=B132,$F$18="",D132=0,F132=0),"NG",IF(AND($F$12&gt;=B132,OR(D132&gt;=2,F132&gt;=2,H132&gt;=2)),"NG","OK")))))</f>
        <v>NG</v>
      </c>
      <c r="L132" s="52">
        <f ca="1">IF($F$12&lt;B132,"",IF(ISNUMBER(INDIRECT("'総括分析データ '!"&amp;L$78&amp;$C132))=TRUE,VALUE(INDIRECT("'総括分析データ '!"&amp;L$78&amp;$C132)),0))</f>
        <v>0</v>
      </c>
      <c r="N132" s="192" t="str">
        <f ca="1">IF($F$12&lt;$B132,"",IF(AND(L132="",L132&lt;10),"NG","OK"))</f>
        <v>OK</v>
      </c>
      <c r="O132" s="6"/>
      <c r="P132" s="52" t="str">
        <f ca="1">IF($F$12&lt;$B132,"",IF(AND($F$12&gt;=$B132,INDIRECT("'総括分析データ '!"&amp;P$78&amp;$C132)&lt;&gt;""),INDIRECT("'総括分析データ '!"&amp;P$78&amp;$C132),""))</f>
        <v/>
      </c>
      <c r="R132" s="52" t="str">
        <f ca="1">IF($F$12&lt;$B132,"",IF(AND($F$12&gt;=$B132,INDIRECT("'総括分析データ '!"&amp;R$78&amp;$C132)&lt;&gt;""),UPPER(INDIRECT("'総括分析データ '!"&amp;R$78&amp;$C132)),""))</f>
        <v/>
      </c>
      <c r="T132" s="52" t="str">
        <f ca="1">IF($F$12&lt;$B132,"",IF(AND($F$12&gt;=$B132,INDIRECT("'総括分析データ '!"&amp;T$78&amp;$C132)&lt;&gt;""),INDIRECT("'総括分析データ '!"&amp;T$78&amp;$C132),""))</f>
        <v/>
      </c>
      <c r="V132" s="52" t="str">
        <f ca="1">IF($F$12&lt;$B132,"",IF(AND($F$12&gt;=$B132,INDIRECT("'総括分析データ '!"&amp;V$78&amp;$C132)&lt;&gt;""),VALUE(INDIRECT("'総括分析データ '!"&amp;V$78&amp;$C132)),""))</f>
        <v/>
      </c>
      <c r="X132" s="192" t="str">
        <f ca="1">IF($F$12&lt;$B132,"",IF(AND($F$12&gt;=$B132,COUNTIF(プルダウンリスト!$F$3:$F$137,反映・確認シート!P132)=1,COUNTIF(プルダウンリスト!$H$3:$H$4233,反映・確認シート!R132)&gt;=1,T132&lt;&gt;"",V132&lt;&gt;""),"OK","NG"))</f>
        <v>NG</v>
      </c>
      <c r="Z132" s="453" t="str">
        <f ca="1">P132&amp;R132&amp;T132&amp;V132</f>
        <v/>
      </c>
      <c r="AA132" s="454"/>
      <c r="AB132" s="455"/>
      <c r="AD132" s="453" t="str">
        <f ca="1">IF($F$12&lt;$B132,"",IF(AND($F$12&gt;=$B132,INDIRECT("'総括分析データ '!"&amp;AD$78&amp;$C132)&lt;&gt;""),ASC(INDIRECT("'総括分析データ '!"&amp;AD$78&amp;$C132)),""))</f>
        <v/>
      </c>
      <c r="AE132" s="454"/>
      <c r="AF132" s="455"/>
      <c r="AH132" s="192" t="str">
        <f ca="1">IF($F$12&lt;$B132,"",IF(AND($F$12&gt;=$B132,AD132&lt;&gt;""),"OK","NG"))</f>
        <v>NG</v>
      </c>
      <c r="AJ132" s="462" t="str">
        <f ca="1">IF($F$12&lt;$B132,"",IF(AND($F$12&gt;=$B132,INDIRECT("'総括分析データ '!"&amp;AJ$78&amp;$C132)&lt;&gt;""),DBCS(SUBSTITUTE(SUBSTITUTE(INDIRECT("'総括分析データ '!"&amp;AJ$78&amp;$C132),"　"," ")," ","")),""))</f>
        <v/>
      </c>
      <c r="AK132" s="463"/>
      <c r="AL132" s="464"/>
      <c r="AN132" s="192" t="str">
        <f ca="1">IF($F$12&lt;$B132,"",IF(AND($F$12&gt;=$B132,AJ132&lt;&gt;""),"OK","BC"))</f>
        <v>BC</v>
      </c>
      <c r="AP132" s="52" t="str">
        <f ca="1">IF(OR($F$12&lt;$B132,INDIRECT("'総括分析データ '!"&amp;AP$78&amp;$C132)=""),"",INDIRECT("'総括分析データ '!"&amp;AP$78&amp;$C132))</f>
        <v/>
      </c>
      <c r="AR132" s="192" t="str">
        <f ca="1">IF($F$12&lt;$B132,"",IF(AND($F$12&gt;=$B132,COUNTIF(プルダウンリスト!$C$13:$C$16,反映・確認シート!AP132)=1),"OK","NG"))</f>
        <v>NG</v>
      </c>
      <c r="AT132">
        <v>27</v>
      </c>
      <c r="AV132" s="192" t="str">
        <f ca="1">IF($F$12&lt;$B132,"",IF(AND($F$12&gt;=$B132,INDIRECT("'総括分析データ '!"&amp;AV$78&amp;$C132)&lt;&gt;""),INDIRECT("'総括分析データ '!"&amp;AV$78&amp;$C132),""))</f>
        <v/>
      </c>
      <c r="AX132" s="192" t="str">
        <f ca="1">IF($F$12&lt;$B132,"",IF($N132="NG","日数NG",IF(OR(AND($F$6="連携前",$F$12&gt;=$B132,AV132&gt;0,AV132&lt;L132*2880),AND($F$6="連携後",$F$12&gt;=$B132,AV132&gt;=0,AV132&lt;L132*2880)),"OK","NG")))</f>
        <v>NG</v>
      </c>
      <c r="AZ132" s="92">
        <f ca="1">IF($F$12&lt;$B132,"",IF(AND($F$12&gt;=$B132,ISNUMBER(AV132)=TRUE),AV132,0))</f>
        <v>0</v>
      </c>
      <c r="BB132" s="192" t="str">
        <f ca="1">IF($F$12&lt;$B132,"",IF(AND($F$12&gt;=$B132,INDIRECT("'総括分析データ '!"&amp;BB$78&amp;$C132)&lt;&gt;""),VALUE(INDIRECT("'総括分析データ '!"&amp;BB$78&amp;$C132)),""))</f>
        <v/>
      </c>
      <c r="BD132" s="192" t="str">
        <f ca="1">IF($F$12&lt;$B132,"",IF($N132="NG","日数NG",IF(BB132="","NG",IF(AND($F$12&gt;=$B132,$BB132&lt;=$L132*100),"OK","BC"))))</f>
        <v>NG</v>
      </c>
      <c r="BF132" s="192" t="str">
        <f ca="1">IF($F$12&lt;$B132,"",IF(OR($AX132="NG",$AX132="日数NG"),"距離NG",IF(AND($F$12&gt;=$B132,OR(AND($F$6="連携前",$BB132&gt;0),AND($F$6="連携後",$AZ132=0,$BB132=0),AND($F$6="連携後",$AZ132&gt;0,$BB132&gt;0))),"OK","NG")))</f>
        <v>距離NG</v>
      </c>
      <c r="BH132" s="92" t="str">
        <f ca="1">IF($F$12&lt;$B132,"",BB132)</f>
        <v/>
      </c>
      <c r="BJ132" s="192" t="str">
        <f ca="1">IF($F$12&lt;$B132,"",IF(AND($F$12&gt;=$B132,INDIRECT("'総括分析データ '!"&amp;BJ$78&amp;$C132)&lt;&gt;""),VALUE(INDIRECT("'総括分析データ '!"&amp;BJ$78&amp;$C132)),""))</f>
        <v/>
      </c>
      <c r="BL132" s="192" t="str">
        <f ca="1">IF($F$12&lt;$B132,"",IF($N132="NG","日数NG",IF(AND(BJ132&gt;=0,BJ132&lt;&gt;"",BJ132&lt;=100),"OK","NG")))</f>
        <v>NG</v>
      </c>
      <c r="BN132" s="92">
        <f ca="1">IF($F$12&lt;$B132,"",IF(AND($F$12&gt;=$B132,ISNUMBER(BJ132)=TRUE),BJ132,0))</f>
        <v>0</v>
      </c>
      <c r="BP132" s="192" t="str">
        <f ca="1">IF($F$12&lt;$B132,"",IF(AND($F$12&gt;=$B132,INDIRECT("'総括分析データ '!"&amp;BP$78&amp;$C132)&lt;&gt;""),VALUE(INDIRECT("'総括分析データ '!"&amp;BP$78&amp;$C132)),""))</f>
        <v/>
      </c>
      <c r="BR132" s="192" t="str">
        <f ca="1">IF($F$12&lt;$B132,"",IF(OR($AX132="NG",$AX132="日数NG"),"距離NG",IF(BP132="","NG",IF(AND($F$12&gt;=$B132,OR(AND($F$6="連携前",$BP132&gt;0),AND($F$6="連携後",$AZ132=0,$BP132=0),AND($F$6="連携後",$AZ132&gt;0,$BP132&gt;0))),"OK","NG"))))</f>
        <v>距離NG</v>
      </c>
      <c r="BT132" s="92">
        <f ca="1">IF($F$12&lt;$B132,"",IF(AND($F$12&gt;=$B132,ISNUMBER(BP132)=TRUE),BP132,0))</f>
        <v>0</v>
      </c>
      <c r="BV132" s="192" t="str">
        <f ca="1">IF($F$12&lt;$B132,"",IF(AND($F$12&gt;=$B132,INDIRECT("'総括分析データ '!"&amp;BV$78&amp;$C132)&lt;&gt;""),VALUE(INDIRECT("'総括分析データ '!"&amp;BV$78&amp;$C132)),""))</f>
        <v/>
      </c>
      <c r="BX132" s="192" t="str">
        <f ca="1">IF($F$12&lt;$B132,"",IF(AND($F$12&gt;=$B132,$F$16=5,$BV132=""),"NG","OK"))</f>
        <v>OK</v>
      </c>
      <c r="BZ132" s="192" t="str">
        <f ca="1">IF($F$12&lt;$B132,"",IF(AND($F$12&gt;=$B132,$BP132&lt;&gt;"",$BV132&gt;$BP132),"NG","OK"))</f>
        <v>OK</v>
      </c>
      <c r="CB132" s="92">
        <f ca="1">IF($F$12&lt;$B132,"",IF(AND($F$12&gt;=$B132,ISNUMBER(BV132)=TRUE),BV132,0))</f>
        <v>0</v>
      </c>
      <c r="CD132" s="92">
        <f ca="1">IF($F$12&lt;$B132,"",IF(AND($F$12&gt;=$B132,ISNUMBER(INDIRECT("'総括分析データ '!"&amp;CD$78&amp;$C132)=TRUE)),INDIRECT("'総括分析データ '!"&amp;CD$78&amp;$C132),0))</f>
        <v>0</v>
      </c>
      <c r="CF132">
        <v>27</v>
      </c>
      <c r="CH132" s="192" t="str">
        <f ca="1">IF($F$12&lt;$B132,"",IF(AND($F$12&gt;=$B132,INDIRECT("'総括分析データ '!"&amp;CH$78&amp;$C132)&lt;&gt;""),VALUE(INDIRECT("'総括分析データ '!"&amp;CH$78&amp;$C132)),""))</f>
        <v/>
      </c>
      <c r="CJ132" s="192" t="str">
        <f ca="1">IF($F$12&lt;$B132,"",IF(OR(AND($F$12&gt;=$B132,COUNTIF($F$22:$I$32,"走行時間")=0),$D132=0),"不要",IF(AND($F$12&gt;=$B132,COUNTIF($F$22:$I$32,"走行時間")=1,$J132="NG"),"日数NG",IF(AND($F$12&gt;=$B132,COUNTIF($F$22:$I$32,"走行時間")=1,$D132=1,$CH132&lt;&gt;""),"OK","NG"))))</f>
        <v>不要</v>
      </c>
      <c r="CL132" s="192" t="str">
        <f ca="1">IF($F$12&lt;$B132,"",IF(OR(AND($F$12&gt;=$B132,COUNTIF($F$35:$I$45,"走行時間")=0),$F132=0),"不要",IF(AND($F$12&gt;=$B132,COUNTIF($F$35:$I$45,"走行時間")=1,$J132="NG"),"日数NG",IF(AND($F$12&gt;=$B132,COUNTIF($F$35:$I$45,"走行時間")=1,$F132=1,$CH132&lt;&gt;""),"OK","NG"))))</f>
        <v>不要</v>
      </c>
      <c r="CN132" s="192" t="str">
        <f ca="1">IF($F$12&lt;$B132,"",IF(OR(AND($F$12&gt;=$B132,COUNTIF($F$48:$I$58,"走行時間")=0),$H132=0),"不要",IF(AND($F$12&gt;=$B132,COUNTIF($F$48:$I$58,"走行時間")=1,$J132="NG"),"日数NG",IF(AND($F$12&gt;=$B132,COUNTIF($F$48:$I$58,"走行時間")=1,$H132=1,$CH132&lt;&gt;""),"OK","NG"))))</f>
        <v>不要</v>
      </c>
      <c r="CP132" s="192" t="str">
        <f ca="1">IF($F$12&lt;$B132,"",IF(COUNTIF($CJ132:$CN132,"不要")=3,"OK",IF(OR($AX132="NG",$AX132="日数NG"),"距離NG",IF(AND($F$12&gt;=$B132,OR(AND($F$6="連携前",CH132&gt;0),AND($F$6="連携後",$AZ132=0,CH132=0),AND($F$6="連携後",$AZ132&gt;0,CH132&gt;0))),"OK","NG"))))</f>
        <v>OK</v>
      </c>
      <c r="CR132" s="192" t="str">
        <f ca="1">IF($F$12&lt;$B132,"",IF(COUNTIF($CJ132:$CN132,"不要")=3,"OK",IF(OR($AX132="NG",$AX132="日数NG"),"距離NG",IF(AND($F$12&gt;=$B132,$L132*1440&gt;=CH132),"OK","NG"))))</f>
        <v>OK</v>
      </c>
      <c r="CT132" s="107" t="str">
        <f ca="1">IF(OR(COUNTIF($CJ132:$CN132,"不要")=3,$F$12&lt;$B132),"",IF(AND($F$12&gt;=$B132,ISNUMBER(CH132)=TRUE),CH132,0))</f>
        <v/>
      </c>
      <c r="CV132" s="192" t="str">
        <f ca="1">IF($F$12&lt;$B132,"",IF(AND($F$12&gt;=$B132,INDIRECT("'総括分析データ '!"&amp;CV$78&amp;$C132)&lt;&gt;""),VALUE(INDIRECT("'総括分析データ '!"&amp;CV$78&amp;$C132)),""))</f>
        <v/>
      </c>
      <c r="CX132" s="192" t="str">
        <f ca="1">IF($F$12&lt;$B132,"",IF(OR(AND($F$12&gt;=$B132,COUNTIF($F$22:$I$32,"平均速度")=0),$D132=0),"不要",IF(AND($F$12&gt;=$B132,COUNTIF($F$22:$I$32,"平均速度")=1,$J132="NG"),"日数NG",IF(AND($F$12&gt;=$B132,COUNTIF($F$22:$I$32,"平均速度")=1,$D132=1,$CH132&lt;&gt;""),"OK","NG"))))</f>
        <v>不要</v>
      </c>
      <c r="CZ132" s="192" t="str">
        <f ca="1">IF($F$12&lt;$B132,"",IF(OR(AND($F$12&gt;=$B132,COUNTIF($F$35:$I$45,"平均速度")=0),$F132=0),"不要",IF(AND($F$12&gt;=$B132,COUNTIF($F$35:$I$45,"平均速度")=1,$J132="NG"),"日数NG",IF(AND($F$12&gt;=$B132,COUNTIF($F$35:$I$45,"平均速度")=1,$F132=1,$CH132&lt;&gt;""),"OK","NG"))))</f>
        <v>不要</v>
      </c>
      <c r="DB132" s="192" t="str">
        <f ca="1">IF($F$12&lt;$B132,"",IF(OR(AND($F$12&gt;=$B132,COUNTIF($F$48:$I$58,"平均速度")=0),$H132=0),"不要",IF(AND($F$12&gt;=$B132,COUNTIF($F$48:$I$58,"平均速度")=1,$J132="NG"),"日数NG",IF(AND($F$12&gt;=$B132,COUNTIF($F$48:$I$58,"平均速度")=1,$H132=1,$CH132&lt;&gt;""),"OK","NG"))))</f>
        <v>不要</v>
      </c>
      <c r="DD132" s="192" t="str">
        <f ca="1">IF($F$12&lt;$B132,"",IF(COUNTIF($CX132:$DB132,"不要")=3,"OK",IF(OR($AX132="NG",$AX132="日数NG"),"距離NG",IF(AND($F$12&gt;=$B132,OR(AND($F$6="連携前",CV132&gt;0),AND($F$6="連携後",$AV132=0,CV132=0),AND($F$6="連携後",$AV132&gt;0,CV132&gt;0))),"OK","NG"))))</f>
        <v>OK</v>
      </c>
      <c r="DF132" s="192" t="str">
        <f ca="1">IF($F$12&lt;$B132,"",IF(COUNTIF($CX132:$DB132,"不要")=3,"OK",IF(OR($AX132="NG",$AX132="日数NG"),"距離NG",IF(AND($F$12&gt;=$B132,CV132&lt;60),"OK",IF(AND($F$12&gt;=$B132,CV132&lt;120),"BC","NG")))))</f>
        <v>OK</v>
      </c>
      <c r="DH132" s="107" t="str">
        <f ca="1">IF(OR($F$12&lt;$B132,COUNTIF($CX132:$DB132,"不要")=3),"",IF(AND($F$12&gt;=$B132,ISNUMBER(CV132)=TRUE),CV132,0))</f>
        <v/>
      </c>
      <c r="DJ132">
        <v>27</v>
      </c>
      <c r="DL132" s="192" t="str">
        <f ca="1">IF($F$12&lt;$B132,"",IF(AND($F$12&gt;=$B132,INDIRECT("'総括分析データ '!"&amp;DL$78&amp;$C132)&lt;&gt;""),VALUE(INDIRECT("'総括分析データ '!"&amp;DL$78&amp;$C132)),""))</f>
        <v/>
      </c>
      <c r="DN132" s="192" t="str">
        <f ca="1">IF($F$12&lt;$B132,"",IF(OR(AND($F$12&gt;=$B132,COUNTIF($F$22:$I$32,"走行距離（高速道路）")=0),$D132=0),"不要",IF(AND($F$12&gt;=$B132,COUNTIF($F$22:$I$32,"走行距離（高速道路）")&gt;=1,$J132="NG"),"日数NG",IF(AND($F$12&gt;=$B132,COUNTIF($F$22:$I$32,"走行距離（高速道路）")&gt;=1,$D132=1,$CH132&lt;&gt;""),"OK","NG"))))</f>
        <v>不要</v>
      </c>
      <c r="DP132" s="192" t="str">
        <f ca="1">IF($F$12&lt;$B132,"",IF(OR(AND($F$12&gt;=$B132,COUNTIF($F$35:$I$45,"走行距離（高速道路）")=0),$F132=0),"不要",IF(AND($F$12&gt;=$B132,COUNTIF($F$35:$I$45,"走行距離（高速道路）")&gt;=1,$J132="NG"),"日数NG",IF(AND($F$12&gt;=$B132,COUNTIF($F$35:$I$45,"走行距離（高速道路）")&gt;=1,$F132=1,$CH132&lt;&gt;""),"OK","NG"))))</f>
        <v>不要</v>
      </c>
      <c r="DR132" s="192" t="str">
        <f ca="1">IF($F$12&lt;$B132,"",IF(OR(AND($F$12&gt;=$B132,COUNTIF($F$48:$I$58,"走行距離（高速道路）")=0),$H132=0),"不要",IF(AND($F$12&gt;=$B132,COUNTIF($F$48:$I$58,"走行距離（高速道路）")&gt;=1,$J132="NG"),"日数NG",IF(AND($F$12&gt;=$B132,COUNTIF($F$48:$I$58,"走行距離（高速道路）")&gt;=1,$H132=1,$CH132&lt;&gt;""),"OK","NG"))))</f>
        <v>不要</v>
      </c>
      <c r="DT132" s="192" t="str">
        <f ca="1">IF($F$12&lt;$B132,"",IF(COUNTIF($DN132:$DR132,"不要")=3,"OK",IF(OR($AX132="NG",$AX132="日数NG"),"距離NG",IF(DL132&gt;=0,"OK","NG"))))</f>
        <v>OK</v>
      </c>
      <c r="DV132" s="192" t="str">
        <f ca="1">IF($F$12&lt;$B132,"",IF(COUNTIF($DN132:$DR132,"不要")=3,"OK",IF(OR($AX132="NG",$AX132="日数NG"),"距離NG",IF(AND($F$12&gt;=$B132,AX132="OK",OR(DL132&lt;=AZ132,DL132="")),"OK","NG"))))</f>
        <v>OK</v>
      </c>
      <c r="DX132" s="107" t="str">
        <f ca="1">IF(OR($F$12&lt;$B132,COUNTIF($DN132:$DR132,"不要")=3),"",IF(AND($F$12&gt;=$B132,ISNUMBER(DL132)=TRUE),DL132,0))</f>
        <v/>
      </c>
      <c r="DZ132" s="192" t="str">
        <f ca="1">IF($F$12&lt;$B132,"",IF(AND($F$12&gt;=$B132,INDIRECT("'総括分析データ '!"&amp;DZ$78&amp;$C132)&lt;&gt;""),VALUE(INDIRECT("'総括分析データ '!"&amp;DZ$78&amp;$C132)),""))</f>
        <v/>
      </c>
      <c r="EB132" s="192" t="str">
        <f ca="1">IF($F$12&lt;$B132,"",IF(COUNTIF($CJ132:$CN132,"不要")=3,"OK",IF($N132="NG","日数NG",IF(OR(DZ132&gt;=0,DZ132=""),"OK","NG"))))</f>
        <v>OK</v>
      </c>
      <c r="ED132" s="192" t="str">
        <f ca="1">IF($F$12&lt;$B132,"",IF(COUNTIF($CJ132:$CN132,"不要")=3,"OK",IF($N132="NG","日数NG",IF(OR(DZ132&lt;=CH132,DZ132=""),"OK","NG"))))</f>
        <v>OK</v>
      </c>
      <c r="EF132" s="107">
        <f ca="1">IF($F$12&lt;$B132,"",IF(AND($F$12&gt;=$B132,ISNUMBER(DZ132)=TRUE),DZ132,0))</f>
        <v>0</v>
      </c>
      <c r="EH132" s="192" t="str">
        <f ca="1">IF($F$12&lt;$B132,"",IF(AND($F$12&gt;=$B132,INDIRECT("'総括分析データ '!"&amp;EH$78&amp;$C132)&lt;&gt;""),VALUE(INDIRECT("'総括分析データ '!"&amp;EH$78&amp;$C132)),""))</f>
        <v/>
      </c>
      <c r="EJ132" s="192" t="str">
        <f ca="1">IF($F$12&lt;$B132,"",IF(COUNTIF($CX132:$DB132,"不要")=3,"OK",IF(OR($AX132="NG",$AX132="日数NG"),"距離NG",IF(OR(EH132&gt;=0,EH132=""),"OK","NG"))))</f>
        <v>OK</v>
      </c>
      <c r="EL132" s="192" t="str">
        <f ca="1">IF($F$12&lt;$B132,"",IF(COUNTIF($CX132:$DB132,"不要")=3,"OK",IF(OR($AX132="NG",$AX132="日数NG"),"距離NG",IF(OR(EH132&lt;=120,EH132=""),"OK","NG"))))</f>
        <v>OK</v>
      </c>
      <c r="EN132" s="92">
        <f ca="1">IF($F$12&lt;$B132,"",IF(AND($F$12&gt;=$B132,ISNUMBER(EH132)=TRUE),EH132,0))</f>
        <v>0</v>
      </c>
      <c r="EP132">
        <v>27</v>
      </c>
      <c r="ER132" s="192" t="str">
        <f ca="1">IF($F$12&lt;$B132,"",IF(AND($F$12&gt;=$B132,INDIRECT("'総括分析データ '!"&amp;ER$78&amp;$C132)&lt;&gt;""),VALUE(INDIRECT("'総括分析データ '!"&amp;ER$78&amp;$C132)),""))</f>
        <v/>
      </c>
      <c r="ET132" s="192" t="str">
        <f ca="1">IF($F$12&lt;$B132,"",IF(AND($F$12&gt;=$B132,INDIRECT("'総括分析データ '!"&amp;ET$78&amp;$C132)&lt;&gt;""),VALUE(INDIRECT("'総括分析データ '!"&amp;ET$78&amp;$C132)),""))</f>
        <v/>
      </c>
      <c r="EV132" s="192" t="str">
        <f ca="1">IF($F$12&lt;$B132,"",IF(OR(AND($F$12&gt;=$B132,COUNTIF($F$22:$I$32,"荷積み・荷卸し")=0),$D132=0),"不要",IF(AND($F$12&gt;=$B132,COUNTIF($F$22:$I$32,"荷積み・荷卸し")&gt;=1,$J132="NG"),"日数NG",IF(OR(AND($F$12&gt;=$B132,COUNTIF($F$22:$I$32,"荷積み・荷卸し")&gt;=1,$D132=1,$ER132&lt;&gt;""),AND($F$12&gt;=$B132,COUNTIF($F$22:$I$32,"荷積み・荷卸し")&gt;=1,$D132=1,$ET132&lt;&gt;"")),"OK","NG"))))</f>
        <v>不要</v>
      </c>
      <c r="EX132" s="192" t="str">
        <f ca="1">IF($F$12&lt;$B132,"",IF(OR(AND($F$12&gt;=$B132,COUNTIF($F$35:$I$45,"荷積み・荷卸し")=0),$F132=0),"不要",IF(AND($F$12&gt;=$B132,COUNTIF($F$35:$I$45,"荷積み・荷卸し")&gt;=1,$J132="NG"),"日数NG",IF(OR(AND($F$12&gt;=$B132,COUNTIF($F$35:$I$45,"荷積み・荷卸し")&gt;=1,$F132=1,$ER132&lt;&gt;""),AND($F$12&gt;=$B132,COUNTIF($F$35:$I$45,"荷積み・荷卸し")&gt;=1,$F132=1,$ET132&lt;&gt;"")),"OK","NG"))))</f>
        <v>不要</v>
      </c>
      <c r="EZ132" s="192" t="str">
        <f ca="1">IF($F$12&lt;$B132,"",IF(OR(AND($F$12&gt;=$B132,COUNTIF($F$48:$I$58,"荷積み・荷卸し")=0),$H132=0),"不要",IF(AND($F$12&gt;=$B132,COUNTIF($F$48:$I$58,"荷積み・荷卸し")&gt;=1,$J132="NG"),"日数NG",IF(OR(AND($F$12&gt;=$B132,COUNTIF($F$48:$I$58,"荷積み・荷卸し")&gt;=1,$H132=1,$ER132&lt;&gt;""),AND($F$12&gt;=$B132,COUNTIF($F$48:$I$58,"荷積み・荷卸し")&gt;=1,$H132=1,$ET132&lt;&gt;"")),"OK","NG"))))</f>
        <v>不要</v>
      </c>
      <c r="FB132" s="192" t="str">
        <f ca="1">IF($F$12&lt;$B132,"",IF(COUNTIF($EV132:$EZ132,"不要")=3,"OK",IF($N132="NG","日数NG",IF(OR(ER132&gt;=0,ER132=""),"OK","NG"))))</f>
        <v>OK</v>
      </c>
      <c r="FD132" s="192" t="str">
        <f ca="1">IF($F$12&lt;$B132,"",IF(COUNTIF($EV132:$EZ132,"不要")=3,"OK",IF($N132="NG","日数NG",IF(OR(ER132&lt;=$L132*1440,ER132=""),"OK","NG"))))</f>
        <v>OK</v>
      </c>
      <c r="FF132" s="192" t="str">
        <f ca="1">IF($F$12&lt;$B132,"",IF(COUNTIF($EV132:$EZ132,"不要")=3,"OK",IF($N132="NG","日数NG",IF(OR(ET132&gt;=0,ET132=""),"OK","NG"))))</f>
        <v>OK</v>
      </c>
      <c r="FH132" s="192" t="str">
        <f ca="1">IF($F$12&lt;$B132,"",IF(COUNTIF($EV132:$EZ132,"不要")=3,"OK",IF($N132="NG","日数NG",IF(OR(ET132&lt;=$L132*1440,ET132=""),"OK","NG"))))</f>
        <v>OK</v>
      </c>
      <c r="FJ132" s="107" t="str">
        <f ca="1">IF($F$12&lt;$B132,"",IF(COUNTIF($EV132:$EZ132,"不要")=3,"",IF(AND($F$12&gt;=$B132,ISNUMBER(ER132)=TRUE),ER132,0)))</f>
        <v/>
      </c>
      <c r="FL132" s="107" t="str">
        <f ca="1">IF($F$12&lt;$B132,"",IF(COUNTIF($EV132:$EZ132,"不要")=3,"",IF(AND($F$12&gt;=$B132,ISNUMBER(ET132)=TRUE),ET132,0)))</f>
        <v/>
      </c>
      <c r="FN132" s="192" t="str">
        <f ca="1">IF($F$12&lt;$B132,"",IF(AND($F$12&gt;=$B132,INDIRECT("'総括分析データ '!"&amp;FN$78&amp;$C132)&lt;&gt;""),VALUE(INDIRECT("'総括分析データ '!"&amp;FN$78&amp;$C132)),""))</f>
        <v/>
      </c>
      <c r="FP132" s="192" t="str">
        <f ca="1">IF($F$12&lt;$B132,"",IF(OR(AND($F$12&gt;=$B132,COUNTIF($F$22:$I$32,"荷待ち時間")=0),$D132=0),"不要",IF(AND($F$12&gt;=$B132,COUNTIF($F$22:$I$32,"荷待ち時間")&gt;=1,$J132="NG"),"日数NG",IF(AND($F$12&gt;=$B132,COUNTIF($F$22:$I$32,"荷待ち時間")&gt;=1,$D132=1,$FN132&lt;&gt;""),"OK","NG"))))</f>
        <v>不要</v>
      </c>
      <c r="FR132" s="192" t="str">
        <f ca="1">IF($F$12&lt;$B132,"",IF(OR(AND($F$12&gt;=$B132,COUNTIF($F$35:$I$45,"荷待ち時間")=0),$F132=0),"不要",IF(AND($F$12&gt;=$B132,COUNTIF($F$35:$I$45,"荷待ち時間")&gt;=1,$J132="NG"),"日数NG",IF(AND($F$12&gt;=$B132,COUNTIF($F$35:$I$45,"荷待ち時間")&gt;=1,$F132=1,$FN132&lt;&gt;""),"OK","NG"))))</f>
        <v>不要</v>
      </c>
      <c r="FT132" s="192" t="str">
        <f ca="1">IF($F$12&lt;$B132,"",IF(OR(AND($F$12&gt;=$B132,COUNTIF($F$48:$I$58,"荷待ち時間")=0),$H132=0),"不要",IF(AND($F$12&gt;=$B132,COUNTIF($F$48:$I$58,"荷待ち時間")&gt;=1,$J132="NG"),"日数NG",IF(AND($F$12&gt;=$B132,COUNTIF($F$48:$I$58,"荷待ち時間")&gt;=1,$H132=1,$FN132&lt;&gt;""),"OK","NG"))))</f>
        <v>不要</v>
      </c>
      <c r="FV132" s="192" t="str">
        <f ca="1">IF($F$12&lt;$B132,"",IF(COUNTIF($FP132:$FT132,"不要")=3,"OK",IF($N132="NG","日数NG",IF(FN132&gt;=0,"OK","NG"))))</f>
        <v>OK</v>
      </c>
      <c r="FX132" s="192" t="str">
        <f ca="1">IF($F$12&lt;$B132,"",IF(COUNTIF($FP132:$FT132,"不要")=3,"OK",IF($N132="NG","日数NG",IF(AND($F$12&gt;=$B132,$N132="OK",FN132&lt;=$L132*1440),"OK","NG"))))</f>
        <v>OK</v>
      </c>
      <c r="FZ132" s="107" t="str">
        <f ca="1">IF($F$12&lt;$B132,"",IF(COUNTIF($FP132:$FT132,"不要")=3,"",IF(AND($F$12&gt;=$B132,ISNUMBER(FN132)=TRUE),FN132,0)))</f>
        <v/>
      </c>
      <c r="GB132">
        <v>27</v>
      </c>
      <c r="GD132" s="192" t="str">
        <f ca="1">IF($F$12&lt;$B132,"",IF(AND($F$12&gt;=$B132,INDIRECT("'総括分析データ '!"&amp;GD$78&amp;$C132)&lt;&gt;""),VALUE(INDIRECT("'総括分析データ '!"&amp;GD$78&amp;$C132)),""))</f>
        <v/>
      </c>
      <c r="GF132" s="192" t="str">
        <f ca="1">IF($F$12&lt;$B132,"",IF(OR(AND($F$12&gt;=$B132,COUNTIF($F$22:$I$32,"荷待ち時間（うちアイドリング時間）")=0),$D132=0),"不要",IF(AND($F$12&gt;=$B132,COUNTIF($F$22:$I$32,"荷待ち時間（うちアイドリング時間）")&gt;=1,$J132="NG"),"日数NG",IF(AND($F$12&gt;=$B132,COUNTIF($F$22:$I$32,"荷待ち時間（うちアイドリング時間）")&gt;=1,$D132=1,GD132&lt;&gt;""),"OK","NG"))))</f>
        <v>不要</v>
      </c>
      <c r="GH132" s="192" t="str">
        <f ca="1">IF($F$12&lt;$B132,"",IF(OR(AND($F$12&gt;=$B132,COUNTIF($F$35:$I$45,"荷待ち時間（うちアイドリング時間）")=0),$F132=0),"不要",IF(AND($F$12&gt;=$B132,COUNTIF($F$35:$I$45,"荷待ち時間（うちアイドリング時間）")&gt;=1,$J132="NG"),"日数NG",IF(AND($F$12&gt;=$B132,COUNTIF($F$35:$I$45,"荷待ち時間（うちアイドリング時間）")&gt;=1,$F132=1,$GD132&lt;&gt;""),"OK","NG"))))</f>
        <v>不要</v>
      </c>
      <c r="GJ132" s="192" t="str">
        <f ca="1">IF($F$12&lt;$B132,"",IF(OR(AND($F$12&gt;=$B132,COUNTIF($F$48:$I$58,"荷待ち時間（うちアイドリング時間）")=0),$H132=0),"不要",IF(AND($F$12&gt;=$B132,COUNTIF($F$48:$I$58,"荷待ち時間（うちアイドリング時間）")&gt;=1,$J132="NG"),"日数NG",IF(AND($F$12&gt;=$B132,COUNTIF($F$48:$I$58,"荷待ち時間（うちアイドリング時間）")&gt;=1,$H132=1,$GD132&lt;&gt;""),"OK","NG"))))</f>
        <v>不要</v>
      </c>
      <c r="GL132" s="192" t="str">
        <f ca="1">IF($F$12&lt;$B132,"",IF(OR(AND($F$12&gt;=$B132,$F132=0),AND($F$12&gt;=$B132,$F$16&lt;&gt;5)),"不要",IF(AND($F$12&gt;=$B132,$F$16=5,$GD132&lt;&gt;""),"OK","NG")))</f>
        <v>不要</v>
      </c>
      <c r="GN132" s="192" t="str">
        <f ca="1">IF($F$12&lt;$B132,"",IF($N132="NG","日数NG",IF(GD132&gt;=0,"OK","NG")))</f>
        <v>OK</v>
      </c>
      <c r="GP132" s="192" t="str">
        <f ca="1">IF($F$12&lt;$B132,"",IF($N132="NG","日数NG",IF(OR(COUNTIF(GF132:GL132,"不要")=4,AND($F$12&gt;=$B132,$N132="OK",$FN132&gt;=0,$GD132&lt;=FN132),AND($F$12&gt;=$B132,$N132="OK",$FN132="",$GD132&lt;=$L132*1440)),"OK","NG")))</f>
        <v>OK</v>
      </c>
      <c r="GR132" s="107" t="str">
        <f ca="1">IF($F$12&lt;$B132,"",IF(COUNTIF($GF132:$GJ132,"不要")=3,"",IF(AND($F$12&gt;=$B132,ISNUMBER(GD132)=TRUE),GD132,0)))</f>
        <v/>
      </c>
      <c r="GT132" s="192" t="str">
        <f ca="1">IF($F$12&lt;$B132,"",IF(AND($F$12&gt;=$B132,INDIRECT("'総括分析データ '!"&amp;GT$78&amp;$C132)&lt;&gt;""),VALUE(INDIRECT("'総括分析データ '!"&amp;GT$78&amp;$C132)),""))</f>
        <v/>
      </c>
      <c r="GV132" s="192" t="str">
        <f ca="1">IF($F$12&lt;$B132,"",IF(OR(AND($F$12&gt;=$B132,COUNTIF($F$22:$I$32,"早着による待機時間")=0),$D132=0),"不要",IF(AND($F$12&gt;=$B132,COUNTIF($F$22:$I$32,"早着による待機時間")&gt;=1,$J132="NG"),"日数NG",IF(AND($F$12&gt;=$B132,COUNTIF($F$22:$I$32,"早着による待機時間")&gt;=1,$D132=1,GT132&lt;&gt;""),"OK","NG"))))</f>
        <v>不要</v>
      </c>
      <c r="GX132" s="192" t="str">
        <f ca="1">IF($F$12&lt;$B132,"",IF(OR(AND($F$12&gt;=$B132,COUNTIF($F$35:$I$45,"早着による待機時間")=0),$F132=0),"不要",IF(AND($F$12&gt;=$B132,COUNTIF($F$35:$I$45,"早着による待機時間")&gt;=1,$J132="NG"),"日数NG",IF(AND($F$12&gt;=$B132,COUNTIF($F$35:$I$45,"早着による待機時間")&gt;=1,$F132=1,GT132&lt;&gt;""),"OK","NG"))))</f>
        <v>不要</v>
      </c>
      <c r="GZ132" s="192" t="str">
        <f ca="1">IF($F$12&lt;$B132,"",IF(OR(AND($F$12&gt;=$B132,COUNTIF($F$48:$I$58,"早着による待機時間")=0),$H132=0),"不要",IF(AND($F$12&gt;=$B132,COUNTIF($F$48:$I$58,"早着による待機時間")&gt;=1,$J132="NG"),"日数NG",IF(AND($F$12&gt;=$B132,COUNTIF($F$48:$I$58,"早着による待機時間")&gt;=1,$H132=1,GT132&lt;&gt;""),"OK","NG"))))</f>
        <v>不要</v>
      </c>
      <c r="HB132" s="192" t="str">
        <f ca="1">IF($F$12&lt;$B132,"",IF(COUNTIF($GV132:$GZ132,"不要")=3,"OK",IF($N132="NG","日数NG",IF(GT132&gt;=0,"OK","NG"))))</f>
        <v>OK</v>
      </c>
      <c r="HD132" s="192" t="str">
        <f ca="1">IF($F$12&lt;$B132,"",IF(COUNTIF($GV132:$GZ132,"不要")=3,"OK",IF($N132="NG","日数NG",IF(AND($F$12&gt;=$B132,$N132="OK",GT132&lt;=$L132*1440),"OK","NG"))))</f>
        <v>OK</v>
      </c>
      <c r="HF132" s="107" t="str">
        <f ca="1">IF($F$12&lt;$B132,"",IF(COUNTIF($GV132:$GZ132,"不要")=3,"",IF(AND($F$12&gt;=$B132,ISNUMBER(GT132)=TRUE),GT132,0)))</f>
        <v/>
      </c>
      <c r="HH132">
        <v>27</v>
      </c>
      <c r="HJ132" s="192" t="str">
        <f ca="1">IF($F$12&lt;$B132,"",IF(AND($F$12&gt;=$B132,INDIRECT("'総括分析データ '!"&amp;HJ$78&amp;$C132)&lt;&gt;""),VALUE(INDIRECT("'総括分析データ '!"&amp;HJ$78&amp;$C132)),""))</f>
        <v/>
      </c>
      <c r="HL132" s="192" t="str">
        <f ca="1">IF($F$12&lt;$B132,"",IF(OR(AND($F$12&gt;=$B132,COUNTIF($F$22:$I$32,"休憩")=0),$D132=0),"不要",IF(AND($F$12&gt;=$B132,COUNTIF($F$22:$I$32,"休憩")&gt;=1,$J132="NG"),"日数NG",IF(AND($F$12&gt;=$B132,COUNTIF($F$22:$I$32,"休憩")&gt;=1,$D132=1,HJ132&lt;&gt;""),"OK","NG"))))</f>
        <v>不要</v>
      </c>
      <c r="HN132" s="192" t="str">
        <f ca="1">IF($F$12&lt;$B132,"",IF(OR(AND($F$12&gt;=$B132,COUNTIF($F$35:$I$45,"休憩")=0),$F132=0),"不要",IF(AND($F$12&gt;=$B132,COUNTIF($F$35:$I$45,"休憩")&gt;=1,$J132="NG"),"日数NG",IF(AND($F$12&gt;=$B132,COUNTIF($F$35:$I$45,"休憩")&gt;=1,$F132=1,HJ132&lt;&gt;""),"OK","NG"))))</f>
        <v>不要</v>
      </c>
      <c r="HP132" s="192" t="str">
        <f ca="1">IF($F$12&lt;$B132,"",IF(OR(AND($F$12&gt;=$B132,COUNTIF($F$48:$I$58,"休憩")=0),$H132=0),"不要",IF(AND($F$12&gt;=$B132,COUNTIF($F$48:$I$58,"休憩")&gt;=1,$J132="NG"),"日数NG",IF(AND($F$12&gt;=$B132,COUNTIF($F$48:$I$58,"休憩")&gt;=1,$H132=1,HJ132&lt;&gt;""),"OK","NG"))))</f>
        <v>不要</v>
      </c>
      <c r="HR132" s="192" t="str">
        <f ca="1">IF($F$12&lt;$B132,"",IF(COUNTIF($HL132:$HP132,"不要")=3,"OK",IF($N132="NG","日数NG",IF(HJ132&gt;=0,"OK","NG"))))</f>
        <v>OK</v>
      </c>
      <c r="HT132" s="192" t="str">
        <f ca="1">IF($F$12&lt;$B132,"",IF(COUNTIF($HL132:$HP132,"不要")=3,"OK",IF($N132="NG","日数NG",IF(AND($F$12&gt;=$B132,$N132="OK",HJ132&lt;=$L132*1440),"OK","NG"))))</f>
        <v>OK</v>
      </c>
      <c r="HV132" s="107" t="str">
        <f ca="1">IF($F$12&lt;$B132,"",IF(COUNTIF($HL132:$HP132,"不要")=3,"",IF(AND($F$12&gt;=$B132,ISNUMBER(HJ132)=TRUE),HJ132,0)))</f>
        <v/>
      </c>
      <c r="HX132" s="192" t="str">
        <f ca="1">IF($F$12&lt;$B132,"",IF(AND($F$12&gt;=$B132,INDIRECT("'総括分析データ '!"&amp;HX$78&amp;$C132)&lt;&gt;""),VALUE(INDIRECT("'総括分析データ '!"&amp;HX$78&amp;$C132)),""))</f>
        <v/>
      </c>
      <c r="HZ132" s="192" t="str">
        <f ca="1">IF($F$12&lt;$B132,"",IF(OR(AND($F$12&gt;=$B132,COUNTIF($F$22:$I$32,"発着時刻")=0),$D132=0),"不要",IF(AND($F$12&gt;=$B132,COUNTIF($F$22:$I$32,"発着時刻")&gt;=1,$J132="NG"),"日数NG",IF(AND($F$12&gt;=$B132,COUNTIF($F$22:$I$32,"発着時刻")&gt;=1,$D132=1,HX132&lt;&gt;""),"OK","NG"))))</f>
        <v>不要</v>
      </c>
      <c r="IB132" s="192" t="str">
        <f ca="1">IF($F$12&lt;$B132,"",IF(OR(AND($F$12&gt;=$B132,COUNTIF($F$35:$I$45,"発着時刻")=0),$F132=0),"不要",IF(AND($F$12&gt;=$B132,COUNTIF($F$35:$I$45,"発着時刻")&gt;=1,$J132="NG"),"日数NG",IF(AND($F$12&gt;=$B132,COUNTIF($F$35:$I$45,"発着時刻")&gt;=1,$F132=1,HX132&lt;&gt;""),"OK","NG"))))</f>
        <v>不要</v>
      </c>
      <c r="ID132" s="192" t="str">
        <f ca="1">IF($F$12&lt;$B132,"",IF(OR(AND($F$12&gt;=$B132,COUNTIF($F$48:$I$58,"発着時刻")=0),$H132=0),"不要",IF(AND($F$12&gt;=$B132,COUNTIF($F$48:$I$58,"発着時刻")&gt;=1,$J132="NG"),"日数NG",IF(AND($F$12&gt;=$B132,COUNTIF($F$48:$I$58,"発着時刻")&gt;=1,$H132=1,HX132&lt;&gt;""),"OK","NG"))))</f>
        <v>不要</v>
      </c>
      <c r="IF132" s="192" t="str">
        <f ca="1">IF($F$12&lt;$B132,"",IF(COUNTIF(HZ132:ID132,"不要")=3,"OK",IF($N132="NG","日数NG",IF(HX132="","OK",IF(AND(HX132&gt;=0,HX132&lt;&gt;"",ROUNDUP(HX132,0)-ROUNDDOWN(HX132,0)=0),"OK","NG")))))</f>
        <v>OK</v>
      </c>
      <c r="IH132" s="107" t="str">
        <f ca="1">IF($F$12&lt;$B132,"",IF(COUNTIF(HZ132:ID132,"不要")=3,"",IF(AND($F$12&gt;=$B132,ISNUMBER(HX132)=TRUE),HX132,0)))</f>
        <v/>
      </c>
      <c r="IJ132" s="192" t="str">
        <f ca="1">IF($F$12&lt;$B132,"",IF(AND($F$12&gt;=$B132,INDIRECT("'総括分析データ '!"&amp;IJ$78&amp;$C132)&lt;&gt;""),INDIRECT("'総括分析データ '!"&amp;IJ$78&amp;$C132),""))</f>
        <v/>
      </c>
      <c r="IL132" s="192" t="str">
        <f ca="1">IF($F$12&lt;$B132,"",IF(OR(AND($F$12&gt;=$B132,COUNTIF($F$22:$I$32,"積載情報")=0),$D132=0),"不要",IF(AND($F$12&gt;=$B132,COUNTIF($F$22:$I$32,"積載情報")&gt;=1,$J132="NG"),"日数NG",IF(AND($F$12&gt;=$B132,COUNTIF($F$22:$I$32,"積載情報")&gt;=1,$D132=1,IJ132&lt;&gt;""),"OK","NG"))))</f>
        <v>不要</v>
      </c>
      <c r="IN132" s="192" t="str">
        <f ca="1">IF($F$12&lt;$B132,"",IF(OR(AND($F$12&gt;=$B132,COUNTIF($F$35:$I$45,"積載情報")=0),$F132=0),"不要",IF(AND($F$12&gt;=$B132,COUNTIF($F$35:$I$45,"積載情報")&gt;=1,$J132="NG"),"日数NG",IF(AND($F$12&gt;=$B132,COUNTIF($F$35:$I$45,"積載情報")&gt;=1,$F132=1,IJ132&lt;&gt;""),"OK","NG"))))</f>
        <v>不要</v>
      </c>
      <c r="IP132" s="192" t="str">
        <f ca="1">IF($F$12&lt;$B132,"",IF(OR(AND($F$12&gt;=$B132,COUNTIF($F$48:$I$58,"積載情報")=0),$H132=0),"不要",IF(AND($F$12&gt;=$B132,COUNTIF($F$48:$I$58,"積載情報")&gt;=1,$J132="NG"),"日数NG",IF(AND($F$12&gt;=$B132,COUNTIF($F$48:$I$58,"積載情報")&gt;=1,$H132=1,IJ132&lt;&gt;""),"OK","NG"))))</f>
        <v>不要</v>
      </c>
      <c r="IR132" s="192" t="str">
        <f ca="1">IF($F$12&lt;$B132,"",IF(COUNTIF(IL132:IP132,"不要")=3,"OK",IF($N132="NG","日数NG",IF(IJ132="","OK",IF(COUNTIF(プルダウンリスト!$C$5:$C$8,反映・確認シート!IJ132)=1,"OK","NG")))))</f>
        <v>OK</v>
      </c>
      <c r="IT132" s="107" t="str">
        <f ca="1">IF($F$12&lt;$B132,"",IF($F$12&lt;$B132,"",IF(COUNTIF(IL132:IP132,"不要")=3,"",IJ132)))</f>
        <v/>
      </c>
      <c r="IV132" s="192" t="str">
        <f ca="1">IF($F$12&lt;$B132,"",IF(OR(AND($F$12&gt;=$B132,COUNTIF($F$48:$I$58,"積載情報")=0),$H132=0),"不要",IF(AND($F$12&gt;=$B132,COUNTIF($F$48:$I$58,"積載情報")&gt;=1,$J132="NG"),"日数NG",IF(AND($F$12&gt;=$B132,COUNTIF($F$48:$I$58,"積載情報")&gt;=1,$H132=1,IP132&lt;&gt;""),"OK","NG"))))</f>
        <v>不要</v>
      </c>
      <c r="IX132">
        <v>27</v>
      </c>
      <c r="IZ132" s="192" t="str">
        <f ca="1">IF($F$12&lt;$B132,"",IF(AND($F$12&gt;=$B132,INDIRECT("'総括分析データ '!"&amp;IZ$78&amp;$C132)&lt;&gt;""),VALUE(INDIRECT("'総括分析データ '!"&amp;IZ$78&amp;$C132)),""))</f>
        <v/>
      </c>
      <c r="JB132" s="192" t="str">
        <f ca="1">IF($F$12&lt;$B132,"",IF(OR(AND($F$12&gt;=$B132,COUNTIF($F$22:$I$32,"空車情報")=0),$D132=0),"不要",IF(AND($F$12&gt;=$B132,COUNTIF($F$22:$I$32,"空車情報")&gt;=1,$J132="NG"),"日数NG",IF(AND($F$12&gt;=$B132,COUNTIF($F$22:$I$32,"空車情報")&gt;=1,$D132=1,IZ132&lt;&gt;""),"OK","NG"))))</f>
        <v>不要</v>
      </c>
      <c r="JD132" s="192" t="str">
        <f ca="1">IF($F$12&lt;$B132,"",IF(OR(AND($F$12&gt;=$B132,COUNTIF($F$35:$I$45,"空車情報")=0),$F132=0),"不要",IF(AND($F$12&gt;=$B132,COUNTIF($F$35:$I$45,"空車情報")&gt;=1,$J132="NG"),"日数NG",IF(AND($F$12&gt;=$B132,COUNTIF($F$35:$I$45,"空車情報")&gt;=1,$F132=1,IZ132&lt;&gt;""),"OK","NG"))))</f>
        <v>不要</v>
      </c>
      <c r="JF132" s="192" t="str">
        <f ca="1">IF($F$12&lt;$B132,"",IF(OR(AND($F$12&gt;=$B132,COUNTIF($F$48:$I$58,"空車情報")=0),$H132=0),"不要",IF(AND($F$12&gt;=$B132,COUNTIF($F$48:$I$58,"空車情報")&gt;=1,$J132="NG"),"日数NG",IF(AND($F$12&gt;=$B132,COUNTIF($F$48:$I$58,"空車情報")&gt;=1,$H132=1,IZ132&lt;&gt;""),"OK","NG"))))</f>
        <v>不要</v>
      </c>
      <c r="JH132" s="192" t="str">
        <f ca="1">IF($F$12&lt;$B132,"",IF(COUNTIF(JB132:JF132,"不要")=3,"OK",IF($N132="NG","日数NG",IF(IZ132&gt;=0,"OK","NG"))))</f>
        <v>OK</v>
      </c>
      <c r="JJ132" s="192" t="str">
        <f ca="1">IF($F$12&lt;$B132,"",IF(COUNTIF(JB132:JF132,"不要")=3,"OK",IF($N132="NG","日数NG",IF(OR(AND($F$12&gt;=$B132,$N132="OK",$CH132&gt;=0,IZ132&lt;=$CH132),AND($F$12&gt;=$B132,$N132="OK",$CH132="",IZ132&lt;=$L132*1440)),"OK","NG"))))</f>
        <v>OK</v>
      </c>
      <c r="JL132" s="107" t="str">
        <f ca="1">IF($F$12&lt;$B132,"",IF(COUNTIF(JB132:JF132,"不要")=3,"",IF(AND($F$12&gt;=$B132,ISNUMBER(IZ132)=TRUE),IZ132,0)))</f>
        <v/>
      </c>
      <c r="JN132" s="192" t="str">
        <f ca="1">IF($F$12&lt;$B132,"",IF(AND($F$12&gt;=$B132,INDIRECT("'総括分析データ '!"&amp;JN$78&amp;$C132)&lt;&gt;""),VALUE(INDIRECT("'総括分析データ '!"&amp;JN$78&amp;$C132)),""))</f>
        <v/>
      </c>
      <c r="JP132" s="192" t="str">
        <f ca="1">IF($F$12&lt;$B132,"",IF(OR(AND($F$12&gt;=$B132,COUNTIF($F$22:$I$32,"空車情報")=0),$D132=0),"不要",IF(AND($F$12&gt;=$B132,COUNTIF($F$22:$I$32,"空車情報")&gt;=1,$J132="NG"),"日数NG",IF(AND($F$12&gt;=$B132,COUNTIF($F$22:$I$32,"空車情報")&gt;=1,$D132=1,JN132&lt;&gt;""),"OK","NG"))))</f>
        <v>不要</v>
      </c>
      <c r="JR132" s="192" t="str">
        <f ca="1">IF($F$12&lt;$B132,"",IF(OR(AND($F$12&gt;=$B132,COUNTIF($F$35:$I$45,"空車情報")=0),$F132=0),"不要",IF(AND($F$12&gt;=$B132,COUNTIF($F$35:$I$45,"空車情報")&gt;=1,$J132="NG"),"日数NG",IF(AND($F$12&gt;=$B132,COUNTIF($F$35:$I$45,"空車情報")&gt;=1,$F132=1,JN132&lt;&gt;""),"OK","NG"))))</f>
        <v>不要</v>
      </c>
      <c r="JT132" s="192" t="str">
        <f ca="1">IF($F$12&lt;$B132,"",IF(OR(AND($F$12&gt;=$B132,COUNTIF($F$48:$I$58,"空車情報")=0),$H132=0),"不要",IF(AND($F$12&gt;=$B132,COUNTIF($F$48:$I$58,"空車情報")&gt;=1,$J132="NG"),"日数NG",IF(AND($F$12&gt;=$B132,COUNTIF($F$48:$I$58,"空車情報")&gt;=1,$H132=1,JN132&lt;&gt;""),"OK","NG"))))</f>
        <v>不要</v>
      </c>
      <c r="JV132" s="192" t="str">
        <f ca="1">IF($F$12&lt;$B132,"",IF(COUNTIF(JP132:JT132,"不要")=3,"OK",IF($N132="NG","日数NG",IF(AND($F$12&gt;=$B132,JN132&gt;=0,JN132&lt;=AV132),"OK","NG"))))</f>
        <v>OK</v>
      </c>
      <c r="JX132" s="107" t="str">
        <f ca="1">IF($F$12&lt;$B132,"",IF(COUNTIF(JP132:JT132,"不要")=3,"",IF(AND($F$12&gt;=$B132,ISNUMBER(JN132)=TRUE),JN132,0)))</f>
        <v/>
      </c>
      <c r="JZ132" s="192" t="str">
        <f ca="1">IF($F$12&lt;$B132,"",IF(AND($F$12&gt;=$B132,INDIRECT("'総括分析データ '!"&amp;JZ$78&amp;$C132)&lt;&gt;""),VALUE(INDIRECT("'総括分析データ '!"&amp;JZ$78&amp;$C132)),""))</f>
        <v/>
      </c>
      <c r="KB132" s="192" t="str">
        <f ca="1">IF($F$12&lt;$B132,"",IF(OR(AND($F$12&gt;=$B132,COUNTIF($F$22:$I$32,"空車情報")=0),$D132=0),"不要",IF(AND($F$12&gt;=$B132,COUNTIF($F$22:$I$32,"空車情報")&gt;=1,$J132="NG"),"日数NG",IF(AND($F$12&gt;=$B132,COUNTIF($F$22:$I$32,"空車情報")&gt;=1,$D132=1,JZ132&lt;&gt;""),"OK","NG"))))</f>
        <v>不要</v>
      </c>
      <c r="KD132" s="192" t="str">
        <f ca="1">IF($F$12&lt;$B132,"",IF(OR(AND($F$12&gt;=$B132,COUNTIF($F$35:$I$45,"空車情報")=0),$F132=0),"不要",IF(AND($F$12&gt;=$B132,COUNTIF($F$35:$I$45,"空車情報")&gt;=1,$J132="NG"),"日数NG",IF(AND($F$12&gt;=$B132,COUNTIF($F$35:$I$45,"空車情報")&gt;=1,$F132=1,JZ132&lt;&gt;""),"OK","NG"))))</f>
        <v>不要</v>
      </c>
      <c r="KF132" s="192" t="str">
        <f ca="1">IF($F$12&lt;$B132,"",IF(OR(AND($F$12&gt;=$B132,COUNTIF($F$48:$I$58,"空車情報")=0),$H132=0),"不要",IF(AND($F$12&gt;=$B132,COUNTIF($F$48:$I$58,"空車情報")&gt;=1,$J132="NG"),"日数NG",IF(AND($F$12&gt;=$B132,COUNTIF($F$48:$I$58,"空車情報")&gt;=1,$H132=1,JZ132&lt;&gt;""),"OK","NG"))))</f>
        <v>不要</v>
      </c>
      <c r="KH132" s="192" t="str">
        <f ca="1">IF($F$12&lt;$B132,"",IF(COUNTIF(KB132:KF132,"不要")=3,"OK",IF($N132="NG","日数NG",IF(AND($F$12&gt;=$B132,JZ132&gt;=0,JZ132&lt;=100),"OK","NG"))))</f>
        <v>OK</v>
      </c>
      <c r="KJ132" s="107" t="str">
        <f ca="1">IF($F$12&lt;$B132,"",IF(COUNTIF(KB132:KF132,"不要")=3,"",IF(AND($F$12&gt;=$B132,ISNUMBER(JZ132)=TRUE),JZ132,0)))</f>
        <v/>
      </c>
      <c r="KL132">
        <v>27</v>
      </c>
      <c r="KN132" s="192" t="str">
        <f ca="1">IF($F$12&lt;$B132,"",IF(AND($F$12&gt;=$B132,INDIRECT("'総括分析データ '!"&amp;KN$78&amp;$C132)&lt;&gt;""),VALUE(INDIRECT("'総括分析データ '!"&amp;KN$78&amp;$C132)),""))</f>
        <v/>
      </c>
      <c r="KP132" s="192" t="str">
        <f ca="1">IF($F$12&lt;$B132,"",IF(OR(AND($F$12&gt;=$B132,COUNTIF($F$22:$I$32,"交通情報")=0),$D132=0),"不要",IF(AND($F$12&gt;=$B132,COUNTIF($F$22:$I$32,"交通情報")&gt;=1,$AX132="*NG*"),"距離NG",IF(AND($F$12&gt;=$B132,COUNTIF($F$22:$I$32,"交通情報")&gt;=1,$D132=1,KN132&lt;&gt;""),"OK","NG"))))</f>
        <v>不要</v>
      </c>
      <c r="KR132" s="192" t="str">
        <f ca="1">IF($F$12&lt;$B132,"",IF(OR(AND($F$12&gt;=$B132,COUNTIF($F$35:$I$45,"交通情報")=0),$F132=0),"不要",IF(AND($F$12&gt;=$B132,COUNTIF($F$35:$I$45,"交通情報")&gt;=1,$AX132="*NG*"),"距離NG",IF(AND($F$12&gt;=$B132,COUNTIF($F$35:$I$45,"交通情報")&gt;=1,$F132=1,KN132&lt;&gt;""),"OK","NG"))))</f>
        <v>不要</v>
      </c>
      <c r="KT132" s="192" t="str">
        <f ca="1">IF($F$12&lt;$B132,"",IF(OR(AND($F$12&gt;=$B132,COUNTIF($F$48:$I$58,"交通情報")=0),$H132=0),"不要",IF(AND($F$12&gt;=$B132,COUNTIF($F$48:$I$58,"交通情報")&gt;=1,$AX132="*NG*"),"距離NG",IF(AND($F$12&gt;=$B132,COUNTIF($F$48:$I$58,"交通情報")&gt;=1,$H132=1,KN132&lt;&gt;""),"OK","NG"))))</f>
        <v>不要</v>
      </c>
      <c r="KV132" s="192" t="str">
        <f ca="1">IF($F$12&lt;$B132,"",IF(COUNTIF(KP132:KT132,"不要")=3,"OK",IF($N132="NG","日数NG",IF(AND($F$12&gt;=$B132,KN132&gt;=0,KN132&lt;=$AV132),"OK","NG"))))</f>
        <v>OK</v>
      </c>
      <c r="KX132" s="107" t="str">
        <f ca="1">IF($F$12&lt;$B132,"",IF(COUNTIF(KP132:KT132,"不要")=3,"",IF(AND($F$12&gt;=$B132,ISNUMBER(KN132)=TRUE),KN132,0)))</f>
        <v/>
      </c>
      <c r="KZ132" s="192" t="str">
        <f ca="1">IF($F$12&lt;$B132,"",IF(AND($F$12&gt;=$B132,INDIRECT("'総括分析データ '!"&amp;KZ$78&amp;$C132)&lt;&gt;""),VALUE(INDIRECT("'総括分析データ '!"&amp;KZ$78&amp;$C132)),""))</f>
        <v/>
      </c>
      <c r="LB132" s="192" t="str">
        <f ca="1">IF($F$12&lt;$B132,"",IF(OR(AND($F$12&gt;=$B132,COUNTIF($F$22:$I$32,"交通情報")=0),$D132=0),"不要",IF(AND($F$12&gt;=$B132,COUNTIF($F$22:$I$32,"交通情報")&gt;=1,$D132=1,KZ132&lt;&gt;""),"OK","NG")))</f>
        <v>不要</v>
      </c>
      <c r="LD132" s="192" t="str">
        <f ca="1">IF($F$12&lt;$B132,"",IF(OR(AND($F$12&gt;=$B132,COUNTIF($F$35:$I$45,"交通情報")=0),$F132=0),"不要",IF(AND($F$12&gt;=$B132,COUNTIF($F$35:$I$45,"交通情報")&gt;=1,$F132=1,KZ132&lt;&gt;""),"OK","NG")))</f>
        <v>不要</v>
      </c>
      <c r="LF132" s="192" t="str">
        <f ca="1">IF($F$12&lt;$B132,"",IF(OR(AND($F$12&gt;=$B132,COUNTIF($F$48:$I$58,"交通情報")=0),$H132=0),"不要",IF(AND($F$12&gt;=$B132,COUNTIF($F$48:$I$58,"交通情報")&gt;=1,$H132=1,KZ132&lt;&gt;""),"OK","NG")))</f>
        <v>不要</v>
      </c>
      <c r="LH132" s="192" t="str">
        <f ca="1">IF($F$12&lt;$B132,"",IF(COUNTIF(LB132:LF132,"不要")=3,"OK",IF($N132="NG","日数NG",IF(KZ132="","OK",IF(AND(KZ132&gt;=0,KZ132&lt;&gt;"",ROUNDUP(KZ132,0)-ROUNDDOWN(KZ132,0)=0),"OK","NG")))))</f>
        <v>OK</v>
      </c>
      <c r="LJ132" s="107" t="str">
        <f ca="1">IF($F$12&lt;$B132,"",IF(COUNTIF(LB132:LF132,"不要")=3,"",IF(AND($F$12&gt;=$B132,ISNUMBER(KZ132)=TRUE),KZ132,0)))</f>
        <v/>
      </c>
      <c r="LL132" s="192" t="str">
        <f ca="1">IF($F$12&lt;$B132,"",IF(AND($F$12&gt;=$B132,INDIRECT("'総括分析データ '!"&amp;LL$78&amp;$C132)&lt;&gt;""),VALUE(INDIRECT("'総括分析データ '!"&amp;LL$78&amp;$C132)),""))</f>
        <v/>
      </c>
      <c r="LN132" s="192" t="str">
        <f ca="1">IF($F$12&lt;$B132,"",IF(OR(AND($F$12&gt;=$B132,COUNTIF($F$22:$I$32,"交通情報")=0),$D132=0),"不要",IF(AND($F$12&gt;=$B132,COUNTIF($F$22:$I$32,"交通情報")&gt;=1,$J132="NG"),"日数NG",IF(AND($F$12&gt;=$B132,COUNTIF($F$22:$I$32,"交通情報")&gt;=1,$D132=1,LL132&lt;&gt;""),"OK","NG"))))</f>
        <v>不要</v>
      </c>
      <c r="LP132" s="192" t="str">
        <f ca="1">IF($F$12&lt;$B132,"",IF(OR(AND($F$12&gt;=$B132,COUNTIF($F$35:$I$45,"交通情報")=0),$F132=0),"不要",IF(AND($F$12&gt;=$B132,COUNTIF($F$35:$I$45,"交通情報")&gt;=1,$J132="NG"),"日数NG",IF(AND($F$12&gt;=$B132,COUNTIF($F$35:$I$45,"交通情報")&gt;=1,$F132=1,LL132&lt;&gt;""),"OK","NG"))))</f>
        <v>不要</v>
      </c>
      <c r="LR132" s="192" t="str">
        <f ca="1">IF($F$12&lt;$B132,"",IF(OR(AND($F$12&gt;=$B132,COUNTIF($F$48:$I$58,"交通情報")=0),$H132=0),"不要",IF(AND($F$12&gt;=$B132,COUNTIF($F$48:$I$58,"交通情報")&gt;=1,$J132="NG"),"日数NG",IF(AND($F$12&gt;=$B132,COUNTIF($F$48:$I$58,"交通情報")&gt;=1,$H132=1,LL132&lt;&gt;""),"OK","NG"))))</f>
        <v>不要</v>
      </c>
      <c r="LT132" s="192" t="str">
        <f ca="1">IF($F$12&lt;$B132,"",IF(COUNTIF(LN132:LR132,"不要")=3,"OK",IF($N132="NG","日数NG",IF(LL132&gt;=0,"OK","NG"))))</f>
        <v>OK</v>
      </c>
      <c r="LV132" s="192" t="str">
        <f ca="1">IF($F$12&lt;$B132,"",IF(COUNTIF(LN132:LR132,"不要")=3,"OK",IF($N132="NG","日数NG",IF(OR(AND($F$12&gt;=$B132,$N132="OK",$CH132&gt;=0,LL132&lt;=$CH132),AND($F$12&gt;=$B132,$N132="OK",$CH132="",LL132&lt;=$L132*1440)),"OK","NG"))))</f>
        <v>OK</v>
      </c>
      <c r="LX132" s="107" t="str">
        <f ca="1">IF($F$12&lt;$B132,"",IF(COUNTIF(LN132:LR132,"不要")=3,"",IF(AND($F$12&gt;=$B132,ISNUMBER(LL132)=TRUE),LL132,0)))</f>
        <v/>
      </c>
      <c r="LZ132">
        <v>27</v>
      </c>
      <c r="MB132" s="192" t="str">
        <f ca="1">IF($F$12&lt;$B132,"",IF(AND($F$12&gt;=$B132,INDIRECT("'総括分析データ '!"&amp;MB$78&amp;$C132)&lt;&gt;""),VALUE(INDIRECT("'総括分析データ '!"&amp;MB$78&amp;$C132)),""))</f>
        <v/>
      </c>
      <c r="MD132" s="192" t="str">
        <f ca="1">IF($F$12&lt;$B132,"",IF(OR(AND($F$12&gt;=$B132,COUNTIF($F$22:$I$32,"温度情報")=0),$D132=0),"不要",IF(AND($F$12&gt;=$B132,COUNTIF($F$22:$I$32,"温度情報")&gt;=1,$J132="NG"),"日数NG",IF(AND($F$12&gt;=$B132,COUNTIF($F$22:$I$32,"温度情報")&gt;=1,$D132=1,MB132&lt;&gt;""),"OK","NG"))))</f>
        <v>不要</v>
      </c>
      <c r="MF132" s="192" t="str">
        <f ca="1">IF($F$12&lt;$B132,"",IF(OR(AND($F$12&gt;=$B132,COUNTIF($F$35:$I$45,"温度情報")=0),$F132=0),"不要",IF(AND($F$12&gt;=$B132,COUNTIF($F$35:$I$45,"温度情報")&gt;=1,$J132="NG"),"日数NG",IF(AND($F$12&gt;=$B132,COUNTIF($F$35:$I$45,"温度情報")&gt;=1,$F132=1,MB132&lt;&gt;""),"OK","NG"))))</f>
        <v>不要</v>
      </c>
      <c r="MH132" s="192" t="str">
        <f ca="1">IF($F$12&lt;$B132,"",IF(OR(AND($F$12&gt;=$B132,COUNTIF($F$48:$I$58,"温度情報")=0),$H132=0),"不要",IF(AND($F$12&gt;=$B132,COUNTIF($F$48:$I$58,"温度情報")&gt;=1,$J132="NG"),"日数NG",IF(AND($F$12&gt;=$B132,COUNTIF($F$48:$I$58,"温度情報")&gt;=1,$H132=1,MB132&lt;&gt;""),"OK","NG"))))</f>
        <v>不要</v>
      </c>
      <c r="MJ132" s="192" t="str">
        <f ca="1">IF($F$12&lt;$B132,"",IF(COUNTIF(MD132:MH132,"不要")=3,"OK",IF(AND($F$12&gt;=$B132,MB132&gt;100,MB132&lt;-100),"BC","OK")))</f>
        <v>OK</v>
      </c>
      <c r="ML132" s="107" t="str">
        <f ca="1">IF($F$12&lt;$B132,"",IF(COUNTIF(MD132:MH132,"不要")=3,"",IF(AND($F$12&gt;=$B132,ISNUMBER(MB132)=TRUE),MB132,0)))</f>
        <v/>
      </c>
      <c r="MN132" s="192" t="str">
        <f ca="1">IF($F$12&lt;$B132,"",IF(AND($F$12&gt;=$B132,INDIRECT("'総括分析データ '!"&amp;MN$78&amp;$C132)&lt;&gt;""),VALUE(INDIRECT("'総括分析データ '!"&amp;MN$78&amp;$C132)),""))</f>
        <v/>
      </c>
      <c r="MP132" s="192" t="str">
        <f ca="1">IF($F$12&lt;$B132,"",IF(OR(AND($F$12&gt;=$B132,COUNTIF($F$22:$I$32,"温度情報")=0),$D132=0),"不要",IF(AND($F$12&gt;=$B132,COUNTIF($F$22:$I$32,"温度情報")&gt;=1,$J132="NG"),"日数NG",IF(AND($F$12&gt;=$B132,COUNTIF($F$22:$I$32,"温度情報")&gt;=1,$D132=1,MN132&lt;&gt;""),"OK","NG"))))</f>
        <v>不要</v>
      </c>
      <c r="MR132" s="192" t="str">
        <f ca="1">IF($F$12&lt;$B132,"",IF(OR(AND($F$12&gt;=$B132,COUNTIF($F$35:$I$45,"温度情報")=0),$F132=0),"不要",IF(AND($F$12&gt;=$B132,COUNTIF($F$35:$I$45,"温度情報")&gt;=1,$J132="NG"),"日数NG",IF(AND($F$12&gt;=$B132,COUNTIF($F$35:$I$45,"温度情報")&gt;=1,$F132=1,MN132&lt;&gt;""),"OK","NG"))))</f>
        <v>不要</v>
      </c>
      <c r="MT132" s="192" t="str">
        <f ca="1">IF($F$12&lt;$B132,"",IF(OR(AND($F$12&gt;=$B132,COUNTIF($F$48:$I$58,"温度情報")=0),$H132=0),"不要",IF(AND($F$12&gt;=$B132,COUNTIF($F$48:$I$58,"温度情報")&gt;=1,$J132="NG"),"日数NG",IF(AND($F$12&gt;=$B132,COUNTIF($F$48:$I$58,"温度情報")&gt;=1,$H132=1,MN132&lt;&gt;""),"OK","NG"))))</f>
        <v>不要</v>
      </c>
      <c r="MV132" s="192" t="str">
        <f ca="1">IF($F$12&lt;$B132,"",IF(COUNTIF(MP132:MT132,"不要")=3,"OK",IF(AND($F$12&gt;=$B132,MN132&gt;100,MN132&lt;-100),"BC","OK")))</f>
        <v>OK</v>
      </c>
      <c r="MX132" s="107" t="str">
        <f ca="1">IF($F$12&lt;$B132,"",IF(COUNTIF(MP132:MT132,"不要")=3,"",IF(AND($F$12&gt;=$B132,ISNUMBER(MN132)=TRUE),MN132,0)))</f>
        <v/>
      </c>
      <c r="MZ132" s="192" t="str">
        <f ca="1">IF($F$12&lt;$B132,"",IF(AND($F$12&gt;=$B132,INDIRECT("'総括分析データ '!"&amp;MZ$78&amp;$C132)&lt;&gt;""),VALUE(INDIRECT("'総括分析データ '!"&amp;MZ$78&amp;$C132)),""))</f>
        <v/>
      </c>
      <c r="NB132" s="192" t="str">
        <f ca="1">IF($F$12&lt;$B132,"",IF(OR(AND($F$12&gt;=$B132,COUNTIF($F$22:$I$32,"温度情報")=0),$D132=0),"不要",IF(AND($F$12&gt;=$B132,COUNTIF($F$22:$I$32,"温度情報")&gt;=1,$J132="NG"),"日数NG",IF(AND($F$12&gt;=$B132,COUNTIF($F$22:$I$32,"温度情報")&gt;=1,$D132=1,MZ132&lt;&gt;""),"OK","NG"))))</f>
        <v>不要</v>
      </c>
      <c r="ND132" s="192" t="str">
        <f ca="1">IF($F$12&lt;$B132,"",IF(OR(AND($F$12&gt;=$B132,COUNTIF($F$35:$I$45,"温度情報")=0),$F132=0),"不要",IF(AND($F$12&gt;=$B132,COUNTIF($F$35:$I$45,"温度情報")&gt;=1,$J132="NG"),"日数NG",IF(AND($F$12&gt;=$B132,COUNTIF($F$35:$I$45,"温度情報")&gt;=1,$F132=1,MZ132&lt;&gt;""),"OK","NG"))))</f>
        <v>不要</v>
      </c>
      <c r="NF132" s="192" t="str">
        <f ca="1">IF($F$12&lt;$B132,"",IF(OR(AND($F$12&gt;=$B132,COUNTIF($F$48:$I$58,"温度情報")=0),$H132=0),"不要",IF(AND($F$12&gt;=$B132,COUNTIF($F$48:$I$58,"温度情報")&gt;=1,$J132="NG"),"日数NG",IF(AND($F$12&gt;=$B132,COUNTIF($F$48:$I$58,"温度情報")&gt;=1,$H132=1,MZ132&lt;&gt;""),"OK","NG"))))</f>
        <v>不要</v>
      </c>
      <c r="NH132" s="192" t="str">
        <f ca="1">IF($F$12&lt;$B132,"",IF(COUNTIF(NB132:NF132,"不要")=3,"OK",IF($N132="NG","日数NG",IF(MZ132="","OK",IF(AND(MZ132&gt;=0,MZ132&lt;&gt;"",ROUNDUP(MZ132,0)-ROUNDDOWN(MZ132,0)=0),"OK","NG")))))</f>
        <v>OK</v>
      </c>
      <c r="NJ132" s="107" t="str">
        <f ca="1">IF($F$12&lt;$B132,"",IF(COUNTIF(NB132:NF132,"不要")=3,"",IF(AND($F$12&gt;=$B132,ISNUMBER(MZ132)=TRUE),MZ132,0)))</f>
        <v/>
      </c>
      <c r="NL132">
        <v>27</v>
      </c>
      <c r="NN132" s="192" t="str">
        <f ca="1">IF($F$12&lt;$B132,"",IF(AND($F$12&gt;=$B132,INDIRECT("'総括分析データ '!"&amp;NN$78&amp;$C132)&lt;&gt;""),INDIRECT("'総括分析データ '!"&amp;NN$78&amp;$C132),""))</f>
        <v/>
      </c>
      <c r="NP132" s="192" t="str">
        <f>IF(OR($F$12&lt;$B132,AND($F$64="",$H$64="",$J$64="")),"",IF(AND($F$12&gt;=$B132,OR($F$64="",$D132=0)),"不要",IF(AND($F$12&gt;=$B132,$F$64&lt;&gt;"",$D132=1,NN132&lt;&gt;""),"OK","NG")))</f>
        <v/>
      </c>
      <c r="NR132" s="192" t="str">
        <f>IF(OR($F$12&lt;$B132,AND($F$64="",$H$64="",$J$64="")),"",IF(AND($F$12&gt;=$B132,OR($H$64="",$H$64=17,$D132=0)),"不要",IF(AND($F$12&gt;=$B132,$H$64&lt;&gt;"",$D132=1,NN132&lt;&gt;""),"OK","NG")))</f>
        <v/>
      </c>
      <c r="NT132" s="107" t="str">
        <f>IF(OR(COUNTIF(NP132:NR132,"不要")=2,AND(NP132="",NR132="")),"",NN132)</f>
        <v/>
      </c>
      <c r="NV132" s="192" t="str">
        <f ca="1">IF($F$12&lt;$B132,"",IF(AND($F$12&gt;=$B132,INDIRECT("'総括分析データ '!"&amp;NV$78&amp;$C132)&lt;&gt;""),INDIRECT("'総括分析データ '!"&amp;NV$78&amp;$C132),""))</f>
        <v/>
      </c>
      <c r="NX132" s="192" t="str">
        <f>IF(OR($F$12&lt;$B132,AND($F$66="",$H$66="",$J$66="")),"",IF(AND($F$12&gt;=$B132,OR($F$66="",$D132=0)),"不要",IF(AND($F$12&gt;=$B132,$F$66&lt;&gt;"",$D132=1,NV132&lt;&gt;""),"OK","NG")))</f>
        <v/>
      </c>
      <c r="NZ132" s="192" t="str">
        <f>IF(OR($F$12&lt;$B132,AND($F$66="",$H$66="",$J$66="")),"",IF(AND($F$12&gt;=$B132,OR($H$66="",$H$66=17,$D132=0)),"不要",IF(AND($F$12&gt;=$B132,$H$66&lt;&gt;"",$D132=1,NV132&lt;&gt;""),"OK","NG")))</f>
        <v/>
      </c>
      <c r="OB132" s="107" t="str">
        <f>IF(OR(COUNTIF(NX132:NZ132,"不要")=2,AND(NX132="",NZ132="")),"",NV132)</f>
        <v/>
      </c>
      <c r="OD132" s="192" t="str">
        <f ca="1">IF($F$12&lt;$B132,"",IF(AND($F$12&gt;=$B132,INDIRECT("'総括分析データ '!"&amp;OD$78&amp;$C132)&lt;&gt;""),INDIRECT("'総括分析データ '!"&amp;OD$78&amp;$C132),""))</f>
        <v/>
      </c>
      <c r="OF132" s="192" t="str">
        <f>IF(OR($F$12&lt;$B132,AND($F$68="",$H$68="",$J$68="")),"",IF(AND($F$12&gt;=$B132,OR($F$68="",$D132=0)),"不要",IF(AND($F$12&gt;=$B132,$F$68&lt;&gt;"",$D132=1,OD132&lt;&gt;""),"OK","NG")))</f>
        <v/>
      </c>
      <c r="OH132" s="192" t="str">
        <f>IF(OR($F$12&lt;$B132,AND($F$68="",$H$68="",$J$68="")),"",IF(AND($F$12&gt;=$B132,OR($H$68="",$H$68=17,$D132=0)),"不要",IF(AND($F$12&gt;=$B132,$H$68&lt;&gt;"",$D132=1,OD132&lt;&gt;""),"OK","NG")))</f>
        <v/>
      </c>
      <c r="OJ132" s="107" t="str">
        <f>IF(OR(COUNTIF(OF132:OH132,"不要")=2,AND(OF132="",OH132="")),"",OD132)</f>
        <v/>
      </c>
      <c r="OL132" s="192" t="str">
        <f ca="1">IF($F$12&lt;$B132,"",IF(AND($F$12&gt;=$B132,INDIRECT("'総括分析データ '!"&amp;OL$78&amp;$C132)&lt;&gt;""),INDIRECT("'総括分析データ '!"&amp;OL$78&amp;$C132),""))</f>
        <v/>
      </c>
      <c r="ON132" s="192" t="str">
        <f>IF(OR($F$12&lt;$B132,AND($F$70="",$H$70="",$J$70="")),"",IF(AND($F$12&gt;=$B132,OR($F$70="",$D132=0)),"不要",IF(AND($F$12&gt;=$B132,$F$70&lt;&gt;"",$D132=1,OL132&lt;&gt;""),"OK","NG")))</f>
        <v/>
      </c>
      <c r="OP132" s="192" t="str">
        <f>IF(OR($F$12&lt;$B132,AND($F$70="",$H$70="",$J$70="")),"",IF(AND($F$12&gt;=$B132,OR($H$70="",$H$70=17,$D132=0)),"不要",IF(AND($F$12&gt;=$B132,$H$70&lt;&gt;"",$D132=1,OL132&lt;&gt;""),"OK","NG")))</f>
        <v/>
      </c>
      <c r="OR132" s="107" t="str">
        <f>IF(OR(COUNTIF(ON132:OP132,"不要")=2,AND(ON132="",OP132="")),"",OL132)</f>
        <v/>
      </c>
    </row>
    <row r="133" spans="2:408" ht="5.0999999999999996" customHeight="1" thickBot="1" x14ac:dyDescent="0.2">
      <c r="L133" s="6"/>
      <c r="CT133" s="108"/>
      <c r="EF133" s="108"/>
      <c r="FJ133" s="108"/>
      <c r="FL133" s="108"/>
      <c r="FZ133" s="108"/>
      <c r="GR133" s="108"/>
      <c r="HF133" s="108"/>
      <c r="HV133" s="108"/>
      <c r="IT133" s="6"/>
      <c r="JL133" s="108"/>
      <c r="JX133" s="6"/>
      <c r="KJ133" s="6"/>
      <c r="KX133" s="6"/>
      <c r="LJ133" s="6"/>
      <c r="LX133" s="108"/>
      <c r="ML133" s="6"/>
      <c r="MX133" s="6"/>
      <c r="NJ133" s="6"/>
    </row>
    <row r="134" spans="2:408" ht="14.25" thickBot="1" x14ac:dyDescent="0.2">
      <c r="B134">
        <v>28</v>
      </c>
      <c r="C134">
        <v>41</v>
      </c>
      <c r="D134" s="52">
        <f ca="1">IF($F$12&lt;$B134,"",IF(AND($F$12&gt;=$B134,INDIRECT("'総括分析データ '!"&amp;D$78&amp;$C134)="○"),1,IF(AND($F$12&gt;=$B134,INDIRECT("'総括分析データ '!"&amp;D$78&amp;$C134)&lt;&gt;"○"),0)))</f>
        <v>0</v>
      </c>
      <c r="F134" s="52">
        <f ca="1">IF($F$12&lt;$B134,"",IF(AND($F$12&gt;=$B134,INDIRECT("'総括分析データ '!"&amp;F$78&amp;$C134)="○"),1,IF(AND($F$12&gt;=$B134,INDIRECT("'総括分析データ '!"&amp;F$78&amp;$C134)&lt;&gt;"○"),0)))</f>
        <v>0</v>
      </c>
      <c r="H134" s="52">
        <f ca="1">IF($F$12&lt;$B134,"",IF(AND($F$12&gt;=$B134,INDIRECT("'総括分析データ '!"&amp;H$78&amp;$C134)="○"),1,IF(AND($F$12&gt;=$B134,INDIRECT("'総括分析データ '!"&amp;H$78&amp;$C134)&lt;&gt;"○"),0)))</f>
        <v>0</v>
      </c>
      <c r="J134" s="192" t="str">
        <f ca="1">IF($F$12&lt;B134,"",IF(AND($F$12&gt;=B134,$F$18="",H134=1),"NG",IF(AND($F$12&gt;=B134,$F$18=17,D134=0,F134=0,H134=0),"NG",IF(AND($F$12&gt;=B134,$F$18="",D134=0,F134=0),"NG",IF(AND($F$12&gt;=B134,OR(D134&gt;=2,F134&gt;=2,H134&gt;=2)),"NG","OK")))))</f>
        <v>NG</v>
      </c>
      <c r="L134" s="52">
        <f ca="1">IF($F$12&lt;B134,"",IF(ISNUMBER(INDIRECT("'総括分析データ '!"&amp;L$78&amp;$C134))=TRUE,VALUE(INDIRECT("'総括分析データ '!"&amp;L$78&amp;$C134)),0))</f>
        <v>0</v>
      </c>
      <c r="N134" s="192" t="str">
        <f ca="1">IF($F$12&lt;$B134,"",IF(AND(L134="",L134&lt;10),"NG","OK"))</f>
        <v>OK</v>
      </c>
      <c r="O134" s="6"/>
      <c r="P134" s="52" t="str">
        <f ca="1">IF($F$12&lt;$B134,"",IF(AND($F$12&gt;=$B134,INDIRECT("'総括分析データ '!"&amp;P$78&amp;$C134)&lt;&gt;""),INDIRECT("'総括分析データ '!"&amp;P$78&amp;$C134),""))</f>
        <v/>
      </c>
      <c r="R134" s="52" t="str">
        <f ca="1">IF($F$12&lt;$B134,"",IF(AND($F$12&gt;=$B134,INDIRECT("'総括分析データ '!"&amp;R$78&amp;$C134)&lt;&gt;""),UPPER(INDIRECT("'総括分析データ '!"&amp;R$78&amp;$C134)),""))</f>
        <v/>
      </c>
      <c r="T134" s="52" t="str">
        <f ca="1">IF($F$12&lt;$B134,"",IF(AND($F$12&gt;=$B134,INDIRECT("'総括分析データ '!"&amp;T$78&amp;$C134)&lt;&gt;""),INDIRECT("'総括分析データ '!"&amp;T$78&amp;$C134),""))</f>
        <v/>
      </c>
      <c r="V134" s="52" t="str">
        <f ca="1">IF($F$12&lt;$B134,"",IF(AND($F$12&gt;=$B134,INDIRECT("'総括分析データ '!"&amp;V$78&amp;$C134)&lt;&gt;""),VALUE(INDIRECT("'総括分析データ '!"&amp;V$78&amp;$C134)),""))</f>
        <v/>
      </c>
      <c r="X134" s="192" t="str">
        <f ca="1">IF($F$12&lt;$B134,"",IF(AND($F$12&gt;=$B134,COUNTIF(プルダウンリスト!$F$3:$F$137,反映・確認シート!P134)=1,COUNTIF(プルダウンリスト!$H$3:$H$4233,反映・確認シート!R134)&gt;=1,T134&lt;&gt;"",V134&lt;&gt;""),"OK","NG"))</f>
        <v>NG</v>
      </c>
      <c r="Z134" s="453" t="str">
        <f ca="1">P134&amp;R134&amp;T134&amp;V134</f>
        <v/>
      </c>
      <c r="AA134" s="454"/>
      <c r="AB134" s="455"/>
      <c r="AD134" s="453" t="str">
        <f ca="1">IF($F$12&lt;$B134,"",IF(AND($F$12&gt;=$B134,INDIRECT("'総括分析データ '!"&amp;AD$78&amp;$C134)&lt;&gt;""),ASC(INDIRECT("'総括分析データ '!"&amp;AD$78&amp;$C134)),""))</f>
        <v/>
      </c>
      <c r="AE134" s="454"/>
      <c r="AF134" s="455"/>
      <c r="AH134" s="192" t="str">
        <f ca="1">IF($F$12&lt;$B134,"",IF(AND($F$12&gt;=$B134,AD134&lt;&gt;""),"OK","NG"))</f>
        <v>NG</v>
      </c>
      <c r="AJ134" s="462" t="str">
        <f ca="1">IF($F$12&lt;$B134,"",IF(AND($F$12&gt;=$B134,INDIRECT("'総括分析データ '!"&amp;AJ$78&amp;$C134)&lt;&gt;""),DBCS(SUBSTITUTE(SUBSTITUTE(INDIRECT("'総括分析データ '!"&amp;AJ$78&amp;$C134),"　"," ")," ","")),""))</f>
        <v/>
      </c>
      <c r="AK134" s="463"/>
      <c r="AL134" s="464"/>
      <c r="AN134" s="192" t="str">
        <f ca="1">IF($F$12&lt;$B134,"",IF(AND($F$12&gt;=$B134,AJ134&lt;&gt;""),"OK","BC"))</f>
        <v>BC</v>
      </c>
      <c r="AP134" s="52" t="str">
        <f ca="1">IF(OR($F$12&lt;$B134,INDIRECT("'総括分析データ '!"&amp;AP$78&amp;$C134)=""),"",INDIRECT("'総括分析データ '!"&amp;AP$78&amp;$C134))</f>
        <v/>
      </c>
      <c r="AR134" s="192" t="str">
        <f ca="1">IF($F$12&lt;$B134,"",IF(AND($F$12&gt;=$B134,COUNTIF(プルダウンリスト!$C$13:$C$16,反映・確認シート!AP134)=1),"OK","NG"))</f>
        <v>NG</v>
      </c>
      <c r="AT134">
        <v>28</v>
      </c>
      <c r="AV134" s="192" t="str">
        <f ca="1">IF($F$12&lt;$B134,"",IF(AND($F$12&gt;=$B134,INDIRECT("'総括分析データ '!"&amp;AV$78&amp;$C134)&lt;&gt;""),INDIRECT("'総括分析データ '!"&amp;AV$78&amp;$C134),""))</f>
        <v/>
      </c>
      <c r="AX134" s="192" t="str">
        <f ca="1">IF($F$12&lt;$B134,"",IF($N134="NG","日数NG",IF(OR(AND($F$6="連携前",$F$12&gt;=$B134,AV134&gt;0,AV134&lt;L134*2880),AND($F$6="連携後",$F$12&gt;=$B134,AV134&gt;=0,AV134&lt;L134*2880)),"OK","NG")))</f>
        <v>NG</v>
      </c>
      <c r="AZ134" s="92">
        <f ca="1">IF($F$12&lt;$B134,"",IF(AND($F$12&gt;=$B134,ISNUMBER(AV134)=TRUE),AV134,0))</f>
        <v>0</v>
      </c>
      <c r="BB134" s="192" t="str">
        <f ca="1">IF($F$12&lt;$B134,"",IF(AND($F$12&gt;=$B134,INDIRECT("'総括分析データ '!"&amp;BB$78&amp;$C134)&lt;&gt;""),VALUE(INDIRECT("'総括分析データ '!"&amp;BB$78&amp;$C134)),""))</f>
        <v/>
      </c>
      <c r="BD134" s="192" t="str">
        <f ca="1">IF($F$12&lt;$B134,"",IF($N134="NG","日数NG",IF(BB134="","NG",IF(AND($F$12&gt;=$B134,$BB134&lt;=$L134*100),"OK","BC"))))</f>
        <v>NG</v>
      </c>
      <c r="BF134" s="192" t="str">
        <f ca="1">IF($F$12&lt;$B134,"",IF(OR($AX134="NG",$AX134="日数NG"),"距離NG",IF(AND($F$12&gt;=$B134,OR(AND($F$6="連携前",$BB134&gt;0),AND($F$6="連携後",$AZ134=0,$BB134=0),AND($F$6="連携後",$AZ134&gt;0,$BB134&gt;0))),"OK","NG")))</f>
        <v>距離NG</v>
      </c>
      <c r="BH134" s="92" t="str">
        <f ca="1">IF($F$12&lt;$B134,"",BB134)</f>
        <v/>
      </c>
      <c r="BJ134" s="192" t="str">
        <f ca="1">IF($F$12&lt;$B134,"",IF(AND($F$12&gt;=$B134,INDIRECT("'総括分析データ '!"&amp;BJ$78&amp;$C134)&lt;&gt;""),VALUE(INDIRECT("'総括分析データ '!"&amp;BJ$78&amp;$C134)),""))</f>
        <v/>
      </c>
      <c r="BL134" s="192" t="str">
        <f ca="1">IF($F$12&lt;$B134,"",IF($N134="NG","日数NG",IF(AND(BJ134&gt;=0,BJ134&lt;&gt;"",BJ134&lt;=100),"OK","NG")))</f>
        <v>NG</v>
      </c>
      <c r="BN134" s="92">
        <f ca="1">IF($F$12&lt;$B134,"",IF(AND($F$12&gt;=$B134,ISNUMBER(BJ134)=TRUE),BJ134,0))</f>
        <v>0</v>
      </c>
      <c r="BP134" s="192" t="str">
        <f ca="1">IF($F$12&lt;$B134,"",IF(AND($F$12&gt;=$B134,INDIRECT("'総括分析データ '!"&amp;BP$78&amp;$C134)&lt;&gt;""),VALUE(INDIRECT("'総括分析データ '!"&amp;BP$78&amp;$C134)),""))</f>
        <v/>
      </c>
      <c r="BR134" s="192" t="str">
        <f ca="1">IF($F$12&lt;$B134,"",IF(OR($AX134="NG",$AX134="日数NG"),"距離NG",IF(BP134="","NG",IF(AND($F$12&gt;=$B134,OR(AND($F$6="連携前",$BP134&gt;0),AND($F$6="連携後",$AZ134=0,$BP134=0),AND($F$6="連携後",$AZ134&gt;0,$BP134&gt;0))),"OK","NG"))))</f>
        <v>距離NG</v>
      </c>
      <c r="BT134" s="92">
        <f ca="1">IF($F$12&lt;$B134,"",IF(AND($F$12&gt;=$B134,ISNUMBER(BP134)=TRUE),BP134,0))</f>
        <v>0</v>
      </c>
      <c r="BV134" s="192" t="str">
        <f ca="1">IF($F$12&lt;$B134,"",IF(AND($F$12&gt;=$B134,INDIRECT("'総括分析データ '!"&amp;BV$78&amp;$C134)&lt;&gt;""),VALUE(INDIRECT("'総括分析データ '!"&amp;BV$78&amp;$C134)),""))</f>
        <v/>
      </c>
      <c r="BX134" s="192" t="str">
        <f ca="1">IF($F$12&lt;$B134,"",IF(AND($F$12&gt;=$B134,$F$16=5,$BV134=""),"NG","OK"))</f>
        <v>OK</v>
      </c>
      <c r="BZ134" s="192" t="str">
        <f ca="1">IF($F$12&lt;$B134,"",IF(AND($F$12&gt;=$B134,$BP134&lt;&gt;"",$BV134&gt;$BP134),"NG","OK"))</f>
        <v>OK</v>
      </c>
      <c r="CB134" s="92">
        <f ca="1">IF($F$12&lt;$B134,"",IF(AND($F$12&gt;=$B134,ISNUMBER(BV134)=TRUE),BV134,0))</f>
        <v>0</v>
      </c>
      <c r="CD134" s="92">
        <f ca="1">IF($F$12&lt;$B134,"",IF(AND($F$12&gt;=$B134,ISNUMBER(INDIRECT("'総括分析データ '!"&amp;CD$78&amp;$C134)=TRUE)),INDIRECT("'総括分析データ '!"&amp;CD$78&amp;$C134),0))</f>
        <v>0</v>
      </c>
      <c r="CF134">
        <v>28</v>
      </c>
      <c r="CH134" s="192" t="str">
        <f ca="1">IF($F$12&lt;$B134,"",IF(AND($F$12&gt;=$B134,INDIRECT("'総括分析データ '!"&amp;CH$78&amp;$C134)&lt;&gt;""),VALUE(INDIRECT("'総括分析データ '!"&amp;CH$78&amp;$C134)),""))</f>
        <v/>
      </c>
      <c r="CJ134" s="192" t="str">
        <f ca="1">IF($F$12&lt;$B134,"",IF(OR(AND($F$12&gt;=$B134,COUNTIF($F$22:$I$32,"走行時間")=0),$D134=0),"不要",IF(AND($F$12&gt;=$B134,COUNTIF($F$22:$I$32,"走行時間")=1,$J134="NG"),"日数NG",IF(AND($F$12&gt;=$B134,COUNTIF($F$22:$I$32,"走行時間")=1,$D134=1,$CH134&lt;&gt;""),"OK","NG"))))</f>
        <v>不要</v>
      </c>
      <c r="CL134" s="192" t="str">
        <f ca="1">IF($F$12&lt;$B134,"",IF(OR(AND($F$12&gt;=$B134,COUNTIF($F$35:$I$45,"走行時間")=0),$F134=0),"不要",IF(AND($F$12&gt;=$B134,COUNTIF($F$35:$I$45,"走行時間")=1,$J134="NG"),"日数NG",IF(AND($F$12&gt;=$B134,COUNTIF($F$35:$I$45,"走行時間")=1,$F134=1,$CH134&lt;&gt;""),"OK","NG"))))</f>
        <v>不要</v>
      </c>
      <c r="CN134" s="192" t="str">
        <f ca="1">IF($F$12&lt;$B134,"",IF(OR(AND($F$12&gt;=$B134,COUNTIF($F$48:$I$58,"走行時間")=0),$H134=0),"不要",IF(AND($F$12&gt;=$B134,COUNTIF($F$48:$I$58,"走行時間")=1,$J134="NG"),"日数NG",IF(AND($F$12&gt;=$B134,COUNTIF($F$48:$I$58,"走行時間")=1,$H134=1,$CH134&lt;&gt;""),"OK","NG"))))</f>
        <v>不要</v>
      </c>
      <c r="CP134" s="192" t="str">
        <f ca="1">IF($F$12&lt;$B134,"",IF(COUNTIF($CJ134:$CN134,"不要")=3,"OK",IF(OR($AX134="NG",$AX134="日数NG"),"距離NG",IF(AND($F$12&gt;=$B134,OR(AND($F$6="連携前",CH134&gt;0),AND($F$6="連携後",$AZ134=0,CH134=0),AND($F$6="連携後",$AZ134&gt;0,CH134&gt;0))),"OK","NG"))))</f>
        <v>OK</v>
      </c>
      <c r="CR134" s="192" t="str">
        <f ca="1">IF($F$12&lt;$B134,"",IF(COUNTIF($CJ134:$CN134,"不要")=3,"OK",IF(OR($AX134="NG",$AX134="日数NG"),"距離NG",IF(AND($F$12&gt;=$B134,$L134*1440&gt;=CH134),"OK","NG"))))</f>
        <v>OK</v>
      </c>
      <c r="CT134" s="107" t="str">
        <f ca="1">IF(OR(COUNTIF($CJ134:$CN134,"不要")=3,$F$12&lt;$B134),"",IF(AND($F$12&gt;=$B134,ISNUMBER(CH134)=TRUE),CH134,0))</f>
        <v/>
      </c>
      <c r="CV134" s="192" t="str">
        <f ca="1">IF($F$12&lt;$B134,"",IF(AND($F$12&gt;=$B134,INDIRECT("'総括分析データ '!"&amp;CV$78&amp;$C134)&lt;&gt;""),VALUE(INDIRECT("'総括分析データ '!"&amp;CV$78&amp;$C134)),""))</f>
        <v/>
      </c>
      <c r="CX134" s="192" t="str">
        <f ca="1">IF($F$12&lt;$B134,"",IF(OR(AND($F$12&gt;=$B134,COUNTIF($F$22:$I$32,"平均速度")=0),$D134=0),"不要",IF(AND($F$12&gt;=$B134,COUNTIF($F$22:$I$32,"平均速度")=1,$J134="NG"),"日数NG",IF(AND($F$12&gt;=$B134,COUNTIF($F$22:$I$32,"平均速度")=1,$D134=1,$CH134&lt;&gt;""),"OK","NG"))))</f>
        <v>不要</v>
      </c>
      <c r="CZ134" s="192" t="str">
        <f ca="1">IF($F$12&lt;$B134,"",IF(OR(AND($F$12&gt;=$B134,COUNTIF($F$35:$I$45,"平均速度")=0),$F134=0),"不要",IF(AND($F$12&gt;=$B134,COUNTIF($F$35:$I$45,"平均速度")=1,$J134="NG"),"日数NG",IF(AND($F$12&gt;=$B134,COUNTIF($F$35:$I$45,"平均速度")=1,$F134=1,$CH134&lt;&gt;""),"OK","NG"))))</f>
        <v>不要</v>
      </c>
      <c r="DB134" s="192" t="str">
        <f ca="1">IF($F$12&lt;$B134,"",IF(OR(AND($F$12&gt;=$B134,COUNTIF($F$48:$I$58,"平均速度")=0),$H134=0),"不要",IF(AND($F$12&gt;=$B134,COUNTIF($F$48:$I$58,"平均速度")=1,$J134="NG"),"日数NG",IF(AND($F$12&gt;=$B134,COUNTIF($F$48:$I$58,"平均速度")=1,$H134=1,$CH134&lt;&gt;""),"OK","NG"))))</f>
        <v>不要</v>
      </c>
      <c r="DD134" s="192" t="str">
        <f ca="1">IF($F$12&lt;$B134,"",IF(COUNTIF($CX134:$DB134,"不要")=3,"OK",IF(OR($AX134="NG",$AX134="日数NG"),"距離NG",IF(AND($F$12&gt;=$B134,OR(AND($F$6="連携前",CV134&gt;0),AND($F$6="連携後",$AV134=0,CV134=0),AND($F$6="連携後",$AV134&gt;0,CV134&gt;0))),"OK","NG"))))</f>
        <v>OK</v>
      </c>
      <c r="DF134" s="192" t="str">
        <f ca="1">IF($F$12&lt;$B134,"",IF(COUNTIF($CX134:$DB134,"不要")=3,"OK",IF(OR($AX134="NG",$AX134="日数NG"),"距離NG",IF(AND($F$12&gt;=$B134,CV134&lt;60),"OK",IF(AND($F$12&gt;=$B134,CV134&lt;120),"BC","NG")))))</f>
        <v>OK</v>
      </c>
      <c r="DH134" s="107" t="str">
        <f ca="1">IF(OR($F$12&lt;$B134,COUNTIF($CX134:$DB134,"不要")=3),"",IF(AND($F$12&gt;=$B134,ISNUMBER(CV134)=TRUE),CV134,0))</f>
        <v/>
      </c>
      <c r="DJ134">
        <v>28</v>
      </c>
      <c r="DL134" s="192" t="str">
        <f ca="1">IF($F$12&lt;$B134,"",IF(AND($F$12&gt;=$B134,INDIRECT("'総括分析データ '!"&amp;DL$78&amp;$C134)&lt;&gt;""),VALUE(INDIRECT("'総括分析データ '!"&amp;DL$78&amp;$C134)),""))</f>
        <v/>
      </c>
      <c r="DN134" s="192" t="str">
        <f ca="1">IF($F$12&lt;$B134,"",IF(OR(AND($F$12&gt;=$B134,COUNTIF($F$22:$I$32,"走行距離（高速道路）")=0),$D134=0),"不要",IF(AND($F$12&gt;=$B134,COUNTIF($F$22:$I$32,"走行距離（高速道路）")&gt;=1,$J134="NG"),"日数NG",IF(AND($F$12&gt;=$B134,COUNTIF($F$22:$I$32,"走行距離（高速道路）")&gt;=1,$D134=1,$CH134&lt;&gt;""),"OK","NG"))))</f>
        <v>不要</v>
      </c>
      <c r="DP134" s="192" t="str">
        <f ca="1">IF($F$12&lt;$B134,"",IF(OR(AND($F$12&gt;=$B134,COUNTIF($F$35:$I$45,"走行距離（高速道路）")=0),$F134=0),"不要",IF(AND($F$12&gt;=$B134,COUNTIF($F$35:$I$45,"走行距離（高速道路）")&gt;=1,$J134="NG"),"日数NG",IF(AND($F$12&gt;=$B134,COUNTIF($F$35:$I$45,"走行距離（高速道路）")&gt;=1,$F134=1,$CH134&lt;&gt;""),"OK","NG"))))</f>
        <v>不要</v>
      </c>
      <c r="DR134" s="192" t="str">
        <f ca="1">IF($F$12&lt;$B134,"",IF(OR(AND($F$12&gt;=$B134,COUNTIF($F$48:$I$58,"走行距離（高速道路）")=0),$H134=0),"不要",IF(AND($F$12&gt;=$B134,COUNTIF($F$48:$I$58,"走行距離（高速道路）")&gt;=1,$J134="NG"),"日数NG",IF(AND($F$12&gt;=$B134,COUNTIF($F$48:$I$58,"走行距離（高速道路）")&gt;=1,$H134=1,$CH134&lt;&gt;""),"OK","NG"))))</f>
        <v>不要</v>
      </c>
      <c r="DT134" s="192" t="str">
        <f ca="1">IF($F$12&lt;$B134,"",IF(COUNTIF($DN134:$DR134,"不要")=3,"OK",IF(OR($AX134="NG",$AX134="日数NG"),"距離NG",IF(DL134&gt;=0,"OK","NG"))))</f>
        <v>OK</v>
      </c>
      <c r="DV134" s="192" t="str">
        <f ca="1">IF($F$12&lt;$B134,"",IF(COUNTIF($DN134:$DR134,"不要")=3,"OK",IF(OR($AX134="NG",$AX134="日数NG"),"距離NG",IF(AND($F$12&gt;=$B134,AX134="OK",OR(DL134&lt;=AZ134,DL134="")),"OK","NG"))))</f>
        <v>OK</v>
      </c>
      <c r="DX134" s="107" t="str">
        <f ca="1">IF(OR($F$12&lt;$B134,COUNTIF($DN134:$DR134,"不要")=3),"",IF(AND($F$12&gt;=$B134,ISNUMBER(DL134)=TRUE),DL134,0))</f>
        <v/>
      </c>
      <c r="DZ134" s="192" t="str">
        <f ca="1">IF($F$12&lt;$B134,"",IF(AND($F$12&gt;=$B134,INDIRECT("'総括分析データ '!"&amp;DZ$78&amp;$C134)&lt;&gt;""),VALUE(INDIRECT("'総括分析データ '!"&amp;DZ$78&amp;$C134)),""))</f>
        <v/>
      </c>
      <c r="EB134" s="192" t="str">
        <f ca="1">IF($F$12&lt;$B134,"",IF(COUNTIF($CJ134:$CN134,"不要")=3,"OK",IF($N134="NG","日数NG",IF(OR(DZ134&gt;=0,DZ134=""),"OK","NG"))))</f>
        <v>OK</v>
      </c>
      <c r="ED134" s="192" t="str">
        <f ca="1">IF($F$12&lt;$B134,"",IF(COUNTIF($CJ134:$CN134,"不要")=3,"OK",IF($N134="NG","日数NG",IF(OR(DZ134&lt;=CH134,DZ134=""),"OK","NG"))))</f>
        <v>OK</v>
      </c>
      <c r="EF134" s="107">
        <f ca="1">IF($F$12&lt;$B134,"",IF(AND($F$12&gt;=$B134,ISNUMBER(DZ134)=TRUE),DZ134,0))</f>
        <v>0</v>
      </c>
      <c r="EH134" s="192" t="str">
        <f ca="1">IF($F$12&lt;$B134,"",IF(AND($F$12&gt;=$B134,INDIRECT("'総括分析データ '!"&amp;EH$78&amp;$C134)&lt;&gt;""),VALUE(INDIRECT("'総括分析データ '!"&amp;EH$78&amp;$C134)),""))</f>
        <v/>
      </c>
      <c r="EJ134" s="192" t="str">
        <f ca="1">IF($F$12&lt;$B134,"",IF(COUNTIF($CX134:$DB134,"不要")=3,"OK",IF(OR($AX134="NG",$AX134="日数NG"),"距離NG",IF(OR(EH134&gt;=0,EH134=""),"OK","NG"))))</f>
        <v>OK</v>
      </c>
      <c r="EL134" s="192" t="str">
        <f ca="1">IF($F$12&lt;$B134,"",IF(COUNTIF($CX134:$DB134,"不要")=3,"OK",IF(OR($AX134="NG",$AX134="日数NG"),"距離NG",IF(OR(EH134&lt;=120,EH134=""),"OK","NG"))))</f>
        <v>OK</v>
      </c>
      <c r="EN134" s="92">
        <f ca="1">IF($F$12&lt;$B134,"",IF(AND($F$12&gt;=$B134,ISNUMBER(EH134)=TRUE),EH134,0))</f>
        <v>0</v>
      </c>
      <c r="EP134">
        <v>28</v>
      </c>
      <c r="ER134" s="192" t="str">
        <f ca="1">IF($F$12&lt;$B134,"",IF(AND($F$12&gt;=$B134,INDIRECT("'総括分析データ '!"&amp;ER$78&amp;$C134)&lt;&gt;""),VALUE(INDIRECT("'総括分析データ '!"&amp;ER$78&amp;$C134)),""))</f>
        <v/>
      </c>
      <c r="ET134" s="192" t="str">
        <f ca="1">IF($F$12&lt;$B134,"",IF(AND($F$12&gt;=$B134,INDIRECT("'総括分析データ '!"&amp;ET$78&amp;$C134)&lt;&gt;""),VALUE(INDIRECT("'総括分析データ '!"&amp;ET$78&amp;$C134)),""))</f>
        <v/>
      </c>
      <c r="EV134" s="192" t="str">
        <f ca="1">IF($F$12&lt;$B134,"",IF(OR(AND($F$12&gt;=$B134,COUNTIF($F$22:$I$32,"荷積み・荷卸し")=0),$D134=0),"不要",IF(AND($F$12&gt;=$B134,COUNTIF($F$22:$I$32,"荷積み・荷卸し")&gt;=1,$J134="NG"),"日数NG",IF(OR(AND($F$12&gt;=$B134,COUNTIF($F$22:$I$32,"荷積み・荷卸し")&gt;=1,$D134=1,$ER134&lt;&gt;""),AND($F$12&gt;=$B134,COUNTIF($F$22:$I$32,"荷積み・荷卸し")&gt;=1,$D134=1,$ET134&lt;&gt;"")),"OK","NG"))))</f>
        <v>不要</v>
      </c>
      <c r="EX134" s="192" t="str">
        <f ca="1">IF($F$12&lt;$B134,"",IF(OR(AND($F$12&gt;=$B134,COUNTIF($F$35:$I$45,"荷積み・荷卸し")=0),$F134=0),"不要",IF(AND($F$12&gt;=$B134,COUNTIF($F$35:$I$45,"荷積み・荷卸し")&gt;=1,$J134="NG"),"日数NG",IF(OR(AND($F$12&gt;=$B134,COUNTIF($F$35:$I$45,"荷積み・荷卸し")&gt;=1,$F134=1,$ER134&lt;&gt;""),AND($F$12&gt;=$B134,COUNTIF($F$35:$I$45,"荷積み・荷卸し")&gt;=1,$F134=1,$ET134&lt;&gt;"")),"OK","NG"))))</f>
        <v>不要</v>
      </c>
      <c r="EZ134" s="192" t="str">
        <f ca="1">IF($F$12&lt;$B134,"",IF(OR(AND($F$12&gt;=$B134,COUNTIF($F$48:$I$58,"荷積み・荷卸し")=0),$H134=0),"不要",IF(AND($F$12&gt;=$B134,COUNTIF($F$48:$I$58,"荷積み・荷卸し")&gt;=1,$J134="NG"),"日数NG",IF(OR(AND($F$12&gt;=$B134,COUNTIF($F$48:$I$58,"荷積み・荷卸し")&gt;=1,$H134=1,$ER134&lt;&gt;""),AND($F$12&gt;=$B134,COUNTIF($F$48:$I$58,"荷積み・荷卸し")&gt;=1,$H134=1,$ET134&lt;&gt;"")),"OK","NG"))))</f>
        <v>不要</v>
      </c>
      <c r="FB134" s="192" t="str">
        <f ca="1">IF($F$12&lt;$B134,"",IF(COUNTIF($EV134:$EZ134,"不要")=3,"OK",IF($N134="NG","日数NG",IF(OR(ER134&gt;=0,ER134=""),"OK","NG"))))</f>
        <v>OK</v>
      </c>
      <c r="FD134" s="192" t="str">
        <f ca="1">IF($F$12&lt;$B134,"",IF(COUNTIF($EV134:$EZ134,"不要")=3,"OK",IF($N134="NG","日数NG",IF(OR(ER134&lt;=$L134*1440,ER134=""),"OK","NG"))))</f>
        <v>OK</v>
      </c>
      <c r="FF134" s="192" t="str">
        <f ca="1">IF($F$12&lt;$B134,"",IF(COUNTIF($EV134:$EZ134,"不要")=3,"OK",IF($N134="NG","日数NG",IF(OR(ET134&gt;=0,ET134=""),"OK","NG"))))</f>
        <v>OK</v>
      </c>
      <c r="FH134" s="192" t="str">
        <f ca="1">IF($F$12&lt;$B134,"",IF(COUNTIF($EV134:$EZ134,"不要")=3,"OK",IF($N134="NG","日数NG",IF(OR(ET134&lt;=$L134*1440,ET134=""),"OK","NG"))))</f>
        <v>OK</v>
      </c>
      <c r="FJ134" s="107" t="str">
        <f ca="1">IF($F$12&lt;$B134,"",IF(COUNTIF($EV134:$EZ134,"不要")=3,"",IF(AND($F$12&gt;=$B134,ISNUMBER(ER134)=TRUE),ER134,0)))</f>
        <v/>
      </c>
      <c r="FL134" s="107" t="str">
        <f ca="1">IF($F$12&lt;$B134,"",IF(COUNTIF($EV134:$EZ134,"不要")=3,"",IF(AND($F$12&gt;=$B134,ISNUMBER(ET134)=TRUE),ET134,0)))</f>
        <v/>
      </c>
      <c r="FN134" s="192" t="str">
        <f ca="1">IF($F$12&lt;$B134,"",IF(AND($F$12&gt;=$B134,INDIRECT("'総括分析データ '!"&amp;FN$78&amp;$C134)&lt;&gt;""),VALUE(INDIRECT("'総括分析データ '!"&amp;FN$78&amp;$C134)),""))</f>
        <v/>
      </c>
      <c r="FP134" s="192" t="str">
        <f ca="1">IF($F$12&lt;$B134,"",IF(OR(AND($F$12&gt;=$B134,COUNTIF($F$22:$I$32,"荷待ち時間")=0),$D134=0),"不要",IF(AND($F$12&gt;=$B134,COUNTIF($F$22:$I$32,"荷待ち時間")&gt;=1,$J134="NG"),"日数NG",IF(AND($F$12&gt;=$B134,COUNTIF($F$22:$I$32,"荷待ち時間")&gt;=1,$D134=1,$FN134&lt;&gt;""),"OK","NG"))))</f>
        <v>不要</v>
      </c>
      <c r="FR134" s="192" t="str">
        <f ca="1">IF($F$12&lt;$B134,"",IF(OR(AND($F$12&gt;=$B134,COUNTIF($F$35:$I$45,"荷待ち時間")=0),$F134=0),"不要",IF(AND($F$12&gt;=$B134,COUNTIF($F$35:$I$45,"荷待ち時間")&gt;=1,$J134="NG"),"日数NG",IF(AND($F$12&gt;=$B134,COUNTIF($F$35:$I$45,"荷待ち時間")&gt;=1,$F134=1,$FN134&lt;&gt;""),"OK","NG"))))</f>
        <v>不要</v>
      </c>
      <c r="FT134" s="192" t="str">
        <f ca="1">IF($F$12&lt;$B134,"",IF(OR(AND($F$12&gt;=$B134,COUNTIF($F$48:$I$58,"荷待ち時間")=0),$H134=0),"不要",IF(AND($F$12&gt;=$B134,COUNTIF($F$48:$I$58,"荷待ち時間")&gt;=1,$J134="NG"),"日数NG",IF(AND($F$12&gt;=$B134,COUNTIF($F$48:$I$58,"荷待ち時間")&gt;=1,$H134=1,$FN134&lt;&gt;""),"OK","NG"))))</f>
        <v>不要</v>
      </c>
      <c r="FV134" s="192" t="str">
        <f ca="1">IF($F$12&lt;$B134,"",IF(COUNTIF($FP134:$FT134,"不要")=3,"OK",IF($N134="NG","日数NG",IF(FN134&gt;=0,"OK","NG"))))</f>
        <v>OK</v>
      </c>
      <c r="FX134" s="192" t="str">
        <f ca="1">IF($F$12&lt;$B134,"",IF(COUNTIF($FP134:$FT134,"不要")=3,"OK",IF($N134="NG","日数NG",IF(AND($F$12&gt;=$B134,$N134="OK",FN134&lt;=$L134*1440),"OK","NG"))))</f>
        <v>OK</v>
      </c>
      <c r="FZ134" s="107" t="str">
        <f ca="1">IF($F$12&lt;$B134,"",IF(COUNTIF($FP134:$FT134,"不要")=3,"",IF(AND($F$12&gt;=$B134,ISNUMBER(FN134)=TRUE),FN134,0)))</f>
        <v/>
      </c>
      <c r="GB134">
        <v>28</v>
      </c>
      <c r="GD134" s="192" t="str">
        <f ca="1">IF($F$12&lt;$B134,"",IF(AND($F$12&gt;=$B134,INDIRECT("'総括分析データ '!"&amp;GD$78&amp;$C134)&lt;&gt;""),VALUE(INDIRECT("'総括分析データ '!"&amp;GD$78&amp;$C134)),""))</f>
        <v/>
      </c>
      <c r="GF134" s="192" t="str">
        <f ca="1">IF($F$12&lt;$B134,"",IF(OR(AND($F$12&gt;=$B134,COUNTIF($F$22:$I$32,"荷待ち時間（うちアイドリング時間）")=0),$D134=0),"不要",IF(AND($F$12&gt;=$B134,COUNTIF($F$22:$I$32,"荷待ち時間（うちアイドリング時間）")&gt;=1,$J134="NG"),"日数NG",IF(AND($F$12&gt;=$B134,COUNTIF($F$22:$I$32,"荷待ち時間（うちアイドリング時間）")&gt;=1,$D134=1,GD134&lt;&gt;""),"OK","NG"))))</f>
        <v>不要</v>
      </c>
      <c r="GH134" s="192" t="str">
        <f ca="1">IF($F$12&lt;$B134,"",IF(OR(AND($F$12&gt;=$B134,COUNTIF($F$35:$I$45,"荷待ち時間（うちアイドリング時間）")=0),$F134=0),"不要",IF(AND($F$12&gt;=$B134,COUNTIF($F$35:$I$45,"荷待ち時間（うちアイドリング時間）")&gt;=1,$J134="NG"),"日数NG",IF(AND($F$12&gt;=$B134,COUNTIF($F$35:$I$45,"荷待ち時間（うちアイドリング時間）")&gt;=1,$F134=1,$GD134&lt;&gt;""),"OK","NG"))))</f>
        <v>不要</v>
      </c>
      <c r="GJ134" s="192" t="str">
        <f ca="1">IF($F$12&lt;$B134,"",IF(OR(AND($F$12&gt;=$B134,COUNTIF($F$48:$I$58,"荷待ち時間（うちアイドリング時間）")=0),$H134=0),"不要",IF(AND($F$12&gt;=$B134,COUNTIF($F$48:$I$58,"荷待ち時間（うちアイドリング時間）")&gt;=1,$J134="NG"),"日数NG",IF(AND($F$12&gt;=$B134,COUNTIF($F$48:$I$58,"荷待ち時間（うちアイドリング時間）")&gt;=1,$H134=1,$GD134&lt;&gt;""),"OK","NG"))))</f>
        <v>不要</v>
      </c>
      <c r="GL134" s="192" t="str">
        <f ca="1">IF($F$12&lt;$B134,"",IF(OR(AND($F$12&gt;=$B134,$F134=0),AND($F$12&gt;=$B134,$F$16&lt;&gt;5)),"不要",IF(AND($F$12&gt;=$B134,$F$16=5,$GD134&lt;&gt;""),"OK","NG")))</f>
        <v>不要</v>
      </c>
      <c r="GN134" s="192" t="str">
        <f ca="1">IF($F$12&lt;$B134,"",IF($N134="NG","日数NG",IF(GD134&gt;=0,"OK","NG")))</f>
        <v>OK</v>
      </c>
      <c r="GP134" s="192" t="str">
        <f ca="1">IF($F$12&lt;$B134,"",IF($N134="NG","日数NG",IF(OR(COUNTIF(GF134:GL134,"不要")=4,AND($F$12&gt;=$B134,$N134="OK",$FN134&gt;=0,$GD134&lt;=FN134),AND($F$12&gt;=$B134,$N134="OK",$FN134="",$GD134&lt;=$L134*1440)),"OK","NG")))</f>
        <v>OK</v>
      </c>
      <c r="GR134" s="107" t="str">
        <f ca="1">IF($F$12&lt;$B134,"",IF(COUNTIF($GF134:$GJ134,"不要")=3,"",IF(AND($F$12&gt;=$B134,ISNUMBER(GD134)=TRUE),GD134,0)))</f>
        <v/>
      </c>
      <c r="GT134" s="192" t="str">
        <f ca="1">IF($F$12&lt;$B134,"",IF(AND($F$12&gt;=$B134,INDIRECT("'総括分析データ '!"&amp;GT$78&amp;$C134)&lt;&gt;""),VALUE(INDIRECT("'総括分析データ '!"&amp;GT$78&amp;$C134)),""))</f>
        <v/>
      </c>
      <c r="GV134" s="192" t="str">
        <f ca="1">IF($F$12&lt;$B134,"",IF(OR(AND($F$12&gt;=$B134,COUNTIF($F$22:$I$32,"早着による待機時間")=0),$D134=0),"不要",IF(AND($F$12&gt;=$B134,COUNTIF($F$22:$I$32,"早着による待機時間")&gt;=1,$J134="NG"),"日数NG",IF(AND($F$12&gt;=$B134,COUNTIF($F$22:$I$32,"早着による待機時間")&gt;=1,$D134=1,GT134&lt;&gt;""),"OK","NG"))))</f>
        <v>不要</v>
      </c>
      <c r="GX134" s="192" t="str">
        <f ca="1">IF($F$12&lt;$B134,"",IF(OR(AND($F$12&gt;=$B134,COUNTIF($F$35:$I$45,"早着による待機時間")=0),$F134=0),"不要",IF(AND($F$12&gt;=$B134,COUNTIF($F$35:$I$45,"早着による待機時間")&gt;=1,$J134="NG"),"日数NG",IF(AND($F$12&gt;=$B134,COUNTIF($F$35:$I$45,"早着による待機時間")&gt;=1,$F134=1,GT134&lt;&gt;""),"OK","NG"))))</f>
        <v>不要</v>
      </c>
      <c r="GZ134" s="192" t="str">
        <f ca="1">IF($F$12&lt;$B134,"",IF(OR(AND($F$12&gt;=$B134,COUNTIF($F$48:$I$58,"早着による待機時間")=0),$H134=0),"不要",IF(AND($F$12&gt;=$B134,COUNTIF($F$48:$I$58,"早着による待機時間")&gt;=1,$J134="NG"),"日数NG",IF(AND($F$12&gt;=$B134,COUNTIF($F$48:$I$58,"早着による待機時間")&gt;=1,$H134=1,GT134&lt;&gt;""),"OK","NG"))))</f>
        <v>不要</v>
      </c>
      <c r="HB134" s="192" t="str">
        <f ca="1">IF($F$12&lt;$B134,"",IF(COUNTIF($GV134:$GZ134,"不要")=3,"OK",IF($N134="NG","日数NG",IF(GT134&gt;=0,"OK","NG"))))</f>
        <v>OK</v>
      </c>
      <c r="HD134" s="192" t="str">
        <f ca="1">IF($F$12&lt;$B134,"",IF(COUNTIF($GV134:$GZ134,"不要")=3,"OK",IF($N134="NG","日数NG",IF(AND($F$12&gt;=$B134,$N134="OK",GT134&lt;=$L134*1440),"OK","NG"))))</f>
        <v>OK</v>
      </c>
      <c r="HF134" s="107" t="str">
        <f ca="1">IF($F$12&lt;$B134,"",IF(COUNTIF($GV134:$GZ134,"不要")=3,"",IF(AND($F$12&gt;=$B134,ISNUMBER(GT134)=TRUE),GT134,0)))</f>
        <v/>
      </c>
      <c r="HH134">
        <v>28</v>
      </c>
      <c r="HJ134" s="192" t="str">
        <f ca="1">IF($F$12&lt;$B134,"",IF(AND($F$12&gt;=$B134,INDIRECT("'総括分析データ '!"&amp;HJ$78&amp;$C134)&lt;&gt;""),VALUE(INDIRECT("'総括分析データ '!"&amp;HJ$78&amp;$C134)),""))</f>
        <v/>
      </c>
      <c r="HL134" s="192" t="str">
        <f ca="1">IF($F$12&lt;$B134,"",IF(OR(AND($F$12&gt;=$B134,COUNTIF($F$22:$I$32,"休憩")=0),$D134=0),"不要",IF(AND($F$12&gt;=$B134,COUNTIF($F$22:$I$32,"休憩")&gt;=1,$J134="NG"),"日数NG",IF(AND($F$12&gt;=$B134,COUNTIF($F$22:$I$32,"休憩")&gt;=1,$D134=1,HJ134&lt;&gt;""),"OK","NG"))))</f>
        <v>不要</v>
      </c>
      <c r="HN134" s="192" t="str">
        <f ca="1">IF($F$12&lt;$B134,"",IF(OR(AND($F$12&gt;=$B134,COUNTIF($F$35:$I$45,"休憩")=0),$F134=0),"不要",IF(AND($F$12&gt;=$B134,COUNTIF($F$35:$I$45,"休憩")&gt;=1,$J134="NG"),"日数NG",IF(AND($F$12&gt;=$B134,COUNTIF($F$35:$I$45,"休憩")&gt;=1,$F134=1,HJ134&lt;&gt;""),"OK","NG"))))</f>
        <v>不要</v>
      </c>
      <c r="HP134" s="192" t="str">
        <f ca="1">IF($F$12&lt;$B134,"",IF(OR(AND($F$12&gt;=$B134,COUNTIF($F$48:$I$58,"休憩")=0),$H134=0),"不要",IF(AND($F$12&gt;=$B134,COUNTIF($F$48:$I$58,"休憩")&gt;=1,$J134="NG"),"日数NG",IF(AND($F$12&gt;=$B134,COUNTIF($F$48:$I$58,"休憩")&gt;=1,$H134=1,HJ134&lt;&gt;""),"OK","NG"))))</f>
        <v>不要</v>
      </c>
      <c r="HR134" s="192" t="str">
        <f ca="1">IF($F$12&lt;$B134,"",IF(COUNTIF($HL134:$HP134,"不要")=3,"OK",IF($N134="NG","日数NG",IF(HJ134&gt;=0,"OK","NG"))))</f>
        <v>OK</v>
      </c>
      <c r="HT134" s="192" t="str">
        <f ca="1">IF($F$12&lt;$B134,"",IF(COUNTIF($HL134:$HP134,"不要")=3,"OK",IF($N134="NG","日数NG",IF(AND($F$12&gt;=$B134,$N134="OK",HJ134&lt;=$L134*1440),"OK","NG"))))</f>
        <v>OK</v>
      </c>
      <c r="HV134" s="107" t="str">
        <f ca="1">IF($F$12&lt;$B134,"",IF(COUNTIF($HL134:$HP134,"不要")=3,"",IF(AND($F$12&gt;=$B134,ISNUMBER(HJ134)=TRUE),HJ134,0)))</f>
        <v/>
      </c>
      <c r="HX134" s="192" t="str">
        <f ca="1">IF($F$12&lt;$B134,"",IF(AND($F$12&gt;=$B134,INDIRECT("'総括分析データ '!"&amp;HX$78&amp;$C134)&lt;&gt;""),VALUE(INDIRECT("'総括分析データ '!"&amp;HX$78&amp;$C134)),""))</f>
        <v/>
      </c>
      <c r="HZ134" s="192" t="str">
        <f ca="1">IF($F$12&lt;$B134,"",IF(OR(AND($F$12&gt;=$B134,COUNTIF($F$22:$I$32,"発着時刻")=0),$D134=0),"不要",IF(AND($F$12&gt;=$B134,COUNTIF($F$22:$I$32,"発着時刻")&gt;=1,$J134="NG"),"日数NG",IF(AND($F$12&gt;=$B134,COUNTIF($F$22:$I$32,"発着時刻")&gt;=1,$D134=1,HX134&lt;&gt;""),"OK","NG"))))</f>
        <v>不要</v>
      </c>
      <c r="IB134" s="192" t="str">
        <f ca="1">IF($F$12&lt;$B134,"",IF(OR(AND($F$12&gt;=$B134,COUNTIF($F$35:$I$45,"発着時刻")=0),$F134=0),"不要",IF(AND($F$12&gt;=$B134,COUNTIF($F$35:$I$45,"発着時刻")&gt;=1,$J134="NG"),"日数NG",IF(AND($F$12&gt;=$B134,COUNTIF($F$35:$I$45,"発着時刻")&gt;=1,$F134=1,HX134&lt;&gt;""),"OK","NG"))))</f>
        <v>不要</v>
      </c>
      <c r="ID134" s="192" t="str">
        <f ca="1">IF($F$12&lt;$B134,"",IF(OR(AND($F$12&gt;=$B134,COUNTIF($F$48:$I$58,"発着時刻")=0),$H134=0),"不要",IF(AND($F$12&gt;=$B134,COUNTIF($F$48:$I$58,"発着時刻")&gt;=1,$J134="NG"),"日数NG",IF(AND($F$12&gt;=$B134,COUNTIF($F$48:$I$58,"発着時刻")&gt;=1,$H134=1,HX134&lt;&gt;""),"OK","NG"))))</f>
        <v>不要</v>
      </c>
      <c r="IF134" s="192" t="str">
        <f ca="1">IF($F$12&lt;$B134,"",IF(COUNTIF(HZ134:ID134,"不要")=3,"OK",IF($N134="NG","日数NG",IF(HX134="","OK",IF(AND(HX134&gt;=0,HX134&lt;&gt;"",ROUNDUP(HX134,0)-ROUNDDOWN(HX134,0)=0),"OK","NG")))))</f>
        <v>OK</v>
      </c>
      <c r="IH134" s="107" t="str">
        <f ca="1">IF($F$12&lt;$B134,"",IF(COUNTIF(HZ134:ID134,"不要")=3,"",IF(AND($F$12&gt;=$B134,ISNUMBER(HX134)=TRUE),HX134,0)))</f>
        <v/>
      </c>
      <c r="IJ134" s="192" t="str">
        <f ca="1">IF($F$12&lt;$B134,"",IF(AND($F$12&gt;=$B134,INDIRECT("'総括分析データ '!"&amp;IJ$78&amp;$C134)&lt;&gt;""),INDIRECT("'総括分析データ '!"&amp;IJ$78&amp;$C134),""))</f>
        <v/>
      </c>
      <c r="IL134" s="192" t="str">
        <f ca="1">IF($F$12&lt;$B134,"",IF(OR(AND($F$12&gt;=$B134,COUNTIF($F$22:$I$32,"積載情報")=0),$D134=0),"不要",IF(AND($F$12&gt;=$B134,COUNTIF($F$22:$I$32,"積載情報")&gt;=1,$J134="NG"),"日数NG",IF(AND($F$12&gt;=$B134,COUNTIF($F$22:$I$32,"積載情報")&gt;=1,$D134=1,IJ134&lt;&gt;""),"OK","NG"))))</f>
        <v>不要</v>
      </c>
      <c r="IN134" s="192" t="str">
        <f ca="1">IF($F$12&lt;$B134,"",IF(OR(AND($F$12&gt;=$B134,COUNTIF($F$35:$I$45,"積載情報")=0),$F134=0),"不要",IF(AND($F$12&gt;=$B134,COUNTIF($F$35:$I$45,"積載情報")&gt;=1,$J134="NG"),"日数NG",IF(AND($F$12&gt;=$B134,COUNTIF($F$35:$I$45,"積載情報")&gt;=1,$F134=1,IJ134&lt;&gt;""),"OK","NG"))))</f>
        <v>不要</v>
      </c>
      <c r="IP134" s="192" t="str">
        <f ca="1">IF($F$12&lt;$B134,"",IF(OR(AND($F$12&gt;=$B134,COUNTIF($F$48:$I$58,"積載情報")=0),$H134=0),"不要",IF(AND($F$12&gt;=$B134,COUNTIF($F$48:$I$58,"積載情報")&gt;=1,$J134="NG"),"日数NG",IF(AND($F$12&gt;=$B134,COUNTIF($F$48:$I$58,"積載情報")&gt;=1,$H134=1,IJ134&lt;&gt;""),"OK","NG"))))</f>
        <v>不要</v>
      </c>
      <c r="IR134" s="192" t="str">
        <f ca="1">IF($F$12&lt;$B134,"",IF(COUNTIF(IL134:IP134,"不要")=3,"OK",IF($N134="NG","日数NG",IF(IJ134="","OK",IF(COUNTIF(プルダウンリスト!$C$5:$C$8,反映・確認シート!IJ134)=1,"OK","NG")))))</f>
        <v>OK</v>
      </c>
      <c r="IT134" s="107" t="str">
        <f ca="1">IF($F$12&lt;$B134,"",IF($F$12&lt;$B134,"",IF(COUNTIF(IL134:IP134,"不要")=3,"",IJ134)))</f>
        <v/>
      </c>
      <c r="IV134" s="192" t="str">
        <f ca="1">IF($F$12&lt;$B134,"",IF(OR(AND($F$12&gt;=$B134,COUNTIF($F$48:$I$58,"積載情報")=0),$H134=0),"不要",IF(AND($F$12&gt;=$B134,COUNTIF($F$48:$I$58,"積載情報")&gt;=1,$J134="NG"),"日数NG",IF(AND($F$12&gt;=$B134,COUNTIF($F$48:$I$58,"積載情報")&gt;=1,$H134=1,IP134&lt;&gt;""),"OK","NG"))))</f>
        <v>不要</v>
      </c>
      <c r="IX134">
        <v>28</v>
      </c>
      <c r="IZ134" s="192" t="str">
        <f ca="1">IF($F$12&lt;$B134,"",IF(AND($F$12&gt;=$B134,INDIRECT("'総括分析データ '!"&amp;IZ$78&amp;$C134)&lt;&gt;""),VALUE(INDIRECT("'総括分析データ '!"&amp;IZ$78&amp;$C134)),""))</f>
        <v/>
      </c>
      <c r="JB134" s="192" t="str">
        <f ca="1">IF($F$12&lt;$B134,"",IF(OR(AND($F$12&gt;=$B134,COUNTIF($F$22:$I$32,"空車情報")=0),$D134=0),"不要",IF(AND($F$12&gt;=$B134,COUNTIF($F$22:$I$32,"空車情報")&gt;=1,$J134="NG"),"日数NG",IF(AND($F$12&gt;=$B134,COUNTIF($F$22:$I$32,"空車情報")&gt;=1,$D134=1,IZ134&lt;&gt;""),"OK","NG"))))</f>
        <v>不要</v>
      </c>
      <c r="JD134" s="192" t="str">
        <f ca="1">IF($F$12&lt;$B134,"",IF(OR(AND($F$12&gt;=$B134,COUNTIF($F$35:$I$45,"空車情報")=0),$F134=0),"不要",IF(AND($F$12&gt;=$B134,COUNTIF($F$35:$I$45,"空車情報")&gt;=1,$J134="NG"),"日数NG",IF(AND($F$12&gt;=$B134,COUNTIF($F$35:$I$45,"空車情報")&gt;=1,$F134=1,IZ134&lt;&gt;""),"OK","NG"))))</f>
        <v>不要</v>
      </c>
      <c r="JF134" s="192" t="str">
        <f ca="1">IF($F$12&lt;$B134,"",IF(OR(AND($F$12&gt;=$B134,COUNTIF($F$48:$I$58,"空車情報")=0),$H134=0),"不要",IF(AND($F$12&gt;=$B134,COUNTIF($F$48:$I$58,"空車情報")&gt;=1,$J134="NG"),"日数NG",IF(AND($F$12&gt;=$B134,COUNTIF($F$48:$I$58,"空車情報")&gt;=1,$H134=1,IZ134&lt;&gt;""),"OK","NG"))))</f>
        <v>不要</v>
      </c>
      <c r="JH134" s="192" t="str">
        <f ca="1">IF($F$12&lt;$B134,"",IF(COUNTIF(JB134:JF134,"不要")=3,"OK",IF($N134="NG","日数NG",IF(IZ134&gt;=0,"OK","NG"))))</f>
        <v>OK</v>
      </c>
      <c r="JJ134" s="192" t="str">
        <f ca="1">IF($F$12&lt;$B134,"",IF(COUNTIF(JB134:JF134,"不要")=3,"OK",IF($N134="NG","日数NG",IF(OR(AND($F$12&gt;=$B134,$N134="OK",$CH134&gt;=0,IZ134&lt;=$CH134),AND($F$12&gt;=$B134,$N134="OK",$CH134="",IZ134&lt;=$L134*1440)),"OK","NG"))))</f>
        <v>OK</v>
      </c>
      <c r="JL134" s="107" t="str">
        <f ca="1">IF($F$12&lt;$B134,"",IF(COUNTIF(JB134:JF134,"不要")=3,"",IF(AND($F$12&gt;=$B134,ISNUMBER(IZ134)=TRUE),IZ134,0)))</f>
        <v/>
      </c>
      <c r="JN134" s="192" t="str">
        <f ca="1">IF($F$12&lt;$B134,"",IF(AND($F$12&gt;=$B134,INDIRECT("'総括分析データ '!"&amp;JN$78&amp;$C134)&lt;&gt;""),VALUE(INDIRECT("'総括分析データ '!"&amp;JN$78&amp;$C134)),""))</f>
        <v/>
      </c>
      <c r="JP134" s="192" t="str">
        <f ca="1">IF($F$12&lt;$B134,"",IF(OR(AND($F$12&gt;=$B134,COUNTIF($F$22:$I$32,"空車情報")=0),$D134=0),"不要",IF(AND($F$12&gt;=$B134,COUNTIF($F$22:$I$32,"空車情報")&gt;=1,$J134="NG"),"日数NG",IF(AND($F$12&gt;=$B134,COUNTIF($F$22:$I$32,"空車情報")&gt;=1,$D134=1,JN134&lt;&gt;""),"OK","NG"))))</f>
        <v>不要</v>
      </c>
      <c r="JR134" s="192" t="str">
        <f ca="1">IF($F$12&lt;$B134,"",IF(OR(AND($F$12&gt;=$B134,COUNTIF($F$35:$I$45,"空車情報")=0),$F134=0),"不要",IF(AND($F$12&gt;=$B134,COUNTIF($F$35:$I$45,"空車情報")&gt;=1,$J134="NG"),"日数NG",IF(AND($F$12&gt;=$B134,COUNTIF($F$35:$I$45,"空車情報")&gt;=1,$F134=1,JN134&lt;&gt;""),"OK","NG"))))</f>
        <v>不要</v>
      </c>
      <c r="JT134" s="192" t="str">
        <f ca="1">IF($F$12&lt;$B134,"",IF(OR(AND($F$12&gt;=$B134,COUNTIF($F$48:$I$58,"空車情報")=0),$H134=0),"不要",IF(AND($F$12&gt;=$B134,COUNTIF($F$48:$I$58,"空車情報")&gt;=1,$J134="NG"),"日数NG",IF(AND($F$12&gt;=$B134,COUNTIF($F$48:$I$58,"空車情報")&gt;=1,$H134=1,JN134&lt;&gt;""),"OK","NG"))))</f>
        <v>不要</v>
      </c>
      <c r="JV134" s="192" t="str">
        <f ca="1">IF($F$12&lt;$B134,"",IF(COUNTIF(JP134:JT134,"不要")=3,"OK",IF($N134="NG","日数NG",IF(AND($F$12&gt;=$B134,JN134&gt;=0,JN134&lt;=AV134),"OK","NG"))))</f>
        <v>OK</v>
      </c>
      <c r="JX134" s="107" t="str">
        <f ca="1">IF($F$12&lt;$B134,"",IF(COUNTIF(JP134:JT134,"不要")=3,"",IF(AND($F$12&gt;=$B134,ISNUMBER(JN134)=TRUE),JN134,0)))</f>
        <v/>
      </c>
      <c r="JZ134" s="192" t="str">
        <f ca="1">IF($F$12&lt;$B134,"",IF(AND($F$12&gt;=$B134,INDIRECT("'総括分析データ '!"&amp;JZ$78&amp;$C134)&lt;&gt;""),VALUE(INDIRECT("'総括分析データ '!"&amp;JZ$78&amp;$C134)),""))</f>
        <v/>
      </c>
      <c r="KB134" s="192" t="str">
        <f ca="1">IF($F$12&lt;$B134,"",IF(OR(AND($F$12&gt;=$B134,COUNTIF($F$22:$I$32,"空車情報")=0),$D134=0),"不要",IF(AND($F$12&gt;=$B134,COUNTIF($F$22:$I$32,"空車情報")&gt;=1,$J134="NG"),"日数NG",IF(AND($F$12&gt;=$B134,COUNTIF($F$22:$I$32,"空車情報")&gt;=1,$D134=1,JZ134&lt;&gt;""),"OK","NG"))))</f>
        <v>不要</v>
      </c>
      <c r="KD134" s="192" t="str">
        <f ca="1">IF($F$12&lt;$B134,"",IF(OR(AND($F$12&gt;=$B134,COUNTIF($F$35:$I$45,"空車情報")=0),$F134=0),"不要",IF(AND($F$12&gt;=$B134,COUNTIF($F$35:$I$45,"空車情報")&gt;=1,$J134="NG"),"日数NG",IF(AND($F$12&gt;=$B134,COUNTIF($F$35:$I$45,"空車情報")&gt;=1,$F134=1,JZ134&lt;&gt;""),"OK","NG"))))</f>
        <v>不要</v>
      </c>
      <c r="KF134" s="192" t="str">
        <f ca="1">IF($F$12&lt;$B134,"",IF(OR(AND($F$12&gt;=$B134,COUNTIF($F$48:$I$58,"空車情報")=0),$H134=0),"不要",IF(AND($F$12&gt;=$B134,COUNTIF($F$48:$I$58,"空車情報")&gt;=1,$J134="NG"),"日数NG",IF(AND($F$12&gt;=$B134,COUNTIF($F$48:$I$58,"空車情報")&gt;=1,$H134=1,JZ134&lt;&gt;""),"OK","NG"))))</f>
        <v>不要</v>
      </c>
      <c r="KH134" s="192" t="str">
        <f ca="1">IF($F$12&lt;$B134,"",IF(COUNTIF(KB134:KF134,"不要")=3,"OK",IF($N134="NG","日数NG",IF(AND($F$12&gt;=$B134,JZ134&gt;=0,JZ134&lt;=100),"OK","NG"))))</f>
        <v>OK</v>
      </c>
      <c r="KJ134" s="107" t="str">
        <f ca="1">IF($F$12&lt;$B134,"",IF(COUNTIF(KB134:KF134,"不要")=3,"",IF(AND($F$12&gt;=$B134,ISNUMBER(JZ134)=TRUE),JZ134,0)))</f>
        <v/>
      </c>
      <c r="KL134">
        <v>28</v>
      </c>
      <c r="KN134" s="192" t="str">
        <f ca="1">IF($F$12&lt;$B134,"",IF(AND($F$12&gt;=$B134,INDIRECT("'総括分析データ '!"&amp;KN$78&amp;$C134)&lt;&gt;""),VALUE(INDIRECT("'総括分析データ '!"&amp;KN$78&amp;$C134)),""))</f>
        <v/>
      </c>
      <c r="KP134" s="192" t="str">
        <f ca="1">IF($F$12&lt;$B134,"",IF(OR(AND($F$12&gt;=$B134,COUNTIF($F$22:$I$32,"交通情報")=0),$D134=0),"不要",IF(AND($F$12&gt;=$B134,COUNTIF($F$22:$I$32,"交通情報")&gt;=1,$AX134="*NG*"),"距離NG",IF(AND($F$12&gt;=$B134,COUNTIF($F$22:$I$32,"交通情報")&gt;=1,$D134=1,KN134&lt;&gt;""),"OK","NG"))))</f>
        <v>不要</v>
      </c>
      <c r="KR134" s="192" t="str">
        <f ca="1">IF($F$12&lt;$B134,"",IF(OR(AND($F$12&gt;=$B134,COUNTIF($F$35:$I$45,"交通情報")=0),$F134=0),"不要",IF(AND($F$12&gt;=$B134,COUNTIF($F$35:$I$45,"交通情報")&gt;=1,$AX134="*NG*"),"距離NG",IF(AND($F$12&gt;=$B134,COUNTIF($F$35:$I$45,"交通情報")&gt;=1,$F134=1,KN134&lt;&gt;""),"OK","NG"))))</f>
        <v>不要</v>
      </c>
      <c r="KT134" s="192" t="str">
        <f ca="1">IF($F$12&lt;$B134,"",IF(OR(AND($F$12&gt;=$B134,COUNTIF($F$48:$I$58,"交通情報")=0),$H134=0),"不要",IF(AND($F$12&gt;=$B134,COUNTIF($F$48:$I$58,"交通情報")&gt;=1,$AX134="*NG*"),"距離NG",IF(AND($F$12&gt;=$B134,COUNTIF($F$48:$I$58,"交通情報")&gt;=1,$H134=1,KN134&lt;&gt;""),"OK","NG"))))</f>
        <v>不要</v>
      </c>
      <c r="KV134" s="192" t="str">
        <f ca="1">IF($F$12&lt;$B134,"",IF(COUNTIF(KP134:KT134,"不要")=3,"OK",IF($N134="NG","日数NG",IF(AND($F$12&gt;=$B134,KN134&gt;=0,KN134&lt;=$AV134),"OK","NG"))))</f>
        <v>OK</v>
      </c>
      <c r="KX134" s="107" t="str">
        <f ca="1">IF($F$12&lt;$B134,"",IF(COUNTIF(KP134:KT134,"不要")=3,"",IF(AND($F$12&gt;=$B134,ISNUMBER(KN134)=TRUE),KN134,0)))</f>
        <v/>
      </c>
      <c r="KZ134" s="192" t="str">
        <f ca="1">IF($F$12&lt;$B134,"",IF(AND($F$12&gt;=$B134,INDIRECT("'総括分析データ '!"&amp;KZ$78&amp;$C134)&lt;&gt;""),VALUE(INDIRECT("'総括分析データ '!"&amp;KZ$78&amp;$C134)),""))</f>
        <v/>
      </c>
      <c r="LB134" s="192" t="str">
        <f ca="1">IF($F$12&lt;$B134,"",IF(OR(AND($F$12&gt;=$B134,COUNTIF($F$22:$I$32,"交通情報")=0),$D134=0),"不要",IF(AND($F$12&gt;=$B134,COUNTIF($F$22:$I$32,"交通情報")&gt;=1,$D134=1,KZ134&lt;&gt;""),"OK","NG")))</f>
        <v>不要</v>
      </c>
      <c r="LD134" s="192" t="str">
        <f ca="1">IF($F$12&lt;$B134,"",IF(OR(AND($F$12&gt;=$B134,COUNTIF($F$35:$I$45,"交通情報")=0),$F134=0),"不要",IF(AND($F$12&gt;=$B134,COUNTIF($F$35:$I$45,"交通情報")&gt;=1,$F134=1,KZ134&lt;&gt;""),"OK","NG")))</f>
        <v>不要</v>
      </c>
      <c r="LF134" s="192" t="str">
        <f ca="1">IF($F$12&lt;$B134,"",IF(OR(AND($F$12&gt;=$B134,COUNTIF($F$48:$I$58,"交通情報")=0),$H134=0),"不要",IF(AND($F$12&gt;=$B134,COUNTIF($F$48:$I$58,"交通情報")&gt;=1,$H134=1,KZ134&lt;&gt;""),"OK","NG")))</f>
        <v>不要</v>
      </c>
      <c r="LH134" s="192" t="str">
        <f ca="1">IF($F$12&lt;$B134,"",IF(COUNTIF(LB134:LF134,"不要")=3,"OK",IF($N134="NG","日数NG",IF(KZ134="","OK",IF(AND(KZ134&gt;=0,KZ134&lt;&gt;"",ROUNDUP(KZ134,0)-ROUNDDOWN(KZ134,0)=0),"OK","NG")))))</f>
        <v>OK</v>
      </c>
      <c r="LJ134" s="107" t="str">
        <f ca="1">IF($F$12&lt;$B134,"",IF(COUNTIF(LB134:LF134,"不要")=3,"",IF(AND($F$12&gt;=$B134,ISNUMBER(KZ134)=TRUE),KZ134,0)))</f>
        <v/>
      </c>
      <c r="LL134" s="192" t="str">
        <f ca="1">IF($F$12&lt;$B134,"",IF(AND($F$12&gt;=$B134,INDIRECT("'総括分析データ '!"&amp;LL$78&amp;$C134)&lt;&gt;""),VALUE(INDIRECT("'総括分析データ '!"&amp;LL$78&amp;$C134)),""))</f>
        <v/>
      </c>
      <c r="LN134" s="192" t="str">
        <f ca="1">IF($F$12&lt;$B134,"",IF(OR(AND($F$12&gt;=$B134,COUNTIF($F$22:$I$32,"交通情報")=0),$D134=0),"不要",IF(AND($F$12&gt;=$B134,COUNTIF($F$22:$I$32,"交通情報")&gt;=1,$J134="NG"),"日数NG",IF(AND($F$12&gt;=$B134,COUNTIF($F$22:$I$32,"交通情報")&gt;=1,$D134=1,LL134&lt;&gt;""),"OK","NG"))))</f>
        <v>不要</v>
      </c>
      <c r="LP134" s="192" t="str">
        <f ca="1">IF($F$12&lt;$B134,"",IF(OR(AND($F$12&gt;=$B134,COUNTIF($F$35:$I$45,"交通情報")=0),$F134=0),"不要",IF(AND($F$12&gt;=$B134,COUNTIF($F$35:$I$45,"交通情報")&gt;=1,$J134="NG"),"日数NG",IF(AND($F$12&gt;=$B134,COUNTIF($F$35:$I$45,"交通情報")&gt;=1,$F134=1,LL134&lt;&gt;""),"OK","NG"))))</f>
        <v>不要</v>
      </c>
      <c r="LR134" s="192" t="str">
        <f ca="1">IF($F$12&lt;$B134,"",IF(OR(AND($F$12&gt;=$B134,COUNTIF($F$48:$I$58,"交通情報")=0),$H134=0),"不要",IF(AND($F$12&gt;=$B134,COUNTIF($F$48:$I$58,"交通情報")&gt;=1,$J134="NG"),"日数NG",IF(AND($F$12&gt;=$B134,COUNTIF($F$48:$I$58,"交通情報")&gt;=1,$H134=1,LL134&lt;&gt;""),"OK","NG"))))</f>
        <v>不要</v>
      </c>
      <c r="LT134" s="192" t="str">
        <f ca="1">IF($F$12&lt;$B134,"",IF(COUNTIF(LN134:LR134,"不要")=3,"OK",IF($N134="NG","日数NG",IF(LL134&gt;=0,"OK","NG"))))</f>
        <v>OK</v>
      </c>
      <c r="LV134" s="192" t="str">
        <f ca="1">IF($F$12&lt;$B134,"",IF(COUNTIF(LN134:LR134,"不要")=3,"OK",IF($N134="NG","日数NG",IF(OR(AND($F$12&gt;=$B134,$N134="OK",$CH134&gt;=0,LL134&lt;=$CH134),AND($F$12&gt;=$B134,$N134="OK",$CH134="",LL134&lt;=$L134*1440)),"OK","NG"))))</f>
        <v>OK</v>
      </c>
      <c r="LX134" s="107" t="str">
        <f ca="1">IF($F$12&lt;$B134,"",IF(COUNTIF(LN134:LR134,"不要")=3,"",IF(AND($F$12&gt;=$B134,ISNUMBER(LL134)=TRUE),LL134,0)))</f>
        <v/>
      </c>
      <c r="LZ134">
        <v>28</v>
      </c>
      <c r="MB134" s="192" t="str">
        <f ca="1">IF($F$12&lt;$B134,"",IF(AND($F$12&gt;=$B134,INDIRECT("'総括分析データ '!"&amp;MB$78&amp;$C134)&lt;&gt;""),VALUE(INDIRECT("'総括分析データ '!"&amp;MB$78&amp;$C134)),""))</f>
        <v/>
      </c>
      <c r="MD134" s="192" t="str">
        <f ca="1">IF($F$12&lt;$B134,"",IF(OR(AND($F$12&gt;=$B134,COUNTIF($F$22:$I$32,"温度情報")=0),$D134=0),"不要",IF(AND($F$12&gt;=$B134,COUNTIF($F$22:$I$32,"温度情報")&gt;=1,$J134="NG"),"日数NG",IF(AND($F$12&gt;=$B134,COUNTIF($F$22:$I$32,"温度情報")&gt;=1,$D134=1,MB134&lt;&gt;""),"OK","NG"))))</f>
        <v>不要</v>
      </c>
      <c r="MF134" s="192" t="str">
        <f ca="1">IF($F$12&lt;$B134,"",IF(OR(AND($F$12&gt;=$B134,COUNTIF($F$35:$I$45,"温度情報")=0),$F134=0),"不要",IF(AND($F$12&gt;=$B134,COUNTIF($F$35:$I$45,"温度情報")&gt;=1,$J134="NG"),"日数NG",IF(AND($F$12&gt;=$B134,COUNTIF($F$35:$I$45,"温度情報")&gt;=1,$F134=1,MB134&lt;&gt;""),"OK","NG"))))</f>
        <v>不要</v>
      </c>
      <c r="MH134" s="192" t="str">
        <f ca="1">IF($F$12&lt;$B134,"",IF(OR(AND($F$12&gt;=$B134,COUNTIF($F$48:$I$58,"温度情報")=0),$H134=0),"不要",IF(AND($F$12&gt;=$B134,COUNTIF($F$48:$I$58,"温度情報")&gt;=1,$J134="NG"),"日数NG",IF(AND($F$12&gt;=$B134,COUNTIF($F$48:$I$58,"温度情報")&gt;=1,$H134=1,MB134&lt;&gt;""),"OK","NG"))))</f>
        <v>不要</v>
      </c>
      <c r="MJ134" s="192" t="str">
        <f ca="1">IF($F$12&lt;$B134,"",IF(COUNTIF(MD134:MH134,"不要")=3,"OK",IF(AND($F$12&gt;=$B134,MB134&gt;100,MB134&lt;-100),"BC","OK")))</f>
        <v>OK</v>
      </c>
      <c r="ML134" s="107" t="str">
        <f ca="1">IF($F$12&lt;$B134,"",IF(COUNTIF(MD134:MH134,"不要")=3,"",IF(AND($F$12&gt;=$B134,ISNUMBER(MB134)=TRUE),MB134,0)))</f>
        <v/>
      </c>
      <c r="MN134" s="192" t="str">
        <f ca="1">IF($F$12&lt;$B134,"",IF(AND($F$12&gt;=$B134,INDIRECT("'総括分析データ '!"&amp;MN$78&amp;$C134)&lt;&gt;""),VALUE(INDIRECT("'総括分析データ '!"&amp;MN$78&amp;$C134)),""))</f>
        <v/>
      </c>
      <c r="MP134" s="192" t="str">
        <f ca="1">IF($F$12&lt;$B134,"",IF(OR(AND($F$12&gt;=$B134,COUNTIF($F$22:$I$32,"温度情報")=0),$D134=0),"不要",IF(AND($F$12&gt;=$B134,COUNTIF($F$22:$I$32,"温度情報")&gt;=1,$J134="NG"),"日数NG",IF(AND($F$12&gt;=$B134,COUNTIF($F$22:$I$32,"温度情報")&gt;=1,$D134=1,MN134&lt;&gt;""),"OK","NG"))))</f>
        <v>不要</v>
      </c>
      <c r="MR134" s="192" t="str">
        <f ca="1">IF($F$12&lt;$B134,"",IF(OR(AND($F$12&gt;=$B134,COUNTIF($F$35:$I$45,"温度情報")=0),$F134=0),"不要",IF(AND($F$12&gt;=$B134,COUNTIF($F$35:$I$45,"温度情報")&gt;=1,$J134="NG"),"日数NG",IF(AND($F$12&gt;=$B134,COUNTIF($F$35:$I$45,"温度情報")&gt;=1,$F134=1,MN134&lt;&gt;""),"OK","NG"))))</f>
        <v>不要</v>
      </c>
      <c r="MT134" s="192" t="str">
        <f ca="1">IF($F$12&lt;$B134,"",IF(OR(AND($F$12&gt;=$B134,COUNTIF($F$48:$I$58,"温度情報")=0),$H134=0),"不要",IF(AND($F$12&gt;=$B134,COUNTIF($F$48:$I$58,"温度情報")&gt;=1,$J134="NG"),"日数NG",IF(AND($F$12&gt;=$B134,COUNTIF($F$48:$I$58,"温度情報")&gt;=1,$H134=1,MN134&lt;&gt;""),"OK","NG"))))</f>
        <v>不要</v>
      </c>
      <c r="MV134" s="192" t="str">
        <f ca="1">IF($F$12&lt;$B134,"",IF(COUNTIF(MP134:MT134,"不要")=3,"OK",IF(AND($F$12&gt;=$B134,MN134&gt;100,MN134&lt;-100),"BC","OK")))</f>
        <v>OK</v>
      </c>
      <c r="MX134" s="107" t="str">
        <f ca="1">IF($F$12&lt;$B134,"",IF(COUNTIF(MP134:MT134,"不要")=3,"",IF(AND($F$12&gt;=$B134,ISNUMBER(MN134)=TRUE),MN134,0)))</f>
        <v/>
      </c>
      <c r="MZ134" s="192" t="str">
        <f ca="1">IF($F$12&lt;$B134,"",IF(AND($F$12&gt;=$B134,INDIRECT("'総括分析データ '!"&amp;MZ$78&amp;$C134)&lt;&gt;""),VALUE(INDIRECT("'総括分析データ '!"&amp;MZ$78&amp;$C134)),""))</f>
        <v/>
      </c>
      <c r="NB134" s="192" t="str">
        <f ca="1">IF($F$12&lt;$B134,"",IF(OR(AND($F$12&gt;=$B134,COUNTIF($F$22:$I$32,"温度情報")=0),$D134=0),"不要",IF(AND($F$12&gt;=$B134,COUNTIF($F$22:$I$32,"温度情報")&gt;=1,$J134="NG"),"日数NG",IF(AND($F$12&gt;=$B134,COUNTIF($F$22:$I$32,"温度情報")&gt;=1,$D134=1,MZ134&lt;&gt;""),"OK","NG"))))</f>
        <v>不要</v>
      </c>
      <c r="ND134" s="192" t="str">
        <f ca="1">IF($F$12&lt;$B134,"",IF(OR(AND($F$12&gt;=$B134,COUNTIF($F$35:$I$45,"温度情報")=0),$F134=0),"不要",IF(AND($F$12&gt;=$B134,COUNTIF($F$35:$I$45,"温度情報")&gt;=1,$J134="NG"),"日数NG",IF(AND($F$12&gt;=$B134,COUNTIF($F$35:$I$45,"温度情報")&gt;=1,$F134=1,MZ134&lt;&gt;""),"OK","NG"))))</f>
        <v>不要</v>
      </c>
      <c r="NF134" s="192" t="str">
        <f ca="1">IF($F$12&lt;$B134,"",IF(OR(AND($F$12&gt;=$B134,COUNTIF($F$48:$I$58,"温度情報")=0),$H134=0),"不要",IF(AND($F$12&gt;=$B134,COUNTIF($F$48:$I$58,"温度情報")&gt;=1,$J134="NG"),"日数NG",IF(AND($F$12&gt;=$B134,COUNTIF($F$48:$I$58,"温度情報")&gt;=1,$H134=1,MZ134&lt;&gt;""),"OK","NG"))))</f>
        <v>不要</v>
      </c>
      <c r="NH134" s="192" t="str">
        <f ca="1">IF($F$12&lt;$B134,"",IF(COUNTIF(NB134:NF134,"不要")=3,"OK",IF($N134="NG","日数NG",IF(MZ134="","OK",IF(AND(MZ134&gt;=0,MZ134&lt;&gt;"",ROUNDUP(MZ134,0)-ROUNDDOWN(MZ134,0)=0),"OK","NG")))))</f>
        <v>OK</v>
      </c>
      <c r="NJ134" s="107" t="str">
        <f ca="1">IF($F$12&lt;$B134,"",IF(COUNTIF(NB134:NF134,"不要")=3,"",IF(AND($F$12&gt;=$B134,ISNUMBER(MZ134)=TRUE),MZ134,0)))</f>
        <v/>
      </c>
      <c r="NL134">
        <v>28</v>
      </c>
      <c r="NN134" s="192" t="str">
        <f ca="1">IF($F$12&lt;$B134,"",IF(AND($F$12&gt;=$B134,INDIRECT("'総括分析データ '!"&amp;NN$78&amp;$C134)&lt;&gt;""),INDIRECT("'総括分析データ '!"&amp;NN$78&amp;$C134),""))</f>
        <v/>
      </c>
      <c r="NP134" s="192" t="str">
        <f>IF(OR($F$12&lt;$B134,AND($F$64="",$H$64="",$J$64="")),"",IF(AND($F$12&gt;=$B134,OR($F$64="",$D134=0)),"不要",IF(AND($F$12&gt;=$B134,$F$64&lt;&gt;"",$D134=1,NN134&lt;&gt;""),"OK","NG")))</f>
        <v/>
      </c>
      <c r="NR134" s="192" t="str">
        <f>IF(OR($F$12&lt;$B134,AND($F$64="",$H$64="",$J$64="")),"",IF(AND($F$12&gt;=$B134,OR($H$64="",$H$64=17,$D134=0)),"不要",IF(AND($F$12&gt;=$B134,$H$64&lt;&gt;"",$D134=1,NN134&lt;&gt;""),"OK","NG")))</f>
        <v/>
      </c>
      <c r="NT134" s="107" t="str">
        <f>IF(OR(COUNTIF(NP134:NR134,"不要")=2,AND(NP134="",NR134="")),"",NN134)</f>
        <v/>
      </c>
      <c r="NV134" s="192" t="str">
        <f ca="1">IF($F$12&lt;$B134,"",IF(AND($F$12&gt;=$B134,INDIRECT("'総括分析データ '!"&amp;NV$78&amp;$C134)&lt;&gt;""),INDIRECT("'総括分析データ '!"&amp;NV$78&amp;$C134),""))</f>
        <v/>
      </c>
      <c r="NX134" s="192" t="str">
        <f>IF(OR($F$12&lt;$B134,AND($F$66="",$H$66="",$J$66="")),"",IF(AND($F$12&gt;=$B134,OR($F$66="",$D134=0)),"不要",IF(AND($F$12&gt;=$B134,$F$66&lt;&gt;"",$D134=1,NV134&lt;&gt;""),"OK","NG")))</f>
        <v/>
      </c>
      <c r="NZ134" s="192" t="str">
        <f>IF(OR($F$12&lt;$B134,AND($F$66="",$H$66="",$J$66="")),"",IF(AND($F$12&gt;=$B134,OR($H$66="",$H$66=17,$D134=0)),"不要",IF(AND($F$12&gt;=$B134,$H$66&lt;&gt;"",$D134=1,NV134&lt;&gt;""),"OK","NG")))</f>
        <v/>
      </c>
      <c r="OB134" s="107" t="str">
        <f>IF(OR(COUNTIF(NX134:NZ134,"不要")=2,AND(NX134="",NZ134="")),"",NV134)</f>
        <v/>
      </c>
      <c r="OD134" s="192" t="str">
        <f ca="1">IF($F$12&lt;$B134,"",IF(AND($F$12&gt;=$B134,INDIRECT("'総括分析データ '!"&amp;OD$78&amp;$C134)&lt;&gt;""),INDIRECT("'総括分析データ '!"&amp;OD$78&amp;$C134),""))</f>
        <v/>
      </c>
      <c r="OF134" s="192" t="str">
        <f>IF(OR($F$12&lt;$B134,AND($F$68="",$H$68="",$J$68="")),"",IF(AND($F$12&gt;=$B134,OR($F$68="",$D134=0)),"不要",IF(AND($F$12&gt;=$B134,$F$68&lt;&gt;"",$D134=1,OD134&lt;&gt;""),"OK","NG")))</f>
        <v/>
      </c>
      <c r="OH134" s="192" t="str">
        <f>IF(OR($F$12&lt;$B134,AND($F$68="",$H$68="",$J$68="")),"",IF(AND($F$12&gt;=$B134,OR($H$68="",$H$68=17,$D134=0)),"不要",IF(AND($F$12&gt;=$B134,$H$68&lt;&gt;"",$D134=1,OD134&lt;&gt;""),"OK","NG")))</f>
        <v/>
      </c>
      <c r="OJ134" s="107" t="str">
        <f>IF(OR(COUNTIF(OF134:OH134,"不要")=2,AND(OF134="",OH134="")),"",OD134)</f>
        <v/>
      </c>
      <c r="OL134" s="192" t="str">
        <f ca="1">IF($F$12&lt;$B134,"",IF(AND($F$12&gt;=$B134,INDIRECT("'総括分析データ '!"&amp;OL$78&amp;$C134)&lt;&gt;""),INDIRECT("'総括分析データ '!"&amp;OL$78&amp;$C134),""))</f>
        <v/>
      </c>
      <c r="ON134" s="192" t="str">
        <f>IF(OR($F$12&lt;$B134,AND($F$70="",$H$70="",$J$70="")),"",IF(AND($F$12&gt;=$B134,OR($F$70="",$D134=0)),"不要",IF(AND($F$12&gt;=$B134,$F$70&lt;&gt;"",$D134=1,OL134&lt;&gt;""),"OK","NG")))</f>
        <v/>
      </c>
      <c r="OP134" s="192" t="str">
        <f>IF(OR($F$12&lt;$B134,AND($F$70="",$H$70="",$J$70="")),"",IF(AND($F$12&gt;=$B134,OR($H$70="",$H$70=17,$D134=0)),"不要",IF(AND($F$12&gt;=$B134,$H$70&lt;&gt;"",$D134=1,OL134&lt;&gt;""),"OK","NG")))</f>
        <v/>
      </c>
      <c r="OR134" s="107" t="str">
        <f>IF(OR(COUNTIF(ON134:OP134,"不要")=2,AND(ON134="",OP134="")),"",OL134)</f>
        <v/>
      </c>
    </row>
    <row r="135" spans="2:408" ht="5.0999999999999996" customHeight="1" thickBot="1" x14ac:dyDescent="0.2">
      <c r="L135" s="6"/>
      <c r="CT135" s="108"/>
      <c r="EF135" s="108"/>
      <c r="FJ135" s="108"/>
      <c r="FL135" s="108"/>
      <c r="FZ135" s="108"/>
      <c r="GR135" s="108"/>
      <c r="HF135" s="108"/>
      <c r="HV135" s="108"/>
      <c r="IT135" s="6"/>
      <c r="JL135" s="108"/>
      <c r="JX135" s="6"/>
      <c r="KJ135" s="6"/>
      <c r="KX135" s="6"/>
      <c r="LJ135" s="6"/>
      <c r="LX135" s="108"/>
      <c r="ML135" s="6"/>
      <c r="MX135" s="6"/>
      <c r="NJ135" s="6"/>
    </row>
    <row r="136" spans="2:408" ht="14.25" thickBot="1" x14ac:dyDescent="0.2">
      <c r="B136">
        <v>29</v>
      </c>
      <c r="C136">
        <v>42</v>
      </c>
      <c r="D136" s="52">
        <f ca="1">IF($F$12&lt;$B136,"",IF(AND($F$12&gt;=$B136,INDIRECT("'総括分析データ '!"&amp;D$78&amp;$C136)="○"),1,IF(AND($F$12&gt;=$B136,INDIRECT("'総括分析データ '!"&amp;D$78&amp;$C136)&lt;&gt;"○"),0)))</f>
        <v>0</v>
      </c>
      <c r="F136" s="52">
        <f ca="1">IF($F$12&lt;$B136,"",IF(AND($F$12&gt;=$B136,INDIRECT("'総括分析データ '!"&amp;F$78&amp;$C136)="○"),1,IF(AND($F$12&gt;=$B136,INDIRECT("'総括分析データ '!"&amp;F$78&amp;$C136)&lt;&gt;"○"),0)))</f>
        <v>0</v>
      </c>
      <c r="H136" s="52">
        <f ca="1">IF($F$12&lt;$B136,"",IF(AND($F$12&gt;=$B136,INDIRECT("'総括分析データ '!"&amp;H$78&amp;$C136)="○"),1,IF(AND($F$12&gt;=$B136,INDIRECT("'総括分析データ '!"&amp;H$78&amp;$C136)&lt;&gt;"○"),0)))</f>
        <v>0</v>
      </c>
      <c r="J136" s="192" t="str">
        <f ca="1">IF($F$12&lt;B136,"",IF(AND($F$12&gt;=B136,$F$18="",H136=1),"NG",IF(AND($F$12&gt;=B136,$F$18=17,D136=0,F136=0,H136=0),"NG",IF(AND($F$12&gt;=B136,$F$18="",D136=0,F136=0),"NG",IF(AND($F$12&gt;=B136,OR(D136&gt;=2,F136&gt;=2,H136&gt;=2)),"NG","OK")))))</f>
        <v>NG</v>
      </c>
      <c r="L136" s="52">
        <f ca="1">IF($F$12&lt;B136,"",IF(ISNUMBER(INDIRECT("'総括分析データ '!"&amp;L$78&amp;$C136))=TRUE,VALUE(INDIRECT("'総括分析データ '!"&amp;L$78&amp;$C136)),0))</f>
        <v>0</v>
      </c>
      <c r="N136" s="192" t="str">
        <f ca="1">IF($F$12&lt;$B136,"",IF(AND(L136="",L136&lt;10),"NG","OK"))</f>
        <v>OK</v>
      </c>
      <c r="O136" s="6"/>
      <c r="P136" s="52" t="str">
        <f ca="1">IF($F$12&lt;$B136,"",IF(AND($F$12&gt;=$B136,INDIRECT("'総括分析データ '!"&amp;P$78&amp;$C136)&lt;&gt;""),INDIRECT("'総括分析データ '!"&amp;P$78&amp;$C136),""))</f>
        <v/>
      </c>
      <c r="R136" s="52" t="str">
        <f ca="1">IF($F$12&lt;$B136,"",IF(AND($F$12&gt;=$B136,INDIRECT("'総括分析データ '!"&amp;R$78&amp;$C136)&lt;&gt;""),UPPER(INDIRECT("'総括分析データ '!"&amp;R$78&amp;$C136)),""))</f>
        <v/>
      </c>
      <c r="T136" s="52" t="str">
        <f ca="1">IF($F$12&lt;$B136,"",IF(AND($F$12&gt;=$B136,INDIRECT("'総括分析データ '!"&amp;T$78&amp;$C136)&lt;&gt;""),INDIRECT("'総括分析データ '!"&amp;T$78&amp;$C136),""))</f>
        <v/>
      </c>
      <c r="V136" s="52" t="str">
        <f ca="1">IF($F$12&lt;$B136,"",IF(AND($F$12&gt;=$B136,INDIRECT("'総括分析データ '!"&amp;V$78&amp;$C136)&lt;&gt;""),VALUE(INDIRECT("'総括分析データ '!"&amp;V$78&amp;$C136)),""))</f>
        <v/>
      </c>
      <c r="X136" s="192" t="str">
        <f ca="1">IF($F$12&lt;$B136,"",IF(AND($F$12&gt;=$B136,COUNTIF(プルダウンリスト!$F$3:$F$137,反映・確認シート!P136)=1,COUNTIF(プルダウンリスト!$H$3:$H$4233,反映・確認シート!R136)&gt;=1,T136&lt;&gt;"",V136&lt;&gt;""),"OK","NG"))</f>
        <v>NG</v>
      </c>
      <c r="Z136" s="453" t="str">
        <f ca="1">P136&amp;R136&amp;T136&amp;V136</f>
        <v/>
      </c>
      <c r="AA136" s="454"/>
      <c r="AB136" s="455"/>
      <c r="AD136" s="453" t="str">
        <f ca="1">IF($F$12&lt;$B136,"",IF(AND($F$12&gt;=$B136,INDIRECT("'総括分析データ '!"&amp;AD$78&amp;$C136)&lt;&gt;""),ASC(INDIRECT("'総括分析データ '!"&amp;AD$78&amp;$C136)),""))</f>
        <v/>
      </c>
      <c r="AE136" s="454"/>
      <c r="AF136" s="455"/>
      <c r="AH136" s="192" t="str">
        <f ca="1">IF($F$12&lt;$B136,"",IF(AND($F$12&gt;=$B136,AD136&lt;&gt;""),"OK","NG"))</f>
        <v>NG</v>
      </c>
      <c r="AJ136" s="462" t="str">
        <f ca="1">IF($F$12&lt;$B136,"",IF(AND($F$12&gt;=$B136,INDIRECT("'総括分析データ '!"&amp;AJ$78&amp;$C136)&lt;&gt;""),DBCS(SUBSTITUTE(SUBSTITUTE(INDIRECT("'総括分析データ '!"&amp;AJ$78&amp;$C136),"　"," ")," ","")),""))</f>
        <v/>
      </c>
      <c r="AK136" s="463"/>
      <c r="AL136" s="464"/>
      <c r="AN136" s="192" t="str">
        <f ca="1">IF($F$12&lt;$B136,"",IF(AND($F$12&gt;=$B136,AJ136&lt;&gt;""),"OK","BC"))</f>
        <v>BC</v>
      </c>
      <c r="AP136" s="52" t="str">
        <f ca="1">IF(OR($F$12&lt;$B136,INDIRECT("'総括分析データ '!"&amp;AP$78&amp;$C136)=""),"",INDIRECT("'総括分析データ '!"&amp;AP$78&amp;$C136))</f>
        <v/>
      </c>
      <c r="AR136" s="192" t="str">
        <f ca="1">IF($F$12&lt;$B136,"",IF(AND($F$12&gt;=$B136,COUNTIF(プルダウンリスト!$C$13:$C$16,反映・確認シート!AP136)=1),"OK","NG"))</f>
        <v>NG</v>
      </c>
      <c r="AT136">
        <v>29</v>
      </c>
      <c r="AV136" s="192" t="str">
        <f ca="1">IF($F$12&lt;$B136,"",IF(AND($F$12&gt;=$B136,INDIRECT("'総括分析データ '!"&amp;AV$78&amp;$C136)&lt;&gt;""),INDIRECT("'総括分析データ '!"&amp;AV$78&amp;$C136),""))</f>
        <v/>
      </c>
      <c r="AX136" s="192" t="str">
        <f ca="1">IF($F$12&lt;$B136,"",IF($N136="NG","日数NG",IF(OR(AND($F$6="連携前",$F$12&gt;=$B136,AV136&gt;0,AV136&lt;L136*2880),AND($F$6="連携後",$F$12&gt;=$B136,AV136&gt;=0,AV136&lt;L136*2880)),"OK","NG")))</f>
        <v>NG</v>
      </c>
      <c r="AZ136" s="92">
        <f ca="1">IF($F$12&lt;$B136,"",IF(AND($F$12&gt;=$B136,ISNUMBER(AV136)=TRUE),AV136,0))</f>
        <v>0</v>
      </c>
      <c r="BB136" s="192" t="str">
        <f ca="1">IF($F$12&lt;$B136,"",IF(AND($F$12&gt;=$B136,INDIRECT("'総括分析データ '!"&amp;BB$78&amp;$C136)&lt;&gt;""),VALUE(INDIRECT("'総括分析データ '!"&amp;BB$78&amp;$C136)),""))</f>
        <v/>
      </c>
      <c r="BD136" s="192" t="str">
        <f ca="1">IF($F$12&lt;$B136,"",IF($N136="NG","日数NG",IF(BB136="","NG",IF(AND($F$12&gt;=$B136,$BB136&lt;=$L136*100),"OK","BC"))))</f>
        <v>NG</v>
      </c>
      <c r="BF136" s="192" t="str">
        <f ca="1">IF($F$12&lt;$B136,"",IF(OR($AX136="NG",$AX136="日数NG"),"距離NG",IF(AND($F$12&gt;=$B136,OR(AND($F$6="連携前",$BB136&gt;0),AND($F$6="連携後",$AZ136=0,$BB136=0),AND($F$6="連携後",$AZ136&gt;0,$BB136&gt;0))),"OK","NG")))</f>
        <v>距離NG</v>
      </c>
      <c r="BH136" s="92" t="str">
        <f ca="1">IF($F$12&lt;$B136,"",BB136)</f>
        <v/>
      </c>
      <c r="BJ136" s="192" t="str">
        <f ca="1">IF($F$12&lt;$B136,"",IF(AND($F$12&gt;=$B136,INDIRECT("'総括分析データ '!"&amp;BJ$78&amp;$C136)&lt;&gt;""),VALUE(INDIRECT("'総括分析データ '!"&amp;BJ$78&amp;$C136)),""))</f>
        <v/>
      </c>
      <c r="BL136" s="192" t="str">
        <f ca="1">IF($F$12&lt;$B136,"",IF($N136="NG","日数NG",IF(AND(BJ136&gt;=0,BJ136&lt;&gt;"",BJ136&lt;=100),"OK","NG")))</f>
        <v>NG</v>
      </c>
      <c r="BN136" s="92">
        <f ca="1">IF($F$12&lt;$B136,"",IF(AND($F$12&gt;=$B136,ISNUMBER(BJ136)=TRUE),BJ136,0))</f>
        <v>0</v>
      </c>
      <c r="BP136" s="192" t="str">
        <f ca="1">IF($F$12&lt;$B136,"",IF(AND($F$12&gt;=$B136,INDIRECT("'総括分析データ '!"&amp;BP$78&amp;$C136)&lt;&gt;""),VALUE(INDIRECT("'総括分析データ '!"&amp;BP$78&amp;$C136)),""))</f>
        <v/>
      </c>
      <c r="BR136" s="192" t="str">
        <f ca="1">IF($F$12&lt;$B136,"",IF(OR($AX136="NG",$AX136="日数NG"),"距離NG",IF(BP136="","NG",IF(AND($F$12&gt;=$B136,OR(AND($F$6="連携前",$BP136&gt;0),AND($F$6="連携後",$AZ136=0,$BP136=0),AND($F$6="連携後",$AZ136&gt;0,$BP136&gt;0))),"OK","NG"))))</f>
        <v>距離NG</v>
      </c>
      <c r="BT136" s="92">
        <f ca="1">IF($F$12&lt;$B136,"",IF(AND($F$12&gt;=$B136,ISNUMBER(BP136)=TRUE),BP136,0))</f>
        <v>0</v>
      </c>
      <c r="BV136" s="192" t="str">
        <f ca="1">IF($F$12&lt;$B136,"",IF(AND($F$12&gt;=$B136,INDIRECT("'総括分析データ '!"&amp;BV$78&amp;$C136)&lt;&gt;""),VALUE(INDIRECT("'総括分析データ '!"&amp;BV$78&amp;$C136)),""))</f>
        <v/>
      </c>
      <c r="BX136" s="192" t="str">
        <f ca="1">IF($F$12&lt;$B136,"",IF(AND($F$12&gt;=$B136,$F$16=5,$BV136=""),"NG","OK"))</f>
        <v>OK</v>
      </c>
      <c r="BZ136" s="192" t="str">
        <f ca="1">IF($F$12&lt;$B136,"",IF(AND($F$12&gt;=$B136,$BP136&lt;&gt;"",$BV136&gt;$BP136),"NG","OK"))</f>
        <v>OK</v>
      </c>
      <c r="CB136" s="92">
        <f ca="1">IF($F$12&lt;$B136,"",IF(AND($F$12&gt;=$B136,ISNUMBER(BV136)=TRUE),BV136,0))</f>
        <v>0</v>
      </c>
      <c r="CD136" s="92">
        <f ca="1">IF($F$12&lt;$B136,"",IF(AND($F$12&gt;=$B136,ISNUMBER(INDIRECT("'総括分析データ '!"&amp;CD$78&amp;$C136)=TRUE)),INDIRECT("'総括分析データ '!"&amp;CD$78&amp;$C136),0))</f>
        <v>0</v>
      </c>
      <c r="CF136">
        <v>29</v>
      </c>
      <c r="CH136" s="192" t="str">
        <f ca="1">IF($F$12&lt;$B136,"",IF(AND($F$12&gt;=$B136,INDIRECT("'総括分析データ '!"&amp;CH$78&amp;$C136)&lt;&gt;""),VALUE(INDIRECT("'総括分析データ '!"&amp;CH$78&amp;$C136)),""))</f>
        <v/>
      </c>
      <c r="CJ136" s="192" t="str">
        <f ca="1">IF($F$12&lt;$B136,"",IF(OR(AND($F$12&gt;=$B136,COUNTIF($F$22:$I$32,"走行時間")=0),$D136=0),"不要",IF(AND($F$12&gt;=$B136,COUNTIF($F$22:$I$32,"走行時間")=1,$J136="NG"),"日数NG",IF(AND($F$12&gt;=$B136,COUNTIF($F$22:$I$32,"走行時間")=1,$D136=1,$CH136&lt;&gt;""),"OK","NG"))))</f>
        <v>不要</v>
      </c>
      <c r="CL136" s="192" t="str">
        <f ca="1">IF($F$12&lt;$B136,"",IF(OR(AND($F$12&gt;=$B136,COUNTIF($F$35:$I$45,"走行時間")=0),$F136=0),"不要",IF(AND($F$12&gt;=$B136,COUNTIF($F$35:$I$45,"走行時間")=1,$J136="NG"),"日数NG",IF(AND($F$12&gt;=$B136,COUNTIF($F$35:$I$45,"走行時間")=1,$F136=1,$CH136&lt;&gt;""),"OK","NG"))))</f>
        <v>不要</v>
      </c>
      <c r="CN136" s="192" t="str">
        <f ca="1">IF($F$12&lt;$B136,"",IF(OR(AND($F$12&gt;=$B136,COUNTIF($F$48:$I$58,"走行時間")=0),$H136=0),"不要",IF(AND($F$12&gt;=$B136,COUNTIF($F$48:$I$58,"走行時間")=1,$J136="NG"),"日数NG",IF(AND($F$12&gt;=$B136,COUNTIF($F$48:$I$58,"走行時間")=1,$H136=1,$CH136&lt;&gt;""),"OK","NG"))))</f>
        <v>不要</v>
      </c>
      <c r="CP136" s="192" t="str">
        <f ca="1">IF($F$12&lt;$B136,"",IF(COUNTIF($CJ136:$CN136,"不要")=3,"OK",IF(OR($AX136="NG",$AX136="日数NG"),"距離NG",IF(AND($F$12&gt;=$B136,OR(AND($F$6="連携前",CH136&gt;0),AND($F$6="連携後",$AZ136=0,CH136=0),AND($F$6="連携後",$AZ136&gt;0,CH136&gt;0))),"OK","NG"))))</f>
        <v>OK</v>
      </c>
      <c r="CR136" s="192" t="str">
        <f ca="1">IF($F$12&lt;$B136,"",IF(COUNTIF($CJ136:$CN136,"不要")=3,"OK",IF(OR($AX136="NG",$AX136="日数NG"),"距離NG",IF(AND($F$12&gt;=$B136,$L136*1440&gt;=CH136),"OK","NG"))))</f>
        <v>OK</v>
      </c>
      <c r="CT136" s="107" t="str">
        <f ca="1">IF(OR(COUNTIF($CJ136:$CN136,"不要")=3,$F$12&lt;$B136),"",IF(AND($F$12&gt;=$B136,ISNUMBER(CH136)=TRUE),CH136,0))</f>
        <v/>
      </c>
      <c r="CV136" s="192" t="str">
        <f ca="1">IF($F$12&lt;$B136,"",IF(AND($F$12&gt;=$B136,INDIRECT("'総括分析データ '!"&amp;CV$78&amp;$C136)&lt;&gt;""),VALUE(INDIRECT("'総括分析データ '!"&amp;CV$78&amp;$C136)),""))</f>
        <v/>
      </c>
      <c r="CX136" s="192" t="str">
        <f ca="1">IF($F$12&lt;$B136,"",IF(OR(AND($F$12&gt;=$B136,COUNTIF($F$22:$I$32,"平均速度")=0),$D136=0),"不要",IF(AND($F$12&gt;=$B136,COUNTIF($F$22:$I$32,"平均速度")=1,$J136="NG"),"日数NG",IF(AND($F$12&gt;=$B136,COUNTIF($F$22:$I$32,"平均速度")=1,$D136=1,$CH136&lt;&gt;""),"OK","NG"))))</f>
        <v>不要</v>
      </c>
      <c r="CZ136" s="192" t="str">
        <f ca="1">IF($F$12&lt;$B136,"",IF(OR(AND($F$12&gt;=$B136,COUNTIF($F$35:$I$45,"平均速度")=0),$F136=0),"不要",IF(AND($F$12&gt;=$B136,COUNTIF($F$35:$I$45,"平均速度")=1,$J136="NG"),"日数NG",IF(AND($F$12&gt;=$B136,COUNTIF($F$35:$I$45,"平均速度")=1,$F136=1,$CH136&lt;&gt;""),"OK","NG"))))</f>
        <v>不要</v>
      </c>
      <c r="DB136" s="192" t="str">
        <f ca="1">IF($F$12&lt;$B136,"",IF(OR(AND($F$12&gt;=$B136,COUNTIF($F$48:$I$58,"平均速度")=0),$H136=0),"不要",IF(AND($F$12&gt;=$B136,COUNTIF($F$48:$I$58,"平均速度")=1,$J136="NG"),"日数NG",IF(AND($F$12&gt;=$B136,COUNTIF($F$48:$I$58,"平均速度")=1,$H136=1,$CH136&lt;&gt;""),"OK","NG"))))</f>
        <v>不要</v>
      </c>
      <c r="DD136" s="192" t="str">
        <f ca="1">IF($F$12&lt;$B136,"",IF(COUNTIF($CX136:$DB136,"不要")=3,"OK",IF(OR($AX136="NG",$AX136="日数NG"),"距離NG",IF(AND($F$12&gt;=$B136,OR(AND($F$6="連携前",CV136&gt;0),AND($F$6="連携後",$AV136=0,CV136=0),AND($F$6="連携後",$AV136&gt;0,CV136&gt;0))),"OK","NG"))))</f>
        <v>OK</v>
      </c>
      <c r="DF136" s="192" t="str">
        <f ca="1">IF($F$12&lt;$B136,"",IF(COUNTIF($CX136:$DB136,"不要")=3,"OK",IF(OR($AX136="NG",$AX136="日数NG"),"距離NG",IF(AND($F$12&gt;=$B136,CV136&lt;60),"OK",IF(AND($F$12&gt;=$B136,CV136&lt;120),"BC","NG")))))</f>
        <v>OK</v>
      </c>
      <c r="DH136" s="107" t="str">
        <f ca="1">IF(OR($F$12&lt;$B136,COUNTIF($CX136:$DB136,"不要")=3),"",IF(AND($F$12&gt;=$B136,ISNUMBER(CV136)=TRUE),CV136,0))</f>
        <v/>
      </c>
      <c r="DJ136">
        <v>29</v>
      </c>
      <c r="DL136" s="192" t="str">
        <f ca="1">IF($F$12&lt;$B136,"",IF(AND($F$12&gt;=$B136,INDIRECT("'総括分析データ '!"&amp;DL$78&amp;$C136)&lt;&gt;""),VALUE(INDIRECT("'総括分析データ '!"&amp;DL$78&amp;$C136)),""))</f>
        <v/>
      </c>
      <c r="DN136" s="192" t="str">
        <f ca="1">IF($F$12&lt;$B136,"",IF(OR(AND($F$12&gt;=$B136,COUNTIF($F$22:$I$32,"走行距離（高速道路）")=0),$D136=0),"不要",IF(AND($F$12&gt;=$B136,COUNTIF($F$22:$I$32,"走行距離（高速道路）")&gt;=1,$J136="NG"),"日数NG",IF(AND($F$12&gt;=$B136,COUNTIF($F$22:$I$32,"走行距離（高速道路）")&gt;=1,$D136=1,$CH136&lt;&gt;""),"OK","NG"))))</f>
        <v>不要</v>
      </c>
      <c r="DP136" s="192" t="str">
        <f ca="1">IF($F$12&lt;$B136,"",IF(OR(AND($F$12&gt;=$B136,COUNTIF($F$35:$I$45,"走行距離（高速道路）")=0),$F136=0),"不要",IF(AND($F$12&gt;=$B136,COUNTIF($F$35:$I$45,"走行距離（高速道路）")&gt;=1,$J136="NG"),"日数NG",IF(AND($F$12&gt;=$B136,COUNTIF($F$35:$I$45,"走行距離（高速道路）")&gt;=1,$F136=1,$CH136&lt;&gt;""),"OK","NG"))))</f>
        <v>不要</v>
      </c>
      <c r="DR136" s="192" t="str">
        <f ca="1">IF($F$12&lt;$B136,"",IF(OR(AND($F$12&gt;=$B136,COUNTIF($F$48:$I$58,"走行距離（高速道路）")=0),$H136=0),"不要",IF(AND($F$12&gt;=$B136,COUNTIF($F$48:$I$58,"走行距離（高速道路）")&gt;=1,$J136="NG"),"日数NG",IF(AND($F$12&gt;=$B136,COUNTIF($F$48:$I$58,"走行距離（高速道路）")&gt;=1,$H136=1,$CH136&lt;&gt;""),"OK","NG"))))</f>
        <v>不要</v>
      </c>
      <c r="DT136" s="192" t="str">
        <f ca="1">IF($F$12&lt;$B136,"",IF(COUNTIF($DN136:$DR136,"不要")=3,"OK",IF(OR($AX136="NG",$AX136="日数NG"),"距離NG",IF(DL136&gt;=0,"OK","NG"))))</f>
        <v>OK</v>
      </c>
      <c r="DV136" s="192" t="str">
        <f ca="1">IF($F$12&lt;$B136,"",IF(COUNTIF($DN136:$DR136,"不要")=3,"OK",IF(OR($AX136="NG",$AX136="日数NG"),"距離NG",IF(AND($F$12&gt;=$B136,AX136="OK",OR(DL136&lt;=AZ136,DL136="")),"OK","NG"))))</f>
        <v>OK</v>
      </c>
      <c r="DX136" s="107" t="str">
        <f ca="1">IF(OR($F$12&lt;$B136,COUNTIF($DN136:$DR136,"不要")=3),"",IF(AND($F$12&gt;=$B136,ISNUMBER(DL136)=TRUE),DL136,0))</f>
        <v/>
      </c>
      <c r="DZ136" s="192" t="str">
        <f ca="1">IF($F$12&lt;$B136,"",IF(AND($F$12&gt;=$B136,INDIRECT("'総括分析データ '!"&amp;DZ$78&amp;$C136)&lt;&gt;""),VALUE(INDIRECT("'総括分析データ '!"&amp;DZ$78&amp;$C136)),""))</f>
        <v/>
      </c>
      <c r="EB136" s="192" t="str">
        <f ca="1">IF($F$12&lt;$B136,"",IF(COUNTIF($CJ136:$CN136,"不要")=3,"OK",IF($N136="NG","日数NG",IF(OR(DZ136&gt;=0,DZ136=""),"OK","NG"))))</f>
        <v>OK</v>
      </c>
      <c r="ED136" s="192" t="str">
        <f ca="1">IF($F$12&lt;$B136,"",IF(COUNTIF($CJ136:$CN136,"不要")=3,"OK",IF($N136="NG","日数NG",IF(OR(DZ136&lt;=CH136,DZ136=""),"OK","NG"))))</f>
        <v>OK</v>
      </c>
      <c r="EF136" s="107">
        <f ca="1">IF($F$12&lt;$B136,"",IF(AND($F$12&gt;=$B136,ISNUMBER(DZ136)=TRUE),DZ136,0))</f>
        <v>0</v>
      </c>
      <c r="EH136" s="192" t="str">
        <f ca="1">IF($F$12&lt;$B136,"",IF(AND($F$12&gt;=$B136,INDIRECT("'総括分析データ '!"&amp;EH$78&amp;$C136)&lt;&gt;""),VALUE(INDIRECT("'総括分析データ '!"&amp;EH$78&amp;$C136)),""))</f>
        <v/>
      </c>
      <c r="EJ136" s="192" t="str">
        <f ca="1">IF($F$12&lt;$B136,"",IF(COUNTIF($CX136:$DB136,"不要")=3,"OK",IF(OR($AX136="NG",$AX136="日数NG"),"距離NG",IF(OR(EH136&gt;=0,EH136=""),"OK","NG"))))</f>
        <v>OK</v>
      </c>
      <c r="EL136" s="192" t="str">
        <f ca="1">IF($F$12&lt;$B136,"",IF(COUNTIF($CX136:$DB136,"不要")=3,"OK",IF(OR($AX136="NG",$AX136="日数NG"),"距離NG",IF(OR(EH136&lt;=120,EH136=""),"OK","NG"))))</f>
        <v>OK</v>
      </c>
      <c r="EN136" s="92">
        <f ca="1">IF($F$12&lt;$B136,"",IF(AND($F$12&gt;=$B136,ISNUMBER(EH136)=TRUE),EH136,0))</f>
        <v>0</v>
      </c>
      <c r="EP136">
        <v>29</v>
      </c>
      <c r="ER136" s="192" t="str">
        <f ca="1">IF($F$12&lt;$B136,"",IF(AND($F$12&gt;=$B136,INDIRECT("'総括分析データ '!"&amp;ER$78&amp;$C136)&lt;&gt;""),VALUE(INDIRECT("'総括分析データ '!"&amp;ER$78&amp;$C136)),""))</f>
        <v/>
      </c>
      <c r="ET136" s="192" t="str">
        <f ca="1">IF($F$12&lt;$B136,"",IF(AND($F$12&gt;=$B136,INDIRECT("'総括分析データ '!"&amp;ET$78&amp;$C136)&lt;&gt;""),VALUE(INDIRECT("'総括分析データ '!"&amp;ET$78&amp;$C136)),""))</f>
        <v/>
      </c>
      <c r="EV136" s="192" t="str">
        <f ca="1">IF($F$12&lt;$B136,"",IF(OR(AND($F$12&gt;=$B136,COUNTIF($F$22:$I$32,"荷積み・荷卸し")=0),$D136=0),"不要",IF(AND($F$12&gt;=$B136,COUNTIF($F$22:$I$32,"荷積み・荷卸し")&gt;=1,$J136="NG"),"日数NG",IF(OR(AND($F$12&gt;=$B136,COUNTIF($F$22:$I$32,"荷積み・荷卸し")&gt;=1,$D136=1,$ER136&lt;&gt;""),AND($F$12&gt;=$B136,COUNTIF($F$22:$I$32,"荷積み・荷卸し")&gt;=1,$D136=1,$ET136&lt;&gt;"")),"OK","NG"))))</f>
        <v>不要</v>
      </c>
      <c r="EX136" s="192" t="str">
        <f ca="1">IF($F$12&lt;$B136,"",IF(OR(AND($F$12&gt;=$B136,COUNTIF($F$35:$I$45,"荷積み・荷卸し")=0),$F136=0),"不要",IF(AND($F$12&gt;=$B136,COUNTIF($F$35:$I$45,"荷積み・荷卸し")&gt;=1,$J136="NG"),"日数NG",IF(OR(AND($F$12&gt;=$B136,COUNTIF($F$35:$I$45,"荷積み・荷卸し")&gt;=1,$F136=1,$ER136&lt;&gt;""),AND($F$12&gt;=$B136,COUNTIF($F$35:$I$45,"荷積み・荷卸し")&gt;=1,$F136=1,$ET136&lt;&gt;"")),"OK","NG"))))</f>
        <v>不要</v>
      </c>
      <c r="EZ136" s="192" t="str">
        <f ca="1">IF($F$12&lt;$B136,"",IF(OR(AND($F$12&gt;=$B136,COUNTIF($F$48:$I$58,"荷積み・荷卸し")=0),$H136=0),"不要",IF(AND($F$12&gt;=$B136,COUNTIF($F$48:$I$58,"荷積み・荷卸し")&gt;=1,$J136="NG"),"日数NG",IF(OR(AND($F$12&gt;=$B136,COUNTIF($F$48:$I$58,"荷積み・荷卸し")&gt;=1,$H136=1,$ER136&lt;&gt;""),AND($F$12&gt;=$B136,COUNTIF($F$48:$I$58,"荷積み・荷卸し")&gt;=1,$H136=1,$ET136&lt;&gt;"")),"OK","NG"))))</f>
        <v>不要</v>
      </c>
      <c r="FB136" s="192" t="str">
        <f ca="1">IF($F$12&lt;$B136,"",IF(COUNTIF($EV136:$EZ136,"不要")=3,"OK",IF($N136="NG","日数NG",IF(OR(ER136&gt;=0,ER136=""),"OK","NG"))))</f>
        <v>OK</v>
      </c>
      <c r="FD136" s="192" t="str">
        <f ca="1">IF($F$12&lt;$B136,"",IF(COUNTIF($EV136:$EZ136,"不要")=3,"OK",IF($N136="NG","日数NG",IF(OR(ER136&lt;=$L136*1440,ER136=""),"OK","NG"))))</f>
        <v>OK</v>
      </c>
      <c r="FF136" s="192" t="str">
        <f ca="1">IF($F$12&lt;$B136,"",IF(COUNTIF($EV136:$EZ136,"不要")=3,"OK",IF($N136="NG","日数NG",IF(OR(ET136&gt;=0,ET136=""),"OK","NG"))))</f>
        <v>OK</v>
      </c>
      <c r="FH136" s="192" t="str">
        <f ca="1">IF($F$12&lt;$B136,"",IF(COUNTIF($EV136:$EZ136,"不要")=3,"OK",IF($N136="NG","日数NG",IF(OR(ET136&lt;=$L136*1440,ET136=""),"OK","NG"))))</f>
        <v>OK</v>
      </c>
      <c r="FJ136" s="107" t="str">
        <f ca="1">IF($F$12&lt;$B136,"",IF(COUNTIF($EV136:$EZ136,"不要")=3,"",IF(AND($F$12&gt;=$B136,ISNUMBER(ER136)=TRUE),ER136,0)))</f>
        <v/>
      </c>
      <c r="FL136" s="107" t="str">
        <f ca="1">IF($F$12&lt;$B136,"",IF(COUNTIF($EV136:$EZ136,"不要")=3,"",IF(AND($F$12&gt;=$B136,ISNUMBER(ET136)=TRUE),ET136,0)))</f>
        <v/>
      </c>
      <c r="FN136" s="192" t="str">
        <f ca="1">IF($F$12&lt;$B136,"",IF(AND($F$12&gt;=$B136,INDIRECT("'総括分析データ '!"&amp;FN$78&amp;$C136)&lt;&gt;""),VALUE(INDIRECT("'総括分析データ '!"&amp;FN$78&amp;$C136)),""))</f>
        <v/>
      </c>
      <c r="FP136" s="192" t="str">
        <f ca="1">IF($F$12&lt;$B136,"",IF(OR(AND($F$12&gt;=$B136,COUNTIF($F$22:$I$32,"荷待ち時間")=0),$D136=0),"不要",IF(AND($F$12&gt;=$B136,COUNTIF($F$22:$I$32,"荷待ち時間")&gt;=1,$J136="NG"),"日数NG",IF(AND($F$12&gt;=$B136,COUNTIF($F$22:$I$32,"荷待ち時間")&gt;=1,$D136=1,$FN136&lt;&gt;""),"OK","NG"))))</f>
        <v>不要</v>
      </c>
      <c r="FR136" s="192" t="str">
        <f ca="1">IF($F$12&lt;$B136,"",IF(OR(AND($F$12&gt;=$B136,COUNTIF($F$35:$I$45,"荷待ち時間")=0),$F136=0),"不要",IF(AND($F$12&gt;=$B136,COUNTIF($F$35:$I$45,"荷待ち時間")&gt;=1,$J136="NG"),"日数NG",IF(AND($F$12&gt;=$B136,COUNTIF($F$35:$I$45,"荷待ち時間")&gt;=1,$F136=1,$FN136&lt;&gt;""),"OK","NG"))))</f>
        <v>不要</v>
      </c>
      <c r="FT136" s="192" t="str">
        <f ca="1">IF($F$12&lt;$B136,"",IF(OR(AND($F$12&gt;=$B136,COUNTIF($F$48:$I$58,"荷待ち時間")=0),$H136=0),"不要",IF(AND($F$12&gt;=$B136,COUNTIF($F$48:$I$58,"荷待ち時間")&gt;=1,$J136="NG"),"日数NG",IF(AND($F$12&gt;=$B136,COUNTIF($F$48:$I$58,"荷待ち時間")&gt;=1,$H136=1,$FN136&lt;&gt;""),"OK","NG"))))</f>
        <v>不要</v>
      </c>
      <c r="FV136" s="192" t="str">
        <f ca="1">IF($F$12&lt;$B136,"",IF(COUNTIF($FP136:$FT136,"不要")=3,"OK",IF($N136="NG","日数NG",IF(FN136&gt;=0,"OK","NG"))))</f>
        <v>OK</v>
      </c>
      <c r="FX136" s="192" t="str">
        <f ca="1">IF($F$12&lt;$B136,"",IF(COUNTIF($FP136:$FT136,"不要")=3,"OK",IF($N136="NG","日数NG",IF(AND($F$12&gt;=$B136,$N136="OK",FN136&lt;=$L136*1440),"OK","NG"))))</f>
        <v>OK</v>
      </c>
      <c r="FZ136" s="107" t="str">
        <f ca="1">IF($F$12&lt;$B136,"",IF(COUNTIF($FP136:$FT136,"不要")=3,"",IF(AND($F$12&gt;=$B136,ISNUMBER(FN136)=TRUE),FN136,0)))</f>
        <v/>
      </c>
      <c r="GB136">
        <v>29</v>
      </c>
      <c r="GD136" s="192" t="str">
        <f ca="1">IF($F$12&lt;$B136,"",IF(AND($F$12&gt;=$B136,INDIRECT("'総括分析データ '!"&amp;GD$78&amp;$C136)&lt;&gt;""),VALUE(INDIRECT("'総括分析データ '!"&amp;GD$78&amp;$C136)),""))</f>
        <v/>
      </c>
      <c r="GF136" s="192" t="str">
        <f ca="1">IF($F$12&lt;$B136,"",IF(OR(AND($F$12&gt;=$B136,COUNTIF($F$22:$I$32,"荷待ち時間（うちアイドリング時間）")=0),$D136=0),"不要",IF(AND($F$12&gt;=$B136,COUNTIF($F$22:$I$32,"荷待ち時間（うちアイドリング時間）")&gt;=1,$J136="NG"),"日数NG",IF(AND($F$12&gt;=$B136,COUNTIF($F$22:$I$32,"荷待ち時間（うちアイドリング時間）")&gt;=1,$D136=1,GD136&lt;&gt;""),"OK","NG"))))</f>
        <v>不要</v>
      </c>
      <c r="GH136" s="192" t="str">
        <f ca="1">IF($F$12&lt;$B136,"",IF(OR(AND($F$12&gt;=$B136,COUNTIF($F$35:$I$45,"荷待ち時間（うちアイドリング時間）")=0),$F136=0),"不要",IF(AND($F$12&gt;=$B136,COUNTIF($F$35:$I$45,"荷待ち時間（うちアイドリング時間）")&gt;=1,$J136="NG"),"日数NG",IF(AND($F$12&gt;=$B136,COUNTIF($F$35:$I$45,"荷待ち時間（うちアイドリング時間）")&gt;=1,$F136=1,$GD136&lt;&gt;""),"OK","NG"))))</f>
        <v>不要</v>
      </c>
      <c r="GJ136" s="192" t="str">
        <f ca="1">IF($F$12&lt;$B136,"",IF(OR(AND($F$12&gt;=$B136,COUNTIF($F$48:$I$58,"荷待ち時間（うちアイドリング時間）")=0),$H136=0),"不要",IF(AND($F$12&gt;=$B136,COUNTIF($F$48:$I$58,"荷待ち時間（うちアイドリング時間）")&gt;=1,$J136="NG"),"日数NG",IF(AND($F$12&gt;=$B136,COUNTIF($F$48:$I$58,"荷待ち時間（うちアイドリング時間）")&gt;=1,$H136=1,$GD136&lt;&gt;""),"OK","NG"))))</f>
        <v>不要</v>
      </c>
      <c r="GL136" s="192" t="str">
        <f ca="1">IF($F$12&lt;$B136,"",IF(OR(AND($F$12&gt;=$B136,$F136=0),AND($F$12&gt;=$B136,$F$16&lt;&gt;5)),"不要",IF(AND($F$12&gt;=$B136,$F$16=5,$GD136&lt;&gt;""),"OK","NG")))</f>
        <v>不要</v>
      </c>
      <c r="GN136" s="192" t="str">
        <f ca="1">IF($F$12&lt;$B136,"",IF($N136="NG","日数NG",IF(GD136&gt;=0,"OK","NG")))</f>
        <v>OK</v>
      </c>
      <c r="GP136" s="192" t="str">
        <f ca="1">IF($F$12&lt;$B136,"",IF($N136="NG","日数NG",IF(OR(COUNTIF(GF136:GL136,"不要")=4,AND($F$12&gt;=$B136,$N136="OK",$FN136&gt;=0,$GD136&lt;=FN136),AND($F$12&gt;=$B136,$N136="OK",$FN136="",$GD136&lt;=$L136*1440)),"OK","NG")))</f>
        <v>OK</v>
      </c>
      <c r="GR136" s="107" t="str">
        <f ca="1">IF($F$12&lt;$B136,"",IF(COUNTIF($GF136:$GJ136,"不要")=3,"",IF(AND($F$12&gt;=$B136,ISNUMBER(GD136)=TRUE),GD136,0)))</f>
        <v/>
      </c>
      <c r="GT136" s="192" t="str">
        <f ca="1">IF($F$12&lt;$B136,"",IF(AND($F$12&gt;=$B136,INDIRECT("'総括分析データ '!"&amp;GT$78&amp;$C136)&lt;&gt;""),VALUE(INDIRECT("'総括分析データ '!"&amp;GT$78&amp;$C136)),""))</f>
        <v/>
      </c>
      <c r="GV136" s="192" t="str">
        <f ca="1">IF($F$12&lt;$B136,"",IF(OR(AND($F$12&gt;=$B136,COUNTIF($F$22:$I$32,"早着による待機時間")=0),$D136=0),"不要",IF(AND($F$12&gt;=$B136,COUNTIF($F$22:$I$32,"早着による待機時間")&gt;=1,$J136="NG"),"日数NG",IF(AND($F$12&gt;=$B136,COUNTIF($F$22:$I$32,"早着による待機時間")&gt;=1,$D136=1,GT136&lt;&gt;""),"OK","NG"))))</f>
        <v>不要</v>
      </c>
      <c r="GX136" s="192" t="str">
        <f ca="1">IF($F$12&lt;$B136,"",IF(OR(AND($F$12&gt;=$B136,COUNTIF($F$35:$I$45,"早着による待機時間")=0),$F136=0),"不要",IF(AND($F$12&gt;=$B136,COUNTIF($F$35:$I$45,"早着による待機時間")&gt;=1,$J136="NG"),"日数NG",IF(AND($F$12&gt;=$B136,COUNTIF($F$35:$I$45,"早着による待機時間")&gt;=1,$F136=1,GT136&lt;&gt;""),"OK","NG"))))</f>
        <v>不要</v>
      </c>
      <c r="GZ136" s="192" t="str">
        <f ca="1">IF($F$12&lt;$B136,"",IF(OR(AND($F$12&gt;=$B136,COUNTIF($F$48:$I$58,"早着による待機時間")=0),$H136=0),"不要",IF(AND($F$12&gt;=$B136,COUNTIF($F$48:$I$58,"早着による待機時間")&gt;=1,$J136="NG"),"日数NG",IF(AND($F$12&gt;=$B136,COUNTIF($F$48:$I$58,"早着による待機時間")&gt;=1,$H136=1,GT136&lt;&gt;""),"OK","NG"))))</f>
        <v>不要</v>
      </c>
      <c r="HB136" s="192" t="str">
        <f ca="1">IF($F$12&lt;$B136,"",IF(COUNTIF($GV136:$GZ136,"不要")=3,"OK",IF($N136="NG","日数NG",IF(GT136&gt;=0,"OK","NG"))))</f>
        <v>OK</v>
      </c>
      <c r="HD136" s="192" t="str">
        <f ca="1">IF($F$12&lt;$B136,"",IF(COUNTIF($GV136:$GZ136,"不要")=3,"OK",IF($N136="NG","日数NG",IF(AND($F$12&gt;=$B136,$N136="OK",GT136&lt;=$L136*1440),"OK","NG"))))</f>
        <v>OK</v>
      </c>
      <c r="HF136" s="107" t="str">
        <f ca="1">IF($F$12&lt;$B136,"",IF(COUNTIF($GV136:$GZ136,"不要")=3,"",IF(AND($F$12&gt;=$B136,ISNUMBER(GT136)=TRUE),GT136,0)))</f>
        <v/>
      </c>
      <c r="HH136">
        <v>29</v>
      </c>
      <c r="HJ136" s="192" t="str">
        <f ca="1">IF($F$12&lt;$B136,"",IF(AND($F$12&gt;=$B136,INDIRECT("'総括分析データ '!"&amp;HJ$78&amp;$C136)&lt;&gt;""),VALUE(INDIRECT("'総括分析データ '!"&amp;HJ$78&amp;$C136)),""))</f>
        <v/>
      </c>
      <c r="HL136" s="192" t="str">
        <f ca="1">IF($F$12&lt;$B136,"",IF(OR(AND($F$12&gt;=$B136,COUNTIF($F$22:$I$32,"休憩")=0),$D136=0),"不要",IF(AND($F$12&gt;=$B136,COUNTIF($F$22:$I$32,"休憩")&gt;=1,$J136="NG"),"日数NG",IF(AND($F$12&gt;=$B136,COUNTIF($F$22:$I$32,"休憩")&gt;=1,$D136=1,HJ136&lt;&gt;""),"OK","NG"))))</f>
        <v>不要</v>
      </c>
      <c r="HN136" s="192" t="str">
        <f ca="1">IF($F$12&lt;$B136,"",IF(OR(AND($F$12&gt;=$B136,COUNTIF($F$35:$I$45,"休憩")=0),$F136=0),"不要",IF(AND($F$12&gt;=$B136,COUNTIF($F$35:$I$45,"休憩")&gt;=1,$J136="NG"),"日数NG",IF(AND($F$12&gt;=$B136,COUNTIF($F$35:$I$45,"休憩")&gt;=1,$F136=1,HJ136&lt;&gt;""),"OK","NG"))))</f>
        <v>不要</v>
      </c>
      <c r="HP136" s="192" t="str">
        <f ca="1">IF($F$12&lt;$B136,"",IF(OR(AND($F$12&gt;=$B136,COUNTIF($F$48:$I$58,"休憩")=0),$H136=0),"不要",IF(AND($F$12&gt;=$B136,COUNTIF($F$48:$I$58,"休憩")&gt;=1,$J136="NG"),"日数NG",IF(AND($F$12&gt;=$B136,COUNTIF($F$48:$I$58,"休憩")&gt;=1,$H136=1,HJ136&lt;&gt;""),"OK","NG"))))</f>
        <v>不要</v>
      </c>
      <c r="HR136" s="192" t="str">
        <f ca="1">IF($F$12&lt;$B136,"",IF(COUNTIF($HL136:$HP136,"不要")=3,"OK",IF($N136="NG","日数NG",IF(HJ136&gt;=0,"OK","NG"))))</f>
        <v>OK</v>
      </c>
      <c r="HT136" s="192" t="str">
        <f ca="1">IF($F$12&lt;$B136,"",IF(COUNTIF($HL136:$HP136,"不要")=3,"OK",IF($N136="NG","日数NG",IF(AND($F$12&gt;=$B136,$N136="OK",HJ136&lt;=$L136*1440),"OK","NG"))))</f>
        <v>OK</v>
      </c>
      <c r="HV136" s="107" t="str">
        <f ca="1">IF($F$12&lt;$B136,"",IF(COUNTIF($HL136:$HP136,"不要")=3,"",IF(AND($F$12&gt;=$B136,ISNUMBER(HJ136)=TRUE),HJ136,0)))</f>
        <v/>
      </c>
      <c r="HX136" s="192" t="str">
        <f ca="1">IF($F$12&lt;$B136,"",IF(AND($F$12&gt;=$B136,INDIRECT("'総括分析データ '!"&amp;HX$78&amp;$C136)&lt;&gt;""),VALUE(INDIRECT("'総括分析データ '!"&amp;HX$78&amp;$C136)),""))</f>
        <v/>
      </c>
      <c r="HZ136" s="192" t="str">
        <f ca="1">IF($F$12&lt;$B136,"",IF(OR(AND($F$12&gt;=$B136,COUNTIF($F$22:$I$32,"発着時刻")=0),$D136=0),"不要",IF(AND($F$12&gt;=$B136,COUNTIF($F$22:$I$32,"発着時刻")&gt;=1,$J136="NG"),"日数NG",IF(AND($F$12&gt;=$B136,COUNTIF($F$22:$I$32,"発着時刻")&gt;=1,$D136=1,HX136&lt;&gt;""),"OK","NG"))))</f>
        <v>不要</v>
      </c>
      <c r="IB136" s="192" t="str">
        <f ca="1">IF($F$12&lt;$B136,"",IF(OR(AND($F$12&gt;=$B136,COUNTIF($F$35:$I$45,"発着時刻")=0),$F136=0),"不要",IF(AND($F$12&gt;=$B136,COUNTIF($F$35:$I$45,"発着時刻")&gt;=1,$J136="NG"),"日数NG",IF(AND($F$12&gt;=$B136,COUNTIF($F$35:$I$45,"発着時刻")&gt;=1,$F136=1,HX136&lt;&gt;""),"OK","NG"))))</f>
        <v>不要</v>
      </c>
      <c r="ID136" s="192" t="str">
        <f ca="1">IF($F$12&lt;$B136,"",IF(OR(AND($F$12&gt;=$B136,COUNTIF($F$48:$I$58,"発着時刻")=0),$H136=0),"不要",IF(AND($F$12&gt;=$B136,COUNTIF($F$48:$I$58,"発着時刻")&gt;=1,$J136="NG"),"日数NG",IF(AND($F$12&gt;=$B136,COUNTIF($F$48:$I$58,"発着時刻")&gt;=1,$H136=1,HX136&lt;&gt;""),"OK","NG"))))</f>
        <v>不要</v>
      </c>
      <c r="IF136" s="192" t="str">
        <f ca="1">IF($F$12&lt;$B136,"",IF(COUNTIF(HZ136:ID136,"不要")=3,"OK",IF($N136="NG","日数NG",IF(HX136="","OK",IF(AND(HX136&gt;=0,HX136&lt;&gt;"",ROUNDUP(HX136,0)-ROUNDDOWN(HX136,0)=0),"OK","NG")))))</f>
        <v>OK</v>
      </c>
      <c r="IH136" s="107" t="str">
        <f ca="1">IF($F$12&lt;$B136,"",IF(COUNTIF(HZ136:ID136,"不要")=3,"",IF(AND($F$12&gt;=$B136,ISNUMBER(HX136)=TRUE),HX136,0)))</f>
        <v/>
      </c>
      <c r="IJ136" s="192" t="str">
        <f ca="1">IF($F$12&lt;$B136,"",IF(AND($F$12&gt;=$B136,INDIRECT("'総括分析データ '!"&amp;IJ$78&amp;$C136)&lt;&gt;""),INDIRECT("'総括分析データ '!"&amp;IJ$78&amp;$C136),""))</f>
        <v/>
      </c>
      <c r="IL136" s="192" t="str">
        <f ca="1">IF($F$12&lt;$B136,"",IF(OR(AND($F$12&gt;=$B136,COUNTIF($F$22:$I$32,"積載情報")=0),$D136=0),"不要",IF(AND($F$12&gt;=$B136,COUNTIF($F$22:$I$32,"積載情報")&gt;=1,$J136="NG"),"日数NG",IF(AND($F$12&gt;=$B136,COUNTIF($F$22:$I$32,"積載情報")&gt;=1,$D136=1,IJ136&lt;&gt;""),"OK","NG"))))</f>
        <v>不要</v>
      </c>
      <c r="IN136" s="192" t="str">
        <f ca="1">IF($F$12&lt;$B136,"",IF(OR(AND($F$12&gt;=$B136,COUNTIF($F$35:$I$45,"積載情報")=0),$F136=0),"不要",IF(AND($F$12&gt;=$B136,COUNTIF($F$35:$I$45,"積載情報")&gt;=1,$J136="NG"),"日数NG",IF(AND($F$12&gt;=$B136,COUNTIF($F$35:$I$45,"積載情報")&gt;=1,$F136=1,IJ136&lt;&gt;""),"OK","NG"))))</f>
        <v>不要</v>
      </c>
      <c r="IP136" s="192" t="str">
        <f ca="1">IF($F$12&lt;$B136,"",IF(OR(AND($F$12&gt;=$B136,COUNTIF($F$48:$I$58,"積載情報")=0),$H136=0),"不要",IF(AND($F$12&gt;=$B136,COUNTIF($F$48:$I$58,"積載情報")&gt;=1,$J136="NG"),"日数NG",IF(AND($F$12&gt;=$B136,COUNTIF($F$48:$I$58,"積載情報")&gt;=1,$H136=1,IJ136&lt;&gt;""),"OK","NG"))))</f>
        <v>不要</v>
      </c>
      <c r="IR136" s="192" t="str">
        <f ca="1">IF($F$12&lt;$B136,"",IF(COUNTIF(IL136:IP136,"不要")=3,"OK",IF($N136="NG","日数NG",IF(IJ136="","OK",IF(COUNTIF(プルダウンリスト!$C$5:$C$8,反映・確認シート!IJ136)=1,"OK","NG")))))</f>
        <v>OK</v>
      </c>
      <c r="IT136" s="107" t="str">
        <f ca="1">IF($F$12&lt;$B136,"",IF($F$12&lt;$B136,"",IF(COUNTIF(IL136:IP136,"不要")=3,"",IJ136)))</f>
        <v/>
      </c>
      <c r="IV136" s="192" t="str">
        <f ca="1">IF($F$12&lt;$B136,"",IF(OR(AND($F$12&gt;=$B136,COUNTIF($F$48:$I$58,"積載情報")=0),$H136=0),"不要",IF(AND($F$12&gt;=$B136,COUNTIF($F$48:$I$58,"積載情報")&gt;=1,$J136="NG"),"日数NG",IF(AND($F$12&gt;=$B136,COUNTIF($F$48:$I$58,"積載情報")&gt;=1,$H136=1,IP136&lt;&gt;""),"OK","NG"))))</f>
        <v>不要</v>
      </c>
      <c r="IX136">
        <v>29</v>
      </c>
      <c r="IZ136" s="192" t="str">
        <f ca="1">IF($F$12&lt;$B136,"",IF(AND($F$12&gt;=$B136,INDIRECT("'総括分析データ '!"&amp;IZ$78&amp;$C136)&lt;&gt;""),VALUE(INDIRECT("'総括分析データ '!"&amp;IZ$78&amp;$C136)),""))</f>
        <v/>
      </c>
      <c r="JB136" s="192" t="str">
        <f ca="1">IF($F$12&lt;$B136,"",IF(OR(AND($F$12&gt;=$B136,COUNTIF($F$22:$I$32,"空車情報")=0),$D136=0),"不要",IF(AND($F$12&gt;=$B136,COUNTIF($F$22:$I$32,"空車情報")&gt;=1,$J136="NG"),"日数NG",IF(AND($F$12&gt;=$B136,COUNTIF($F$22:$I$32,"空車情報")&gt;=1,$D136=1,IZ136&lt;&gt;""),"OK","NG"))))</f>
        <v>不要</v>
      </c>
      <c r="JD136" s="192" t="str">
        <f ca="1">IF($F$12&lt;$B136,"",IF(OR(AND($F$12&gt;=$B136,COUNTIF($F$35:$I$45,"空車情報")=0),$F136=0),"不要",IF(AND($F$12&gt;=$B136,COUNTIF($F$35:$I$45,"空車情報")&gt;=1,$J136="NG"),"日数NG",IF(AND($F$12&gt;=$B136,COUNTIF($F$35:$I$45,"空車情報")&gt;=1,$F136=1,IZ136&lt;&gt;""),"OK","NG"))))</f>
        <v>不要</v>
      </c>
      <c r="JF136" s="192" t="str">
        <f ca="1">IF($F$12&lt;$B136,"",IF(OR(AND($F$12&gt;=$B136,COUNTIF($F$48:$I$58,"空車情報")=0),$H136=0),"不要",IF(AND($F$12&gt;=$B136,COUNTIF($F$48:$I$58,"空車情報")&gt;=1,$J136="NG"),"日数NG",IF(AND($F$12&gt;=$B136,COUNTIF($F$48:$I$58,"空車情報")&gt;=1,$H136=1,IZ136&lt;&gt;""),"OK","NG"))))</f>
        <v>不要</v>
      </c>
      <c r="JH136" s="192" t="str">
        <f ca="1">IF($F$12&lt;$B136,"",IF(COUNTIF(JB136:JF136,"不要")=3,"OK",IF($N136="NG","日数NG",IF(IZ136&gt;=0,"OK","NG"))))</f>
        <v>OK</v>
      </c>
      <c r="JJ136" s="192" t="str">
        <f ca="1">IF($F$12&lt;$B136,"",IF(COUNTIF(JB136:JF136,"不要")=3,"OK",IF($N136="NG","日数NG",IF(OR(AND($F$12&gt;=$B136,$N136="OK",$CH136&gt;=0,IZ136&lt;=$CH136),AND($F$12&gt;=$B136,$N136="OK",$CH136="",IZ136&lt;=$L136*1440)),"OK","NG"))))</f>
        <v>OK</v>
      </c>
      <c r="JL136" s="107" t="str">
        <f ca="1">IF($F$12&lt;$B136,"",IF(COUNTIF(JB136:JF136,"不要")=3,"",IF(AND($F$12&gt;=$B136,ISNUMBER(IZ136)=TRUE),IZ136,0)))</f>
        <v/>
      </c>
      <c r="JN136" s="192" t="str">
        <f ca="1">IF($F$12&lt;$B136,"",IF(AND($F$12&gt;=$B136,INDIRECT("'総括分析データ '!"&amp;JN$78&amp;$C136)&lt;&gt;""),VALUE(INDIRECT("'総括分析データ '!"&amp;JN$78&amp;$C136)),""))</f>
        <v/>
      </c>
      <c r="JP136" s="192" t="str">
        <f ca="1">IF($F$12&lt;$B136,"",IF(OR(AND($F$12&gt;=$B136,COUNTIF($F$22:$I$32,"空車情報")=0),$D136=0),"不要",IF(AND($F$12&gt;=$B136,COUNTIF($F$22:$I$32,"空車情報")&gt;=1,$J136="NG"),"日数NG",IF(AND($F$12&gt;=$B136,COUNTIF($F$22:$I$32,"空車情報")&gt;=1,$D136=1,JN136&lt;&gt;""),"OK","NG"))))</f>
        <v>不要</v>
      </c>
      <c r="JR136" s="192" t="str">
        <f ca="1">IF($F$12&lt;$B136,"",IF(OR(AND($F$12&gt;=$B136,COUNTIF($F$35:$I$45,"空車情報")=0),$F136=0),"不要",IF(AND($F$12&gt;=$B136,COUNTIF($F$35:$I$45,"空車情報")&gt;=1,$J136="NG"),"日数NG",IF(AND($F$12&gt;=$B136,COUNTIF($F$35:$I$45,"空車情報")&gt;=1,$F136=1,JN136&lt;&gt;""),"OK","NG"))))</f>
        <v>不要</v>
      </c>
      <c r="JT136" s="192" t="str">
        <f ca="1">IF($F$12&lt;$B136,"",IF(OR(AND($F$12&gt;=$B136,COUNTIF($F$48:$I$58,"空車情報")=0),$H136=0),"不要",IF(AND($F$12&gt;=$B136,COUNTIF($F$48:$I$58,"空車情報")&gt;=1,$J136="NG"),"日数NG",IF(AND($F$12&gt;=$B136,COUNTIF($F$48:$I$58,"空車情報")&gt;=1,$H136=1,JN136&lt;&gt;""),"OK","NG"))))</f>
        <v>不要</v>
      </c>
      <c r="JV136" s="192" t="str">
        <f ca="1">IF($F$12&lt;$B136,"",IF(COUNTIF(JP136:JT136,"不要")=3,"OK",IF($N136="NG","日数NG",IF(AND($F$12&gt;=$B136,JN136&gt;=0,JN136&lt;=AV136),"OK","NG"))))</f>
        <v>OK</v>
      </c>
      <c r="JX136" s="107" t="str">
        <f ca="1">IF($F$12&lt;$B136,"",IF(COUNTIF(JP136:JT136,"不要")=3,"",IF(AND($F$12&gt;=$B136,ISNUMBER(JN136)=TRUE),JN136,0)))</f>
        <v/>
      </c>
      <c r="JZ136" s="192" t="str">
        <f ca="1">IF($F$12&lt;$B136,"",IF(AND($F$12&gt;=$B136,INDIRECT("'総括分析データ '!"&amp;JZ$78&amp;$C136)&lt;&gt;""),VALUE(INDIRECT("'総括分析データ '!"&amp;JZ$78&amp;$C136)),""))</f>
        <v/>
      </c>
      <c r="KB136" s="192" t="str">
        <f ca="1">IF($F$12&lt;$B136,"",IF(OR(AND($F$12&gt;=$B136,COUNTIF($F$22:$I$32,"空車情報")=0),$D136=0),"不要",IF(AND($F$12&gt;=$B136,COUNTIF($F$22:$I$32,"空車情報")&gt;=1,$J136="NG"),"日数NG",IF(AND($F$12&gt;=$B136,COUNTIF($F$22:$I$32,"空車情報")&gt;=1,$D136=1,JZ136&lt;&gt;""),"OK","NG"))))</f>
        <v>不要</v>
      </c>
      <c r="KD136" s="192" t="str">
        <f ca="1">IF($F$12&lt;$B136,"",IF(OR(AND($F$12&gt;=$B136,COUNTIF($F$35:$I$45,"空車情報")=0),$F136=0),"不要",IF(AND($F$12&gt;=$B136,COUNTIF($F$35:$I$45,"空車情報")&gt;=1,$J136="NG"),"日数NG",IF(AND($F$12&gt;=$B136,COUNTIF($F$35:$I$45,"空車情報")&gt;=1,$F136=1,JZ136&lt;&gt;""),"OK","NG"))))</f>
        <v>不要</v>
      </c>
      <c r="KF136" s="192" t="str">
        <f ca="1">IF($F$12&lt;$B136,"",IF(OR(AND($F$12&gt;=$B136,COUNTIF($F$48:$I$58,"空車情報")=0),$H136=0),"不要",IF(AND($F$12&gt;=$B136,COUNTIF($F$48:$I$58,"空車情報")&gt;=1,$J136="NG"),"日数NG",IF(AND($F$12&gt;=$B136,COUNTIF($F$48:$I$58,"空車情報")&gt;=1,$H136=1,JZ136&lt;&gt;""),"OK","NG"))))</f>
        <v>不要</v>
      </c>
      <c r="KH136" s="192" t="str">
        <f ca="1">IF($F$12&lt;$B136,"",IF(COUNTIF(KB136:KF136,"不要")=3,"OK",IF($N136="NG","日数NG",IF(AND($F$12&gt;=$B136,JZ136&gt;=0,JZ136&lt;=100),"OK","NG"))))</f>
        <v>OK</v>
      </c>
      <c r="KJ136" s="107" t="str">
        <f ca="1">IF($F$12&lt;$B136,"",IF(COUNTIF(KB136:KF136,"不要")=3,"",IF(AND($F$12&gt;=$B136,ISNUMBER(JZ136)=TRUE),JZ136,0)))</f>
        <v/>
      </c>
      <c r="KL136">
        <v>29</v>
      </c>
      <c r="KN136" s="192" t="str">
        <f ca="1">IF($F$12&lt;$B136,"",IF(AND($F$12&gt;=$B136,INDIRECT("'総括分析データ '!"&amp;KN$78&amp;$C136)&lt;&gt;""),VALUE(INDIRECT("'総括分析データ '!"&amp;KN$78&amp;$C136)),""))</f>
        <v/>
      </c>
      <c r="KP136" s="192" t="str">
        <f ca="1">IF($F$12&lt;$B136,"",IF(OR(AND($F$12&gt;=$B136,COUNTIF($F$22:$I$32,"交通情報")=0),$D136=0),"不要",IF(AND($F$12&gt;=$B136,COUNTIF($F$22:$I$32,"交通情報")&gt;=1,$AX136="*NG*"),"距離NG",IF(AND($F$12&gt;=$B136,COUNTIF($F$22:$I$32,"交通情報")&gt;=1,$D136=1,KN136&lt;&gt;""),"OK","NG"))))</f>
        <v>不要</v>
      </c>
      <c r="KR136" s="192" t="str">
        <f ca="1">IF($F$12&lt;$B136,"",IF(OR(AND($F$12&gt;=$B136,COUNTIF($F$35:$I$45,"交通情報")=0),$F136=0),"不要",IF(AND($F$12&gt;=$B136,COUNTIF($F$35:$I$45,"交通情報")&gt;=1,$AX136="*NG*"),"距離NG",IF(AND($F$12&gt;=$B136,COUNTIF($F$35:$I$45,"交通情報")&gt;=1,$F136=1,KN136&lt;&gt;""),"OK","NG"))))</f>
        <v>不要</v>
      </c>
      <c r="KT136" s="192" t="str">
        <f ca="1">IF($F$12&lt;$B136,"",IF(OR(AND($F$12&gt;=$B136,COUNTIF($F$48:$I$58,"交通情報")=0),$H136=0),"不要",IF(AND($F$12&gt;=$B136,COUNTIF($F$48:$I$58,"交通情報")&gt;=1,$AX136="*NG*"),"距離NG",IF(AND($F$12&gt;=$B136,COUNTIF($F$48:$I$58,"交通情報")&gt;=1,$H136=1,KN136&lt;&gt;""),"OK","NG"))))</f>
        <v>不要</v>
      </c>
      <c r="KV136" s="192" t="str">
        <f ca="1">IF($F$12&lt;$B136,"",IF(COUNTIF(KP136:KT136,"不要")=3,"OK",IF($N136="NG","日数NG",IF(AND($F$12&gt;=$B136,KN136&gt;=0,KN136&lt;=$AV136),"OK","NG"))))</f>
        <v>OK</v>
      </c>
      <c r="KX136" s="107" t="str">
        <f ca="1">IF($F$12&lt;$B136,"",IF(COUNTIF(KP136:KT136,"不要")=3,"",IF(AND($F$12&gt;=$B136,ISNUMBER(KN136)=TRUE),KN136,0)))</f>
        <v/>
      </c>
      <c r="KZ136" s="192" t="str">
        <f ca="1">IF($F$12&lt;$B136,"",IF(AND($F$12&gt;=$B136,INDIRECT("'総括分析データ '!"&amp;KZ$78&amp;$C136)&lt;&gt;""),VALUE(INDIRECT("'総括分析データ '!"&amp;KZ$78&amp;$C136)),""))</f>
        <v/>
      </c>
      <c r="LB136" s="192" t="str">
        <f ca="1">IF($F$12&lt;$B136,"",IF(OR(AND($F$12&gt;=$B136,COUNTIF($F$22:$I$32,"交通情報")=0),$D136=0),"不要",IF(AND($F$12&gt;=$B136,COUNTIF($F$22:$I$32,"交通情報")&gt;=1,$D136=1,KZ136&lt;&gt;""),"OK","NG")))</f>
        <v>不要</v>
      </c>
      <c r="LD136" s="192" t="str">
        <f ca="1">IF($F$12&lt;$B136,"",IF(OR(AND($F$12&gt;=$B136,COUNTIF($F$35:$I$45,"交通情報")=0),$F136=0),"不要",IF(AND($F$12&gt;=$B136,COUNTIF($F$35:$I$45,"交通情報")&gt;=1,$F136=1,KZ136&lt;&gt;""),"OK","NG")))</f>
        <v>不要</v>
      </c>
      <c r="LF136" s="192" t="str">
        <f ca="1">IF($F$12&lt;$B136,"",IF(OR(AND($F$12&gt;=$B136,COUNTIF($F$48:$I$58,"交通情報")=0),$H136=0),"不要",IF(AND($F$12&gt;=$B136,COUNTIF($F$48:$I$58,"交通情報")&gt;=1,$H136=1,KZ136&lt;&gt;""),"OK","NG")))</f>
        <v>不要</v>
      </c>
      <c r="LH136" s="192" t="str">
        <f ca="1">IF($F$12&lt;$B136,"",IF(COUNTIF(LB136:LF136,"不要")=3,"OK",IF($N136="NG","日数NG",IF(KZ136="","OK",IF(AND(KZ136&gt;=0,KZ136&lt;&gt;"",ROUNDUP(KZ136,0)-ROUNDDOWN(KZ136,0)=0),"OK","NG")))))</f>
        <v>OK</v>
      </c>
      <c r="LJ136" s="107" t="str">
        <f ca="1">IF($F$12&lt;$B136,"",IF(COUNTIF(LB136:LF136,"不要")=3,"",IF(AND($F$12&gt;=$B136,ISNUMBER(KZ136)=TRUE),KZ136,0)))</f>
        <v/>
      </c>
      <c r="LL136" s="192" t="str">
        <f ca="1">IF($F$12&lt;$B136,"",IF(AND($F$12&gt;=$B136,INDIRECT("'総括分析データ '!"&amp;LL$78&amp;$C136)&lt;&gt;""),VALUE(INDIRECT("'総括分析データ '!"&amp;LL$78&amp;$C136)),""))</f>
        <v/>
      </c>
      <c r="LN136" s="192" t="str">
        <f ca="1">IF($F$12&lt;$B136,"",IF(OR(AND($F$12&gt;=$B136,COUNTIF($F$22:$I$32,"交通情報")=0),$D136=0),"不要",IF(AND($F$12&gt;=$B136,COUNTIF($F$22:$I$32,"交通情報")&gt;=1,$J136="NG"),"日数NG",IF(AND($F$12&gt;=$B136,COUNTIF($F$22:$I$32,"交通情報")&gt;=1,$D136=1,LL136&lt;&gt;""),"OK","NG"))))</f>
        <v>不要</v>
      </c>
      <c r="LP136" s="192" t="str">
        <f ca="1">IF($F$12&lt;$B136,"",IF(OR(AND($F$12&gt;=$B136,COUNTIF($F$35:$I$45,"交通情報")=0),$F136=0),"不要",IF(AND($F$12&gt;=$B136,COUNTIF($F$35:$I$45,"交通情報")&gt;=1,$J136="NG"),"日数NG",IF(AND($F$12&gt;=$B136,COUNTIF($F$35:$I$45,"交通情報")&gt;=1,$F136=1,LL136&lt;&gt;""),"OK","NG"))))</f>
        <v>不要</v>
      </c>
      <c r="LR136" s="192" t="str">
        <f ca="1">IF($F$12&lt;$B136,"",IF(OR(AND($F$12&gt;=$B136,COUNTIF($F$48:$I$58,"交通情報")=0),$H136=0),"不要",IF(AND($F$12&gt;=$B136,COUNTIF($F$48:$I$58,"交通情報")&gt;=1,$J136="NG"),"日数NG",IF(AND($F$12&gt;=$B136,COUNTIF($F$48:$I$58,"交通情報")&gt;=1,$H136=1,LL136&lt;&gt;""),"OK","NG"))))</f>
        <v>不要</v>
      </c>
      <c r="LT136" s="192" t="str">
        <f ca="1">IF($F$12&lt;$B136,"",IF(COUNTIF(LN136:LR136,"不要")=3,"OK",IF($N136="NG","日数NG",IF(LL136&gt;=0,"OK","NG"))))</f>
        <v>OK</v>
      </c>
      <c r="LV136" s="192" t="str">
        <f ca="1">IF($F$12&lt;$B136,"",IF(COUNTIF(LN136:LR136,"不要")=3,"OK",IF($N136="NG","日数NG",IF(OR(AND($F$12&gt;=$B136,$N136="OK",$CH136&gt;=0,LL136&lt;=$CH136),AND($F$12&gt;=$B136,$N136="OK",$CH136="",LL136&lt;=$L136*1440)),"OK","NG"))))</f>
        <v>OK</v>
      </c>
      <c r="LX136" s="107" t="str">
        <f ca="1">IF($F$12&lt;$B136,"",IF(COUNTIF(LN136:LR136,"不要")=3,"",IF(AND($F$12&gt;=$B136,ISNUMBER(LL136)=TRUE),LL136,0)))</f>
        <v/>
      </c>
      <c r="LZ136">
        <v>29</v>
      </c>
      <c r="MB136" s="192" t="str">
        <f ca="1">IF($F$12&lt;$B136,"",IF(AND($F$12&gt;=$B136,INDIRECT("'総括分析データ '!"&amp;MB$78&amp;$C136)&lt;&gt;""),VALUE(INDIRECT("'総括分析データ '!"&amp;MB$78&amp;$C136)),""))</f>
        <v/>
      </c>
      <c r="MD136" s="192" t="str">
        <f ca="1">IF($F$12&lt;$B136,"",IF(OR(AND($F$12&gt;=$B136,COUNTIF($F$22:$I$32,"温度情報")=0),$D136=0),"不要",IF(AND($F$12&gt;=$B136,COUNTIF($F$22:$I$32,"温度情報")&gt;=1,$J136="NG"),"日数NG",IF(AND($F$12&gt;=$B136,COUNTIF($F$22:$I$32,"温度情報")&gt;=1,$D136=1,MB136&lt;&gt;""),"OK","NG"))))</f>
        <v>不要</v>
      </c>
      <c r="MF136" s="192" t="str">
        <f ca="1">IF($F$12&lt;$B136,"",IF(OR(AND($F$12&gt;=$B136,COUNTIF($F$35:$I$45,"温度情報")=0),$F136=0),"不要",IF(AND($F$12&gt;=$B136,COUNTIF($F$35:$I$45,"温度情報")&gt;=1,$J136="NG"),"日数NG",IF(AND($F$12&gt;=$B136,COUNTIF($F$35:$I$45,"温度情報")&gt;=1,$F136=1,MB136&lt;&gt;""),"OK","NG"))))</f>
        <v>不要</v>
      </c>
      <c r="MH136" s="192" t="str">
        <f ca="1">IF($F$12&lt;$B136,"",IF(OR(AND($F$12&gt;=$B136,COUNTIF($F$48:$I$58,"温度情報")=0),$H136=0),"不要",IF(AND($F$12&gt;=$B136,COUNTIF($F$48:$I$58,"温度情報")&gt;=1,$J136="NG"),"日数NG",IF(AND($F$12&gt;=$B136,COUNTIF($F$48:$I$58,"温度情報")&gt;=1,$H136=1,MB136&lt;&gt;""),"OK","NG"))))</f>
        <v>不要</v>
      </c>
      <c r="MJ136" s="192" t="str">
        <f ca="1">IF($F$12&lt;$B136,"",IF(COUNTIF(MD136:MH136,"不要")=3,"OK",IF(AND($F$12&gt;=$B136,MB136&gt;100,MB136&lt;-100),"BC","OK")))</f>
        <v>OK</v>
      </c>
      <c r="ML136" s="107" t="str">
        <f ca="1">IF($F$12&lt;$B136,"",IF(COUNTIF(MD136:MH136,"不要")=3,"",IF(AND($F$12&gt;=$B136,ISNUMBER(MB136)=TRUE),MB136,0)))</f>
        <v/>
      </c>
      <c r="MN136" s="192" t="str">
        <f ca="1">IF($F$12&lt;$B136,"",IF(AND($F$12&gt;=$B136,INDIRECT("'総括分析データ '!"&amp;MN$78&amp;$C136)&lt;&gt;""),VALUE(INDIRECT("'総括分析データ '!"&amp;MN$78&amp;$C136)),""))</f>
        <v/>
      </c>
      <c r="MP136" s="192" t="str">
        <f ca="1">IF($F$12&lt;$B136,"",IF(OR(AND($F$12&gt;=$B136,COUNTIF($F$22:$I$32,"温度情報")=0),$D136=0),"不要",IF(AND($F$12&gt;=$B136,COUNTIF($F$22:$I$32,"温度情報")&gt;=1,$J136="NG"),"日数NG",IF(AND($F$12&gt;=$B136,COUNTIF($F$22:$I$32,"温度情報")&gt;=1,$D136=1,MN136&lt;&gt;""),"OK","NG"))))</f>
        <v>不要</v>
      </c>
      <c r="MR136" s="192" t="str">
        <f ca="1">IF($F$12&lt;$B136,"",IF(OR(AND($F$12&gt;=$B136,COUNTIF($F$35:$I$45,"温度情報")=0),$F136=0),"不要",IF(AND($F$12&gt;=$B136,COUNTIF($F$35:$I$45,"温度情報")&gt;=1,$J136="NG"),"日数NG",IF(AND($F$12&gt;=$B136,COUNTIF($F$35:$I$45,"温度情報")&gt;=1,$F136=1,MN136&lt;&gt;""),"OK","NG"))))</f>
        <v>不要</v>
      </c>
      <c r="MT136" s="192" t="str">
        <f ca="1">IF($F$12&lt;$B136,"",IF(OR(AND($F$12&gt;=$B136,COUNTIF($F$48:$I$58,"温度情報")=0),$H136=0),"不要",IF(AND($F$12&gt;=$B136,COUNTIF($F$48:$I$58,"温度情報")&gt;=1,$J136="NG"),"日数NG",IF(AND($F$12&gt;=$B136,COUNTIF($F$48:$I$58,"温度情報")&gt;=1,$H136=1,MN136&lt;&gt;""),"OK","NG"))))</f>
        <v>不要</v>
      </c>
      <c r="MV136" s="192" t="str">
        <f ca="1">IF($F$12&lt;$B136,"",IF(COUNTIF(MP136:MT136,"不要")=3,"OK",IF(AND($F$12&gt;=$B136,MN136&gt;100,MN136&lt;-100),"BC","OK")))</f>
        <v>OK</v>
      </c>
      <c r="MX136" s="107" t="str">
        <f ca="1">IF($F$12&lt;$B136,"",IF(COUNTIF(MP136:MT136,"不要")=3,"",IF(AND($F$12&gt;=$B136,ISNUMBER(MN136)=TRUE),MN136,0)))</f>
        <v/>
      </c>
      <c r="MZ136" s="192" t="str">
        <f ca="1">IF($F$12&lt;$B136,"",IF(AND($F$12&gt;=$B136,INDIRECT("'総括分析データ '!"&amp;MZ$78&amp;$C136)&lt;&gt;""),VALUE(INDIRECT("'総括分析データ '!"&amp;MZ$78&amp;$C136)),""))</f>
        <v/>
      </c>
      <c r="NB136" s="192" t="str">
        <f ca="1">IF($F$12&lt;$B136,"",IF(OR(AND($F$12&gt;=$B136,COUNTIF($F$22:$I$32,"温度情報")=0),$D136=0),"不要",IF(AND($F$12&gt;=$B136,COUNTIF($F$22:$I$32,"温度情報")&gt;=1,$J136="NG"),"日数NG",IF(AND($F$12&gt;=$B136,COUNTIF($F$22:$I$32,"温度情報")&gt;=1,$D136=1,MZ136&lt;&gt;""),"OK","NG"))))</f>
        <v>不要</v>
      </c>
      <c r="ND136" s="192" t="str">
        <f ca="1">IF($F$12&lt;$B136,"",IF(OR(AND($F$12&gt;=$B136,COUNTIF($F$35:$I$45,"温度情報")=0),$F136=0),"不要",IF(AND($F$12&gt;=$B136,COUNTIF($F$35:$I$45,"温度情報")&gt;=1,$J136="NG"),"日数NG",IF(AND($F$12&gt;=$B136,COUNTIF($F$35:$I$45,"温度情報")&gt;=1,$F136=1,MZ136&lt;&gt;""),"OK","NG"))))</f>
        <v>不要</v>
      </c>
      <c r="NF136" s="192" t="str">
        <f ca="1">IF($F$12&lt;$B136,"",IF(OR(AND($F$12&gt;=$B136,COUNTIF($F$48:$I$58,"温度情報")=0),$H136=0),"不要",IF(AND($F$12&gt;=$B136,COUNTIF($F$48:$I$58,"温度情報")&gt;=1,$J136="NG"),"日数NG",IF(AND($F$12&gt;=$B136,COUNTIF($F$48:$I$58,"温度情報")&gt;=1,$H136=1,MZ136&lt;&gt;""),"OK","NG"))))</f>
        <v>不要</v>
      </c>
      <c r="NH136" s="192" t="str">
        <f ca="1">IF($F$12&lt;$B136,"",IF(COUNTIF(NB136:NF136,"不要")=3,"OK",IF($N136="NG","日数NG",IF(MZ136="","OK",IF(AND(MZ136&gt;=0,MZ136&lt;&gt;"",ROUNDUP(MZ136,0)-ROUNDDOWN(MZ136,0)=0),"OK","NG")))))</f>
        <v>OK</v>
      </c>
      <c r="NJ136" s="107" t="str">
        <f ca="1">IF($F$12&lt;$B136,"",IF(COUNTIF(NB136:NF136,"不要")=3,"",IF(AND($F$12&gt;=$B136,ISNUMBER(MZ136)=TRUE),MZ136,0)))</f>
        <v/>
      </c>
      <c r="NL136">
        <v>29</v>
      </c>
      <c r="NN136" s="192" t="str">
        <f ca="1">IF($F$12&lt;$B136,"",IF(AND($F$12&gt;=$B136,INDIRECT("'総括分析データ '!"&amp;NN$78&amp;$C136)&lt;&gt;""),INDIRECT("'総括分析データ '!"&amp;NN$78&amp;$C136),""))</f>
        <v/>
      </c>
      <c r="NP136" s="192" t="str">
        <f>IF(OR($F$12&lt;$B136,AND($F$64="",$H$64="",$J$64="")),"",IF(AND($F$12&gt;=$B136,OR($F$64="",$D136=0)),"不要",IF(AND($F$12&gt;=$B136,$F$64&lt;&gt;"",$D136=1,NN136&lt;&gt;""),"OK","NG")))</f>
        <v/>
      </c>
      <c r="NR136" s="192" t="str">
        <f>IF(OR($F$12&lt;$B136,AND($F$64="",$H$64="",$J$64="")),"",IF(AND($F$12&gt;=$B136,OR($H$64="",$H$64=17,$D136=0)),"不要",IF(AND($F$12&gt;=$B136,$H$64&lt;&gt;"",$D136=1,NN136&lt;&gt;""),"OK","NG")))</f>
        <v/>
      </c>
      <c r="NT136" s="107" t="str">
        <f>IF(OR(COUNTIF(NP136:NR136,"不要")=2,AND(NP136="",NR136="")),"",NN136)</f>
        <v/>
      </c>
      <c r="NV136" s="192" t="str">
        <f ca="1">IF($F$12&lt;$B136,"",IF(AND($F$12&gt;=$B136,INDIRECT("'総括分析データ '!"&amp;NV$78&amp;$C136)&lt;&gt;""),INDIRECT("'総括分析データ '!"&amp;NV$78&amp;$C136),""))</f>
        <v/>
      </c>
      <c r="NX136" s="192" t="str">
        <f>IF(OR($F$12&lt;$B136,AND($F$66="",$H$66="",$J$66="")),"",IF(AND($F$12&gt;=$B136,OR($F$66="",$D136=0)),"不要",IF(AND($F$12&gt;=$B136,$F$66&lt;&gt;"",$D136=1,NV136&lt;&gt;""),"OK","NG")))</f>
        <v/>
      </c>
      <c r="NZ136" s="192" t="str">
        <f>IF(OR($F$12&lt;$B136,AND($F$66="",$H$66="",$J$66="")),"",IF(AND($F$12&gt;=$B136,OR($H$66="",$H$66=17,$D136=0)),"不要",IF(AND($F$12&gt;=$B136,$H$66&lt;&gt;"",$D136=1,NV136&lt;&gt;""),"OK","NG")))</f>
        <v/>
      </c>
      <c r="OB136" s="107" t="str">
        <f>IF(OR(COUNTIF(NX136:NZ136,"不要")=2,AND(NX136="",NZ136="")),"",NV136)</f>
        <v/>
      </c>
      <c r="OD136" s="192" t="str">
        <f ca="1">IF($F$12&lt;$B136,"",IF(AND($F$12&gt;=$B136,INDIRECT("'総括分析データ '!"&amp;OD$78&amp;$C136)&lt;&gt;""),INDIRECT("'総括分析データ '!"&amp;OD$78&amp;$C136),""))</f>
        <v/>
      </c>
      <c r="OF136" s="192" t="str">
        <f>IF(OR($F$12&lt;$B136,AND($F$68="",$H$68="",$J$68="")),"",IF(AND($F$12&gt;=$B136,OR($F$68="",$D136=0)),"不要",IF(AND($F$12&gt;=$B136,$F$68&lt;&gt;"",$D136=1,OD136&lt;&gt;""),"OK","NG")))</f>
        <v/>
      </c>
      <c r="OH136" s="192" t="str">
        <f>IF(OR($F$12&lt;$B136,AND($F$68="",$H$68="",$J$68="")),"",IF(AND($F$12&gt;=$B136,OR($H$68="",$H$68=17,$D136=0)),"不要",IF(AND($F$12&gt;=$B136,$H$68&lt;&gt;"",$D136=1,OD136&lt;&gt;""),"OK","NG")))</f>
        <v/>
      </c>
      <c r="OJ136" s="107" t="str">
        <f>IF(OR(COUNTIF(OF136:OH136,"不要")=2,AND(OF136="",OH136="")),"",OD136)</f>
        <v/>
      </c>
      <c r="OL136" s="192" t="str">
        <f ca="1">IF($F$12&lt;$B136,"",IF(AND($F$12&gt;=$B136,INDIRECT("'総括分析データ '!"&amp;OL$78&amp;$C136)&lt;&gt;""),INDIRECT("'総括分析データ '!"&amp;OL$78&amp;$C136),""))</f>
        <v/>
      </c>
      <c r="ON136" s="192" t="str">
        <f>IF(OR($F$12&lt;$B136,AND($F$70="",$H$70="",$J$70="")),"",IF(AND($F$12&gt;=$B136,OR($F$70="",$D136=0)),"不要",IF(AND($F$12&gt;=$B136,$F$70&lt;&gt;"",$D136=1,OL136&lt;&gt;""),"OK","NG")))</f>
        <v/>
      </c>
      <c r="OP136" s="192" t="str">
        <f>IF(OR($F$12&lt;$B136,AND($F$70="",$H$70="",$J$70="")),"",IF(AND($F$12&gt;=$B136,OR($H$70="",$H$70=17,$D136=0)),"不要",IF(AND($F$12&gt;=$B136,$H$70&lt;&gt;"",$D136=1,OL136&lt;&gt;""),"OK","NG")))</f>
        <v/>
      </c>
      <c r="OR136" s="107" t="str">
        <f>IF(OR(COUNTIF(ON136:OP136,"不要")=2,AND(ON136="",OP136="")),"",OL136)</f>
        <v/>
      </c>
    </row>
    <row r="137" spans="2:408" ht="5.0999999999999996" customHeight="1" thickBot="1" x14ac:dyDescent="0.2">
      <c r="L137" s="6"/>
      <c r="CT137" s="108"/>
      <c r="EF137" s="108"/>
      <c r="FJ137" s="108"/>
      <c r="FL137" s="108"/>
      <c r="FZ137" s="108"/>
      <c r="GR137" s="108"/>
      <c r="HF137" s="108"/>
      <c r="HV137" s="108"/>
      <c r="IT137" s="6"/>
      <c r="JL137" s="108"/>
      <c r="JX137" s="6"/>
      <c r="KJ137" s="6"/>
      <c r="KX137" s="6"/>
      <c r="LJ137" s="6"/>
      <c r="LX137" s="108"/>
      <c r="ML137" s="6"/>
      <c r="MX137" s="6"/>
      <c r="NJ137" s="6"/>
    </row>
    <row r="138" spans="2:408" ht="14.25" thickBot="1" x14ac:dyDescent="0.2">
      <c r="B138">
        <v>30</v>
      </c>
      <c r="C138">
        <v>43</v>
      </c>
      <c r="D138" s="52">
        <f ca="1">IF($F$12&lt;$B138,"",IF(AND($F$12&gt;=$B138,INDIRECT("'総括分析データ '!"&amp;D$78&amp;$C138)="○"),1,IF(AND($F$12&gt;=$B138,INDIRECT("'総括分析データ '!"&amp;D$78&amp;$C138)&lt;&gt;"○"),0)))</f>
        <v>0</v>
      </c>
      <c r="F138" s="52">
        <f ca="1">IF($F$12&lt;$B138,"",IF(AND($F$12&gt;=$B138,INDIRECT("'総括分析データ '!"&amp;F$78&amp;$C138)="○"),1,IF(AND($F$12&gt;=$B138,INDIRECT("'総括分析データ '!"&amp;F$78&amp;$C138)&lt;&gt;"○"),0)))</f>
        <v>0</v>
      </c>
      <c r="H138" s="52">
        <f ca="1">IF($F$12&lt;$B138,"",IF(AND($F$12&gt;=$B138,INDIRECT("'総括分析データ '!"&amp;H$78&amp;$C138)="○"),1,IF(AND($F$12&gt;=$B138,INDIRECT("'総括分析データ '!"&amp;H$78&amp;$C138)&lt;&gt;"○"),0)))</f>
        <v>0</v>
      </c>
      <c r="J138" s="192" t="str">
        <f ca="1">IF($F$12&lt;B138,"",IF(AND($F$12&gt;=B138,$F$18="",H138=1),"NG",IF(AND($F$12&gt;=B138,$F$18=17,D138=0,F138=0,H138=0),"NG",IF(AND($F$12&gt;=B138,$F$18="",D138=0,F138=0),"NG",IF(AND($F$12&gt;=B138,OR(D138&gt;=2,F138&gt;=2,H138&gt;=2)),"NG","OK")))))</f>
        <v>NG</v>
      </c>
      <c r="L138" s="52">
        <f ca="1">IF($F$12&lt;B138,"",IF(ISNUMBER(INDIRECT("'総括分析データ '!"&amp;L$78&amp;$C138))=TRUE,VALUE(INDIRECT("'総括分析データ '!"&amp;L$78&amp;$C138)),0))</f>
        <v>0</v>
      </c>
      <c r="N138" s="192" t="str">
        <f ca="1">IF($F$12&lt;$B138,"",IF(AND(L138="",L138&lt;10),"NG","OK"))</f>
        <v>OK</v>
      </c>
      <c r="O138" s="6"/>
      <c r="P138" s="52" t="str">
        <f ca="1">IF($F$12&lt;$B138,"",IF(AND($F$12&gt;=$B138,INDIRECT("'総括分析データ '!"&amp;P$78&amp;$C138)&lt;&gt;""),INDIRECT("'総括分析データ '!"&amp;P$78&amp;$C138),""))</f>
        <v/>
      </c>
      <c r="R138" s="52" t="str">
        <f ca="1">IF($F$12&lt;$B138,"",IF(AND($F$12&gt;=$B138,INDIRECT("'総括分析データ '!"&amp;R$78&amp;$C138)&lt;&gt;""),UPPER(INDIRECT("'総括分析データ '!"&amp;R$78&amp;$C138)),""))</f>
        <v/>
      </c>
      <c r="T138" s="52" t="str">
        <f ca="1">IF($F$12&lt;$B138,"",IF(AND($F$12&gt;=$B138,INDIRECT("'総括分析データ '!"&amp;T$78&amp;$C138)&lt;&gt;""),INDIRECT("'総括分析データ '!"&amp;T$78&amp;$C138),""))</f>
        <v/>
      </c>
      <c r="V138" s="52" t="str">
        <f ca="1">IF($F$12&lt;$B138,"",IF(AND($F$12&gt;=$B138,INDIRECT("'総括分析データ '!"&amp;V$78&amp;$C138)&lt;&gt;""),VALUE(INDIRECT("'総括分析データ '!"&amp;V$78&amp;$C138)),""))</f>
        <v/>
      </c>
      <c r="X138" s="192" t="str">
        <f ca="1">IF($F$12&lt;$B138,"",IF(AND($F$12&gt;=$B138,COUNTIF(プルダウンリスト!$F$3:$F$137,反映・確認シート!P138)=1,COUNTIF(プルダウンリスト!$H$3:$H$4233,反映・確認シート!R138)&gt;=1,T138&lt;&gt;"",V138&lt;&gt;""),"OK","NG"))</f>
        <v>NG</v>
      </c>
      <c r="Z138" s="453" t="str">
        <f ca="1">P138&amp;R138&amp;T138&amp;V138</f>
        <v/>
      </c>
      <c r="AA138" s="454"/>
      <c r="AB138" s="455"/>
      <c r="AD138" s="453" t="str">
        <f ca="1">IF($F$12&lt;$B138,"",IF(AND($F$12&gt;=$B138,INDIRECT("'総括分析データ '!"&amp;AD$78&amp;$C138)&lt;&gt;""),ASC(INDIRECT("'総括分析データ '!"&amp;AD$78&amp;$C138)),""))</f>
        <v/>
      </c>
      <c r="AE138" s="454"/>
      <c r="AF138" s="455"/>
      <c r="AH138" s="192" t="str">
        <f ca="1">IF($F$12&lt;$B138,"",IF(AND($F$12&gt;=$B138,AD138&lt;&gt;""),"OK","NG"))</f>
        <v>NG</v>
      </c>
      <c r="AJ138" s="462" t="str">
        <f ca="1">IF($F$12&lt;$B138,"",IF(AND($F$12&gt;=$B138,INDIRECT("'総括分析データ '!"&amp;AJ$78&amp;$C138)&lt;&gt;""),DBCS(SUBSTITUTE(SUBSTITUTE(INDIRECT("'総括分析データ '!"&amp;AJ$78&amp;$C138),"　"," ")," ","")),""))</f>
        <v/>
      </c>
      <c r="AK138" s="463"/>
      <c r="AL138" s="464"/>
      <c r="AN138" s="192" t="str">
        <f ca="1">IF($F$12&lt;$B138,"",IF(AND($F$12&gt;=$B138,AJ138&lt;&gt;""),"OK","BC"))</f>
        <v>BC</v>
      </c>
      <c r="AP138" s="52" t="str">
        <f ca="1">IF(OR($F$12&lt;$B138,INDIRECT("'総括分析データ '!"&amp;AP$78&amp;$C138)=""),"",INDIRECT("'総括分析データ '!"&amp;AP$78&amp;$C138))</f>
        <v/>
      </c>
      <c r="AR138" s="192" t="str">
        <f ca="1">IF($F$12&lt;$B138,"",IF(AND($F$12&gt;=$B138,COUNTIF(プルダウンリスト!$C$13:$C$16,反映・確認シート!AP138)=1),"OK","NG"))</f>
        <v>NG</v>
      </c>
      <c r="AT138">
        <v>30</v>
      </c>
      <c r="AV138" s="192" t="str">
        <f ca="1">IF($F$12&lt;$B138,"",IF(AND($F$12&gt;=$B138,INDIRECT("'総括分析データ '!"&amp;AV$78&amp;$C138)&lt;&gt;""),INDIRECT("'総括分析データ '!"&amp;AV$78&amp;$C138),""))</f>
        <v/>
      </c>
      <c r="AX138" s="192" t="str">
        <f ca="1">IF($F$12&lt;$B138,"",IF($N138="NG","日数NG",IF(OR(AND($F$6="連携前",$F$12&gt;=$B138,AV138&gt;0,AV138&lt;L138*2880),AND($F$6="連携後",$F$12&gt;=$B138,AV138&gt;=0,AV138&lt;L138*2880)),"OK","NG")))</f>
        <v>NG</v>
      </c>
      <c r="AZ138" s="92">
        <f ca="1">IF($F$12&lt;$B138,"",IF(AND($F$12&gt;=$B138,ISNUMBER(AV138)=TRUE),AV138,0))</f>
        <v>0</v>
      </c>
      <c r="BB138" s="192" t="str">
        <f ca="1">IF($F$12&lt;$B138,"",IF(AND($F$12&gt;=$B138,INDIRECT("'総括分析データ '!"&amp;BB$78&amp;$C138)&lt;&gt;""),VALUE(INDIRECT("'総括分析データ '!"&amp;BB$78&amp;$C138)),""))</f>
        <v/>
      </c>
      <c r="BD138" s="192" t="str">
        <f ca="1">IF($F$12&lt;$B138,"",IF($N138="NG","日数NG",IF(BB138="","NG",IF(AND($F$12&gt;=$B138,$BB138&lt;=$L138*100),"OK","BC"))))</f>
        <v>NG</v>
      </c>
      <c r="BF138" s="192" t="str">
        <f ca="1">IF($F$12&lt;$B138,"",IF(OR($AX138="NG",$AX138="日数NG"),"距離NG",IF(AND($F$12&gt;=$B138,OR(AND($F$6="連携前",$BB138&gt;0),AND($F$6="連携後",$AZ138=0,$BB138=0),AND($F$6="連携後",$AZ138&gt;0,$BB138&gt;0))),"OK","NG")))</f>
        <v>距離NG</v>
      </c>
      <c r="BH138" s="92" t="str">
        <f ca="1">IF($F$12&lt;$B138,"",BB138)</f>
        <v/>
      </c>
      <c r="BJ138" s="192" t="str">
        <f ca="1">IF($F$12&lt;$B138,"",IF(AND($F$12&gt;=$B138,INDIRECT("'総括分析データ '!"&amp;BJ$78&amp;$C138)&lt;&gt;""),VALUE(INDIRECT("'総括分析データ '!"&amp;BJ$78&amp;$C138)),""))</f>
        <v/>
      </c>
      <c r="BL138" s="192" t="str">
        <f ca="1">IF($F$12&lt;$B138,"",IF($N138="NG","日数NG",IF(AND(BJ138&gt;=0,BJ138&lt;&gt;"",BJ138&lt;=100),"OK","NG")))</f>
        <v>NG</v>
      </c>
      <c r="BN138" s="92">
        <f ca="1">IF($F$12&lt;$B138,"",IF(AND($F$12&gt;=$B138,ISNUMBER(BJ138)=TRUE),BJ138,0))</f>
        <v>0</v>
      </c>
      <c r="BP138" s="192" t="str">
        <f ca="1">IF($F$12&lt;$B138,"",IF(AND($F$12&gt;=$B138,INDIRECT("'総括分析データ '!"&amp;BP$78&amp;$C138)&lt;&gt;""),VALUE(INDIRECT("'総括分析データ '!"&amp;BP$78&amp;$C138)),""))</f>
        <v/>
      </c>
      <c r="BR138" s="192" t="str">
        <f ca="1">IF($F$12&lt;$B138,"",IF(OR($AX138="NG",$AX138="日数NG"),"距離NG",IF(BP138="","NG",IF(AND($F$12&gt;=$B138,OR(AND($F$6="連携前",$BP138&gt;0),AND($F$6="連携後",$AZ138=0,$BP138=0),AND($F$6="連携後",$AZ138&gt;0,$BP138&gt;0))),"OK","NG"))))</f>
        <v>距離NG</v>
      </c>
      <c r="BT138" s="92">
        <f ca="1">IF($F$12&lt;$B138,"",IF(AND($F$12&gt;=$B138,ISNUMBER(BP138)=TRUE),BP138,0))</f>
        <v>0</v>
      </c>
      <c r="BV138" s="192" t="str">
        <f ca="1">IF($F$12&lt;$B138,"",IF(AND($F$12&gt;=$B138,INDIRECT("'総括分析データ '!"&amp;BV$78&amp;$C138)&lt;&gt;""),VALUE(INDIRECT("'総括分析データ '!"&amp;BV$78&amp;$C138)),""))</f>
        <v/>
      </c>
      <c r="BX138" s="192" t="str">
        <f ca="1">IF($F$12&lt;$B138,"",IF(AND($F$12&gt;=$B138,$F$16=5,$BV138=""),"NG","OK"))</f>
        <v>OK</v>
      </c>
      <c r="BZ138" s="192" t="str">
        <f ca="1">IF($F$12&lt;$B138,"",IF(AND($F$12&gt;=$B138,$BP138&lt;&gt;"",$BV138&gt;$BP138),"NG","OK"))</f>
        <v>OK</v>
      </c>
      <c r="CB138" s="92">
        <f ca="1">IF($F$12&lt;$B138,"",IF(AND($F$12&gt;=$B138,ISNUMBER(BV138)=TRUE),BV138,0))</f>
        <v>0</v>
      </c>
      <c r="CD138" s="92">
        <f ca="1">IF($F$12&lt;$B138,"",IF(AND($F$12&gt;=$B138,ISNUMBER(INDIRECT("'総括分析データ '!"&amp;CD$78&amp;$C138)=TRUE)),INDIRECT("'総括分析データ '!"&amp;CD$78&amp;$C138),0))</f>
        <v>0</v>
      </c>
      <c r="CF138">
        <v>30</v>
      </c>
      <c r="CH138" s="192" t="str">
        <f ca="1">IF($F$12&lt;$B138,"",IF(AND($F$12&gt;=$B138,INDIRECT("'総括分析データ '!"&amp;CH$78&amp;$C138)&lt;&gt;""),VALUE(INDIRECT("'総括分析データ '!"&amp;CH$78&amp;$C138)),""))</f>
        <v/>
      </c>
      <c r="CJ138" s="192" t="str">
        <f ca="1">IF($F$12&lt;$B138,"",IF(OR(AND($F$12&gt;=$B138,COUNTIF($F$22:$I$32,"走行時間")=0),$D138=0),"不要",IF(AND($F$12&gt;=$B138,COUNTIF($F$22:$I$32,"走行時間")=1,$J138="NG"),"日数NG",IF(AND($F$12&gt;=$B138,COUNTIF($F$22:$I$32,"走行時間")=1,$D138=1,$CH138&lt;&gt;""),"OK","NG"))))</f>
        <v>不要</v>
      </c>
      <c r="CL138" s="192" t="str">
        <f ca="1">IF($F$12&lt;$B138,"",IF(OR(AND($F$12&gt;=$B138,COUNTIF($F$35:$I$45,"走行時間")=0),$F138=0),"不要",IF(AND($F$12&gt;=$B138,COUNTIF($F$35:$I$45,"走行時間")=1,$J138="NG"),"日数NG",IF(AND($F$12&gt;=$B138,COUNTIF($F$35:$I$45,"走行時間")=1,$F138=1,$CH138&lt;&gt;""),"OK","NG"))))</f>
        <v>不要</v>
      </c>
      <c r="CN138" s="192" t="str">
        <f ca="1">IF($F$12&lt;$B138,"",IF(OR(AND($F$12&gt;=$B138,COUNTIF($F$48:$I$58,"走行時間")=0),$H138=0),"不要",IF(AND($F$12&gt;=$B138,COUNTIF($F$48:$I$58,"走行時間")=1,$J138="NG"),"日数NG",IF(AND($F$12&gt;=$B138,COUNTIF($F$48:$I$58,"走行時間")=1,$H138=1,$CH138&lt;&gt;""),"OK","NG"))))</f>
        <v>不要</v>
      </c>
      <c r="CP138" s="192" t="str">
        <f ca="1">IF($F$12&lt;$B138,"",IF(COUNTIF($CJ138:$CN138,"不要")=3,"OK",IF(OR($AX138="NG",$AX138="日数NG"),"距離NG",IF(AND($F$12&gt;=$B138,OR(AND($F$6="連携前",CH138&gt;0),AND($F$6="連携後",$AZ138=0,CH138=0),AND($F$6="連携後",$AZ138&gt;0,CH138&gt;0))),"OK","NG"))))</f>
        <v>OK</v>
      </c>
      <c r="CR138" s="192" t="str">
        <f ca="1">IF($F$12&lt;$B138,"",IF(COUNTIF($CJ138:$CN138,"不要")=3,"OK",IF(OR($AX138="NG",$AX138="日数NG"),"距離NG",IF(AND($F$12&gt;=$B138,$L138*1440&gt;=CH138),"OK","NG"))))</f>
        <v>OK</v>
      </c>
      <c r="CT138" s="107" t="str">
        <f ca="1">IF(OR(COUNTIF($CJ138:$CN138,"不要")=3,$F$12&lt;$B138),"",IF(AND($F$12&gt;=$B138,ISNUMBER(CH138)=TRUE),CH138,0))</f>
        <v/>
      </c>
      <c r="CV138" s="192" t="str">
        <f ca="1">IF($F$12&lt;$B138,"",IF(AND($F$12&gt;=$B138,INDIRECT("'総括分析データ '!"&amp;CV$78&amp;$C138)&lt;&gt;""),VALUE(INDIRECT("'総括分析データ '!"&amp;CV$78&amp;$C138)),""))</f>
        <v/>
      </c>
      <c r="CX138" s="192" t="str">
        <f ca="1">IF($F$12&lt;$B138,"",IF(OR(AND($F$12&gt;=$B138,COUNTIF($F$22:$I$32,"平均速度")=0),$D138=0),"不要",IF(AND($F$12&gt;=$B138,COUNTIF($F$22:$I$32,"平均速度")=1,$J138="NG"),"日数NG",IF(AND($F$12&gt;=$B138,COUNTIF($F$22:$I$32,"平均速度")=1,$D138=1,$CH138&lt;&gt;""),"OK","NG"))))</f>
        <v>不要</v>
      </c>
      <c r="CZ138" s="192" t="str">
        <f ca="1">IF($F$12&lt;$B138,"",IF(OR(AND($F$12&gt;=$B138,COUNTIF($F$35:$I$45,"平均速度")=0),$F138=0),"不要",IF(AND($F$12&gt;=$B138,COUNTIF($F$35:$I$45,"平均速度")=1,$J138="NG"),"日数NG",IF(AND($F$12&gt;=$B138,COUNTIF($F$35:$I$45,"平均速度")=1,$F138=1,$CH138&lt;&gt;""),"OK","NG"))))</f>
        <v>不要</v>
      </c>
      <c r="DB138" s="192" t="str">
        <f ca="1">IF($F$12&lt;$B138,"",IF(OR(AND($F$12&gt;=$B138,COUNTIF($F$48:$I$58,"平均速度")=0),$H138=0),"不要",IF(AND($F$12&gt;=$B138,COUNTIF($F$48:$I$58,"平均速度")=1,$J138="NG"),"日数NG",IF(AND($F$12&gt;=$B138,COUNTIF($F$48:$I$58,"平均速度")=1,$H138=1,$CH138&lt;&gt;""),"OK","NG"))))</f>
        <v>不要</v>
      </c>
      <c r="DD138" s="192" t="str">
        <f ca="1">IF($F$12&lt;$B138,"",IF(COUNTIF($CX138:$DB138,"不要")=3,"OK",IF(OR($AX138="NG",$AX138="日数NG"),"距離NG",IF(AND($F$12&gt;=$B138,OR(AND($F$6="連携前",CV138&gt;0),AND($F$6="連携後",$AV138=0,CV138=0),AND($F$6="連携後",$AV138&gt;0,CV138&gt;0))),"OK","NG"))))</f>
        <v>OK</v>
      </c>
      <c r="DF138" s="192" t="str">
        <f ca="1">IF($F$12&lt;$B138,"",IF(COUNTIF($CX138:$DB138,"不要")=3,"OK",IF(OR($AX138="NG",$AX138="日数NG"),"距離NG",IF(AND($F$12&gt;=$B138,CV138&lt;60),"OK",IF(AND($F$12&gt;=$B138,CV138&lt;120),"BC","NG")))))</f>
        <v>OK</v>
      </c>
      <c r="DH138" s="107" t="str">
        <f ca="1">IF(OR($F$12&lt;$B138,COUNTIF($CX138:$DB138,"不要")=3),"",IF(AND($F$12&gt;=$B138,ISNUMBER(CV138)=TRUE),CV138,0))</f>
        <v/>
      </c>
      <c r="DJ138">
        <v>30</v>
      </c>
      <c r="DL138" s="192" t="str">
        <f ca="1">IF($F$12&lt;$B138,"",IF(AND($F$12&gt;=$B138,INDIRECT("'総括分析データ '!"&amp;DL$78&amp;$C138)&lt;&gt;""),VALUE(INDIRECT("'総括分析データ '!"&amp;DL$78&amp;$C138)),""))</f>
        <v/>
      </c>
      <c r="DN138" s="192" t="str">
        <f ca="1">IF($F$12&lt;$B138,"",IF(OR(AND($F$12&gt;=$B138,COUNTIF($F$22:$I$32,"走行距離（高速道路）")=0),$D138=0),"不要",IF(AND($F$12&gt;=$B138,COUNTIF($F$22:$I$32,"走行距離（高速道路）")&gt;=1,$J138="NG"),"日数NG",IF(AND($F$12&gt;=$B138,COUNTIF($F$22:$I$32,"走行距離（高速道路）")&gt;=1,$D138=1,$CH138&lt;&gt;""),"OK","NG"))))</f>
        <v>不要</v>
      </c>
      <c r="DP138" s="192" t="str">
        <f ca="1">IF($F$12&lt;$B138,"",IF(OR(AND($F$12&gt;=$B138,COUNTIF($F$35:$I$45,"走行距離（高速道路）")=0),$F138=0),"不要",IF(AND($F$12&gt;=$B138,COUNTIF($F$35:$I$45,"走行距離（高速道路）")&gt;=1,$J138="NG"),"日数NG",IF(AND($F$12&gt;=$B138,COUNTIF($F$35:$I$45,"走行距離（高速道路）")&gt;=1,$F138=1,$CH138&lt;&gt;""),"OK","NG"))))</f>
        <v>不要</v>
      </c>
      <c r="DR138" s="192" t="str">
        <f ca="1">IF($F$12&lt;$B138,"",IF(OR(AND($F$12&gt;=$B138,COUNTIF($F$48:$I$58,"走行距離（高速道路）")=0),$H138=0),"不要",IF(AND($F$12&gt;=$B138,COUNTIF($F$48:$I$58,"走行距離（高速道路）")&gt;=1,$J138="NG"),"日数NG",IF(AND($F$12&gt;=$B138,COUNTIF($F$48:$I$58,"走行距離（高速道路）")&gt;=1,$H138=1,$CH138&lt;&gt;""),"OK","NG"))))</f>
        <v>不要</v>
      </c>
      <c r="DT138" s="192" t="str">
        <f ca="1">IF($F$12&lt;$B138,"",IF(COUNTIF($DN138:$DR138,"不要")=3,"OK",IF(OR($AX138="NG",$AX138="日数NG"),"距離NG",IF(DL138&gt;=0,"OK","NG"))))</f>
        <v>OK</v>
      </c>
      <c r="DV138" s="192" t="str">
        <f ca="1">IF($F$12&lt;$B138,"",IF(COUNTIF($DN138:$DR138,"不要")=3,"OK",IF(OR($AX138="NG",$AX138="日数NG"),"距離NG",IF(AND($F$12&gt;=$B138,AX138="OK",OR(DL138&lt;=AZ138,DL138="")),"OK","NG"))))</f>
        <v>OK</v>
      </c>
      <c r="DX138" s="107" t="str">
        <f ca="1">IF(OR($F$12&lt;$B138,COUNTIF($DN138:$DR138,"不要")=3),"",IF(AND($F$12&gt;=$B138,ISNUMBER(DL138)=TRUE),DL138,0))</f>
        <v/>
      </c>
      <c r="DZ138" s="192" t="str">
        <f ca="1">IF($F$12&lt;$B138,"",IF(AND($F$12&gt;=$B138,INDIRECT("'総括分析データ '!"&amp;DZ$78&amp;$C138)&lt;&gt;""),VALUE(INDIRECT("'総括分析データ '!"&amp;DZ$78&amp;$C138)),""))</f>
        <v/>
      </c>
      <c r="EB138" s="192" t="str">
        <f ca="1">IF($F$12&lt;$B138,"",IF(COUNTIF($CJ138:$CN138,"不要")=3,"OK",IF($N138="NG","日数NG",IF(OR(DZ138&gt;=0,DZ138=""),"OK","NG"))))</f>
        <v>OK</v>
      </c>
      <c r="ED138" s="192" t="str">
        <f ca="1">IF($F$12&lt;$B138,"",IF(COUNTIF($CJ138:$CN138,"不要")=3,"OK",IF($N138="NG","日数NG",IF(OR(DZ138&lt;=CH138,DZ138=""),"OK","NG"))))</f>
        <v>OK</v>
      </c>
      <c r="EF138" s="107">
        <f ca="1">IF($F$12&lt;$B138,"",IF(AND($F$12&gt;=$B138,ISNUMBER(DZ138)=TRUE),DZ138,0))</f>
        <v>0</v>
      </c>
      <c r="EH138" s="192" t="str">
        <f ca="1">IF($F$12&lt;$B138,"",IF(AND($F$12&gt;=$B138,INDIRECT("'総括分析データ '!"&amp;EH$78&amp;$C138)&lt;&gt;""),VALUE(INDIRECT("'総括分析データ '!"&amp;EH$78&amp;$C138)),""))</f>
        <v/>
      </c>
      <c r="EJ138" s="192" t="str">
        <f ca="1">IF($F$12&lt;$B138,"",IF(COUNTIF($CX138:$DB138,"不要")=3,"OK",IF(OR($AX138="NG",$AX138="日数NG"),"距離NG",IF(OR(EH138&gt;=0,EH138=""),"OK","NG"))))</f>
        <v>OK</v>
      </c>
      <c r="EL138" s="192" t="str">
        <f ca="1">IF($F$12&lt;$B138,"",IF(COUNTIF($CX138:$DB138,"不要")=3,"OK",IF(OR($AX138="NG",$AX138="日数NG"),"距離NG",IF(OR(EH138&lt;=120,EH138=""),"OK","NG"))))</f>
        <v>OK</v>
      </c>
      <c r="EN138" s="92">
        <f ca="1">IF($F$12&lt;$B138,"",IF(AND($F$12&gt;=$B138,ISNUMBER(EH138)=TRUE),EH138,0))</f>
        <v>0</v>
      </c>
      <c r="EP138">
        <v>30</v>
      </c>
      <c r="ER138" s="192" t="str">
        <f ca="1">IF($F$12&lt;$B138,"",IF(AND($F$12&gt;=$B138,INDIRECT("'総括分析データ '!"&amp;ER$78&amp;$C138)&lt;&gt;""),VALUE(INDIRECT("'総括分析データ '!"&amp;ER$78&amp;$C138)),""))</f>
        <v/>
      </c>
      <c r="ET138" s="192" t="str">
        <f ca="1">IF($F$12&lt;$B138,"",IF(AND($F$12&gt;=$B138,INDIRECT("'総括分析データ '!"&amp;ET$78&amp;$C138)&lt;&gt;""),VALUE(INDIRECT("'総括分析データ '!"&amp;ET$78&amp;$C138)),""))</f>
        <v/>
      </c>
      <c r="EV138" s="192" t="str">
        <f ca="1">IF($F$12&lt;$B138,"",IF(OR(AND($F$12&gt;=$B138,COUNTIF($F$22:$I$32,"荷積み・荷卸し")=0),$D138=0),"不要",IF(AND($F$12&gt;=$B138,COUNTIF($F$22:$I$32,"荷積み・荷卸し")&gt;=1,$J138="NG"),"日数NG",IF(OR(AND($F$12&gt;=$B138,COUNTIF($F$22:$I$32,"荷積み・荷卸し")&gt;=1,$D138=1,$ER138&lt;&gt;""),AND($F$12&gt;=$B138,COUNTIF($F$22:$I$32,"荷積み・荷卸し")&gt;=1,$D138=1,$ET138&lt;&gt;"")),"OK","NG"))))</f>
        <v>不要</v>
      </c>
      <c r="EX138" s="192" t="str">
        <f ca="1">IF($F$12&lt;$B138,"",IF(OR(AND($F$12&gt;=$B138,COUNTIF($F$35:$I$45,"荷積み・荷卸し")=0),$F138=0),"不要",IF(AND($F$12&gt;=$B138,COUNTIF($F$35:$I$45,"荷積み・荷卸し")&gt;=1,$J138="NG"),"日数NG",IF(OR(AND($F$12&gt;=$B138,COUNTIF($F$35:$I$45,"荷積み・荷卸し")&gt;=1,$F138=1,$ER138&lt;&gt;""),AND($F$12&gt;=$B138,COUNTIF($F$35:$I$45,"荷積み・荷卸し")&gt;=1,$F138=1,$ET138&lt;&gt;"")),"OK","NG"))))</f>
        <v>不要</v>
      </c>
      <c r="EZ138" s="192" t="str">
        <f ca="1">IF($F$12&lt;$B138,"",IF(OR(AND($F$12&gt;=$B138,COUNTIF($F$48:$I$58,"荷積み・荷卸し")=0),$H138=0),"不要",IF(AND($F$12&gt;=$B138,COUNTIF($F$48:$I$58,"荷積み・荷卸し")&gt;=1,$J138="NG"),"日数NG",IF(OR(AND($F$12&gt;=$B138,COUNTIF($F$48:$I$58,"荷積み・荷卸し")&gt;=1,$H138=1,$ER138&lt;&gt;""),AND($F$12&gt;=$B138,COUNTIF($F$48:$I$58,"荷積み・荷卸し")&gt;=1,$H138=1,$ET138&lt;&gt;"")),"OK","NG"))))</f>
        <v>不要</v>
      </c>
      <c r="FB138" s="192" t="str">
        <f ca="1">IF($F$12&lt;$B138,"",IF(COUNTIF($EV138:$EZ138,"不要")=3,"OK",IF($N138="NG","日数NG",IF(OR(ER138&gt;=0,ER138=""),"OK","NG"))))</f>
        <v>OK</v>
      </c>
      <c r="FD138" s="192" t="str">
        <f ca="1">IF($F$12&lt;$B138,"",IF(COUNTIF($EV138:$EZ138,"不要")=3,"OK",IF($N138="NG","日数NG",IF(OR(ER138&lt;=$L138*1440,ER138=""),"OK","NG"))))</f>
        <v>OK</v>
      </c>
      <c r="FF138" s="192" t="str">
        <f ca="1">IF($F$12&lt;$B138,"",IF(COUNTIF($EV138:$EZ138,"不要")=3,"OK",IF($N138="NG","日数NG",IF(OR(ET138&gt;=0,ET138=""),"OK","NG"))))</f>
        <v>OK</v>
      </c>
      <c r="FH138" s="192" t="str">
        <f ca="1">IF($F$12&lt;$B138,"",IF(COUNTIF($EV138:$EZ138,"不要")=3,"OK",IF($N138="NG","日数NG",IF(OR(ET138&lt;=$L138*1440,ET138=""),"OK","NG"))))</f>
        <v>OK</v>
      </c>
      <c r="FJ138" s="107" t="str">
        <f ca="1">IF($F$12&lt;$B138,"",IF(COUNTIF($EV138:$EZ138,"不要")=3,"",IF(AND($F$12&gt;=$B138,ISNUMBER(ER138)=TRUE),ER138,0)))</f>
        <v/>
      </c>
      <c r="FL138" s="107" t="str">
        <f ca="1">IF($F$12&lt;$B138,"",IF(COUNTIF($EV138:$EZ138,"不要")=3,"",IF(AND($F$12&gt;=$B138,ISNUMBER(ET138)=TRUE),ET138,0)))</f>
        <v/>
      </c>
      <c r="FN138" s="192" t="str">
        <f ca="1">IF($F$12&lt;$B138,"",IF(AND($F$12&gt;=$B138,INDIRECT("'総括分析データ '!"&amp;FN$78&amp;$C138)&lt;&gt;""),VALUE(INDIRECT("'総括分析データ '!"&amp;FN$78&amp;$C138)),""))</f>
        <v/>
      </c>
      <c r="FP138" s="192" t="str">
        <f ca="1">IF($F$12&lt;$B138,"",IF(OR(AND($F$12&gt;=$B138,COUNTIF($F$22:$I$32,"荷待ち時間")=0),$D138=0),"不要",IF(AND($F$12&gt;=$B138,COUNTIF($F$22:$I$32,"荷待ち時間")&gt;=1,$J138="NG"),"日数NG",IF(AND($F$12&gt;=$B138,COUNTIF($F$22:$I$32,"荷待ち時間")&gt;=1,$D138=1,$FN138&lt;&gt;""),"OK","NG"))))</f>
        <v>不要</v>
      </c>
      <c r="FR138" s="192" t="str">
        <f ca="1">IF($F$12&lt;$B138,"",IF(OR(AND($F$12&gt;=$B138,COUNTIF($F$35:$I$45,"荷待ち時間")=0),$F138=0),"不要",IF(AND($F$12&gt;=$B138,COUNTIF($F$35:$I$45,"荷待ち時間")&gt;=1,$J138="NG"),"日数NG",IF(AND($F$12&gt;=$B138,COUNTIF($F$35:$I$45,"荷待ち時間")&gt;=1,$F138=1,$FN138&lt;&gt;""),"OK","NG"))))</f>
        <v>不要</v>
      </c>
      <c r="FT138" s="192" t="str">
        <f ca="1">IF($F$12&lt;$B138,"",IF(OR(AND($F$12&gt;=$B138,COUNTIF($F$48:$I$58,"荷待ち時間")=0),$H138=0),"不要",IF(AND($F$12&gt;=$B138,COUNTIF($F$48:$I$58,"荷待ち時間")&gt;=1,$J138="NG"),"日数NG",IF(AND($F$12&gt;=$B138,COUNTIF($F$48:$I$58,"荷待ち時間")&gt;=1,$H138=1,$FN138&lt;&gt;""),"OK","NG"))))</f>
        <v>不要</v>
      </c>
      <c r="FV138" s="192" t="str">
        <f ca="1">IF($F$12&lt;$B138,"",IF(COUNTIF($FP138:$FT138,"不要")=3,"OK",IF($N138="NG","日数NG",IF(FN138&gt;=0,"OK","NG"))))</f>
        <v>OK</v>
      </c>
      <c r="FX138" s="192" t="str">
        <f ca="1">IF($F$12&lt;$B138,"",IF(COUNTIF($FP138:$FT138,"不要")=3,"OK",IF($N138="NG","日数NG",IF(AND($F$12&gt;=$B138,$N138="OK",FN138&lt;=$L138*1440),"OK","NG"))))</f>
        <v>OK</v>
      </c>
      <c r="FZ138" s="107" t="str">
        <f ca="1">IF($F$12&lt;$B138,"",IF(COUNTIF($FP138:$FT138,"不要")=3,"",IF(AND($F$12&gt;=$B138,ISNUMBER(FN138)=TRUE),FN138,0)))</f>
        <v/>
      </c>
      <c r="GB138">
        <v>30</v>
      </c>
      <c r="GD138" s="192" t="str">
        <f ca="1">IF($F$12&lt;$B138,"",IF(AND($F$12&gt;=$B138,INDIRECT("'総括分析データ '!"&amp;GD$78&amp;$C138)&lt;&gt;""),VALUE(INDIRECT("'総括分析データ '!"&amp;GD$78&amp;$C138)),""))</f>
        <v/>
      </c>
      <c r="GF138" s="192" t="str">
        <f ca="1">IF($F$12&lt;$B138,"",IF(OR(AND($F$12&gt;=$B138,COUNTIF($F$22:$I$32,"荷待ち時間（うちアイドリング時間）")=0),$D138=0),"不要",IF(AND($F$12&gt;=$B138,COUNTIF($F$22:$I$32,"荷待ち時間（うちアイドリング時間）")&gt;=1,$J138="NG"),"日数NG",IF(AND($F$12&gt;=$B138,COUNTIF($F$22:$I$32,"荷待ち時間（うちアイドリング時間）")&gt;=1,$D138=1,GD138&lt;&gt;""),"OK","NG"))))</f>
        <v>不要</v>
      </c>
      <c r="GH138" s="192" t="str">
        <f ca="1">IF($F$12&lt;$B138,"",IF(OR(AND($F$12&gt;=$B138,COUNTIF($F$35:$I$45,"荷待ち時間（うちアイドリング時間）")=0),$F138=0),"不要",IF(AND($F$12&gt;=$B138,COUNTIF($F$35:$I$45,"荷待ち時間（うちアイドリング時間）")&gt;=1,$J138="NG"),"日数NG",IF(AND($F$12&gt;=$B138,COUNTIF($F$35:$I$45,"荷待ち時間（うちアイドリング時間）")&gt;=1,$F138=1,$GD138&lt;&gt;""),"OK","NG"))))</f>
        <v>不要</v>
      </c>
      <c r="GJ138" s="192" t="str">
        <f ca="1">IF($F$12&lt;$B138,"",IF(OR(AND($F$12&gt;=$B138,COUNTIF($F$48:$I$58,"荷待ち時間（うちアイドリング時間）")=0),$H138=0),"不要",IF(AND($F$12&gt;=$B138,COUNTIF($F$48:$I$58,"荷待ち時間（うちアイドリング時間）")&gt;=1,$J138="NG"),"日数NG",IF(AND($F$12&gt;=$B138,COUNTIF($F$48:$I$58,"荷待ち時間（うちアイドリング時間）")&gt;=1,$H138=1,$GD138&lt;&gt;""),"OK","NG"))))</f>
        <v>不要</v>
      </c>
      <c r="GL138" s="192" t="str">
        <f ca="1">IF($F$12&lt;$B138,"",IF(OR(AND($F$12&gt;=$B138,$F138=0),AND($F$12&gt;=$B138,$F$16&lt;&gt;5)),"不要",IF(AND($F$12&gt;=$B138,$F$16=5,$GD138&lt;&gt;""),"OK","NG")))</f>
        <v>不要</v>
      </c>
      <c r="GN138" s="192" t="str">
        <f ca="1">IF($F$12&lt;$B138,"",IF($N138="NG","日数NG",IF(GD138&gt;=0,"OK","NG")))</f>
        <v>OK</v>
      </c>
      <c r="GP138" s="192" t="str">
        <f ca="1">IF($F$12&lt;$B138,"",IF($N138="NG","日数NG",IF(OR(COUNTIF(GF138:GL138,"不要")=4,AND($F$12&gt;=$B138,$N138="OK",$FN138&gt;=0,$GD138&lt;=FN138),AND($F$12&gt;=$B138,$N138="OK",$FN138="",$GD138&lt;=$L138*1440)),"OK","NG")))</f>
        <v>OK</v>
      </c>
      <c r="GR138" s="107" t="str">
        <f ca="1">IF($F$12&lt;$B138,"",IF(COUNTIF($GF138:$GJ138,"不要")=3,"",IF(AND($F$12&gt;=$B138,ISNUMBER(GD138)=TRUE),GD138,0)))</f>
        <v/>
      </c>
      <c r="GT138" s="192" t="str">
        <f ca="1">IF($F$12&lt;$B138,"",IF(AND($F$12&gt;=$B138,INDIRECT("'総括分析データ '!"&amp;GT$78&amp;$C138)&lt;&gt;""),VALUE(INDIRECT("'総括分析データ '!"&amp;GT$78&amp;$C138)),""))</f>
        <v/>
      </c>
      <c r="GV138" s="192" t="str">
        <f ca="1">IF($F$12&lt;$B138,"",IF(OR(AND($F$12&gt;=$B138,COUNTIF($F$22:$I$32,"早着による待機時間")=0),$D138=0),"不要",IF(AND($F$12&gt;=$B138,COUNTIF($F$22:$I$32,"早着による待機時間")&gt;=1,$J138="NG"),"日数NG",IF(AND($F$12&gt;=$B138,COUNTIF($F$22:$I$32,"早着による待機時間")&gt;=1,$D138=1,GT138&lt;&gt;""),"OK","NG"))))</f>
        <v>不要</v>
      </c>
      <c r="GX138" s="192" t="str">
        <f ca="1">IF($F$12&lt;$B138,"",IF(OR(AND($F$12&gt;=$B138,COUNTIF($F$35:$I$45,"早着による待機時間")=0),$F138=0),"不要",IF(AND($F$12&gt;=$B138,COUNTIF($F$35:$I$45,"早着による待機時間")&gt;=1,$J138="NG"),"日数NG",IF(AND($F$12&gt;=$B138,COUNTIF($F$35:$I$45,"早着による待機時間")&gt;=1,$F138=1,GT138&lt;&gt;""),"OK","NG"))))</f>
        <v>不要</v>
      </c>
      <c r="GZ138" s="192" t="str">
        <f ca="1">IF($F$12&lt;$B138,"",IF(OR(AND($F$12&gt;=$B138,COUNTIF($F$48:$I$58,"早着による待機時間")=0),$H138=0),"不要",IF(AND($F$12&gt;=$B138,COUNTIF($F$48:$I$58,"早着による待機時間")&gt;=1,$J138="NG"),"日数NG",IF(AND($F$12&gt;=$B138,COUNTIF($F$48:$I$58,"早着による待機時間")&gt;=1,$H138=1,GT138&lt;&gt;""),"OK","NG"))))</f>
        <v>不要</v>
      </c>
      <c r="HB138" s="192" t="str">
        <f ca="1">IF($F$12&lt;$B138,"",IF(COUNTIF($GV138:$GZ138,"不要")=3,"OK",IF($N138="NG","日数NG",IF(GT138&gt;=0,"OK","NG"))))</f>
        <v>OK</v>
      </c>
      <c r="HD138" s="192" t="str">
        <f ca="1">IF($F$12&lt;$B138,"",IF(COUNTIF($GV138:$GZ138,"不要")=3,"OK",IF($N138="NG","日数NG",IF(AND($F$12&gt;=$B138,$N138="OK",GT138&lt;=$L138*1440),"OK","NG"))))</f>
        <v>OK</v>
      </c>
      <c r="HF138" s="107" t="str">
        <f ca="1">IF($F$12&lt;$B138,"",IF(COUNTIF($GV138:$GZ138,"不要")=3,"",IF(AND($F$12&gt;=$B138,ISNUMBER(GT138)=TRUE),GT138,0)))</f>
        <v/>
      </c>
      <c r="HH138">
        <v>30</v>
      </c>
      <c r="HJ138" s="192" t="str">
        <f ca="1">IF($F$12&lt;$B138,"",IF(AND($F$12&gt;=$B138,INDIRECT("'総括分析データ '!"&amp;HJ$78&amp;$C138)&lt;&gt;""),VALUE(INDIRECT("'総括分析データ '!"&amp;HJ$78&amp;$C138)),""))</f>
        <v/>
      </c>
      <c r="HL138" s="192" t="str">
        <f ca="1">IF($F$12&lt;$B138,"",IF(OR(AND($F$12&gt;=$B138,COUNTIF($F$22:$I$32,"休憩")=0),$D138=0),"不要",IF(AND($F$12&gt;=$B138,COUNTIF($F$22:$I$32,"休憩")&gt;=1,$J138="NG"),"日数NG",IF(AND($F$12&gt;=$B138,COUNTIF($F$22:$I$32,"休憩")&gt;=1,$D138=1,HJ138&lt;&gt;""),"OK","NG"))))</f>
        <v>不要</v>
      </c>
      <c r="HN138" s="192" t="str">
        <f ca="1">IF($F$12&lt;$B138,"",IF(OR(AND($F$12&gt;=$B138,COUNTIF($F$35:$I$45,"休憩")=0),$F138=0),"不要",IF(AND($F$12&gt;=$B138,COUNTIF($F$35:$I$45,"休憩")&gt;=1,$J138="NG"),"日数NG",IF(AND($F$12&gt;=$B138,COUNTIF($F$35:$I$45,"休憩")&gt;=1,$F138=1,HJ138&lt;&gt;""),"OK","NG"))))</f>
        <v>不要</v>
      </c>
      <c r="HP138" s="192" t="str">
        <f ca="1">IF($F$12&lt;$B138,"",IF(OR(AND($F$12&gt;=$B138,COUNTIF($F$48:$I$58,"休憩")=0),$H138=0),"不要",IF(AND($F$12&gt;=$B138,COUNTIF($F$48:$I$58,"休憩")&gt;=1,$J138="NG"),"日数NG",IF(AND($F$12&gt;=$B138,COUNTIF($F$48:$I$58,"休憩")&gt;=1,$H138=1,HJ138&lt;&gt;""),"OK","NG"))))</f>
        <v>不要</v>
      </c>
      <c r="HR138" s="192" t="str">
        <f ca="1">IF($F$12&lt;$B138,"",IF(COUNTIF($HL138:$HP138,"不要")=3,"OK",IF($N138="NG","日数NG",IF(HJ138&gt;=0,"OK","NG"))))</f>
        <v>OK</v>
      </c>
      <c r="HT138" s="192" t="str">
        <f ca="1">IF($F$12&lt;$B138,"",IF(COUNTIF($HL138:$HP138,"不要")=3,"OK",IF($N138="NG","日数NG",IF(AND($F$12&gt;=$B138,$N138="OK",HJ138&lt;=$L138*1440),"OK","NG"))))</f>
        <v>OK</v>
      </c>
      <c r="HV138" s="107" t="str">
        <f ca="1">IF($F$12&lt;$B138,"",IF(COUNTIF($HL138:$HP138,"不要")=3,"",IF(AND($F$12&gt;=$B138,ISNUMBER(HJ138)=TRUE),HJ138,0)))</f>
        <v/>
      </c>
      <c r="HX138" s="192" t="str">
        <f ca="1">IF($F$12&lt;$B138,"",IF(AND($F$12&gt;=$B138,INDIRECT("'総括分析データ '!"&amp;HX$78&amp;$C138)&lt;&gt;""),VALUE(INDIRECT("'総括分析データ '!"&amp;HX$78&amp;$C138)),""))</f>
        <v/>
      </c>
      <c r="HZ138" s="192" t="str">
        <f ca="1">IF($F$12&lt;$B138,"",IF(OR(AND($F$12&gt;=$B138,COUNTIF($F$22:$I$32,"発着時刻")=0),$D138=0),"不要",IF(AND($F$12&gt;=$B138,COUNTIF($F$22:$I$32,"発着時刻")&gt;=1,$J138="NG"),"日数NG",IF(AND($F$12&gt;=$B138,COUNTIF($F$22:$I$32,"発着時刻")&gt;=1,$D138=1,HX138&lt;&gt;""),"OK","NG"))))</f>
        <v>不要</v>
      </c>
      <c r="IB138" s="192" t="str">
        <f ca="1">IF($F$12&lt;$B138,"",IF(OR(AND($F$12&gt;=$B138,COUNTIF($F$35:$I$45,"発着時刻")=0),$F138=0),"不要",IF(AND($F$12&gt;=$B138,COUNTIF($F$35:$I$45,"発着時刻")&gt;=1,$J138="NG"),"日数NG",IF(AND($F$12&gt;=$B138,COUNTIF($F$35:$I$45,"発着時刻")&gt;=1,$F138=1,HX138&lt;&gt;""),"OK","NG"))))</f>
        <v>不要</v>
      </c>
      <c r="ID138" s="192" t="str">
        <f ca="1">IF($F$12&lt;$B138,"",IF(OR(AND($F$12&gt;=$B138,COUNTIF($F$48:$I$58,"発着時刻")=0),$H138=0),"不要",IF(AND($F$12&gt;=$B138,COUNTIF($F$48:$I$58,"発着時刻")&gt;=1,$J138="NG"),"日数NG",IF(AND($F$12&gt;=$B138,COUNTIF($F$48:$I$58,"発着時刻")&gt;=1,$H138=1,HX138&lt;&gt;""),"OK","NG"))))</f>
        <v>不要</v>
      </c>
      <c r="IF138" s="192" t="str">
        <f ca="1">IF($F$12&lt;$B138,"",IF(COUNTIF(HZ138:ID138,"不要")=3,"OK",IF($N138="NG","日数NG",IF(HX138="","OK",IF(AND(HX138&gt;=0,HX138&lt;&gt;"",ROUNDUP(HX138,0)-ROUNDDOWN(HX138,0)=0),"OK","NG")))))</f>
        <v>OK</v>
      </c>
      <c r="IH138" s="107" t="str">
        <f ca="1">IF($F$12&lt;$B138,"",IF(COUNTIF(HZ138:ID138,"不要")=3,"",IF(AND($F$12&gt;=$B138,ISNUMBER(HX138)=TRUE),HX138,0)))</f>
        <v/>
      </c>
      <c r="IJ138" s="192" t="str">
        <f ca="1">IF($F$12&lt;$B138,"",IF(AND($F$12&gt;=$B138,INDIRECT("'総括分析データ '!"&amp;IJ$78&amp;$C138)&lt;&gt;""),INDIRECT("'総括分析データ '!"&amp;IJ$78&amp;$C138),""))</f>
        <v/>
      </c>
      <c r="IL138" s="192" t="str">
        <f ca="1">IF($F$12&lt;$B138,"",IF(OR(AND($F$12&gt;=$B138,COUNTIF($F$22:$I$32,"積載情報")=0),$D138=0),"不要",IF(AND($F$12&gt;=$B138,COUNTIF($F$22:$I$32,"積載情報")&gt;=1,$J138="NG"),"日数NG",IF(AND($F$12&gt;=$B138,COUNTIF($F$22:$I$32,"積載情報")&gt;=1,$D138=1,IJ138&lt;&gt;""),"OK","NG"))))</f>
        <v>不要</v>
      </c>
      <c r="IN138" s="192" t="str">
        <f ca="1">IF($F$12&lt;$B138,"",IF(OR(AND($F$12&gt;=$B138,COUNTIF($F$35:$I$45,"積載情報")=0),$F138=0),"不要",IF(AND($F$12&gt;=$B138,COUNTIF($F$35:$I$45,"積載情報")&gt;=1,$J138="NG"),"日数NG",IF(AND($F$12&gt;=$B138,COUNTIF($F$35:$I$45,"積載情報")&gt;=1,$F138=1,IJ138&lt;&gt;""),"OK","NG"))))</f>
        <v>不要</v>
      </c>
      <c r="IP138" s="192" t="str">
        <f ca="1">IF($F$12&lt;$B138,"",IF(OR(AND($F$12&gt;=$B138,COUNTIF($F$48:$I$58,"積載情報")=0),$H138=0),"不要",IF(AND($F$12&gt;=$B138,COUNTIF($F$48:$I$58,"積載情報")&gt;=1,$J138="NG"),"日数NG",IF(AND($F$12&gt;=$B138,COUNTIF($F$48:$I$58,"積載情報")&gt;=1,$H138=1,IJ138&lt;&gt;""),"OK","NG"))))</f>
        <v>不要</v>
      </c>
      <c r="IR138" s="192" t="str">
        <f ca="1">IF($F$12&lt;$B138,"",IF(COUNTIF(IL138:IP138,"不要")=3,"OK",IF($N138="NG","日数NG",IF(IJ138="","OK",IF(COUNTIF(プルダウンリスト!$C$5:$C$8,反映・確認シート!IJ138)=1,"OK","NG")))))</f>
        <v>OK</v>
      </c>
      <c r="IT138" s="107" t="str">
        <f ca="1">IF($F$12&lt;$B138,"",IF($F$12&lt;$B138,"",IF(COUNTIF(IL138:IP138,"不要")=3,"",IJ138)))</f>
        <v/>
      </c>
      <c r="IV138" s="192" t="str">
        <f ca="1">IF($F$12&lt;$B138,"",IF(OR(AND($F$12&gt;=$B138,COUNTIF($F$48:$I$58,"積載情報")=0),$H138=0),"不要",IF(AND($F$12&gt;=$B138,COUNTIF($F$48:$I$58,"積載情報")&gt;=1,$J138="NG"),"日数NG",IF(AND($F$12&gt;=$B138,COUNTIF($F$48:$I$58,"積載情報")&gt;=1,$H138=1,IP138&lt;&gt;""),"OK","NG"))))</f>
        <v>不要</v>
      </c>
      <c r="IX138">
        <v>30</v>
      </c>
      <c r="IZ138" s="192" t="str">
        <f ca="1">IF($F$12&lt;$B138,"",IF(AND($F$12&gt;=$B138,INDIRECT("'総括分析データ '!"&amp;IZ$78&amp;$C138)&lt;&gt;""),VALUE(INDIRECT("'総括分析データ '!"&amp;IZ$78&amp;$C138)),""))</f>
        <v/>
      </c>
      <c r="JB138" s="192" t="str">
        <f ca="1">IF($F$12&lt;$B138,"",IF(OR(AND($F$12&gt;=$B138,COUNTIF($F$22:$I$32,"空車情報")=0),$D138=0),"不要",IF(AND($F$12&gt;=$B138,COUNTIF($F$22:$I$32,"空車情報")&gt;=1,$J138="NG"),"日数NG",IF(AND($F$12&gt;=$B138,COUNTIF($F$22:$I$32,"空車情報")&gt;=1,$D138=1,IZ138&lt;&gt;""),"OK","NG"))))</f>
        <v>不要</v>
      </c>
      <c r="JD138" s="192" t="str">
        <f ca="1">IF($F$12&lt;$B138,"",IF(OR(AND($F$12&gt;=$B138,COUNTIF($F$35:$I$45,"空車情報")=0),$F138=0),"不要",IF(AND($F$12&gt;=$B138,COUNTIF($F$35:$I$45,"空車情報")&gt;=1,$J138="NG"),"日数NG",IF(AND($F$12&gt;=$B138,COUNTIF($F$35:$I$45,"空車情報")&gt;=1,$F138=1,IZ138&lt;&gt;""),"OK","NG"))))</f>
        <v>不要</v>
      </c>
      <c r="JF138" s="192" t="str">
        <f ca="1">IF($F$12&lt;$B138,"",IF(OR(AND($F$12&gt;=$B138,COUNTIF($F$48:$I$58,"空車情報")=0),$H138=0),"不要",IF(AND($F$12&gt;=$B138,COUNTIF($F$48:$I$58,"空車情報")&gt;=1,$J138="NG"),"日数NG",IF(AND($F$12&gt;=$B138,COUNTIF($F$48:$I$58,"空車情報")&gt;=1,$H138=1,IZ138&lt;&gt;""),"OK","NG"))))</f>
        <v>不要</v>
      </c>
      <c r="JH138" s="192" t="str">
        <f ca="1">IF($F$12&lt;$B138,"",IF(COUNTIF(JB138:JF138,"不要")=3,"OK",IF($N138="NG","日数NG",IF(IZ138&gt;=0,"OK","NG"))))</f>
        <v>OK</v>
      </c>
      <c r="JJ138" s="192" t="str">
        <f ca="1">IF($F$12&lt;$B138,"",IF(COUNTIF(JB138:JF138,"不要")=3,"OK",IF($N138="NG","日数NG",IF(OR(AND($F$12&gt;=$B138,$N138="OK",$CH138&gt;=0,IZ138&lt;=$CH138),AND($F$12&gt;=$B138,$N138="OK",$CH138="",IZ138&lt;=$L138*1440)),"OK","NG"))))</f>
        <v>OK</v>
      </c>
      <c r="JL138" s="107" t="str">
        <f ca="1">IF($F$12&lt;$B138,"",IF(COUNTIF(JB138:JF138,"不要")=3,"",IF(AND($F$12&gt;=$B138,ISNUMBER(IZ138)=TRUE),IZ138,0)))</f>
        <v/>
      </c>
      <c r="JN138" s="192" t="str">
        <f ca="1">IF($F$12&lt;$B138,"",IF(AND($F$12&gt;=$B138,INDIRECT("'総括分析データ '!"&amp;JN$78&amp;$C138)&lt;&gt;""),VALUE(INDIRECT("'総括分析データ '!"&amp;JN$78&amp;$C138)),""))</f>
        <v/>
      </c>
      <c r="JP138" s="192" t="str">
        <f ca="1">IF($F$12&lt;$B138,"",IF(OR(AND($F$12&gt;=$B138,COUNTIF($F$22:$I$32,"空車情報")=0),$D138=0),"不要",IF(AND($F$12&gt;=$B138,COUNTIF($F$22:$I$32,"空車情報")&gt;=1,$J138="NG"),"日数NG",IF(AND($F$12&gt;=$B138,COUNTIF($F$22:$I$32,"空車情報")&gt;=1,$D138=1,JN138&lt;&gt;""),"OK","NG"))))</f>
        <v>不要</v>
      </c>
      <c r="JR138" s="192" t="str">
        <f ca="1">IF($F$12&lt;$B138,"",IF(OR(AND($F$12&gt;=$B138,COUNTIF($F$35:$I$45,"空車情報")=0),$F138=0),"不要",IF(AND($F$12&gt;=$B138,COUNTIF($F$35:$I$45,"空車情報")&gt;=1,$J138="NG"),"日数NG",IF(AND($F$12&gt;=$B138,COUNTIF($F$35:$I$45,"空車情報")&gt;=1,$F138=1,JN138&lt;&gt;""),"OK","NG"))))</f>
        <v>不要</v>
      </c>
      <c r="JT138" s="192" t="str">
        <f ca="1">IF($F$12&lt;$B138,"",IF(OR(AND($F$12&gt;=$B138,COUNTIF($F$48:$I$58,"空車情報")=0),$H138=0),"不要",IF(AND($F$12&gt;=$B138,COUNTIF($F$48:$I$58,"空車情報")&gt;=1,$J138="NG"),"日数NG",IF(AND($F$12&gt;=$B138,COUNTIF($F$48:$I$58,"空車情報")&gt;=1,$H138=1,JN138&lt;&gt;""),"OK","NG"))))</f>
        <v>不要</v>
      </c>
      <c r="JV138" s="192" t="str">
        <f ca="1">IF($F$12&lt;$B138,"",IF(COUNTIF(JP138:JT138,"不要")=3,"OK",IF($N138="NG","日数NG",IF(AND($F$12&gt;=$B138,JN138&gt;=0,JN138&lt;=AV138),"OK","NG"))))</f>
        <v>OK</v>
      </c>
      <c r="JX138" s="107" t="str">
        <f ca="1">IF($F$12&lt;$B138,"",IF(COUNTIF(JP138:JT138,"不要")=3,"",IF(AND($F$12&gt;=$B138,ISNUMBER(JN138)=TRUE),JN138,0)))</f>
        <v/>
      </c>
      <c r="JZ138" s="192" t="str">
        <f ca="1">IF($F$12&lt;$B138,"",IF(AND($F$12&gt;=$B138,INDIRECT("'総括分析データ '!"&amp;JZ$78&amp;$C138)&lt;&gt;""),VALUE(INDIRECT("'総括分析データ '!"&amp;JZ$78&amp;$C138)),""))</f>
        <v/>
      </c>
      <c r="KB138" s="192" t="str">
        <f ca="1">IF($F$12&lt;$B138,"",IF(OR(AND($F$12&gt;=$B138,COUNTIF($F$22:$I$32,"空車情報")=0),$D138=0),"不要",IF(AND($F$12&gt;=$B138,COUNTIF($F$22:$I$32,"空車情報")&gt;=1,$J138="NG"),"日数NG",IF(AND($F$12&gt;=$B138,COUNTIF($F$22:$I$32,"空車情報")&gt;=1,$D138=1,JZ138&lt;&gt;""),"OK","NG"))))</f>
        <v>不要</v>
      </c>
      <c r="KD138" s="192" t="str">
        <f ca="1">IF($F$12&lt;$B138,"",IF(OR(AND($F$12&gt;=$B138,COUNTIF($F$35:$I$45,"空車情報")=0),$F138=0),"不要",IF(AND($F$12&gt;=$B138,COUNTIF($F$35:$I$45,"空車情報")&gt;=1,$J138="NG"),"日数NG",IF(AND($F$12&gt;=$B138,COUNTIF($F$35:$I$45,"空車情報")&gt;=1,$F138=1,JZ138&lt;&gt;""),"OK","NG"))))</f>
        <v>不要</v>
      </c>
      <c r="KF138" s="192" t="str">
        <f ca="1">IF($F$12&lt;$B138,"",IF(OR(AND($F$12&gt;=$B138,COUNTIF($F$48:$I$58,"空車情報")=0),$H138=0),"不要",IF(AND($F$12&gt;=$B138,COUNTIF($F$48:$I$58,"空車情報")&gt;=1,$J138="NG"),"日数NG",IF(AND($F$12&gt;=$B138,COUNTIF($F$48:$I$58,"空車情報")&gt;=1,$H138=1,JZ138&lt;&gt;""),"OK","NG"))))</f>
        <v>不要</v>
      </c>
      <c r="KH138" s="192" t="str">
        <f ca="1">IF($F$12&lt;$B138,"",IF(COUNTIF(KB138:KF138,"不要")=3,"OK",IF($N138="NG","日数NG",IF(AND($F$12&gt;=$B138,JZ138&gt;=0,JZ138&lt;=100),"OK","NG"))))</f>
        <v>OK</v>
      </c>
      <c r="KJ138" s="107" t="str">
        <f ca="1">IF($F$12&lt;$B138,"",IF(COUNTIF(KB138:KF138,"不要")=3,"",IF(AND($F$12&gt;=$B138,ISNUMBER(JZ138)=TRUE),JZ138,0)))</f>
        <v/>
      </c>
      <c r="KL138">
        <v>30</v>
      </c>
      <c r="KN138" s="192" t="str">
        <f ca="1">IF($F$12&lt;$B138,"",IF(AND($F$12&gt;=$B138,INDIRECT("'総括分析データ '!"&amp;KN$78&amp;$C138)&lt;&gt;""),VALUE(INDIRECT("'総括分析データ '!"&amp;KN$78&amp;$C138)),""))</f>
        <v/>
      </c>
      <c r="KP138" s="192" t="str">
        <f ca="1">IF($F$12&lt;$B138,"",IF(OR(AND($F$12&gt;=$B138,COUNTIF($F$22:$I$32,"交通情報")=0),$D138=0),"不要",IF(AND($F$12&gt;=$B138,COUNTIF($F$22:$I$32,"交通情報")&gt;=1,$AX138="*NG*"),"距離NG",IF(AND($F$12&gt;=$B138,COUNTIF($F$22:$I$32,"交通情報")&gt;=1,$D138=1,KN138&lt;&gt;""),"OK","NG"))))</f>
        <v>不要</v>
      </c>
      <c r="KR138" s="192" t="str">
        <f ca="1">IF($F$12&lt;$B138,"",IF(OR(AND($F$12&gt;=$B138,COUNTIF($F$35:$I$45,"交通情報")=0),$F138=0),"不要",IF(AND($F$12&gt;=$B138,COUNTIF($F$35:$I$45,"交通情報")&gt;=1,$AX138="*NG*"),"距離NG",IF(AND($F$12&gt;=$B138,COUNTIF($F$35:$I$45,"交通情報")&gt;=1,$F138=1,KN138&lt;&gt;""),"OK","NG"))))</f>
        <v>不要</v>
      </c>
      <c r="KT138" s="192" t="str">
        <f ca="1">IF($F$12&lt;$B138,"",IF(OR(AND($F$12&gt;=$B138,COUNTIF($F$48:$I$58,"交通情報")=0),$H138=0),"不要",IF(AND($F$12&gt;=$B138,COUNTIF($F$48:$I$58,"交通情報")&gt;=1,$AX138="*NG*"),"距離NG",IF(AND($F$12&gt;=$B138,COUNTIF($F$48:$I$58,"交通情報")&gt;=1,$H138=1,KN138&lt;&gt;""),"OK","NG"))))</f>
        <v>不要</v>
      </c>
      <c r="KV138" s="192" t="str">
        <f ca="1">IF($F$12&lt;$B138,"",IF(COUNTIF(KP138:KT138,"不要")=3,"OK",IF($N138="NG","日数NG",IF(AND($F$12&gt;=$B138,KN138&gt;=0,KN138&lt;=$AV138),"OK","NG"))))</f>
        <v>OK</v>
      </c>
      <c r="KX138" s="107" t="str">
        <f ca="1">IF($F$12&lt;$B138,"",IF(COUNTIF(KP138:KT138,"不要")=3,"",IF(AND($F$12&gt;=$B138,ISNUMBER(KN138)=TRUE),KN138,0)))</f>
        <v/>
      </c>
      <c r="KZ138" s="192" t="str">
        <f ca="1">IF($F$12&lt;$B138,"",IF(AND($F$12&gt;=$B138,INDIRECT("'総括分析データ '!"&amp;KZ$78&amp;$C138)&lt;&gt;""),VALUE(INDIRECT("'総括分析データ '!"&amp;KZ$78&amp;$C138)),""))</f>
        <v/>
      </c>
      <c r="LB138" s="192" t="str">
        <f ca="1">IF($F$12&lt;$B138,"",IF(OR(AND($F$12&gt;=$B138,COUNTIF($F$22:$I$32,"交通情報")=0),$D138=0),"不要",IF(AND($F$12&gt;=$B138,COUNTIF($F$22:$I$32,"交通情報")&gt;=1,$D138=1,KZ138&lt;&gt;""),"OK","NG")))</f>
        <v>不要</v>
      </c>
      <c r="LD138" s="192" t="str">
        <f ca="1">IF($F$12&lt;$B138,"",IF(OR(AND($F$12&gt;=$B138,COUNTIF($F$35:$I$45,"交通情報")=0),$F138=0),"不要",IF(AND($F$12&gt;=$B138,COUNTIF($F$35:$I$45,"交通情報")&gt;=1,$F138=1,KZ138&lt;&gt;""),"OK","NG")))</f>
        <v>不要</v>
      </c>
      <c r="LF138" s="192" t="str">
        <f ca="1">IF($F$12&lt;$B138,"",IF(OR(AND($F$12&gt;=$B138,COUNTIF($F$48:$I$58,"交通情報")=0),$H138=0),"不要",IF(AND($F$12&gt;=$B138,COUNTIF($F$48:$I$58,"交通情報")&gt;=1,$H138=1,KZ138&lt;&gt;""),"OK","NG")))</f>
        <v>不要</v>
      </c>
      <c r="LH138" s="192" t="str">
        <f ca="1">IF($F$12&lt;$B138,"",IF(COUNTIF(LB138:LF138,"不要")=3,"OK",IF($N138="NG","日数NG",IF(KZ138="","OK",IF(AND(KZ138&gt;=0,KZ138&lt;&gt;"",ROUNDUP(KZ138,0)-ROUNDDOWN(KZ138,0)=0),"OK","NG")))))</f>
        <v>OK</v>
      </c>
      <c r="LJ138" s="107" t="str">
        <f ca="1">IF($F$12&lt;$B138,"",IF(COUNTIF(LB138:LF138,"不要")=3,"",IF(AND($F$12&gt;=$B138,ISNUMBER(KZ138)=TRUE),KZ138,0)))</f>
        <v/>
      </c>
      <c r="LL138" s="192" t="str">
        <f ca="1">IF($F$12&lt;$B138,"",IF(AND($F$12&gt;=$B138,INDIRECT("'総括分析データ '!"&amp;LL$78&amp;$C138)&lt;&gt;""),VALUE(INDIRECT("'総括分析データ '!"&amp;LL$78&amp;$C138)),""))</f>
        <v/>
      </c>
      <c r="LN138" s="192" t="str">
        <f ca="1">IF($F$12&lt;$B138,"",IF(OR(AND($F$12&gt;=$B138,COUNTIF($F$22:$I$32,"交通情報")=0),$D138=0),"不要",IF(AND($F$12&gt;=$B138,COUNTIF($F$22:$I$32,"交通情報")&gt;=1,$J138="NG"),"日数NG",IF(AND($F$12&gt;=$B138,COUNTIF($F$22:$I$32,"交通情報")&gt;=1,$D138=1,LL138&lt;&gt;""),"OK","NG"))))</f>
        <v>不要</v>
      </c>
      <c r="LP138" s="192" t="str">
        <f ca="1">IF($F$12&lt;$B138,"",IF(OR(AND($F$12&gt;=$B138,COUNTIF($F$35:$I$45,"交通情報")=0),$F138=0),"不要",IF(AND($F$12&gt;=$B138,COUNTIF($F$35:$I$45,"交通情報")&gt;=1,$J138="NG"),"日数NG",IF(AND($F$12&gt;=$B138,COUNTIF($F$35:$I$45,"交通情報")&gt;=1,$F138=1,LL138&lt;&gt;""),"OK","NG"))))</f>
        <v>不要</v>
      </c>
      <c r="LR138" s="192" t="str">
        <f ca="1">IF($F$12&lt;$B138,"",IF(OR(AND($F$12&gt;=$B138,COUNTIF($F$48:$I$58,"交通情報")=0),$H138=0),"不要",IF(AND($F$12&gt;=$B138,COUNTIF($F$48:$I$58,"交通情報")&gt;=1,$J138="NG"),"日数NG",IF(AND($F$12&gt;=$B138,COUNTIF($F$48:$I$58,"交通情報")&gt;=1,$H138=1,LL138&lt;&gt;""),"OK","NG"))))</f>
        <v>不要</v>
      </c>
      <c r="LT138" s="192" t="str">
        <f ca="1">IF($F$12&lt;$B138,"",IF(COUNTIF(LN138:LR138,"不要")=3,"OK",IF($N138="NG","日数NG",IF(LL138&gt;=0,"OK","NG"))))</f>
        <v>OK</v>
      </c>
      <c r="LV138" s="192" t="str">
        <f ca="1">IF($F$12&lt;$B138,"",IF(COUNTIF(LN138:LR138,"不要")=3,"OK",IF($N138="NG","日数NG",IF(OR(AND($F$12&gt;=$B138,$N138="OK",$CH138&gt;=0,LL138&lt;=$CH138),AND($F$12&gt;=$B138,$N138="OK",$CH138="",LL138&lt;=$L138*1440)),"OK","NG"))))</f>
        <v>OK</v>
      </c>
      <c r="LX138" s="107" t="str">
        <f ca="1">IF($F$12&lt;$B138,"",IF(COUNTIF(LN138:LR138,"不要")=3,"",IF(AND($F$12&gt;=$B138,ISNUMBER(LL138)=TRUE),LL138,0)))</f>
        <v/>
      </c>
      <c r="LZ138">
        <v>30</v>
      </c>
      <c r="MB138" s="192" t="str">
        <f ca="1">IF($F$12&lt;$B138,"",IF(AND($F$12&gt;=$B138,INDIRECT("'総括分析データ '!"&amp;MB$78&amp;$C138)&lt;&gt;""),VALUE(INDIRECT("'総括分析データ '!"&amp;MB$78&amp;$C138)),""))</f>
        <v/>
      </c>
      <c r="MD138" s="192" t="str">
        <f ca="1">IF($F$12&lt;$B138,"",IF(OR(AND($F$12&gt;=$B138,COUNTIF($F$22:$I$32,"温度情報")=0),$D138=0),"不要",IF(AND($F$12&gt;=$B138,COUNTIF($F$22:$I$32,"温度情報")&gt;=1,$J138="NG"),"日数NG",IF(AND($F$12&gt;=$B138,COUNTIF($F$22:$I$32,"温度情報")&gt;=1,$D138=1,MB138&lt;&gt;""),"OK","NG"))))</f>
        <v>不要</v>
      </c>
      <c r="MF138" s="192" t="str">
        <f ca="1">IF($F$12&lt;$B138,"",IF(OR(AND($F$12&gt;=$B138,COUNTIF($F$35:$I$45,"温度情報")=0),$F138=0),"不要",IF(AND($F$12&gt;=$B138,COUNTIF($F$35:$I$45,"温度情報")&gt;=1,$J138="NG"),"日数NG",IF(AND($F$12&gt;=$B138,COUNTIF($F$35:$I$45,"温度情報")&gt;=1,$F138=1,MB138&lt;&gt;""),"OK","NG"))))</f>
        <v>不要</v>
      </c>
      <c r="MH138" s="192" t="str">
        <f ca="1">IF($F$12&lt;$B138,"",IF(OR(AND($F$12&gt;=$B138,COUNTIF($F$48:$I$58,"温度情報")=0),$H138=0),"不要",IF(AND($F$12&gt;=$B138,COUNTIF($F$48:$I$58,"温度情報")&gt;=1,$J138="NG"),"日数NG",IF(AND($F$12&gt;=$B138,COUNTIF($F$48:$I$58,"温度情報")&gt;=1,$H138=1,MB138&lt;&gt;""),"OK","NG"))))</f>
        <v>不要</v>
      </c>
      <c r="MJ138" s="192" t="str">
        <f ca="1">IF($F$12&lt;$B138,"",IF(COUNTIF(MD138:MH138,"不要")=3,"OK",IF(AND($F$12&gt;=$B138,MB138&gt;100,MB138&lt;-100),"BC","OK")))</f>
        <v>OK</v>
      </c>
      <c r="ML138" s="107" t="str">
        <f ca="1">IF($F$12&lt;$B138,"",IF(COUNTIF(MD138:MH138,"不要")=3,"",IF(AND($F$12&gt;=$B138,ISNUMBER(MB138)=TRUE),MB138,0)))</f>
        <v/>
      </c>
      <c r="MN138" s="192" t="str">
        <f ca="1">IF($F$12&lt;$B138,"",IF(AND($F$12&gt;=$B138,INDIRECT("'総括分析データ '!"&amp;MN$78&amp;$C138)&lt;&gt;""),VALUE(INDIRECT("'総括分析データ '!"&amp;MN$78&amp;$C138)),""))</f>
        <v/>
      </c>
      <c r="MP138" s="192" t="str">
        <f ca="1">IF($F$12&lt;$B138,"",IF(OR(AND($F$12&gt;=$B138,COUNTIF($F$22:$I$32,"温度情報")=0),$D138=0),"不要",IF(AND($F$12&gt;=$B138,COUNTIF($F$22:$I$32,"温度情報")&gt;=1,$J138="NG"),"日数NG",IF(AND($F$12&gt;=$B138,COUNTIF($F$22:$I$32,"温度情報")&gt;=1,$D138=1,MN138&lt;&gt;""),"OK","NG"))))</f>
        <v>不要</v>
      </c>
      <c r="MR138" s="192" t="str">
        <f ca="1">IF($F$12&lt;$B138,"",IF(OR(AND($F$12&gt;=$B138,COUNTIF($F$35:$I$45,"温度情報")=0),$F138=0),"不要",IF(AND($F$12&gt;=$B138,COUNTIF($F$35:$I$45,"温度情報")&gt;=1,$J138="NG"),"日数NG",IF(AND($F$12&gt;=$B138,COUNTIF($F$35:$I$45,"温度情報")&gt;=1,$F138=1,MN138&lt;&gt;""),"OK","NG"))))</f>
        <v>不要</v>
      </c>
      <c r="MT138" s="192" t="str">
        <f ca="1">IF($F$12&lt;$B138,"",IF(OR(AND($F$12&gt;=$B138,COUNTIF($F$48:$I$58,"温度情報")=0),$H138=0),"不要",IF(AND($F$12&gt;=$B138,COUNTIF($F$48:$I$58,"温度情報")&gt;=1,$J138="NG"),"日数NG",IF(AND($F$12&gt;=$B138,COUNTIF($F$48:$I$58,"温度情報")&gt;=1,$H138=1,MN138&lt;&gt;""),"OK","NG"))))</f>
        <v>不要</v>
      </c>
      <c r="MV138" s="192" t="str">
        <f ca="1">IF($F$12&lt;$B138,"",IF(COUNTIF(MP138:MT138,"不要")=3,"OK",IF(AND($F$12&gt;=$B138,MN138&gt;100,MN138&lt;-100),"BC","OK")))</f>
        <v>OK</v>
      </c>
      <c r="MX138" s="107" t="str">
        <f ca="1">IF($F$12&lt;$B138,"",IF(COUNTIF(MP138:MT138,"不要")=3,"",IF(AND($F$12&gt;=$B138,ISNUMBER(MN138)=TRUE),MN138,0)))</f>
        <v/>
      </c>
      <c r="MZ138" s="192" t="str">
        <f ca="1">IF($F$12&lt;$B138,"",IF(AND($F$12&gt;=$B138,INDIRECT("'総括分析データ '!"&amp;MZ$78&amp;$C138)&lt;&gt;""),VALUE(INDIRECT("'総括分析データ '!"&amp;MZ$78&amp;$C138)),""))</f>
        <v/>
      </c>
      <c r="NB138" s="192" t="str">
        <f ca="1">IF($F$12&lt;$B138,"",IF(OR(AND($F$12&gt;=$B138,COUNTIF($F$22:$I$32,"温度情報")=0),$D138=0),"不要",IF(AND($F$12&gt;=$B138,COUNTIF($F$22:$I$32,"温度情報")&gt;=1,$J138="NG"),"日数NG",IF(AND($F$12&gt;=$B138,COUNTIF($F$22:$I$32,"温度情報")&gt;=1,$D138=1,MZ138&lt;&gt;""),"OK","NG"))))</f>
        <v>不要</v>
      </c>
      <c r="ND138" s="192" t="str">
        <f ca="1">IF($F$12&lt;$B138,"",IF(OR(AND($F$12&gt;=$B138,COUNTIF($F$35:$I$45,"温度情報")=0),$F138=0),"不要",IF(AND($F$12&gt;=$B138,COUNTIF($F$35:$I$45,"温度情報")&gt;=1,$J138="NG"),"日数NG",IF(AND($F$12&gt;=$B138,COUNTIF($F$35:$I$45,"温度情報")&gt;=1,$F138=1,MZ138&lt;&gt;""),"OK","NG"))))</f>
        <v>不要</v>
      </c>
      <c r="NF138" s="192" t="str">
        <f ca="1">IF($F$12&lt;$B138,"",IF(OR(AND($F$12&gt;=$B138,COUNTIF($F$48:$I$58,"温度情報")=0),$H138=0),"不要",IF(AND($F$12&gt;=$B138,COUNTIF($F$48:$I$58,"温度情報")&gt;=1,$J138="NG"),"日数NG",IF(AND($F$12&gt;=$B138,COUNTIF($F$48:$I$58,"温度情報")&gt;=1,$H138=1,MZ138&lt;&gt;""),"OK","NG"))))</f>
        <v>不要</v>
      </c>
      <c r="NH138" s="192" t="str">
        <f ca="1">IF($F$12&lt;$B138,"",IF(COUNTIF(NB138:NF138,"不要")=3,"OK",IF($N138="NG","日数NG",IF(MZ138="","OK",IF(AND(MZ138&gt;=0,MZ138&lt;&gt;"",ROUNDUP(MZ138,0)-ROUNDDOWN(MZ138,0)=0),"OK","NG")))))</f>
        <v>OK</v>
      </c>
      <c r="NJ138" s="107" t="str">
        <f ca="1">IF($F$12&lt;$B138,"",IF(COUNTIF(NB138:NF138,"不要")=3,"",IF(AND($F$12&gt;=$B138,ISNUMBER(MZ138)=TRUE),MZ138,0)))</f>
        <v/>
      </c>
      <c r="NL138">
        <v>30</v>
      </c>
      <c r="NN138" s="192" t="str">
        <f ca="1">IF($F$12&lt;$B138,"",IF(AND($F$12&gt;=$B138,INDIRECT("'総括分析データ '!"&amp;NN$78&amp;$C138)&lt;&gt;""),INDIRECT("'総括分析データ '!"&amp;NN$78&amp;$C138),""))</f>
        <v/>
      </c>
      <c r="NP138" s="192" t="str">
        <f>IF(OR($F$12&lt;$B138,AND($F$64="",$H$64="",$J$64="")),"",IF(AND($F$12&gt;=$B138,OR($F$64="",$D138=0)),"不要",IF(AND($F$12&gt;=$B138,$F$64&lt;&gt;"",$D138=1,NN138&lt;&gt;""),"OK","NG")))</f>
        <v/>
      </c>
      <c r="NR138" s="192" t="str">
        <f>IF(OR($F$12&lt;$B138,AND($F$64="",$H$64="",$J$64="")),"",IF(AND($F$12&gt;=$B138,OR($H$64="",$H$64=17,$D138=0)),"不要",IF(AND($F$12&gt;=$B138,$H$64&lt;&gt;"",$D138=1,NN138&lt;&gt;""),"OK","NG")))</f>
        <v/>
      </c>
      <c r="NT138" s="107" t="str">
        <f>IF(OR(COUNTIF(NP138:NR138,"不要")=2,AND(NP138="",NR138="")),"",NN138)</f>
        <v/>
      </c>
      <c r="NV138" s="192" t="str">
        <f ca="1">IF($F$12&lt;$B138,"",IF(AND($F$12&gt;=$B138,INDIRECT("'総括分析データ '!"&amp;NV$78&amp;$C138)&lt;&gt;""),INDIRECT("'総括分析データ '!"&amp;NV$78&amp;$C138),""))</f>
        <v/>
      </c>
      <c r="NX138" s="192" t="str">
        <f>IF(OR($F$12&lt;$B138,AND($F$66="",$H$66="",$J$66="")),"",IF(AND($F$12&gt;=$B138,OR($F$66="",$D138=0)),"不要",IF(AND($F$12&gt;=$B138,$F$66&lt;&gt;"",$D138=1,NV138&lt;&gt;""),"OK","NG")))</f>
        <v/>
      </c>
      <c r="NZ138" s="192" t="str">
        <f>IF(OR($F$12&lt;$B138,AND($F$66="",$H$66="",$J$66="")),"",IF(AND($F$12&gt;=$B138,OR($H$66="",$H$66=17,$D138=0)),"不要",IF(AND($F$12&gt;=$B138,$H$66&lt;&gt;"",$D138=1,NV138&lt;&gt;""),"OK","NG")))</f>
        <v/>
      </c>
      <c r="OB138" s="107" t="str">
        <f>IF(OR(COUNTIF(NX138:NZ138,"不要")=2,AND(NX138="",NZ138="")),"",NV138)</f>
        <v/>
      </c>
      <c r="OD138" s="192" t="str">
        <f ca="1">IF($F$12&lt;$B138,"",IF(AND($F$12&gt;=$B138,INDIRECT("'総括分析データ '!"&amp;OD$78&amp;$C138)&lt;&gt;""),INDIRECT("'総括分析データ '!"&amp;OD$78&amp;$C138),""))</f>
        <v/>
      </c>
      <c r="OF138" s="192" t="str">
        <f>IF(OR($F$12&lt;$B138,AND($F$68="",$H$68="",$J$68="")),"",IF(AND($F$12&gt;=$B138,OR($F$68="",$D138=0)),"不要",IF(AND($F$12&gt;=$B138,$F$68&lt;&gt;"",$D138=1,OD138&lt;&gt;""),"OK","NG")))</f>
        <v/>
      </c>
      <c r="OH138" s="192" t="str">
        <f>IF(OR($F$12&lt;$B138,AND($F$68="",$H$68="",$J$68="")),"",IF(AND($F$12&gt;=$B138,OR($H$68="",$H$68=17,$D138=0)),"不要",IF(AND($F$12&gt;=$B138,$H$68&lt;&gt;"",$D138=1,OD138&lt;&gt;""),"OK","NG")))</f>
        <v/>
      </c>
      <c r="OJ138" s="107" t="str">
        <f>IF(OR(COUNTIF(OF138:OH138,"不要")=2,AND(OF138="",OH138="")),"",OD138)</f>
        <v/>
      </c>
      <c r="OL138" s="192" t="str">
        <f ca="1">IF($F$12&lt;$B138,"",IF(AND($F$12&gt;=$B138,INDIRECT("'総括分析データ '!"&amp;OL$78&amp;$C138)&lt;&gt;""),INDIRECT("'総括分析データ '!"&amp;OL$78&amp;$C138),""))</f>
        <v/>
      </c>
      <c r="ON138" s="192" t="str">
        <f>IF(OR($F$12&lt;$B138,AND($F$70="",$H$70="",$J$70="")),"",IF(AND($F$12&gt;=$B138,OR($F$70="",$D138=0)),"不要",IF(AND($F$12&gt;=$B138,$F$70&lt;&gt;"",$D138=1,OL138&lt;&gt;""),"OK","NG")))</f>
        <v/>
      </c>
      <c r="OP138" s="192" t="str">
        <f>IF(OR($F$12&lt;$B138,AND($F$70="",$H$70="",$J$70="")),"",IF(AND($F$12&gt;=$B138,OR($H$70="",$H$70=17,$D138=0)),"不要",IF(AND($F$12&gt;=$B138,$H$70&lt;&gt;"",$D138=1,OL138&lt;&gt;""),"OK","NG")))</f>
        <v/>
      </c>
      <c r="OR138" s="107" t="str">
        <f>IF(OR(COUNTIF(ON138:OP138,"不要")=2,AND(ON138="",OP138="")),"",OL138)</f>
        <v/>
      </c>
    </row>
    <row r="139" spans="2:408" ht="5.0999999999999996" customHeight="1" thickBot="1" x14ac:dyDescent="0.2">
      <c r="L139" s="6"/>
      <c r="CT139" s="108"/>
      <c r="EF139" s="108"/>
      <c r="FJ139" s="108"/>
      <c r="FL139" s="108"/>
      <c r="FZ139" s="108"/>
      <c r="GR139" s="108"/>
      <c r="HF139" s="108"/>
      <c r="HV139" s="108"/>
      <c r="IT139" s="6"/>
      <c r="JL139" s="108"/>
      <c r="JX139" s="6"/>
      <c r="KJ139" s="6"/>
      <c r="KX139" s="6"/>
      <c r="LJ139" s="6"/>
      <c r="LX139" s="108"/>
      <c r="ML139" s="6"/>
      <c r="MX139" s="6"/>
      <c r="NJ139" s="6"/>
    </row>
    <row r="140" spans="2:408" ht="14.25" thickBot="1" x14ac:dyDescent="0.2">
      <c r="B140">
        <v>31</v>
      </c>
      <c r="C140">
        <v>44</v>
      </c>
      <c r="D140" s="52">
        <f ca="1">IF($F$12&lt;$B140,"",IF(AND($F$12&gt;=$B140,INDIRECT("'総括分析データ '!"&amp;D$78&amp;$C140)="○"),1,IF(AND($F$12&gt;=$B140,INDIRECT("'総括分析データ '!"&amp;D$78&amp;$C140)&lt;&gt;"○"),0)))</f>
        <v>0</v>
      </c>
      <c r="F140" s="52">
        <f ca="1">IF($F$12&lt;$B140,"",IF(AND($F$12&gt;=$B140,INDIRECT("'総括分析データ '!"&amp;F$78&amp;$C140)="○"),1,IF(AND($F$12&gt;=$B140,INDIRECT("'総括分析データ '!"&amp;F$78&amp;$C140)&lt;&gt;"○"),0)))</f>
        <v>0</v>
      </c>
      <c r="H140" s="52">
        <f ca="1">IF($F$12&lt;$B140,"",IF(AND($F$12&gt;=$B140,INDIRECT("'総括分析データ '!"&amp;H$78&amp;$C140)="○"),1,IF(AND($F$12&gt;=$B140,INDIRECT("'総括分析データ '!"&amp;H$78&amp;$C140)&lt;&gt;"○"),0)))</f>
        <v>0</v>
      </c>
      <c r="J140" s="192" t="str">
        <f ca="1">IF($F$12&lt;B140,"",IF(AND($F$12&gt;=B140,$F$18="",H140=1),"NG",IF(AND($F$12&gt;=B140,$F$18=17,D140=0,F140=0,H140=0),"NG",IF(AND($F$12&gt;=B140,$F$18="",D140=0,F140=0),"NG",IF(AND($F$12&gt;=B140,OR(D140&gt;=2,F140&gt;=2,H140&gt;=2)),"NG","OK")))))</f>
        <v>NG</v>
      </c>
      <c r="L140" s="52">
        <f ca="1">IF($F$12&lt;B140,"",IF(ISNUMBER(INDIRECT("'総括分析データ '!"&amp;L$78&amp;$C140))=TRUE,VALUE(INDIRECT("'総括分析データ '!"&amp;L$78&amp;$C140)),0))</f>
        <v>0</v>
      </c>
      <c r="N140" s="192" t="str">
        <f ca="1">IF($F$12&lt;$B140,"",IF(AND(L140="",L140&lt;10),"NG","OK"))</f>
        <v>OK</v>
      </c>
      <c r="O140" s="6"/>
      <c r="P140" s="52" t="str">
        <f ca="1">IF($F$12&lt;$B140,"",IF(AND($F$12&gt;=$B140,INDIRECT("'総括分析データ '!"&amp;P$78&amp;$C140)&lt;&gt;""),INDIRECT("'総括分析データ '!"&amp;P$78&amp;$C140),""))</f>
        <v/>
      </c>
      <c r="R140" s="52" t="str">
        <f ca="1">IF($F$12&lt;$B140,"",IF(AND($F$12&gt;=$B140,INDIRECT("'総括分析データ '!"&amp;R$78&amp;$C140)&lt;&gt;""),UPPER(INDIRECT("'総括分析データ '!"&amp;R$78&amp;$C140)),""))</f>
        <v/>
      </c>
      <c r="T140" s="52" t="str">
        <f ca="1">IF($F$12&lt;$B140,"",IF(AND($F$12&gt;=$B140,INDIRECT("'総括分析データ '!"&amp;T$78&amp;$C140)&lt;&gt;""),INDIRECT("'総括分析データ '!"&amp;T$78&amp;$C140),""))</f>
        <v/>
      </c>
      <c r="V140" s="52" t="str">
        <f ca="1">IF($F$12&lt;$B140,"",IF(AND($F$12&gt;=$B140,INDIRECT("'総括分析データ '!"&amp;V$78&amp;$C140)&lt;&gt;""),VALUE(INDIRECT("'総括分析データ '!"&amp;V$78&amp;$C140)),""))</f>
        <v/>
      </c>
      <c r="X140" s="192" t="str">
        <f ca="1">IF($F$12&lt;$B140,"",IF(AND($F$12&gt;=$B140,COUNTIF(プルダウンリスト!$F$3:$F$137,反映・確認シート!P140)=1,COUNTIF(プルダウンリスト!$H$3:$H$4233,反映・確認シート!R140)&gt;=1,T140&lt;&gt;"",V140&lt;&gt;""),"OK","NG"))</f>
        <v>NG</v>
      </c>
      <c r="Z140" s="453" t="str">
        <f ca="1">P140&amp;R140&amp;T140&amp;V140</f>
        <v/>
      </c>
      <c r="AA140" s="454"/>
      <c r="AB140" s="455"/>
      <c r="AD140" s="453" t="str">
        <f ca="1">IF($F$12&lt;$B140,"",IF(AND($F$12&gt;=$B140,INDIRECT("'総括分析データ '!"&amp;AD$78&amp;$C140)&lt;&gt;""),ASC(INDIRECT("'総括分析データ '!"&amp;AD$78&amp;$C140)),""))</f>
        <v/>
      </c>
      <c r="AE140" s="454"/>
      <c r="AF140" s="455"/>
      <c r="AH140" s="192" t="str">
        <f ca="1">IF($F$12&lt;$B140,"",IF(AND($F$12&gt;=$B140,AD140&lt;&gt;""),"OK","NG"))</f>
        <v>NG</v>
      </c>
      <c r="AJ140" s="462" t="str">
        <f ca="1">IF($F$12&lt;$B140,"",IF(AND($F$12&gt;=$B140,INDIRECT("'総括分析データ '!"&amp;AJ$78&amp;$C140)&lt;&gt;""),DBCS(SUBSTITUTE(SUBSTITUTE(INDIRECT("'総括分析データ '!"&amp;AJ$78&amp;$C140),"　"," ")," ","")),""))</f>
        <v/>
      </c>
      <c r="AK140" s="463"/>
      <c r="AL140" s="464"/>
      <c r="AN140" s="192" t="str">
        <f ca="1">IF($F$12&lt;$B140,"",IF(AND($F$12&gt;=$B140,AJ140&lt;&gt;""),"OK","BC"))</f>
        <v>BC</v>
      </c>
      <c r="AP140" s="52" t="str">
        <f ca="1">IF(OR($F$12&lt;$B140,INDIRECT("'総括分析データ '!"&amp;AP$78&amp;$C140)=""),"",INDIRECT("'総括分析データ '!"&amp;AP$78&amp;$C140))</f>
        <v/>
      </c>
      <c r="AR140" s="192" t="str">
        <f ca="1">IF($F$12&lt;$B140,"",IF(AND($F$12&gt;=$B140,COUNTIF(プルダウンリスト!$C$13:$C$16,反映・確認シート!AP140)=1),"OK","NG"))</f>
        <v>NG</v>
      </c>
      <c r="AT140">
        <v>31</v>
      </c>
      <c r="AV140" s="192" t="str">
        <f ca="1">IF($F$12&lt;$B140,"",IF(AND($F$12&gt;=$B140,INDIRECT("'総括分析データ '!"&amp;AV$78&amp;$C140)&lt;&gt;""),INDIRECT("'総括分析データ '!"&amp;AV$78&amp;$C140),""))</f>
        <v/>
      </c>
      <c r="AX140" s="192" t="str">
        <f ca="1">IF($F$12&lt;$B140,"",IF($N140="NG","日数NG",IF(OR(AND($F$6="連携前",$F$12&gt;=$B140,AV140&gt;0,AV140&lt;L140*2880),AND($F$6="連携後",$F$12&gt;=$B140,AV140&gt;=0,AV140&lt;L140*2880)),"OK","NG")))</f>
        <v>NG</v>
      </c>
      <c r="AZ140" s="92">
        <f ca="1">IF($F$12&lt;$B140,"",IF(AND($F$12&gt;=$B140,ISNUMBER(AV140)=TRUE),AV140,0))</f>
        <v>0</v>
      </c>
      <c r="BB140" s="192" t="str">
        <f ca="1">IF($F$12&lt;$B140,"",IF(AND($F$12&gt;=$B140,INDIRECT("'総括分析データ '!"&amp;BB$78&amp;$C140)&lt;&gt;""),VALUE(INDIRECT("'総括分析データ '!"&amp;BB$78&amp;$C140)),""))</f>
        <v/>
      </c>
      <c r="BD140" s="192" t="str">
        <f ca="1">IF($F$12&lt;$B140,"",IF($N140="NG","日数NG",IF(BB140="","NG",IF(AND($F$12&gt;=$B140,$BB140&lt;=$L140*100),"OK","BC"))))</f>
        <v>NG</v>
      </c>
      <c r="BF140" s="192" t="str">
        <f ca="1">IF($F$12&lt;$B140,"",IF(OR($AX140="NG",$AX140="日数NG"),"距離NG",IF(AND($F$12&gt;=$B140,OR(AND($F$6="連携前",$BB140&gt;0),AND($F$6="連携後",$AZ140=0,$BB140=0),AND($F$6="連携後",$AZ140&gt;0,$BB140&gt;0))),"OK","NG")))</f>
        <v>距離NG</v>
      </c>
      <c r="BH140" s="92" t="str">
        <f ca="1">IF($F$12&lt;$B140,"",BB140)</f>
        <v/>
      </c>
      <c r="BJ140" s="192" t="str">
        <f ca="1">IF($F$12&lt;$B140,"",IF(AND($F$12&gt;=$B140,INDIRECT("'総括分析データ '!"&amp;BJ$78&amp;$C140)&lt;&gt;""),VALUE(INDIRECT("'総括分析データ '!"&amp;BJ$78&amp;$C140)),""))</f>
        <v/>
      </c>
      <c r="BL140" s="192" t="str">
        <f ca="1">IF($F$12&lt;$B140,"",IF($N140="NG","日数NG",IF(AND(BJ140&gt;=0,BJ140&lt;&gt;"",BJ140&lt;=100),"OK","NG")))</f>
        <v>NG</v>
      </c>
      <c r="BN140" s="92">
        <f ca="1">IF($F$12&lt;$B140,"",IF(AND($F$12&gt;=$B140,ISNUMBER(BJ140)=TRUE),BJ140,0))</f>
        <v>0</v>
      </c>
      <c r="BP140" s="192" t="str">
        <f ca="1">IF($F$12&lt;$B140,"",IF(AND($F$12&gt;=$B140,INDIRECT("'総括分析データ '!"&amp;BP$78&amp;$C140)&lt;&gt;""),VALUE(INDIRECT("'総括分析データ '!"&amp;BP$78&amp;$C140)),""))</f>
        <v/>
      </c>
      <c r="BR140" s="192" t="str">
        <f ca="1">IF($F$12&lt;$B140,"",IF(OR($AX140="NG",$AX140="日数NG"),"距離NG",IF(BP140="","NG",IF(AND($F$12&gt;=$B140,OR(AND($F$6="連携前",$BP140&gt;0),AND($F$6="連携後",$AZ140=0,$BP140=0),AND($F$6="連携後",$AZ140&gt;0,$BP140&gt;0))),"OK","NG"))))</f>
        <v>距離NG</v>
      </c>
      <c r="BT140" s="92">
        <f ca="1">IF($F$12&lt;$B140,"",IF(AND($F$12&gt;=$B140,ISNUMBER(BP140)=TRUE),BP140,0))</f>
        <v>0</v>
      </c>
      <c r="BV140" s="192" t="str">
        <f ca="1">IF($F$12&lt;$B140,"",IF(AND($F$12&gt;=$B140,INDIRECT("'総括分析データ '!"&amp;BV$78&amp;$C140)&lt;&gt;""),VALUE(INDIRECT("'総括分析データ '!"&amp;BV$78&amp;$C140)),""))</f>
        <v/>
      </c>
      <c r="BX140" s="192" t="str">
        <f ca="1">IF($F$12&lt;$B140,"",IF(AND($F$12&gt;=$B140,$F$16=5,$BV140=""),"NG","OK"))</f>
        <v>OK</v>
      </c>
      <c r="BZ140" s="192" t="str">
        <f ca="1">IF($F$12&lt;$B140,"",IF(AND($F$12&gt;=$B140,$BP140&lt;&gt;"",$BV140&gt;$BP140),"NG","OK"))</f>
        <v>OK</v>
      </c>
      <c r="CB140" s="92">
        <f ca="1">IF($F$12&lt;$B140,"",IF(AND($F$12&gt;=$B140,ISNUMBER(BV140)=TRUE),BV140,0))</f>
        <v>0</v>
      </c>
      <c r="CD140" s="92">
        <f ca="1">IF($F$12&lt;$B140,"",IF(AND($F$12&gt;=$B140,ISNUMBER(INDIRECT("'総括分析データ '!"&amp;CD$78&amp;$C140)=TRUE)),INDIRECT("'総括分析データ '!"&amp;CD$78&amp;$C140),0))</f>
        <v>0</v>
      </c>
      <c r="CF140">
        <v>31</v>
      </c>
      <c r="CH140" s="192" t="str">
        <f ca="1">IF($F$12&lt;$B140,"",IF(AND($F$12&gt;=$B140,INDIRECT("'総括分析データ '!"&amp;CH$78&amp;$C140)&lt;&gt;""),VALUE(INDIRECT("'総括分析データ '!"&amp;CH$78&amp;$C140)),""))</f>
        <v/>
      </c>
      <c r="CJ140" s="192" t="str">
        <f ca="1">IF($F$12&lt;$B140,"",IF(OR(AND($F$12&gt;=$B140,COUNTIF($F$22:$I$32,"走行時間")=0),$D140=0),"不要",IF(AND($F$12&gt;=$B140,COUNTIF($F$22:$I$32,"走行時間")=1,$J140="NG"),"日数NG",IF(AND($F$12&gt;=$B140,COUNTIF($F$22:$I$32,"走行時間")=1,$D140=1,$CH140&lt;&gt;""),"OK","NG"))))</f>
        <v>不要</v>
      </c>
      <c r="CL140" s="192" t="str">
        <f ca="1">IF($F$12&lt;$B140,"",IF(OR(AND($F$12&gt;=$B140,COUNTIF($F$35:$I$45,"走行時間")=0),$F140=0),"不要",IF(AND($F$12&gt;=$B140,COUNTIF($F$35:$I$45,"走行時間")=1,$J140="NG"),"日数NG",IF(AND($F$12&gt;=$B140,COUNTIF($F$35:$I$45,"走行時間")=1,$F140=1,$CH140&lt;&gt;""),"OK","NG"))))</f>
        <v>不要</v>
      </c>
      <c r="CN140" s="192" t="str">
        <f ca="1">IF($F$12&lt;$B140,"",IF(OR(AND($F$12&gt;=$B140,COUNTIF($F$48:$I$58,"走行時間")=0),$H140=0),"不要",IF(AND($F$12&gt;=$B140,COUNTIF($F$48:$I$58,"走行時間")=1,$J140="NG"),"日数NG",IF(AND($F$12&gt;=$B140,COUNTIF($F$48:$I$58,"走行時間")=1,$H140=1,$CH140&lt;&gt;""),"OK","NG"))))</f>
        <v>不要</v>
      </c>
      <c r="CP140" s="192" t="str">
        <f ca="1">IF($F$12&lt;$B140,"",IF(COUNTIF($CJ140:$CN140,"不要")=3,"OK",IF(OR($AX140="NG",$AX140="日数NG"),"距離NG",IF(AND($F$12&gt;=$B140,OR(AND($F$6="連携前",CH140&gt;0),AND($F$6="連携後",$AZ140=0,CH140=0),AND($F$6="連携後",$AZ140&gt;0,CH140&gt;0))),"OK","NG"))))</f>
        <v>OK</v>
      </c>
      <c r="CR140" s="192" t="str">
        <f ca="1">IF($F$12&lt;$B140,"",IF(COUNTIF($CJ140:$CN140,"不要")=3,"OK",IF(OR($AX140="NG",$AX140="日数NG"),"距離NG",IF(AND($F$12&gt;=$B140,$L140*1440&gt;=CH140),"OK","NG"))))</f>
        <v>OK</v>
      </c>
      <c r="CT140" s="107" t="str">
        <f ca="1">IF(OR(COUNTIF($CJ140:$CN140,"不要")=3,$F$12&lt;$B140),"",IF(AND($F$12&gt;=$B140,ISNUMBER(CH140)=TRUE),CH140,0))</f>
        <v/>
      </c>
      <c r="CV140" s="192" t="str">
        <f ca="1">IF($F$12&lt;$B140,"",IF(AND($F$12&gt;=$B140,INDIRECT("'総括分析データ '!"&amp;CV$78&amp;$C140)&lt;&gt;""),VALUE(INDIRECT("'総括分析データ '!"&amp;CV$78&amp;$C140)),""))</f>
        <v/>
      </c>
      <c r="CX140" s="192" t="str">
        <f ca="1">IF($F$12&lt;$B140,"",IF(OR(AND($F$12&gt;=$B140,COUNTIF($F$22:$I$32,"平均速度")=0),$D140=0),"不要",IF(AND($F$12&gt;=$B140,COUNTIF($F$22:$I$32,"平均速度")=1,$J140="NG"),"日数NG",IF(AND($F$12&gt;=$B140,COUNTIF($F$22:$I$32,"平均速度")=1,$D140=1,$CH140&lt;&gt;""),"OK","NG"))))</f>
        <v>不要</v>
      </c>
      <c r="CZ140" s="192" t="str">
        <f ca="1">IF($F$12&lt;$B140,"",IF(OR(AND($F$12&gt;=$B140,COUNTIF($F$35:$I$45,"平均速度")=0),$F140=0),"不要",IF(AND($F$12&gt;=$B140,COUNTIF($F$35:$I$45,"平均速度")=1,$J140="NG"),"日数NG",IF(AND($F$12&gt;=$B140,COUNTIF($F$35:$I$45,"平均速度")=1,$F140=1,$CH140&lt;&gt;""),"OK","NG"))))</f>
        <v>不要</v>
      </c>
      <c r="DB140" s="192" t="str">
        <f ca="1">IF($F$12&lt;$B140,"",IF(OR(AND($F$12&gt;=$B140,COUNTIF($F$48:$I$58,"平均速度")=0),$H140=0),"不要",IF(AND($F$12&gt;=$B140,COUNTIF($F$48:$I$58,"平均速度")=1,$J140="NG"),"日数NG",IF(AND($F$12&gt;=$B140,COUNTIF($F$48:$I$58,"平均速度")=1,$H140=1,$CH140&lt;&gt;""),"OK","NG"))))</f>
        <v>不要</v>
      </c>
      <c r="DD140" s="192" t="str">
        <f ca="1">IF($F$12&lt;$B140,"",IF(COUNTIF($CX140:$DB140,"不要")=3,"OK",IF(OR($AX140="NG",$AX140="日数NG"),"距離NG",IF(AND($F$12&gt;=$B140,OR(AND($F$6="連携前",CV140&gt;0),AND($F$6="連携後",$AV140=0,CV140=0),AND($F$6="連携後",$AV140&gt;0,CV140&gt;0))),"OK","NG"))))</f>
        <v>OK</v>
      </c>
      <c r="DF140" s="192" t="str">
        <f ca="1">IF($F$12&lt;$B140,"",IF(COUNTIF($CX140:$DB140,"不要")=3,"OK",IF(OR($AX140="NG",$AX140="日数NG"),"距離NG",IF(AND($F$12&gt;=$B140,CV140&lt;60),"OK",IF(AND($F$12&gt;=$B140,CV140&lt;120),"BC","NG")))))</f>
        <v>OK</v>
      </c>
      <c r="DH140" s="107" t="str">
        <f ca="1">IF(OR($F$12&lt;$B140,COUNTIF($CX140:$DB140,"不要")=3),"",IF(AND($F$12&gt;=$B140,ISNUMBER(CV140)=TRUE),CV140,0))</f>
        <v/>
      </c>
      <c r="DJ140">
        <v>31</v>
      </c>
      <c r="DL140" s="192" t="str">
        <f ca="1">IF($F$12&lt;$B140,"",IF(AND($F$12&gt;=$B140,INDIRECT("'総括分析データ '!"&amp;DL$78&amp;$C140)&lt;&gt;""),VALUE(INDIRECT("'総括分析データ '!"&amp;DL$78&amp;$C140)),""))</f>
        <v/>
      </c>
      <c r="DN140" s="192" t="str">
        <f ca="1">IF($F$12&lt;$B140,"",IF(OR(AND($F$12&gt;=$B140,COUNTIF($F$22:$I$32,"走行距離（高速道路）")=0),$D140=0),"不要",IF(AND($F$12&gt;=$B140,COUNTIF($F$22:$I$32,"走行距離（高速道路）")&gt;=1,$J140="NG"),"日数NG",IF(AND($F$12&gt;=$B140,COUNTIF($F$22:$I$32,"走行距離（高速道路）")&gt;=1,$D140=1,$CH140&lt;&gt;""),"OK","NG"))))</f>
        <v>不要</v>
      </c>
      <c r="DP140" s="192" t="str">
        <f ca="1">IF($F$12&lt;$B140,"",IF(OR(AND($F$12&gt;=$B140,COUNTIF($F$35:$I$45,"走行距離（高速道路）")=0),$F140=0),"不要",IF(AND($F$12&gt;=$B140,COUNTIF($F$35:$I$45,"走行距離（高速道路）")&gt;=1,$J140="NG"),"日数NG",IF(AND($F$12&gt;=$B140,COUNTIF($F$35:$I$45,"走行距離（高速道路）")&gt;=1,$F140=1,$CH140&lt;&gt;""),"OK","NG"))))</f>
        <v>不要</v>
      </c>
      <c r="DR140" s="192" t="str">
        <f ca="1">IF($F$12&lt;$B140,"",IF(OR(AND($F$12&gt;=$B140,COUNTIF($F$48:$I$58,"走行距離（高速道路）")=0),$H140=0),"不要",IF(AND($F$12&gt;=$B140,COUNTIF($F$48:$I$58,"走行距離（高速道路）")&gt;=1,$J140="NG"),"日数NG",IF(AND($F$12&gt;=$B140,COUNTIF($F$48:$I$58,"走行距離（高速道路）")&gt;=1,$H140=1,$CH140&lt;&gt;""),"OK","NG"))))</f>
        <v>不要</v>
      </c>
      <c r="DT140" s="192" t="str">
        <f ca="1">IF($F$12&lt;$B140,"",IF(COUNTIF($DN140:$DR140,"不要")=3,"OK",IF(OR($AX140="NG",$AX140="日数NG"),"距離NG",IF(DL140&gt;=0,"OK","NG"))))</f>
        <v>OK</v>
      </c>
      <c r="DV140" s="192" t="str">
        <f ca="1">IF($F$12&lt;$B140,"",IF(COUNTIF($DN140:$DR140,"不要")=3,"OK",IF(OR($AX140="NG",$AX140="日数NG"),"距離NG",IF(AND($F$12&gt;=$B140,AX140="OK",OR(DL140&lt;=AZ140,DL140="")),"OK","NG"))))</f>
        <v>OK</v>
      </c>
      <c r="DX140" s="107" t="str">
        <f ca="1">IF(OR($F$12&lt;$B140,COUNTIF($DN140:$DR140,"不要")=3),"",IF(AND($F$12&gt;=$B140,ISNUMBER(DL140)=TRUE),DL140,0))</f>
        <v/>
      </c>
      <c r="DZ140" s="192" t="str">
        <f ca="1">IF($F$12&lt;$B140,"",IF(AND($F$12&gt;=$B140,INDIRECT("'総括分析データ '!"&amp;DZ$78&amp;$C140)&lt;&gt;""),VALUE(INDIRECT("'総括分析データ '!"&amp;DZ$78&amp;$C140)),""))</f>
        <v/>
      </c>
      <c r="EB140" s="192" t="str">
        <f ca="1">IF($F$12&lt;$B140,"",IF(COUNTIF($CJ140:$CN140,"不要")=3,"OK",IF($N140="NG","日数NG",IF(OR(DZ140&gt;=0,DZ140=""),"OK","NG"))))</f>
        <v>OK</v>
      </c>
      <c r="ED140" s="192" t="str">
        <f ca="1">IF($F$12&lt;$B140,"",IF(COUNTIF($CJ140:$CN140,"不要")=3,"OK",IF($N140="NG","日数NG",IF(OR(DZ140&lt;=CH140,DZ140=""),"OK","NG"))))</f>
        <v>OK</v>
      </c>
      <c r="EF140" s="107">
        <f ca="1">IF($F$12&lt;$B140,"",IF(AND($F$12&gt;=$B140,ISNUMBER(DZ140)=TRUE),DZ140,0))</f>
        <v>0</v>
      </c>
      <c r="EH140" s="192" t="str">
        <f ca="1">IF($F$12&lt;$B140,"",IF(AND($F$12&gt;=$B140,INDIRECT("'総括分析データ '!"&amp;EH$78&amp;$C140)&lt;&gt;""),VALUE(INDIRECT("'総括分析データ '!"&amp;EH$78&amp;$C140)),""))</f>
        <v/>
      </c>
      <c r="EJ140" s="192" t="str">
        <f ca="1">IF($F$12&lt;$B140,"",IF(COUNTIF($CX140:$DB140,"不要")=3,"OK",IF(OR($AX140="NG",$AX140="日数NG"),"距離NG",IF(OR(EH140&gt;=0,EH140=""),"OK","NG"))))</f>
        <v>OK</v>
      </c>
      <c r="EL140" s="192" t="str">
        <f ca="1">IF($F$12&lt;$B140,"",IF(COUNTIF($CX140:$DB140,"不要")=3,"OK",IF(OR($AX140="NG",$AX140="日数NG"),"距離NG",IF(OR(EH140&lt;=120,EH140=""),"OK","NG"))))</f>
        <v>OK</v>
      </c>
      <c r="EN140" s="92">
        <f ca="1">IF($F$12&lt;$B140,"",IF(AND($F$12&gt;=$B140,ISNUMBER(EH140)=TRUE),EH140,0))</f>
        <v>0</v>
      </c>
      <c r="EP140">
        <v>31</v>
      </c>
      <c r="ER140" s="192" t="str">
        <f ca="1">IF($F$12&lt;$B140,"",IF(AND($F$12&gt;=$B140,INDIRECT("'総括分析データ '!"&amp;ER$78&amp;$C140)&lt;&gt;""),VALUE(INDIRECT("'総括分析データ '!"&amp;ER$78&amp;$C140)),""))</f>
        <v/>
      </c>
      <c r="ET140" s="192" t="str">
        <f ca="1">IF($F$12&lt;$B140,"",IF(AND($F$12&gt;=$B140,INDIRECT("'総括分析データ '!"&amp;ET$78&amp;$C140)&lt;&gt;""),VALUE(INDIRECT("'総括分析データ '!"&amp;ET$78&amp;$C140)),""))</f>
        <v/>
      </c>
      <c r="EV140" s="192" t="str">
        <f ca="1">IF($F$12&lt;$B140,"",IF(OR(AND($F$12&gt;=$B140,COUNTIF($F$22:$I$32,"荷積み・荷卸し")=0),$D140=0),"不要",IF(AND($F$12&gt;=$B140,COUNTIF($F$22:$I$32,"荷積み・荷卸し")&gt;=1,$J140="NG"),"日数NG",IF(OR(AND($F$12&gt;=$B140,COUNTIF($F$22:$I$32,"荷積み・荷卸し")&gt;=1,$D140=1,$ER140&lt;&gt;""),AND($F$12&gt;=$B140,COUNTIF($F$22:$I$32,"荷積み・荷卸し")&gt;=1,$D140=1,$ET140&lt;&gt;"")),"OK","NG"))))</f>
        <v>不要</v>
      </c>
      <c r="EX140" s="192" t="str">
        <f ca="1">IF($F$12&lt;$B140,"",IF(OR(AND($F$12&gt;=$B140,COUNTIF($F$35:$I$45,"荷積み・荷卸し")=0),$F140=0),"不要",IF(AND($F$12&gt;=$B140,COUNTIF($F$35:$I$45,"荷積み・荷卸し")&gt;=1,$J140="NG"),"日数NG",IF(OR(AND($F$12&gt;=$B140,COUNTIF($F$35:$I$45,"荷積み・荷卸し")&gt;=1,$F140=1,$ER140&lt;&gt;""),AND($F$12&gt;=$B140,COUNTIF($F$35:$I$45,"荷積み・荷卸し")&gt;=1,$F140=1,$ET140&lt;&gt;"")),"OK","NG"))))</f>
        <v>不要</v>
      </c>
      <c r="EZ140" s="192" t="str">
        <f ca="1">IF($F$12&lt;$B140,"",IF(OR(AND($F$12&gt;=$B140,COUNTIF($F$48:$I$58,"荷積み・荷卸し")=0),$H140=0),"不要",IF(AND($F$12&gt;=$B140,COUNTIF($F$48:$I$58,"荷積み・荷卸し")&gt;=1,$J140="NG"),"日数NG",IF(OR(AND($F$12&gt;=$B140,COUNTIF($F$48:$I$58,"荷積み・荷卸し")&gt;=1,$H140=1,$ER140&lt;&gt;""),AND($F$12&gt;=$B140,COUNTIF($F$48:$I$58,"荷積み・荷卸し")&gt;=1,$H140=1,$ET140&lt;&gt;"")),"OK","NG"))))</f>
        <v>不要</v>
      </c>
      <c r="FB140" s="192" t="str">
        <f ca="1">IF($F$12&lt;$B140,"",IF(COUNTIF($EV140:$EZ140,"不要")=3,"OK",IF($N140="NG","日数NG",IF(OR(ER140&gt;=0,ER140=""),"OK","NG"))))</f>
        <v>OK</v>
      </c>
      <c r="FD140" s="192" t="str">
        <f ca="1">IF($F$12&lt;$B140,"",IF(COUNTIF($EV140:$EZ140,"不要")=3,"OK",IF($N140="NG","日数NG",IF(OR(ER140&lt;=$L140*1440,ER140=""),"OK","NG"))))</f>
        <v>OK</v>
      </c>
      <c r="FF140" s="192" t="str">
        <f ca="1">IF($F$12&lt;$B140,"",IF(COUNTIF($EV140:$EZ140,"不要")=3,"OK",IF($N140="NG","日数NG",IF(OR(ET140&gt;=0,ET140=""),"OK","NG"))))</f>
        <v>OK</v>
      </c>
      <c r="FH140" s="192" t="str">
        <f ca="1">IF($F$12&lt;$B140,"",IF(COUNTIF($EV140:$EZ140,"不要")=3,"OK",IF($N140="NG","日数NG",IF(OR(ET140&lt;=$L140*1440,ET140=""),"OK","NG"))))</f>
        <v>OK</v>
      </c>
      <c r="FJ140" s="107" t="str">
        <f ca="1">IF($F$12&lt;$B140,"",IF(COUNTIF($EV140:$EZ140,"不要")=3,"",IF(AND($F$12&gt;=$B140,ISNUMBER(ER140)=TRUE),ER140,0)))</f>
        <v/>
      </c>
      <c r="FL140" s="107" t="str">
        <f ca="1">IF($F$12&lt;$B140,"",IF(COUNTIF($EV140:$EZ140,"不要")=3,"",IF(AND($F$12&gt;=$B140,ISNUMBER(ET140)=TRUE),ET140,0)))</f>
        <v/>
      </c>
      <c r="FN140" s="192" t="str">
        <f ca="1">IF($F$12&lt;$B140,"",IF(AND($F$12&gt;=$B140,INDIRECT("'総括分析データ '!"&amp;FN$78&amp;$C140)&lt;&gt;""),VALUE(INDIRECT("'総括分析データ '!"&amp;FN$78&amp;$C140)),""))</f>
        <v/>
      </c>
      <c r="FP140" s="192" t="str">
        <f ca="1">IF($F$12&lt;$B140,"",IF(OR(AND($F$12&gt;=$B140,COUNTIF($F$22:$I$32,"荷待ち時間")=0),$D140=0),"不要",IF(AND($F$12&gt;=$B140,COUNTIF($F$22:$I$32,"荷待ち時間")&gt;=1,$J140="NG"),"日数NG",IF(AND($F$12&gt;=$B140,COUNTIF($F$22:$I$32,"荷待ち時間")&gt;=1,$D140=1,$FN140&lt;&gt;""),"OK","NG"))))</f>
        <v>不要</v>
      </c>
      <c r="FR140" s="192" t="str">
        <f ca="1">IF($F$12&lt;$B140,"",IF(OR(AND($F$12&gt;=$B140,COUNTIF($F$35:$I$45,"荷待ち時間")=0),$F140=0),"不要",IF(AND($F$12&gt;=$B140,COUNTIF($F$35:$I$45,"荷待ち時間")&gt;=1,$J140="NG"),"日数NG",IF(AND($F$12&gt;=$B140,COUNTIF($F$35:$I$45,"荷待ち時間")&gt;=1,$F140=1,$FN140&lt;&gt;""),"OK","NG"))))</f>
        <v>不要</v>
      </c>
      <c r="FT140" s="192" t="str">
        <f ca="1">IF($F$12&lt;$B140,"",IF(OR(AND($F$12&gt;=$B140,COUNTIF($F$48:$I$58,"荷待ち時間")=0),$H140=0),"不要",IF(AND($F$12&gt;=$B140,COUNTIF($F$48:$I$58,"荷待ち時間")&gt;=1,$J140="NG"),"日数NG",IF(AND($F$12&gt;=$B140,COUNTIF($F$48:$I$58,"荷待ち時間")&gt;=1,$H140=1,$FN140&lt;&gt;""),"OK","NG"))))</f>
        <v>不要</v>
      </c>
      <c r="FV140" s="192" t="str">
        <f ca="1">IF($F$12&lt;$B140,"",IF(COUNTIF($FP140:$FT140,"不要")=3,"OK",IF($N140="NG","日数NG",IF(FN140&gt;=0,"OK","NG"))))</f>
        <v>OK</v>
      </c>
      <c r="FX140" s="192" t="str">
        <f ca="1">IF($F$12&lt;$B140,"",IF(COUNTIF($FP140:$FT140,"不要")=3,"OK",IF($N140="NG","日数NG",IF(AND($F$12&gt;=$B140,$N140="OK",FN140&lt;=$L140*1440),"OK","NG"))))</f>
        <v>OK</v>
      </c>
      <c r="FZ140" s="107" t="str">
        <f ca="1">IF($F$12&lt;$B140,"",IF(COUNTIF($FP140:$FT140,"不要")=3,"",IF(AND($F$12&gt;=$B140,ISNUMBER(FN140)=TRUE),FN140,0)))</f>
        <v/>
      </c>
      <c r="GB140">
        <v>31</v>
      </c>
      <c r="GD140" s="192" t="str">
        <f ca="1">IF($F$12&lt;$B140,"",IF(AND($F$12&gt;=$B140,INDIRECT("'総括分析データ '!"&amp;GD$78&amp;$C140)&lt;&gt;""),VALUE(INDIRECT("'総括分析データ '!"&amp;GD$78&amp;$C140)),""))</f>
        <v/>
      </c>
      <c r="GF140" s="192" t="str">
        <f ca="1">IF($F$12&lt;$B140,"",IF(OR(AND($F$12&gt;=$B140,COUNTIF($F$22:$I$32,"荷待ち時間（うちアイドリング時間）")=0),$D140=0),"不要",IF(AND($F$12&gt;=$B140,COUNTIF($F$22:$I$32,"荷待ち時間（うちアイドリング時間）")&gt;=1,$J140="NG"),"日数NG",IF(AND($F$12&gt;=$B140,COUNTIF($F$22:$I$32,"荷待ち時間（うちアイドリング時間）")&gt;=1,$D140=1,GD140&lt;&gt;""),"OK","NG"))))</f>
        <v>不要</v>
      </c>
      <c r="GH140" s="192" t="str">
        <f ca="1">IF($F$12&lt;$B140,"",IF(OR(AND($F$12&gt;=$B140,COUNTIF($F$35:$I$45,"荷待ち時間（うちアイドリング時間）")=0),$F140=0),"不要",IF(AND($F$12&gt;=$B140,COUNTIF($F$35:$I$45,"荷待ち時間（うちアイドリング時間）")&gt;=1,$J140="NG"),"日数NG",IF(AND($F$12&gt;=$B140,COUNTIF($F$35:$I$45,"荷待ち時間（うちアイドリング時間）")&gt;=1,$F140=1,$GD140&lt;&gt;""),"OK","NG"))))</f>
        <v>不要</v>
      </c>
      <c r="GJ140" s="192" t="str">
        <f ca="1">IF($F$12&lt;$B140,"",IF(OR(AND($F$12&gt;=$B140,COUNTIF($F$48:$I$58,"荷待ち時間（うちアイドリング時間）")=0),$H140=0),"不要",IF(AND($F$12&gt;=$B140,COUNTIF($F$48:$I$58,"荷待ち時間（うちアイドリング時間）")&gt;=1,$J140="NG"),"日数NG",IF(AND($F$12&gt;=$B140,COUNTIF($F$48:$I$58,"荷待ち時間（うちアイドリング時間）")&gt;=1,$H140=1,$GD140&lt;&gt;""),"OK","NG"))))</f>
        <v>不要</v>
      </c>
      <c r="GL140" s="192" t="str">
        <f ca="1">IF($F$12&lt;$B140,"",IF(OR(AND($F$12&gt;=$B140,$F140=0),AND($F$12&gt;=$B140,$F$16&lt;&gt;5)),"不要",IF(AND($F$12&gt;=$B140,$F$16=5,$GD140&lt;&gt;""),"OK","NG")))</f>
        <v>不要</v>
      </c>
      <c r="GN140" s="192" t="str">
        <f ca="1">IF($F$12&lt;$B140,"",IF($N140="NG","日数NG",IF(GD140&gt;=0,"OK","NG")))</f>
        <v>OK</v>
      </c>
      <c r="GP140" s="192" t="str">
        <f ca="1">IF($F$12&lt;$B140,"",IF($N140="NG","日数NG",IF(OR(COUNTIF(GF140:GL140,"不要")=4,AND($F$12&gt;=$B140,$N140="OK",$FN140&gt;=0,$GD140&lt;=FN140),AND($F$12&gt;=$B140,$N140="OK",$FN140="",$GD140&lt;=$L140*1440)),"OK","NG")))</f>
        <v>OK</v>
      </c>
      <c r="GR140" s="107" t="str">
        <f ca="1">IF($F$12&lt;$B140,"",IF(COUNTIF($GF140:$GJ140,"不要")=3,"",IF(AND($F$12&gt;=$B140,ISNUMBER(GD140)=TRUE),GD140,0)))</f>
        <v/>
      </c>
      <c r="GT140" s="192" t="str">
        <f ca="1">IF($F$12&lt;$B140,"",IF(AND($F$12&gt;=$B140,INDIRECT("'総括分析データ '!"&amp;GT$78&amp;$C140)&lt;&gt;""),VALUE(INDIRECT("'総括分析データ '!"&amp;GT$78&amp;$C140)),""))</f>
        <v/>
      </c>
      <c r="GV140" s="192" t="str">
        <f ca="1">IF($F$12&lt;$B140,"",IF(OR(AND($F$12&gt;=$B140,COUNTIF($F$22:$I$32,"早着による待機時間")=0),$D140=0),"不要",IF(AND($F$12&gt;=$B140,COUNTIF($F$22:$I$32,"早着による待機時間")&gt;=1,$J140="NG"),"日数NG",IF(AND($F$12&gt;=$B140,COUNTIF($F$22:$I$32,"早着による待機時間")&gt;=1,$D140=1,GT140&lt;&gt;""),"OK","NG"))))</f>
        <v>不要</v>
      </c>
      <c r="GX140" s="192" t="str">
        <f ca="1">IF($F$12&lt;$B140,"",IF(OR(AND($F$12&gt;=$B140,COUNTIF($F$35:$I$45,"早着による待機時間")=0),$F140=0),"不要",IF(AND($F$12&gt;=$B140,COUNTIF($F$35:$I$45,"早着による待機時間")&gt;=1,$J140="NG"),"日数NG",IF(AND($F$12&gt;=$B140,COUNTIF($F$35:$I$45,"早着による待機時間")&gt;=1,$F140=1,GT140&lt;&gt;""),"OK","NG"))))</f>
        <v>不要</v>
      </c>
      <c r="GZ140" s="192" t="str">
        <f ca="1">IF($F$12&lt;$B140,"",IF(OR(AND($F$12&gt;=$B140,COUNTIF($F$48:$I$58,"早着による待機時間")=0),$H140=0),"不要",IF(AND($F$12&gt;=$B140,COUNTIF($F$48:$I$58,"早着による待機時間")&gt;=1,$J140="NG"),"日数NG",IF(AND($F$12&gt;=$B140,COUNTIF($F$48:$I$58,"早着による待機時間")&gt;=1,$H140=1,GT140&lt;&gt;""),"OK","NG"))))</f>
        <v>不要</v>
      </c>
      <c r="HB140" s="192" t="str">
        <f ca="1">IF($F$12&lt;$B140,"",IF(COUNTIF($GV140:$GZ140,"不要")=3,"OK",IF($N140="NG","日数NG",IF(GT140&gt;=0,"OK","NG"))))</f>
        <v>OK</v>
      </c>
      <c r="HD140" s="192" t="str">
        <f ca="1">IF($F$12&lt;$B140,"",IF(COUNTIF($GV140:$GZ140,"不要")=3,"OK",IF($N140="NG","日数NG",IF(AND($F$12&gt;=$B140,$N140="OK",GT140&lt;=$L140*1440),"OK","NG"))))</f>
        <v>OK</v>
      </c>
      <c r="HF140" s="107" t="str">
        <f ca="1">IF($F$12&lt;$B140,"",IF(COUNTIF($GV140:$GZ140,"不要")=3,"",IF(AND($F$12&gt;=$B140,ISNUMBER(GT140)=TRUE),GT140,0)))</f>
        <v/>
      </c>
      <c r="HH140">
        <v>31</v>
      </c>
      <c r="HJ140" s="192" t="str">
        <f ca="1">IF($F$12&lt;$B140,"",IF(AND($F$12&gt;=$B140,INDIRECT("'総括分析データ '!"&amp;HJ$78&amp;$C140)&lt;&gt;""),VALUE(INDIRECT("'総括分析データ '!"&amp;HJ$78&amp;$C140)),""))</f>
        <v/>
      </c>
      <c r="HL140" s="192" t="str">
        <f ca="1">IF($F$12&lt;$B140,"",IF(OR(AND($F$12&gt;=$B140,COUNTIF($F$22:$I$32,"休憩")=0),$D140=0),"不要",IF(AND($F$12&gt;=$B140,COUNTIF($F$22:$I$32,"休憩")&gt;=1,$J140="NG"),"日数NG",IF(AND($F$12&gt;=$B140,COUNTIF($F$22:$I$32,"休憩")&gt;=1,$D140=1,HJ140&lt;&gt;""),"OK","NG"))))</f>
        <v>不要</v>
      </c>
      <c r="HN140" s="192" t="str">
        <f ca="1">IF($F$12&lt;$B140,"",IF(OR(AND($F$12&gt;=$B140,COUNTIF($F$35:$I$45,"休憩")=0),$F140=0),"不要",IF(AND($F$12&gt;=$B140,COUNTIF($F$35:$I$45,"休憩")&gt;=1,$J140="NG"),"日数NG",IF(AND($F$12&gt;=$B140,COUNTIF($F$35:$I$45,"休憩")&gt;=1,$F140=1,HJ140&lt;&gt;""),"OK","NG"))))</f>
        <v>不要</v>
      </c>
      <c r="HP140" s="192" t="str">
        <f ca="1">IF($F$12&lt;$B140,"",IF(OR(AND($F$12&gt;=$B140,COUNTIF($F$48:$I$58,"休憩")=0),$H140=0),"不要",IF(AND($F$12&gt;=$B140,COUNTIF($F$48:$I$58,"休憩")&gt;=1,$J140="NG"),"日数NG",IF(AND($F$12&gt;=$B140,COUNTIF($F$48:$I$58,"休憩")&gt;=1,$H140=1,HJ140&lt;&gt;""),"OK","NG"))))</f>
        <v>不要</v>
      </c>
      <c r="HR140" s="192" t="str">
        <f ca="1">IF($F$12&lt;$B140,"",IF(COUNTIF($HL140:$HP140,"不要")=3,"OK",IF($N140="NG","日数NG",IF(HJ140&gt;=0,"OK","NG"))))</f>
        <v>OK</v>
      </c>
      <c r="HT140" s="192" t="str">
        <f ca="1">IF($F$12&lt;$B140,"",IF(COUNTIF($HL140:$HP140,"不要")=3,"OK",IF($N140="NG","日数NG",IF(AND($F$12&gt;=$B140,$N140="OK",HJ140&lt;=$L140*1440),"OK","NG"))))</f>
        <v>OK</v>
      </c>
      <c r="HV140" s="107" t="str">
        <f ca="1">IF($F$12&lt;$B140,"",IF(COUNTIF($HL140:$HP140,"不要")=3,"",IF(AND($F$12&gt;=$B140,ISNUMBER(HJ140)=TRUE),HJ140,0)))</f>
        <v/>
      </c>
      <c r="HX140" s="192" t="str">
        <f ca="1">IF($F$12&lt;$B140,"",IF(AND($F$12&gt;=$B140,INDIRECT("'総括分析データ '!"&amp;HX$78&amp;$C140)&lt;&gt;""),VALUE(INDIRECT("'総括分析データ '!"&amp;HX$78&amp;$C140)),""))</f>
        <v/>
      </c>
      <c r="HZ140" s="192" t="str">
        <f ca="1">IF($F$12&lt;$B140,"",IF(OR(AND($F$12&gt;=$B140,COUNTIF($F$22:$I$32,"発着時刻")=0),$D140=0),"不要",IF(AND($F$12&gt;=$B140,COUNTIF($F$22:$I$32,"発着時刻")&gt;=1,$J140="NG"),"日数NG",IF(AND($F$12&gt;=$B140,COUNTIF($F$22:$I$32,"発着時刻")&gt;=1,$D140=1,HX140&lt;&gt;""),"OK","NG"))))</f>
        <v>不要</v>
      </c>
      <c r="IB140" s="192" t="str">
        <f ca="1">IF($F$12&lt;$B140,"",IF(OR(AND($F$12&gt;=$B140,COUNTIF($F$35:$I$45,"発着時刻")=0),$F140=0),"不要",IF(AND($F$12&gt;=$B140,COUNTIF($F$35:$I$45,"発着時刻")&gt;=1,$J140="NG"),"日数NG",IF(AND($F$12&gt;=$B140,COUNTIF($F$35:$I$45,"発着時刻")&gt;=1,$F140=1,HX140&lt;&gt;""),"OK","NG"))))</f>
        <v>不要</v>
      </c>
      <c r="ID140" s="192" t="str">
        <f ca="1">IF($F$12&lt;$B140,"",IF(OR(AND($F$12&gt;=$B140,COUNTIF($F$48:$I$58,"発着時刻")=0),$H140=0),"不要",IF(AND($F$12&gt;=$B140,COUNTIF($F$48:$I$58,"発着時刻")&gt;=1,$J140="NG"),"日数NG",IF(AND($F$12&gt;=$B140,COUNTIF($F$48:$I$58,"発着時刻")&gt;=1,$H140=1,HX140&lt;&gt;""),"OK","NG"))))</f>
        <v>不要</v>
      </c>
      <c r="IF140" s="192" t="str">
        <f ca="1">IF($F$12&lt;$B140,"",IF(COUNTIF(HZ140:ID140,"不要")=3,"OK",IF($N140="NG","日数NG",IF(HX140="","OK",IF(AND(HX140&gt;=0,HX140&lt;&gt;"",ROUNDUP(HX140,0)-ROUNDDOWN(HX140,0)=0),"OK","NG")))))</f>
        <v>OK</v>
      </c>
      <c r="IH140" s="107" t="str">
        <f ca="1">IF($F$12&lt;$B140,"",IF(COUNTIF(HZ140:ID140,"不要")=3,"",IF(AND($F$12&gt;=$B140,ISNUMBER(HX140)=TRUE),HX140,0)))</f>
        <v/>
      </c>
      <c r="IJ140" s="192" t="str">
        <f ca="1">IF($F$12&lt;$B140,"",IF(AND($F$12&gt;=$B140,INDIRECT("'総括分析データ '!"&amp;IJ$78&amp;$C140)&lt;&gt;""),INDIRECT("'総括分析データ '!"&amp;IJ$78&amp;$C140),""))</f>
        <v/>
      </c>
      <c r="IL140" s="192" t="str">
        <f ca="1">IF($F$12&lt;$B140,"",IF(OR(AND($F$12&gt;=$B140,COUNTIF($F$22:$I$32,"積載情報")=0),$D140=0),"不要",IF(AND($F$12&gt;=$B140,COUNTIF($F$22:$I$32,"積載情報")&gt;=1,$J140="NG"),"日数NG",IF(AND($F$12&gt;=$B140,COUNTIF($F$22:$I$32,"積載情報")&gt;=1,$D140=1,IJ140&lt;&gt;""),"OK","NG"))))</f>
        <v>不要</v>
      </c>
      <c r="IN140" s="192" t="str">
        <f ca="1">IF($F$12&lt;$B140,"",IF(OR(AND($F$12&gt;=$B140,COUNTIF($F$35:$I$45,"積載情報")=0),$F140=0),"不要",IF(AND($F$12&gt;=$B140,COUNTIF($F$35:$I$45,"積載情報")&gt;=1,$J140="NG"),"日数NG",IF(AND($F$12&gt;=$B140,COUNTIF($F$35:$I$45,"積載情報")&gt;=1,$F140=1,IJ140&lt;&gt;""),"OK","NG"))))</f>
        <v>不要</v>
      </c>
      <c r="IP140" s="192" t="str">
        <f ca="1">IF($F$12&lt;$B140,"",IF(OR(AND($F$12&gt;=$B140,COUNTIF($F$48:$I$58,"積載情報")=0),$H140=0),"不要",IF(AND($F$12&gt;=$B140,COUNTIF($F$48:$I$58,"積載情報")&gt;=1,$J140="NG"),"日数NG",IF(AND($F$12&gt;=$B140,COUNTIF($F$48:$I$58,"積載情報")&gt;=1,$H140=1,IJ140&lt;&gt;""),"OK","NG"))))</f>
        <v>不要</v>
      </c>
      <c r="IR140" s="192" t="str">
        <f ca="1">IF($F$12&lt;$B140,"",IF(COUNTIF(IL140:IP140,"不要")=3,"OK",IF($N140="NG","日数NG",IF(IJ140="","OK",IF(COUNTIF(プルダウンリスト!$C$5:$C$8,反映・確認シート!IJ140)=1,"OK","NG")))))</f>
        <v>OK</v>
      </c>
      <c r="IT140" s="107" t="str">
        <f ca="1">IF($F$12&lt;$B140,"",IF($F$12&lt;$B140,"",IF(COUNTIF(IL140:IP140,"不要")=3,"",IJ140)))</f>
        <v/>
      </c>
      <c r="IV140" s="192" t="str">
        <f ca="1">IF($F$12&lt;$B140,"",IF(OR(AND($F$12&gt;=$B140,COUNTIF($F$48:$I$58,"積載情報")=0),$H140=0),"不要",IF(AND($F$12&gt;=$B140,COUNTIF($F$48:$I$58,"積載情報")&gt;=1,$J140="NG"),"日数NG",IF(AND($F$12&gt;=$B140,COUNTIF($F$48:$I$58,"積載情報")&gt;=1,$H140=1,IP140&lt;&gt;""),"OK","NG"))))</f>
        <v>不要</v>
      </c>
      <c r="IX140">
        <v>31</v>
      </c>
      <c r="IZ140" s="192" t="str">
        <f ca="1">IF($F$12&lt;$B140,"",IF(AND($F$12&gt;=$B140,INDIRECT("'総括分析データ '!"&amp;IZ$78&amp;$C140)&lt;&gt;""),VALUE(INDIRECT("'総括分析データ '!"&amp;IZ$78&amp;$C140)),""))</f>
        <v/>
      </c>
      <c r="JB140" s="192" t="str">
        <f ca="1">IF($F$12&lt;$B140,"",IF(OR(AND($F$12&gt;=$B140,COUNTIF($F$22:$I$32,"空車情報")=0),$D140=0),"不要",IF(AND($F$12&gt;=$B140,COUNTIF($F$22:$I$32,"空車情報")&gt;=1,$J140="NG"),"日数NG",IF(AND($F$12&gt;=$B140,COUNTIF($F$22:$I$32,"空車情報")&gt;=1,$D140=1,IZ140&lt;&gt;""),"OK","NG"))))</f>
        <v>不要</v>
      </c>
      <c r="JD140" s="192" t="str">
        <f ca="1">IF($F$12&lt;$B140,"",IF(OR(AND($F$12&gt;=$B140,COUNTIF($F$35:$I$45,"空車情報")=0),$F140=0),"不要",IF(AND($F$12&gt;=$B140,COUNTIF($F$35:$I$45,"空車情報")&gt;=1,$J140="NG"),"日数NG",IF(AND($F$12&gt;=$B140,COUNTIF($F$35:$I$45,"空車情報")&gt;=1,$F140=1,IZ140&lt;&gt;""),"OK","NG"))))</f>
        <v>不要</v>
      </c>
      <c r="JF140" s="192" t="str">
        <f ca="1">IF($F$12&lt;$B140,"",IF(OR(AND($F$12&gt;=$B140,COUNTIF($F$48:$I$58,"空車情報")=0),$H140=0),"不要",IF(AND($F$12&gt;=$B140,COUNTIF($F$48:$I$58,"空車情報")&gt;=1,$J140="NG"),"日数NG",IF(AND($F$12&gt;=$B140,COUNTIF($F$48:$I$58,"空車情報")&gt;=1,$H140=1,IZ140&lt;&gt;""),"OK","NG"))))</f>
        <v>不要</v>
      </c>
      <c r="JH140" s="192" t="str">
        <f ca="1">IF($F$12&lt;$B140,"",IF(COUNTIF(JB140:JF140,"不要")=3,"OK",IF($N140="NG","日数NG",IF(IZ140&gt;=0,"OK","NG"))))</f>
        <v>OK</v>
      </c>
      <c r="JJ140" s="192" t="str">
        <f ca="1">IF($F$12&lt;$B140,"",IF(COUNTIF(JB140:JF140,"不要")=3,"OK",IF($N140="NG","日数NG",IF(OR(AND($F$12&gt;=$B140,$N140="OK",$CH140&gt;=0,IZ140&lt;=$CH140),AND($F$12&gt;=$B140,$N140="OK",$CH140="",IZ140&lt;=$L140*1440)),"OK","NG"))))</f>
        <v>OK</v>
      </c>
      <c r="JL140" s="107" t="str">
        <f ca="1">IF($F$12&lt;$B140,"",IF(COUNTIF(JB140:JF140,"不要")=3,"",IF(AND($F$12&gt;=$B140,ISNUMBER(IZ140)=TRUE),IZ140,0)))</f>
        <v/>
      </c>
      <c r="JN140" s="192" t="str">
        <f ca="1">IF($F$12&lt;$B140,"",IF(AND($F$12&gt;=$B140,INDIRECT("'総括分析データ '!"&amp;JN$78&amp;$C140)&lt;&gt;""),VALUE(INDIRECT("'総括分析データ '!"&amp;JN$78&amp;$C140)),""))</f>
        <v/>
      </c>
      <c r="JP140" s="192" t="str">
        <f ca="1">IF($F$12&lt;$B140,"",IF(OR(AND($F$12&gt;=$B140,COUNTIF($F$22:$I$32,"空車情報")=0),$D140=0),"不要",IF(AND($F$12&gt;=$B140,COUNTIF($F$22:$I$32,"空車情報")&gt;=1,$J140="NG"),"日数NG",IF(AND($F$12&gt;=$B140,COUNTIF($F$22:$I$32,"空車情報")&gt;=1,$D140=1,JN140&lt;&gt;""),"OK","NG"))))</f>
        <v>不要</v>
      </c>
      <c r="JR140" s="192" t="str">
        <f ca="1">IF($F$12&lt;$B140,"",IF(OR(AND($F$12&gt;=$B140,COUNTIF($F$35:$I$45,"空車情報")=0),$F140=0),"不要",IF(AND($F$12&gt;=$B140,COUNTIF($F$35:$I$45,"空車情報")&gt;=1,$J140="NG"),"日数NG",IF(AND($F$12&gt;=$B140,COUNTIF($F$35:$I$45,"空車情報")&gt;=1,$F140=1,JN140&lt;&gt;""),"OK","NG"))))</f>
        <v>不要</v>
      </c>
      <c r="JT140" s="192" t="str">
        <f ca="1">IF($F$12&lt;$B140,"",IF(OR(AND($F$12&gt;=$B140,COUNTIF($F$48:$I$58,"空車情報")=0),$H140=0),"不要",IF(AND($F$12&gt;=$B140,COUNTIF($F$48:$I$58,"空車情報")&gt;=1,$J140="NG"),"日数NG",IF(AND($F$12&gt;=$B140,COUNTIF($F$48:$I$58,"空車情報")&gt;=1,$H140=1,JN140&lt;&gt;""),"OK","NG"))))</f>
        <v>不要</v>
      </c>
      <c r="JV140" s="192" t="str">
        <f ca="1">IF($F$12&lt;$B140,"",IF(COUNTIF(JP140:JT140,"不要")=3,"OK",IF($N140="NG","日数NG",IF(AND($F$12&gt;=$B140,JN140&gt;=0,JN140&lt;=AV140),"OK","NG"))))</f>
        <v>OK</v>
      </c>
      <c r="JX140" s="107" t="str">
        <f ca="1">IF($F$12&lt;$B140,"",IF(COUNTIF(JP140:JT140,"不要")=3,"",IF(AND($F$12&gt;=$B140,ISNUMBER(JN140)=TRUE),JN140,0)))</f>
        <v/>
      </c>
      <c r="JZ140" s="192" t="str">
        <f ca="1">IF($F$12&lt;$B140,"",IF(AND($F$12&gt;=$B140,INDIRECT("'総括分析データ '!"&amp;JZ$78&amp;$C140)&lt;&gt;""),VALUE(INDIRECT("'総括分析データ '!"&amp;JZ$78&amp;$C140)),""))</f>
        <v/>
      </c>
      <c r="KB140" s="192" t="str">
        <f ca="1">IF($F$12&lt;$B140,"",IF(OR(AND($F$12&gt;=$B140,COUNTIF($F$22:$I$32,"空車情報")=0),$D140=0),"不要",IF(AND($F$12&gt;=$B140,COUNTIF($F$22:$I$32,"空車情報")&gt;=1,$J140="NG"),"日数NG",IF(AND($F$12&gt;=$B140,COUNTIF($F$22:$I$32,"空車情報")&gt;=1,$D140=1,JZ140&lt;&gt;""),"OK","NG"))))</f>
        <v>不要</v>
      </c>
      <c r="KD140" s="192" t="str">
        <f ca="1">IF($F$12&lt;$B140,"",IF(OR(AND($F$12&gt;=$B140,COUNTIF($F$35:$I$45,"空車情報")=0),$F140=0),"不要",IF(AND($F$12&gt;=$B140,COUNTIF($F$35:$I$45,"空車情報")&gt;=1,$J140="NG"),"日数NG",IF(AND($F$12&gt;=$B140,COUNTIF($F$35:$I$45,"空車情報")&gt;=1,$F140=1,JZ140&lt;&gt;""),"OK","NG"))))</f>
        <v>不要</v>
      </c>
      <c r="KF140" s="192" t="str">
        <f ca="1">IF($F$12&lt;$B140,"",IF(OR(AND($F$12&gt;=$B140,COUNTIF($F$48:$I$58,"空車情報")=0),$H140=0),"不要",IF(AND($F$12&gt;=$B140,COUNTIF($F$48:$I$58,"空車情報")&gt;=1,$J140="NG"),"日数NG",IF(AND($F$12&gt;=$B140,COUNTIF($F$48:$I$58,"空車情報")&gt;=1,$H140=1,JZ140&lt;&gt;""),"OK","NG"))))</f>
        <v>不要</v>
      </c>
      <c r="KH140" s="192" t="str">
        <f ca="1">IF($F$12&lt;$B140,"",IF(COUNTIF(KB140:KF140,"不要")=3,"OK",IF($N140="NG","日数NG",IF(AND($F$12&gt;=$B140,JZ140&gt;=0,JZ140&lt;=100),"OK","NG"))))</f>
        <v>OK</v>
      </c>
      <c r="KJ140" s="107" t="str">
        <f ca="1">IF($F$12&lt;$B140,"",IF(COUNTIF(KB140:KF140,"不要")=3,"",IF(AND($F$12&gt;=$B140,ISNUMBER(JZ140)=TRUE),JZ140,0)))</f>
        <v/>
      </c>
      <c r="KL140">
        <v>31</v>
      </c>
      <c r="KN140" s="192" t="str">
        <f ca="1">IF($F$12&lt;$B140,"",IF(AND($F$12&gt;=$B140,INDIRECT("'総括分析データ '!"&amp;KN$78&amp;$C140)&lt;&gt;""),VALUE(INDIRECT("'総括分析データ '!"&amp;KN$78&amp;$C140)),""))</f>
        <v/>
      </c>
      <c r="KP140" s="192" t="str">
        <f ca="1">IF($F$12&lt;$B140,"",IF(OR(AND($F$12&gt;=$B140,COUNTIF($F$22:$I$32,"交通情報")=0),$D140=0),"不要",IF(AND($F$12&gt;=$B140,COUNTIF($F$22:$I$32,"交通情報")&gt;=1,$AX140="*NG*"),"距離NG",IF(AND($F$12&gt;=$B140,COUNTIF($F$22:$I$32,"交通情報")&gt;=1,$D140=1,KN140&lt;&gt;""),"OK","NG"))))</f>
        <v>不要</v>
      </c>
      <c r="KR140" s="192" t="str">
        <f ca="1">IF($F$12&lt;$B140,"",IF(OR(AND($F$12&gt;=$B140,COUNTIF($F$35:$I$45,"交通情報")=0),$F140=0),"不要",IF(AND($F$12&gt;=$B140,COUNTIF($F$35:$I$45,"交通情報")&gt;=1,$AX140="*NG*"),"距離NG",IF(AND($F$12&gt;=$B140,COUNTIF($F$35:$I$45,"交通情報")&gt;=1,$F140=1,KN140&lt;&gt;""),"OK","NG"))))</f>
        <v>不要</v>
      </c>
      <c r="KT140" s="192" t="str">
        <f ca="1">IF($F$12&lt;$B140,"",IF(OR(AND($F$12&gt;=$B140,COUNTIF($F$48:$I$58,"交通情報")=0),$H140=0),"不要",IF(AND($F$12&gt;=$B140,COUNTIF($F$48:$I$58,"交通情報")&gt;=1,$AX140="*NG*"),"距離NG",IF(AND($F$12&gt;=$B140,COUNTIF($F$48:$I$58,"交通情報")&gt;=1,$H140=1,KN140&lt;&gt;""),"OK","NG"))))</f>
        <v>不要</v>
      </c>
      <c r="KV140" s="192" t="str">
        <f ca="1">IF($F$12&lt;$B140,"",IF(COUNTIF(KP140:KT140,"不要")=3,"OK",IF($N140="NG","日数NG",IF(AND($F$12&gt;=$B140,KN140&gt;=0,KN140&lt;=$AV140),"OK","NG"))))</f>
        <v>OK</v>
      </c>
      <c r="KX140" s="107" t="str">
        <f ca="1">IF($F$12&lt;$B140,"",IF(COUNTIF(KP140:KT140,"不要")=3,"",IF(AND($F$12&gt;=$B140,ISNUMBER(KN140)=TRUE),KN140,0)))</f>
        <v/>
      </c>
      <c r="KZ140" s="192" t="str">
        <f ca="1">IF($F$12&lt;$B140,"",IF(AND($F$12&gt;=$B140,INDIRECT("'総括分析データ '!"&amp;KZ$78&amp;$C140)&lt;&gt;""),VALUE(INDIRECT("'総括分析データ '!"&amp;KZ$78&amp;$C140)),""))</f>
        <v/>
      </c>
      <c r="LB140" s="192" t="str">
        <f ca="1">IF($F$12&lt;$B140,"",IF(OR(AND($F$12&gt;=$B140,COUNTIF($F$22:$I$32,"交通情報")=0),$D140=0),"不要",IF(AND($F$12&gt;=$B140,COUNTIF($F$22:$I$32,"交通情報")&gt;=1,$D140=1,KZ140&lt;&gt;""),"OK","NG")))</f>
        <v>不要</v>
      </c>
      <c r="LD140" s="192" t="str">
        <f ca="1">IF($F$12&lt;$B140,"",IF(OR(AND($F$12&gt;=$B140,COUNTIF($F$35:$I$45,"交通情報")=0),$F140=0),"不要",IF(AND($F$12&gt;=$B140,COUNTIF($F$35:$I$45,"交通情報")&gt;=1,$F140=1,KZ140&lt;&gt;""),"OK","NG")))</f>
        <v>不要</v>
      </c>
      <c r="LF140" s="192" t="str">
        <f ca="1">IF($F$12&lt;$B140,"",IF(OR(AND($F$12&gt;=$B140,COUNTIF($F$48:$I$58,"交通情報")=0),$H140=0),"不要",IF(AND($F$12&gt;=$B140,COUNTIF($F$48:$I$58,"交通情報")&gt;=1,$H140=1,KZ140&lt;&gt;""),"OK","NG")))</f>
        <v>不要</v>
      </c>
      <c r="LH140" s="192" t="str">
        <f ca="1">IF($F$12&lt;$B140,"",IF(COUNTIF(LB140:LF140,"不要")=3,"OK",IF($N140="NG","日数NG",IF(KZ140="","OK",IF(AND(KZ140&gt;=0,KZ140&lt;&gt;"",ROUNDUP(KZ140,0)-ROUNDDOWN(KZ140,0)=0),"OK","NG")))))</f>
        <v>OK</v>
      </c>
      <c r="LJ140" s="107" t="str">
        <f ca="1">IF($F$12&lt;$B140,"",IF(COUNTIF(LB140:LF140,"不要")=3,"",IF(AND($F$12&gt;=$B140,ISNUMBER(KZ140)=TRUE),KZ140,0)))</f>
        <v/>
      </c>
      <c r="LL140" s="192" t="str">
        <f ca="1">IF($F$12&lt;$B140,"",IF(AND($F$12&gt;=$B140,INDIRECT("'総括分析データ '!"&amp;LL$78&amp;$C140)&lt;&gt;""),VALUE(INDIRECT("'総括分析データ '!"&amp;LL$78&amp;$C140)),""))</f>
        <v/>
      </c>
      <c r="LN140" s="192" t="str">
        <f ca="1">IF($F$12&lt;$B140,"",IF(OR(AND($F$12&gt;=$B140,COUNTIF($F$22:$I$32,"交通情報")=0),$D140=0),"不要",IF(AND($F$12&gt;=$B140,COUNTIF($F$22:$I$32,"交通情報")&gt;=1,$J140="NG"),"日数NG",IF(AND($F$12&gt;=$B140,COUNTIF($F$22:$I$32,"交通情報")&gt;=1,$D140=1,LL140&lt;&gt;""),"OK","NG"))))</f>
        <v>不要</v>
      </c>
      <c r="LP140" s="192" t="str">
        <f ca="1">IF($F$12&lt;$B140,"",IF(OR(AND($F$12&gt;=$B140,COUNTIF($F$35:$I$45,"交通情報")=0),$F140=0),"不要",IF(AND($F$12&gt;=$B140,COUNTIF($F$35:$I$45,"交通情報")&gt;=1,$J140="NG"),"日数NG",IF(AND($F$12&gt;=$B140,COUNTIF($F$35:$I$45,"交通情報")&gt;=1,$F140=1,LL140&lt;&gt;""),"OK","NG"))))</f>
        <v>不要</v>
      </c>
      <c r="LR140" s="192" t="str">
        <f ca="1">IF($F$12&lt;$B140,"",IF(OR(AND($F$12&gt;=$B140,COUNTIF($F$48:$I$58,"交通情報")=0),$H140=0),"不要",IF(AND($F$12&gt;=$B140,COUNTIF($F$48:$I$58,"交通情報")&gt;=1,$J140="NG"),"日数NG",IF(AND($F$12&gt;=$B140,COUNTIF($F$48:$I$58,"交通情報")&gt;=1,$H140=1,LL140&lt;&gt;""),"OK","NG"))))</f>
        <v>不要</v>
      </c>
      <c r="LT140" s="192" t="str">
        <f ca="1">IF($F$12&lt;$B140,"",IF(COUNTIF(LN140:LR140,"不要")=3,"OK",IF($N140="NG","日数NG",IF(LL140&gt;=0,"OK","NG"))))</f>
        <v>OK</v>
      </c>
      <c r="LV140" s="192" t="str">
        <f ca="1">IF($F$12&lt;$B140,"",IF(COUNTIF(LN140:LR140,"不要")=3,"OK",IF($N140="NG","日数NG",IF(OR(AND($F$12&gt;=$B140,$N140="OK",$CH140&gt;=0,LL140&lt;=$CH140),AND($F$12&gt;=$B140,$N140="OK",$CH140="",LL140&lt;=$L140*1440)),"OK","NG"))))</f>
        <v>OK</v>
      </c>
      <c r="LX140" s="107" t="str">
        <f ca="1">IF($F$12&lt;$B140,"",IF(COUNTIF(LN140:LR140,"不要")=3,"",IF(AND($F$12&gt;=$B140,ISNUMBER(LL140)=TRUE),LL140,0)))</f>
        <v/>
      </c>
      <c r="LZ140">
        <v>31</v>
      </c>
      <c r="MB140" s="192" t="str">
        <f ca="1">IF($F$12&lt;$B140,"",IF(AND($F$12&gt;=$B140,INDIRECT("'総括分析データ '!"&amp;MB$78&amp;$C140)&lt;&gt;""),VALUE(INDIRECT("'総括分析データ '!"&amp;MB$78&amp;$C140)),""))</f>
        <v/>
      </c>
      <c r="MD140" s="192" t="str">
        <f ca="1">IF($F$12&lt;$B140,"",IF(OR(AND($F$12&gt;=$B140,COUNTIF($F$22:$I$32,"温度情報")=0),$D140=0),"不要",IF(AND($F$12&gt;=$B140,COUNTIF($F$22:$I$32,"温度情報")&gt;=1,$J140="NG"),"日数NG",IF(AND($F$12&gt;=$B140,COUNTIF($F$22:$I$32,"温度情報")&gt;=1,$D140=1,MB140&lt;&gt;""),"OK","NG"))))</f>
        <v>不要</v>
      </c>
      <c r="MF140" s="192" t="str">
        <f ca="1">IF($F$12&lt;$B140,"",IF(OR(AND($F$12&gt;=$B140,COUNTIF($F$35:$I$45,"温度情報")=0),$F140=0),"不要",IF(AND($F$12&gt;=$B140,COUNTIF($F$35:$I$45,"温度情報")&gt;=1,$J140="NG"),"日数NG",IF(AND($F$12&gt;=$B140,COUNTIF($F$35:$I$45,"温度情報")&gt;=1,$F140=1,MB140&lt;&gt;""),"OK","NG"))))</f>
        <v>不要</v>
      </c>
      <c r="MH140" s="192" t="str">
        <f ca="1">IF($F$12&lt;$B140,"",IF(OR(AND($F$12&gt;=$B140,COUNTIF($F$48:$I$58,"温度情報")=0),$H140=0),"不要",IF(AND($F$12&gt;=$B140,COUNTIF($F$48:$I$58,"温度情報")&gt;=1,$J140="NG"),"日数NG",IF(AND($F$12&gt;=$B140,COUNTIF($F$48:$I$58,"温度情報")&gt;=1,$H140=1,MB140&lt;&gt;""),"OK","NG"))))</f>
        <v>不要</v>
      </c>
      <c r="MJ140" s="192" t="str">
        <f ca="1">IF($F$12&lt;$B140,"",IF(COUNTIF(MD140:MH140,"不要")=3,"OK",IF(AND($F$12&gt;=$B140,MB140&gt;100,MB140&lt;-100),"BC","OK")))</f>
        <v>OK</v>
      </c>
      <c r="ML140" s="107" t="str">
        <f ca="1">IF($F$12&lt;$B140,"",IF(COUNTIF(MD140:MH140,"不要")=3,"",IF(AND($F$12&gt;=$B140,ISNUMBER(MB140)=TRUE),MB140,0)))</f>
        <v/>
      </c>
      <c r="MN140" s="192" t="str">
        <f ca="1">IF($F$12&lt;$B140,"",IF(AND($F$12&gt;=$B140,INDIRECT("'総括分析データ '!"&amp;MN$78&amp;$C140)&lt;&gt;""),VALUE(INDIRECT("'総括分析データ '!"&amp;MN$78&amp;$C140)),""))</f>
        <v/>
      </c>
      <c r="MP140" s="192" t="str">
        <f ca="1">IF($F$12&lt;$B140,"",IF(OR(AND($F$12&gt;=$B140,COUNTIF($F$22:$I$32,"温度情報")=0),$D140=0),"不要",IF(AND($F$12&gt;=$B140,COUNTIF($F$22:$I$32,"温度情報")&gt;=1,$J140="NG"),"日数NG",IF(AND($F$12&gt;=$B140,COUNTIF($F$22:$I$32,"温度情報")&gt;=1,$D140=1,MN140&lt;&gt;""),"OK","NG"))))</f>
        <v>不要</v>
      </c>
      <c r="MR140" s="192" t="str">
        <f ca="1">IF($F$12&lt;$B140,"",IF(OR(AND($F$12&gt;=$B140,COUNTIF($F$35:$I$45,"温度情報")=0),$F140=0),"不要",IF(AND($F$12&gt;=$B140,COUNTIF($F$35:$I$45,"温度情報")&gt;=1,$J140="NG"),"日数NG",IF(AND($F$12&gt;=$B140,COUNTIF($F$35:$I$45,"温度情報")&gt;=1,$F140=1,MN140&lt;&gt;""),"OK","NG"))))</f>
        <v>不要</v>
      </c>
      <c r="MT140" s="192" t="str">
        <f ca="1">IF($F$12&lt;$B140,"",IF(OR(AND($F$12&gt;=$B140,COUNTIF($F$48:$I$58,"温度情報")=0),$H140=0),"不要",IF(AND($F$12&gt;=$B140,COUNTIF($F$48:$I$58,"温度情報")&gt;=1,$J140="NG"),"日数NG",IF(AND($F$12&gt;=$B140,COUNTIF($F$48:$I$58,"温度情報")&gt;=1,$H140=1,MN140&lt;&gt;""),"OK","NG"))))</f>
        <v>不要</v>
      </c>
      <c r="MV140" s="192" t="str">
        <f ca="1">IF($F$12&lt;$B140,"",IF(COUNTIF(MP140:MT140,"不要")=3,"OK",IF(AND($F$12&gt;=$B140,MN140&gt;100,MN140&lt;-100),"BC","OK")))</f>
        <v>OK</v>
      </c>
      <c r="MX140" s="107" t="str">
        <f ca="1">IF($F$12&lt;$B140,"",IF(COUNTIF(MP140:MT140,"不要")=3,"",IF(AND($F$12&gt;=$B140,ISNUMBER(MN140)=TRUE),MN140,0)))</f>
        <v/>
      </c>
      <c r="MZ140" s="192" t="str">
        <f ca="1">IF($F$12&lt;$B140,"",IF(AND($F$12&gt;=$B140,INDIRECT("'総括分析データ '!"&amp;MZ$78&amp;$C140)&lt;&gt;""),VALUE(INDIRECT("'総括分析データ '!"&amp;MZ$78&amp;$C140)),""))</f>
        <v/>
      </c>
      <c r="NB140" s="192" t="str">
        <f ca="1">IF($F$12&lt;$B140,"",IF(OR(AND($F$12&gt;=$B140,COUNTIF($F$22:$I$32,"温度情報")=0),$D140=0),"不要",IF(AND($F$12&gt;=$B140,COUNTIF($F$22:$I$32,"温度情報")&gt;=1,$J140="NG"),"日数NG",IF(AND($F$12&gt;=$B140,COUNTIF($F$22:$I$32,"温度情報")&gt;=1,$D140=1,MZ140&lt;&gt;""),"OK","NG"))))</f>
        <v>不要</v>
      </c>
      <c r="ND140" s="192" t="str">
        <f ca="1">IF($F$12&lt;$B140,"",IF(OR(AND($F$12&gt;=$B140,COUNTIF($F$35:$I$45,"温度情報")=0),$F140=0),"不要",IF(AND($F$12&gt;=$B140,COUNTIF($F$35:$I$45,"温度情報")&gt;=1,$J140="NG"),"日数NG",IF(AND($F$12&gt;=$B140,COUNTIF($F$35:$I$45,"温度情報")&gt;=1,$F140=1,MZ140&lt;&gt;""),"OK","NG"))))</f>
        <v>不要</v>
      </c>
      <c r="NF140" s="192" t="str">
        <f ca="1">IF($F$12&lt;$B140,"",IF(OR(AND($F$12&gt;=$B140,COUNTIF($F$48:$I$58,"温度情報")=0),$H140=0),"不要",IF(AND($F$12&gt;=$B140,COUNTIF($F$48:$I$58,"温度情報")&gt;=1,$J140="NG"),"日数NG",IF(AND($F$12&gt;=$B140,COUNTIF($F$48:$I$58,"温度情報")&gt;=1,$H140=1,MZ140&lt;&gt;""),"OK","NG"))))</f>
        <v>不要</v>
      </c>
      <c r="NH140" s="192" t="str">
        <f ca="1">IF($F$12&lt;$B140,"",IF(COUNTIF(NB140:NF140,"不要")=3,"OK",IF($N140="NG","日数NG",IF(MZ140="","OK",IF(AND(MZ140&gt;=0,MZ140&lt;&gt;"",ROUNDUP(MZ140,0)-ROUNDDOWN(MZ140,0)=0),"OK","NG")))))</f>
        <v>OK</v>
      </c>
      <c r="NJ140" s="107" t="str">
        <f ca="1">IF($F$12&lt;$B140,"",IF(COUNTIF(NB140:NF140,"不要")=3,"",IF(AND($F$12&gt;=$B140,ISNUMBER(MZ140)=TRUE),MZ140,0)))</f>
        <v/>
      </c>
      <c r="NL140">
        <v>31</v>
      </c>
      <c r="NN140" s="192" t="str">
        <f ca="1">IF($F$12&lt;$B140,"",IF(AND($F$12&gt;=$B140,INDIRECT("'総括分析データ '!"&amp;NN$78&amp;$C140)&lt;&gt;""),INDIRECT("'総括分析データ '!"&amp;NN$78&amp;$C140),""))</f>
        <v/>
      </c>
      <c r="NP140" s="192" t="str">
        <f>IF(OR($F$12&lt;$B140,AND($F$64="",$H$64="",$J$64="")),"",IF(AND($F$12&gt;=$B140,OR($F$64="",$D140=0)),"不要",IF(AND($F$12&gt;=$B140,$F$64&lt;&gt;"",$D140=1,NN140&lt;&gt;""),"OK","NG")))</f>
        <v/>
      </c>
      <c r="NR140" s="192" t="str">
        <f>IF(OR($F$12&lt;$B140,AND($F$64="",$H$64="",$J$64="")),"",IF(AND($F$12&gt;=$B140,OR($H$64="",$H$64=17,$D140=0)),"不要",IF(AND($F$12&gt;=$B140,$H$64&lt;&gt;"",$D140=1,NN140&lt;&gt;""),"OK","NG")))</f>
        <v/>
      </c>
      <c r="NT140" s="107" t="str">
        <f>IF(OR(COUNTIF(NP140:NR140,"不要")=2,AND(NP140="",NR140="")),"",NN140)</f>
        <v/>
      </c>
      <c r="NV140" s="192" t="str">
        <f ca="1">IF($F$12&lt;$B140,"",IF(AND($F$12&gt;=$B140,INDIRECT("'総括分析データ '!"&amp;NV$78&amp;$C140)&lt;&gt;""),INDIRECT("'総括分析データ '!"&amp;NV$78&amp;$C140),""))</f>
        <v/>
      </c>
      <c r="NX140" s="192" t="str">
        <f>IF(OR($F$12&lt;$B140,AND($F$66="",$H$66="",$J$66="")),"",IF(AND($F$12&gt;=$B140,OR($F$66="",$D140=0)),"不要",IF(AND($F$12&gt;=$B140,$F$66&lt;&gt;"",$D140=1,NV140&lt;&gt;""),"OK","NG")))</f>
        <v/>
      </c>
      <c r="NZ140" s="192" t="str">
        <f>IF(OR($F$12&lt;$B140,AND($F$66="",$H$66="",$J$66="")),"",IF(AND($F$12&gt;=$B140,OR($H$66="",$H$66=17,$D140=0)),"不要",IF(AND($F$12&gt;=$B140,$H$66&lt;&gt;"",$D140=1,NV140&lt;&gt;""),"OK","NG")))</f>
        <v/>
      </c>
      <c r="OB140" s="107" t="str">
        <f>IF(OR(COUNTIF(NX140:NZ140,"不要")=2,AND(NX140="",NZ140="")),"",NV140)</f>
        <v/>
      </c>
      <c r="OD140" s="192" t="str">
        <f ca="1">IF($F$12&lt;$B140,"",IF(AND($F$12&gt;=$B140,INDIRECT("'総括分析データ '!"&amp;OD$78&amp;$C140)&lt;&gt;""),INDIRECT("'総括分析データ '!"&amp;OD$78&amp;$C140),""))</f>
        <v/>
      </c>
      <c r="OF140" s="192" t="str">
        <f>IF(OR($F$12&lt;$B140,AND($F$68="",$H$68="",$J$68="")),"",IF(AND($F$12&gt;=$B140,OR($F$68="",$D140=0)),"不要",IF(AND($F$12&gt;=$B140,$F$68&lt;&gt;"",$D140=1,OD140&lt;&gt;""),"OK","NG")))</f>
        <v/>
      </c>
      <c r="OH140" s="192" t="str">
        <f>IF(OR($F$12&lt;$B140,AND($F$68="",$H$68="",$J$68="")),"",IF(AND($F$12&gt;=$B140,OR($H$68="",$H$68=17,$D140=0)),"不要",IF(AND($F$12&gt;=$B140,$H$68&lt;&gt;"",$D140=1,OD140&lt;&gt;""),"OK","NG")))</f>
        <v/>
      </c>
      <c r="OJ140" s="107" t="str">
        <f>IF(OR(COUNTIF(OF140:OH140,"不要")=2,AND(OF140="",OH140="")),"",OD140)</f>
        <v/>
      </c>
      <c r="OL140" s="192" t="str">
        <f ca="1">IF($F$12&lt;$B140,"",IF(AND($F$12&gt;=$B140,INDIRECT("'総括分析データ '!"&amp;OL$78&amp;$C140)&lt;&gt;""),INDIRECT("'総括分析データ '!"&amp;OL$78&amp;$C140),""))</f>
        <v/>
      </c>
      <c r="ON140" s="192" t="str">
        <f>IF(OR($F$12&lt;$B140,AND($F$70="",$H$70="",$J$70="")),"",IF(AND($F$12&gt;=$B140,OR($F$70="",$D140=0)),"不要",IF(AND($F$12&gt;=$B140,$F$70&lt;&gt;"",$D140=1,OL140&lt;&gt;""),"OK","NG")))</f>
        <v/>
      </c>
      <c r="OP140" s="192" t="str">
        <f>IF(OR($F$12&lt;$B140,AND($F$70="",$H$70="",$J$70="")),"",IF(AND($F$12&gt;=$B140,OR($H$70="",$H$70=17,$D140=0)),"不要",IF(AND($F$12&gt;=$B140,$H$70&lt;&gt;"",$D140=1,OL140&lt;&gt;""),"OK","NG")))</f>
        <v/>
      </c>
      <c r="OR140" s="107" t="str">
        <f>IF(OR(COUNTIF(ON140:OP140,"不要")=2,AND(ON140="",OP140="")),"",OL140)</f>
        <v/>
      </c>
    </row>
    <row r="141" spans="2:408" ht="5.0999999999999996" customHeight="1" thickBot="1" x14ac:dyDescent="0.2">
      <c r="L141" s="6"/>
      <c r="CT141" s="108"/>
      <c r="EF141" s="108"/>
      <c r="FJ141" s="108"/>
      <c r="FL141" s="108"/>
      <c r="FZ141" s="108"/>
      <c r="GR141" s="108"/>
      <c r="HF141" s="108"/>
      <c r="HV141" s="108"/>
      <c r="IT141" s="6"/>
      <c r="JL141" s="108"/>
      <c r="JX141" s="6"/>
      <c r="KJ141" s="6"/>
      <c r="KX141" s="6"/>
      <c r="LJ141" s="6"/>
      <c r="LX141" s="108"/>
      <c r="ML141" s="6"/>
      <c r="MX141" s="6"/>
      <c r="NJ141" s="6"/>
    </row>
    <row r="142" spans="2:408" ht="14.25" thickBot="1" x14ac:dyDescent="0.2">
      <c r="B142">
        <v>32</v>
      </c>
      <c r="C142">
        <v>45</v>
      </c>
      <c r="D142" s="52">
        <f ca="1">IF($F$12&lt;$B142,"",IF(AND($F$12&gt;=$B142,INDIRECT("'総括分析データ '!"&amp;D$78&amp;$C142)="○"),1,IF(AND($F$12&gt;=$B142,INDIRECT("'総括分析データ '!"&amp;D$78&amp;$C142)&lt;&gt;"○"),0)))</f>
        <v>0</v>
      </c>
      <c r="F142" s="52">
        <f ca="1">IF($F$12&lt;$B142,"",IF(AND($F$12&gt;=$B142,INDIRECT("'総括分析データ '!"&amp;F$78&amp;$C142)="○"),1,IF(AND($F$12&gt;=$B142,INDIRECT("'総括分析データ '!"&amp;F$78&amp;$C142)&lt;&gt;"○"),0)))</f>
        <v>0</v>
      </c>
      <c r="H142" s="52">
        <f ca="1">IF($F$12&lt;$B142,"",IF(AND($F$12&gt;=$B142,INDIRECT("'総括分析データ '!"&amp;H$78&amp;$C142)="○"),1,IF(AND($F$12&gt;=$B142,INDIRECT("'総括分析データ '!"&amp;H$78&amp;$C142)&lt;&gt;"○"),0)))</f>
        <v>0</v>
      </c>
      <c r="J142" s="192" t="str">
        <f ca="1">IF($F$12&lt;B142,"",IF(AND($F$12&gt;=B142,$F$18="",H142=1),"NG",IF(AND($F$12&gt;=B142,$F$18=17,D142=0,F142=0,H142=0),"NG",IF(AND($F$12&gt;=B142,$F$18="",D142=0,F142=0),"NG",IF(AND($F$12&gt;=B142,OR(D142&gt;=2,F142&gt;=2,H142&gt;=2)),"NG","OK")))))</f>
        <v>NG</v>
      </c>
      <c r="L142" s="52">
        <f ca="1">IF($F$12&lt;B142,"",IF(ISNUMBER(INDIRECT("'総括分析データ '!"&amp;L$78&amp;$C142))=TRUE,VALUE(INDIRECT("'総括分析データ '!"&amp;L$78&amp;$C142)),0))</f>
        <v>0</v>
      </c>
      <c r="N142" s="192" t="str">
        <f ca="1">IF($F$12&lt;$B142,"",IF(AND(L142="",L142&lt;10),"NG","OK"))</f>
        <v>OK</v>
      </c>
      <c r="O142" s="6"/>
      <c r="P142" s="52" t="str">
        <f ca="1">IF($F$12&lt;$B142,"",IF(AND($F$12&gt;=$B142,INDIRECT("'総括分析データ '!"&amp;P$78&amp;$C142)&lt;&gt;""),INDIRECT("'総括分析データ '!"&amp;P$78&amp;$C142),""))</f>
        <v/>
      </c>
      <c r="R142" s="52" t="str">
        <f ca="1">IF($F$12&lt;$B142,"",IF(AND($F$12&gt;=$B142,INDIRECT("'総括分析データ '!"&amp;R$78&amp;$C142)&lt;&gt;""),UPPER(INDIRECT("'総括分析データ '!"&amp;R$78&amp;$C142)),""))</f>
        <v/>
      </c>
      <c r="T142" s="52" t="str">
        <f ca="1">IF($F$12&lt;$B142,"",IF(AND($F$12&gt;=$B142,INDIRECT("'総括分析データ '!"&amp;T$78&amp;$C142)&lt;&gt;""),INDIRECT("'総括分析データ '!"&amp;T$78&amp;$C142),""))</f>
        <v/>
      </c>
      <c r="V142" s="52" t="str">
        <f ca="1">IF($F$12&lt;$B142,"",IF(AND($F$12&gt;=$B142,INDIRECT("'総括分析データ '!"&amp;V$78&amp;$C142)&lt;&gt;""),VALUE(INDIRECT("'総括分析データ '!"&amp;V$78&amp;$C142)),""))</f>
        <v/>
      </c>
      <c r="X142" s="192" t="str">
        <f ca="1">IF($F$12&lt;$B142,"",IF(AND($F$12&gt;=$B142,COUNTIF(プルダウンリスト!$F$3:$F$137,反映・確認シート!P142)=1,COUNTIF(プルダウンリスト!$H$3:$H$4233,反映・確認シート!R142)&gt;=1,T142&lt;&gt;"",V142&lt;&gt;""),"OK","NG"))</f>
        <v>NG</v>
      </c>
      <c r="Z142" s="453" t="str">
        <f ca="1">P142&amp;R142&amp;T142&amp;V142</f>
        <v/>
      </c>
      <c r="AA142" s="454"/>
      <c r="AB142" s="455"/>
      <c r="AD142" s="453" t="str">
        <f ca="1">IF($F$12&lt;$B142,"",IF(AND($F$12&gt;=$B142,INDIRECT("'総括分析データ '!"&amp;AD$78&amp;$C142)&lt;&gt;""),ASC(INDIRECT("'総括分析データ '!"&amp;AD$78&amp;$C142)),""))</f>
        <v/>
      </c>
      <c r="AE142" s="454"/>
      <c r="AF142" s="455"/>
      <c r="AH142" s="192" t="str">
        <f ca="1">IF($F$12&lt;$B142,"",IF(AND($F$12&gt;=$B142,AD142&lt;&gt;""),"OK","NG"))</f>
        <v>NG</v>
      </c>
      <c r="AJ142" s="462" t="str">
        <f ca="1">IF($F$12&lt;$B142,"",IF(AND($F$12&gt;=$B142,INDIRECT("'総括分析データ '!"&amp;AJ$78&amp;$C142)&lt;&gt;""),DBCS(SUBSTITUTE(SUBSTITUTE(INDIRECT("'総括分析データ '!"&amp;AJ$78&amp;$C142),"　"," ")," ","")),""))</f>
        <v/>
      </c>
      <c r="AK142" s="463"/>
      <c r="AL142" s="464"/>
      <c r="AN142" s="192" t="str">
        <f ca="1">IF($F$12&lt;$B142,"",IF(AND($F$12&gt;=$B142,AJ142&lt;&gt;""),"OK","BC"))</f>
        <v>BC</v>
      </c>
      <c r="AP142" s="52" t="str">
        <f ca="1">IF(OR($F$12&lt;$B142,INDIRECT("'総括分析データ '!"&amp;AP$78&amp;$C142)=""),"",INDIRECT("'総括分析データ '!"&amp;AP$78&amp;$C142))</f>
        <v/>
      </c>
      <c r="AR142" s="192" t="str">
        <f ca="1">IF($F$12&lt;$B142,"",IF(AND($F$12&gt;=$B142,COUNTIF(プルダウンリスト!$C$13:$C$16,反映・確認シート!AP142)=1),"OK","NG"))</f>
        <v>NG</v>
      </c>
      <c r="AT142">
        <v>32</v>
      </c>
      <c r="AV142" s="192" t="str">
        <f ca="1">IF($F$12&lt;$B142,"",IF(AND($F$12&gt;=$B142,INDIRECT("'総括分析データ '!"&amp;AV$78&amp;$C142)&lt;&gt;""),INDIRECT("'総括分析データ '!"&amp;AV$78&amp;$C142),""))</f>
        <v/>
      </c>
      <c r="AX142" s="192" t="str">
        <f ca="1">IF($F$12&lt;$B142,"",IF($N142="NG","日数NG",IF(OR(AND($F$6="連携前",$F$12&gt;=$B142,AV142&gt;0,AV142&lt;L142*2880),AND($F$6="連携後",$F$12&gt;=$B142,AV142&gt;=0,AV142&lt;L142*2880)),"OK","NG")))</f>
        <v>NG</v>
      </c>
      <c r="AZ142" s="92">
        <f ca="1">IF($F$12&lt;$B142,"",IF(AND($F$12&gt;=$B142,ISNUMBER(AV142)=TRUE),AV142,0))</f>
        <v>0</v>
      </c>
      <c r="BB142" s="192" t="str">
        <f ca="1">IF($F$12&lt;$B142,"",IF(AND($F$12&gt;=$B142,INDIRECT("'総括分析データ '!"&amp;BB$78&amp;$C142)&lt;&gt;""),VALUE(INDIRECT("'総括分析データ '!"&amp;BB$78&amp;$C142)),""))</f>
        <v/>
      </c>
      <c r="BD142" s="192" t="str">
        <f ca="1">IF($F$12&lt;$B142,"",IF($N142="NG","日数NG",IF(BB142="","NG",IF(AND($F$12&gt;=$B142,$BB142&lt;=$L142*100),"OK","BC"))))</f>
        <v>NG</v>
      </c>
      <c r="BF142" s="192" t="str">
        <f ca="1">IF($F$12&lt;$B142,"",IF(OR($AX142="NG",$AX142="日数NG"),"距離NG",IF(AND($F$12&gt;=$B142,OR(AND($F$6="連携前",$BB142&gt;0),AND($F$6="連携後",$AZ142=0,$BB142=0),AND($F$6="連携後",$AZ142&gt;0,$BB142&gt;0))),"OK","NG")))</f>
        <v>距離NG</v>
      </c>
      <c r="BH142" s="92" t="str">
        <f ca="1">IF($F$12&lt;$B142,"",BB142)</f>
        <v/>
      </c>
      <c r="BJ142" s="192" t="str">
        <f ca="1">IF($F$12&lt;$B142,"",IF(AND($F$12&gt;=$B142,INDIRECT("'総括分析データ '!"&amp;BJ$78&amp;$C142)&lt;&gt;""),VALUE(INDIRECT("'総括分析データ '!"&amp;BJ$78&amp;$C142)),""))</f>
        <v/>
      </c>
      <c r="BL142" s="192" t="str">
        <f ca="1">IF($F$12&lt;$B142,"",IF($N142="NG","日数NG",IF(AND(BJ142&gt;=0,BJ142&lt;&gt;"",BJ142&lt;=100),"OK","NG")))</f>
        <v>NG</v>
      </c>
      <c r="BN142" s="92">
        <f ca="1">IF($F$12&lt;$B142,"",IF(AND($F$12&gt;=$B142,ISNUMBER(BJ142)=TRUE),BJ142,0))</f>
        <v>0</v>
      </c>
      <c r="BP142" s="192" t="str">
        <f ca="1">IF($F$12&lt;$B142,"",IF(AND($F$12&gt;=$B142,INDIRECT("'総括分析データ '!"&amp;BP$78&amp;$C142)&lt;&gt;""),VALUE(INDIRECT("'総括分析データ '!"&amp;BP$78&amp;$C142)),""))</f>
        <v/>
      </c>
      <c r="BR142" s="192" t="str">
        <f ca="1">IF($F$12&lt;$B142,"",IF(OR($AX142="NG",$AX142="日数NG"),"距離NG",IF(BP142="","NG",IF(AND($F$12&gt;=$B142,OR(AND($F$6="連携前",$BP142&gt;0),AND($F$6="連携後",$AZ142=0,$BP142=0),AND($F$6="連携後",$AZ142&gt;0,$BP142&gt;0))),"OK","NG"))))</f>
        <v>距離NG</v>
      </c>
      <c r="BT142" s="92">
        <f ca="1">IF($F$12&lt;$B142,"",IF(AND($F$12&gt;=$B142,ISNUMBER(BP142)=TRUE),BP142,0))</f>
        <v>0</v>
      </c>
      <c r="BV142" s="192" t="str">
        <f ca="1">IF($F$12&lt;$B142,"",IF(AND($F$12&gt;=$B142,INDIRECT("'総括分析データ '!"&amp;BV$78&amp;$C142)&lt;&gt;""),VALUE(INDIRECT("'総括分析データ '!"&amp;BV$78&amp;$C142)),""))</f>
        <v/>
      </c>
      <c r="BX142" s="192" t="str">
        <f ca="1">IF($F$12&lt;$B142,"",IF(AND($F$12&gt;=$B142,$F$16=5,$BV142=""),"NG","OK"))</f>
        <v>OK</v>
      </c>
      <c r="BZ142" s="192" t="str">
        <f ca="1">IF($F$12&lt;$B142,"",IF(AND($F$12&gt;=$B142,$BP142&lt;&gt;"",$BV142&gt;$BP142),"NG","OK"))</f>
        <v>OK</v>
      </c>
      <c r="CB142" s="92">
        <f ca="1">IF($F$12&lt;$B142,"",IF(AND($F$12&gt;=$B142,ISNUMBER(BV142)=TRUE),BV142,0))</f>
        <v>0</v>
      </c>
      <c r="CD142" s="92">
        <f ca="1">IF($F$12&lt;$B142,"",IF(AND($F$12&gt;=$B142,ISNUMBER(INDIRECT("'総括分析データ '!"&amp;CD$78&amp;$C142)=TRUE)),INDIRECT("'総括分析データ '!"&amp;CD$78&amp;$C142),0))</f>
        <v>0</v>
      </c>
      <c r="CF142">
        <v>32</v>
      </c>
      <c r="CH142" s="192" t="str">
        <f ca="1">IF($F$12&lt;$B142,"",IF(AND($F$12&gt;=$B142,INDIRECT("'総括分析データ '!"&amp;CH$78&amp;$C142)&lt;&gt;""),VALUE(INDIRECT("'総括分析データ '!"&amp;CH$78&amp;$C142)),""))</f>
        <v/>
      </c>
      <c r="CJ142" s="192" t="str">
        <f ca="1">IF($F$12&lt;$B142,"",IF(OR(AND($F$12&gt;=$B142,COUNTIF($F$22:$I$32,"走行時間")=0),$D142=0),"不要",IF(AND($F$12&gt;=$B142,COUNTIF($F$22:$I$32,"走行時間")=1,$J142="NG"),"日数NG",IF(AND($F$12&gt;=$B142,COUNTIF($F$22:$I$32,"走行時間")=1,$D142=1,$CH142&lt;&gt;""),"OK","NG"))))</f>
        <v>不要</v>
      </c>
      <c r="CL142" s="192" t="str">
        <f ca="1">IF($F$12&lt;$B142,"",IF(OR(AND($F$12&gt;=$B142,COUNTIF($F$35:$I$45,"走行時間")=0),$F142=0),"不要",IF(AND($F$12&gt;=$B142,COUNTIF($F$35:$I$45,"走行時間")=1,$J142="NG"),"日数NG",IF(AND($F$12&gt;=$B142,COUNTIF($F$35:$I$45,"走行時間")=1,$F142=1,$CH142&lt;&gt;""),"OK","NG"))))</f>
        <v>不要</v>
      </c>
      <c r="CN142" s="192" t="str">
        <f ca="1">IF($F$12&lt;$B142,"",IF(OR(AND($F$12&gt;=$B142,COUNTIF($F$48:$I$58,"走行時間")=0),$H142=0),"不要",IF(AND($F$12&gt;=$B142,COUNTIF($F$48:$I$58,"走行時間")=1,$J142="NG"),"日数NG",IF(AND($F$12&gt;=$B142,COUNTIF($F$48:$I$58,"走行時間")=1,$H142=1,$CH142&lt;&gt;""),"OK","NG"))))</f>
        <v>不要</v>
      </c>
      <c r="CP142" s="192" t="str">
        <f ca="1">IF($F$12&lt;$B142,"",IF(COUNTIF($CJ142:$CN142,"不要")=3,"OK",IF(OR($AX142="NG",$AX142="日数NG"),"距離NG",IF(AND($F$12&gt;=$B142,OR(AND($F$6="連携前",CH142&gt;0),AND($F$6="連携後",$AZ142=0,CH142=0),AND($F$6="連携後",$AZ142&gt;0,CH142&gt;0))),"OK","NG"))))</f>
        <v>OK</v>
      </c>
      <c r="CR142" s="192" t="str">
        <f ca="1">IF($F$12&lt;$B142,"",IF(COUNTIF($CJ142:$CN142,"不要")=3,"OK",IF(OR($AX142="NG",$AX142="日数NG"),"距離NG",IF(AND($F$12&gt;=$B142,$L142*1440&gt;=CH142),"OK","NG"))))</f>
        <v>OK</v>
      </c>
      <c r="CT142" s="107" t="str">
        <f ca="1">IF(OR(COUNTIF($CJ142:$CN142,"不要")=3,$F$12&lt;$B142),"",IF(AND($F$12&gt;=$B142,ISNUMBER(CH142)=TRUE),CH142,0))</f>
        <v/>
      </c>
      <c r="CV142" s="192" t="str">
        <f ca="1">IF($F$12&lt;$B142,"",IF(AND($F$12&gt;=$B142,INDIRECT("'総括分析データ '!"&amp;CV$78&amp;$C142)&lt;&gt;""),VALUE(INDIRECT("'総括分析データ '!"&amp;CV$78&amp;$C142)),""))</f>
        <v/>
      </c>
      <c r="CX142" s="192" t="str">
        <f ca="1">IF($F$12&lt;$B142,"",IF(OR(AND($F$12&gt;=$B142,COUNTIF($F$22:$I$32,"平均速度")=0),$D142=0),"不要",IF(AND($F$12&gt;=$B142,COUNTIF($F$22:$I$32,"平均速度")=1,$J142="NG"),"日数NG",IF(AND($F$12&gt;=$B142,COUNTIF($F$22:$I$32,"平均速度")=1,$D142=1,$CH142&lt;&gt;""),"OK","NG"))))</f>
        <v>不要</v>
      </c>
      <c r="CZ142" s="192" t="str">
        <f ca="1">IF($F$12&lt;$B142,"",IF(OR(AND($F$12&gt;=$B142,COUNTIF($F$35:$I$45,"平均速度")=0),$F142=0),"不要",IF(AND($F$12&gt;=$B142,COUNTIF($F$35:$I$45,"平均速度")=1,$J142="NG"),"日数NG",IF(AND($F$12&gt;=$B142,COUNTIF($F$35:$I$45,"平均速度")=1,$F142=1,$CH142&lt;&gt;""),"OK","NG"))))</f>
        <v>不要</v>
      </c>
      <c r="DB142" s="192" t="str">
        <f ca="1">IF($F$12&lt;$B142,"",IF(OR(AND($F$12&gt;=$B142,COUNTIF($F$48:$I$58,"平均速度")=0),$H142=0),"不要",IF(AND($F$12&gt;=$B142,COUNTIF($F$48:$I$58,"平均速度")=1,$J142="NG"),"日数NG",IF(AND($F$12&gt;=$B142,COUNTIF($F$48:$I$58,"平均速度")=1,$H142=1,$CH142&lt;&gt;""),"OK","NG"))))</f>
        <v>不要</v>
      </c>
      <c r="DD142" s="192" t="str">
        <f ca="1">IF($F$12&lt;$B142,"",IF(COUNTIF($CX142:$DB142,"不要")=3,"OK",IF(OR($AX142="NG",$AX142="日数NG"),"距離NG",IF(AND($F$12&gt;=$B142,OR(AND($F$6="連携前",CV142&gt;0),AND($F$6="連携後",$AV142=0,CV142=0),AND($F$6="連携後",$AV142&gt;0,CV142&gt;0))),"OK","NG"))))</f>
        <v>OK</v>
      </c>
      <c r="DF142" s="192" t="str">
        <f ca="1">IF($F$12&lt;$B142,"",IF(COUNTIF($CX142:$DB142,"不要")=3,"OK",IF(OR($AX142="NG",$AX142="日数NG"),"距離NG",IF(AND($F$12&gt;=$B142,CV142&lt;60),"OK",IF(AND($F$12&gt;=$B142,CV142&lt;120),"BC","NG")))))</f>
        <v>OK</v>
      </c>
      <c r="DH142" s="107" t="str">
        <f ca="1">IF(OR($F$12&lt;$B142,COUNTIF($CX142:$DB142,"不要")=3),"",IF(AND($F$12&gt;=$B142,ISNUMBER(CV142)=TRUE),CV142,0))</f>
        <v/>
      </c>
      <c r="DJ142">
        <v>32</v>
      </c>
      <c r="DL142" s="192" t="str">
        <f ca="1">IF($F$12&lt;$B142,"",IF(AND($F$12&gt;=$B142,INDIRECT("'総括分析データ '!"&amp;DL$78&amp;$C142)&lt;&gt;""),VALUE(INDIRECT("'総括分析データ '!"&amp;DL$78&amp;$C142)),""))</f>
        <v/>
      </c>
      <c r="DN142" s="192" t="str">
        <f ca="1">IF($F$12&lt;$B142,"",IF(OR(AND($F$12&gt;=$B142,COUNTIF($F$22:$I$32,"走行距離（高速道路）")=0),$D142=0),"不要",IF(AND($F$12&gt;=$B142,COUNTIF($F$22:$I$32,"走行距離（高速道路）")&gt;=1,$J142="NG"),"日数NG",IF(AND($F$12&gt;=$B142,COUNTIF($F$22:$I$32,"走行距離（高速道路）")&gt;=1,$D142=1,$CH142&lt;&gt;""),"OK","NG"))))</f>
        <v>不要</v>
      </c>
      <c r="DP142" s="192" t="str">
        <f ca="1">IF($F$12&lt;$B142,"",IF(OR(AND($F$12&gt;=$B142,COUNTIF($F$35:$I$45,"走行距離（高速道路）")=0),$F142=0),"不要",IF(AND($F$12&gt;=$B142,COUNTIF($F$35:$I$45,"走行距離（高速道路）")&gt;=1,$J142="NG"),"日数NG",IF(AND($F$12&gt;=$B142,COUNTIF($F$35:$I$45,"走行距離（高速道路）")&gt;=1,$F142=1,$CH142&lt;&gt;""),"OK","NG"))))</f>
        <v>不要</v>
      </c>
      <c r="DR142" s="192" t="str">
        <f ca="1">IF($F$12&lt;$B142,"",IF(OR(AND($F$12&gt;=$B142,COUNTIF($F$48:$I$58,"走行距離（高速道路）")=0),$H142=0),"不要",IF(AND($F$12&gt;=$B142,COUNTIF($F$48:$I$58,"走行距離（高速道路）")&gt;=1,$J142="NG"),"日数NG",IF(AND($F$12&gt;=$B142,COUNTIF($F$48:$I$58,"走行距離（高速道路）")&gt;=1,$H142=1,$CH142&lt;&gt;""),"OK","NG"))))</f>
        <v>不要</v>
      </c>
      <c r="DT142" s="192" t="str">
        <f ca="1">IF($F$12&lt;$B142,"",IF(COUNTIF($DN142:$DR142,"不要")=3,"OK",IF(OR($AX142="NG",$AX142="日数NG"),"距離NG",IF(DL142&gt;=0,"OK","NG"))))</f>
        <v>OK</v>
      </c>
      <c r="DV142" s="192" t="str">
        <f ca="1">IF($F$12&lt;$B142,"",IF(COUNTIF($DN142:$DR142,"不要")=3,"OK",IF(OR($AX142="NG",$AX142="日数NG"),"距離NG",IF(AND($F$12&gt;=$B142,AX142="OK",OR(DL142&lt;=AZ142,DL142="")),"OK","NG"))))</f>
        <v>OK</v>
      </c>
      <c r="DX142" s="107" t="str">
        <f ca="1">IF(OR($F$12&lt;$B142,COUNTIF($DN142:$DR142,"不要")=3),"",IF(AND($F$12&gt;=$B142,ISNUMBER(DL142)=TRUE),DL142,0))</f>
        <v/>
      </c>
      <c r="DZ142" s="192" t="str">
        <f ca="1">IF($F$12&lt;$B142,"",IF(AND($F$12&gt;=$B142,INDIRECT("'総括分析データ '!"&amp;DZ$78&amp;$C142)&lt;&gt;""),VALUE(INDIRECT("'総括分析データ '!"&amp;DZ$78&amp;$C142)),""))</f>
        <v/>
      </c>
      <c r="EB142" s="192" t="str">
        <f ca="1">IF($F$12&lt;$B142,"",IF(COUNTIF($CJ142:$CN142,"不要")=3,"OK",IF($N142="NG","日数NG",IF(OR(DZ142&gt;=0,DZ142=""),"OK","NG"))))</f>
        <v>OK</v>
      </c>
      <c r="ED142" s="192" t="str">
        <f ca="1">IF($F$12&lt;$B142,"",IF(COUNTIF($CJ142:$CN142,"不要")=3,"OK",IF($N142="NG","日数NG",IF(OR(DZ142&lt;=CH142,DZ142=""),"OK","NG"))))</f>
        <v>OK</v>
      </c>
      <c r="EF142" s="107">
        <f ca="1">IF($F$12&lt;$B142,"",IF(AND($F$12&gt;=$B142,ISNUMBER(DZ142)=TRUE),DZ142,0))</f>
        <v>0</v>
      </c>
      <c r="EH142" s="192" t="str">
        <f ca="1">IF($F$12&lt;$B142,"",IF(AND($F$12&gt;=$B142,INDIRECT("'総括分析データ '!"&amp;EH$78&amp;$C142)&lt;&gt;""),VALUE(INDIRECT("'総括分析データ '!"&amp;EH$78&amp;$C142)),""))</f>
        <v/>
      </c>
      <c r="EJ142" s="192" t="str">
        <f ca="1">IF($F$12&lt;$B142,"",IF(COUNTIF($CX142:$DB142,"不要")=3,"OK",IF(OR($AX142="NG",$AX142="日数NG"),"距離NG",IF(OR(EH142&gt;=0,EH142=""),"OK","NG"))))</f>
        <v>OK</v>
      </c>
      <c r="EL142" s="192" t="str">
        <f ca="1">IF($F$12&lt;$B142,"",IF(COUNTIF($CX142:$DB142,"不要")=3,"OK",IF(OR($AX142="NG",$AX142="日数NG"),"距離NG",IF(OR(EH142&lt;=120,EH142=""),"OK","NG"))))</f>
        <v>OK</v>
      </c>
      <c r="EN142" s="92">
        <f ca="1">IF($F$12&lt;$B142,"",IF(AND($F$12&gt;=$B142,ISNUMBER(EH142)=TRUE),EH142,0))</f>
        <v>0</v>
      </c>
      <c r="EP142">
        <v>32</v>
      </c>
      <c r="ER142" s="192" t="str">
        <f ca="1">IF($F$12&lt;$B142,"",IF(AND($F$12&gt;=$B142,INDIRECT("'総括分析データ '!"&amp;ER$78&amp;$C142)&lt;&gt;""),VALUE(INDIRECT("'総括分析データ '!"&amp;ER$78&amp;$C142)),""))</f>
        <v/>
      </c>
      <c r="ET142" s="192" t="str">
        <f ca="1">IF($F$12&lt;$B142,"",IF(AND($F$12&gt;=$B142,INDIRECT("'総括分析データ '!"&amp;ET$78&amp;$C142)&lt;&gt;""),VALUE(INDIRECT("'総括分析データ '!"&amp;ET$78&amp;$C142)),""))</f>
        <v/>
      </c>
      <c r="EV142" s="192" t="str">
        <f ca="1">IF($F$12&lt;$B142,"",IF(OR(AND($F$12&gt;=$B142,COUNTIF($F$22:$I$32,"荷積み・荷卸し")=0),$D142=0),"不要",IF(AND($F$12&gt;=$B142,COUNTIF($F$22:$I$32,"荷積み・荷卸し")&gt;=1,$J142="NG"),"日数NG",IF(OR(AND($F$12&gt;=$B142,COUNTIF($F$22:$I$32,"荷積み・荷卸し")&gt;=1,$D142=1,$ER142&lt;&gt;""),AND($F$12&gt;=$B142,COUNTIF($F$22:$I$32,"荷積み・荷卸し")&gt;=1,$D142=1,$ET142&lt;&gt;"")),"OK","NG"))))</f>
        <v>不要</v>
      </c>
      <c r="EX142" s="192" t="str">
        <f ca="1">IF($F$12&lt;$B142,"",IF(OR(AND($F$12&gt;=$B142,COUNTIF($F$35:$I$45,"荷積み・荷卸し")=0),$F142=0),"不要",IF(AND($F$12&gt;=$B142,COUNTIF($F$35:$I$45,"荷積み・荷卸し")&gt;=1,$J142="NG"),"日数NG",IF(OR(AND($F$12&gt;=$B142,COUNTIF($F$35:$I$45,"荷積み・荷卸し")&gt;=1,$F142=1,$ER142&lt;&gt;""),AND($F$12&gt;=$B142,COUNTIF($F$35:$I$45,"荷積み・荷卸し")&gt;=1,$F142=1,$ET142&lt;&gt;"")),"OK","NG"))))</f>
        <v>不要</v>
      </c>
      <c r="EZ142" s="192" t="str">
        <f ca="1">IF($F$12&lt;$B142,"",IF(OR(AND($F$12&gt;=$B142,COUNTIF($F$48:$I$58,"荷積み・荷卸し")=0),$H142=0),"不要",IF(AND($F$12&gt;=$B142,COUNTIF($F$48:$I$58,"荷積み・荷卸し")&gt;=1,$J142="NG"),"日数NG",IF(OR(AND($F$12&gt;=$B142,COUNTIF($F$48:$I$58,"荷積み・荷卸し")&gt;=1,$H142=1,$ER142&lt;&gt;""),AND($F$12&gt;=$B142,COUNTIF($F$48:$I$58,"荷積み・荷卸し")&gt;=1,$H142=1,$ET142&lt;&gt;"")),"OK","NG"))))</f>
        <v>不要</v>
      </c>
      <c r="FB142" s="192" t="str">
        <f ca="1">IF($F$12&lt;$B142,"",IF(COUNTIF($EV142:$EZ142,"不要")=3,"OK",IF($N142="NG","日数NG",IF(OR(ER142&gt;=0,ER142=""),"OK","NG"))))</f>
        <v>OK</v>
      </c>
      <c r="FD142" s="192" t="str">
        <f ca="1">IF($F$12&lt;$B142,"",IF(COUNTIF($EV142:$EZ142,"不要")=3,"OK",IF($N142="NG","日数NG",IF(OR(ER142&lt;=$L142*1440,ER142=""),"OK","NG"))))</f>
        <v>OK</v>
      </c>
      <c r="FF142" s="192" t="str">
        <f ca="1">IF($F$12&lt;$B142,"",IF(COUNTIF($EV142:$EZ142,"不要")=3,"OK",IF($N142="NG","日数NG",IF(OR(ET142&gt;=0,ET142=""),"OK","NG"))))</f>
        <v>OK</v>
      </c>
      <c r="FH142" s="192" t="str">
        <f ca="1">IF($F$12&lt;$B142,"",IF(COUNTIF($EV142:$EZ142,"不要")=3,"OK",IF($N142="NG","日数NG",IF(OR(ET142&lt;=$L142*1440,ET142=""),"OK","NG"))))</f>
        <v>OK</v>
      </c>
      <c r="FJ142" s="107" t="str">
        <f ca="1">IF($F$12&lt;$B142,"",IF(COUNTIF($EV142:$EZ142,"不要")=3,"",IF(AND($F$12&gt;=$B142,ISNUMBER(ER142)=TRUE),ER142,0)))</f>
        <v/>
      </c>
      <c r="FL142" s="107" t="str">
        <f ca="1">IF($F$12&lt;$B142,"",IF(COUNTIF($EV142:$EZ142,"不要")=3,"",IF(AND($F$12&gt;=$B142,ISNUMBER(ET142)=TRUE),ET142,0)))</f>
        <v/>
      </c>
      <c r="FN142" s="192" t="str">
        <f ca="1">IF($F$12&lt;$B142,"",IF(AND($F$12&gt;=$B142,INDIRECT("'総括分析データ '!"&amp;FN$78&amp;$C142)&lt;&gt;""),VALUE(INDIRECT("'総括分析データ '!"&amp;FN$78&amp;$C142)),""))</f>
        <v/>
      </c>
      <c r="FP142" s="192" t="str">
        <f ca="1">IF($F$12&lt;$B142,"",IF(OR(AND($F$12&gt;=$B142,COUNTIF($F$22:$I$32,"荷待ち時間")=0),$D142=0),"不要",IF(AND($F$12&gt;=$B142,COUNTIF($F$22:$I$32,"荷待ち時間")&gt;=1,$J142="NG"),"日数NG",IF(AND($F$12&gt;=$B142,COUNTIF($F$22:$I$32,"荷待ち時間")&gt;=1,$D142=1,$FN142&lt;&gt;""),"OK","NG"))))</f>
        <v>不要</v>
      </c>
      <c r="FR142" s="192" t="str">
        <f ca="1">IF($F$12&lt;$B142,"",IF(OR(AND($F$12&gt;=$B142,COUNTIF($F$35:$I$45,"荷待ち時間")=0),$F142=0),"不要",IF(AND($F$12&gt;=$B142,COUNTIF($F$35:$I$45,"荷待ち時間")&gt;=1,$J142="NG"),"日数NG",IF(AND($F$12&gt;=$B142,COUNTIF($F$35:$I$45,"荷待ち時間")&gt;=1,$F142=1,$FN142&lt;&gt;""),"OK","NG"))))</f>
        <v>不要</v>
      </c>
      <c r="FT142" s="192" t="str">
        <f ca="1">IF($F$12&lt;$B142,"",IF(OR(AND($F$12&gt;=$B142,COUNTIF($F$48:$I$58,"荷待ち時間")=0),$H142=0),"不要",IF(AND($F$12&gt;=$B142,COUNTIF($F$48:$I$58,"荷待ち時間")&gt;=1,$J142="NG"),"日数NG",IF(AND($F$12&gt;=$B142,COUNTIF($F$48:$I$58,"荷待ち時間")&gt;=1,$H142=1,$FN142&lt;&gt;""),"OK","NG"))))</f>
        <v>不要</v>
      </c>
      <c r="FV142" s="192" t="str">
        <f ca="1">IF($F$12&lt;$B142,"",IF(COUNTIF($FP142:$FT142,"不要")=3,"OK",IF($N142="NG","日数NG",IF(FN142&gt;=0,"OK","NG"))))</f>
        <v>OK</v>
      </c>
      <c r="FX142" s="192" t="str">
        <f ca="1">IF($F$12&lt;$B142,"",IF(COUNTIF($FP142:$FT142,"不要")=3,"OK",IF($N142="NG","日数NG",IF(AND($F$12&gt;=$B142,$N142="OK",FN142&lt;=$L142*1440),"OK","NG"))))</f>
        <v>OK</v>
      </c>
      <c r="FZ142" s="107" t="str">
        <f ca="1">IF($F$12&lt;$B142,"",IF(COUNTIF($FP142:$FT142,"不要")=3,"",IF(AND($F$12&gt;=$B142,ISNUMBER(FN142)=TRUE),FN142,0)))</f>
        <v/>
      </c>
      <c r="GB142">
        <v>32</v>
      </c>
      <c r="GD142" s="192" t="str">
        <f ca="1">IF($F$12&lt;$B142,"",IF(AND($F$12&gt;=$B142,INDIRECT("'総括分析データ '!"&amp;GD$78&amp;$C142)&lt;&gt;""),VALUE(INDIRECT("'総括分析データ '!"&amp;GD$78&amp;$C142)),""))</f>
        <v/>
      </c>
      <c r="GF142" s="192" t="str">
        <f ca="1">IF($F$12&lt;$B142,"",IF(OR(AND($F$12&gt;=$B142,COUNTIF($F$22:$I$32,"荷待ち時間（うちアイドリング時間）")=0),$D142=0),"不要",IF(AND($F$12&gt;=$B142,COUNTIF($F$22:$I$32,"荷待ち時間（うちアイドリング時間）")&gt;=1,$J142="NG"),"日数NG",IF(AND($F$12&gt;=$B142,COUNTIF($F$22:$I$32,"荷待ち時間（うちアイドリング時間）")&gt;=1,$D142=1,GD142&lt;&gt;""),"OK","NG"))))</f>
        <v>不要</v>
      </c>
      <c r="GH142" s="192" t="str">
        <f ca="1">IF($F$12&lt;$B142,"",IF(OR(AND($F$12&gt;=$B142,COUNTIF($F$35:$I$45,"荷待ち時間（うちアイドリング時間）")=0),$F142=0),"不要",IF(AND($F$12&gt;=$B142,COUNTIF($F$35:$I$45,"荷待ち時間（うちアイドリング時間）")&gt;=1,$J142="NG"),"日数NG",IF(AND($F$12&gt;=$B142,COUNTIF($F$35:$I$45,"荷待ち時間（うちアイドリング時間）")&gt;=1,$F142=1,$GD142&lt;&gt;""),"OK","NG"))))</f>
        <v>不要</v>
      </c>
      <c r="GJ142" s="192" t="str">
        <f ca="1">IF($F$12&lt;$B142,"",IF(OR(AND($F$12&gt;=$B142,COUNTIF($F$48:$I$58,"荷待ち時間（うちアイドリング時間）")=0),$H142=0),"不要",IF(AND($F$12&gt;=$B142,COUNTIF($F$48:$I$58,"荷待ち時間（うちアイドリング時間）")&gt;=1,$J142="NG"),"日数NG",IF(AND($F$12&gt;=$B142,COUNTIF($F$48:$I$58,"荷待ち時間（うちアイドリング時間）")&gt;=1,$H142=1,$GD142&lt;&gt;""),"OK","NG"))))</f>
        <v>不要</v>
      </c>
      <c r="GL142" s="192" t="str">
        <f ca="1">IF($F$12&lt;$B142,"",IF(OR(AND($F$12&gt;=$B142,$F142=0),AND($F$12&gt;=$B142,$F$16&lt;&gt;5)),"不要",IF(AND($F$12&gt;=$B142,$F$16=5,$GD142&lt;&gt;""),"OK","NG")))</f>
        <v>不要</v>
      </c>
      <c r="GN142" s="192" t="str">
        <f ca="1">IF($F$12&lt;$B142,"",IF($N142="NG","日数NG",IF(GD142&gt;=0,"OK","NG")))</f>
        <v>OK</v>
      </c>
      <c r="GP142" s="192" t="str">
        <f ca="1">IF($F$12&lt;$B142,"",IF($N142="NG","日数NG",IF(OR(COUNTIF(GF142:GL142,"不要")=4,AND($F$12&gt;=$B142,$N142="OK",$FN142&gt;=0,$GD142&lt;=FN142),AND($F$12&gt;=$B142,$N142="OK",$FN142="",$GD142&lt;=$L142*1440)),"OK","NG")))</f>
        <v>OK</v>
      </c>
      <c r="GR142" s="107" t="str">
        <f ca="1">IF($F$12&lt;$B142,"",IF(COUNTIF($GF142:$GJ142,"不要")=3,"",IF(AND($F$12&gt;=$B142,ISNUMBER(GD142)=TRUE),GD142,0)))</f>
        <v/>
      </c>
      <c r="GT142" s="192" t="str">
        <f ca="1">IF($F$12&lt;$B142,"",IF(AND($F$12&gt;=$B142,INDIRECT("'総括分析データ '!"&amp;GT$78&amp;$C142)&lt;&gt;""),VALUE(INDIRECT("'総括分析データ '!"&amp;GT$78&amp;$C142)),""))</f>
        <v/>
      </c>
      <c r="GV142" s="192" t="str">
        <f ca="1">IF($F$12&lt;$B142,"",IF(OR(AND($F$12&gt;=$B142,COUNTIF($F$22:$I$32,"早着による待機時間")=0),$D142=0),"不要",IF(AND($F$12&gt;=$B142,COUNTIF($F$22:$I$32,"早着による待機時間")&gt;=1,$J142="NG"),"日数NG",IF(AND($F$12&gt;=$B142,COUNTIF($F$22:$I$32,"早着による待機時間")&gt;=1,$D142=1,GT142&lt;&gt;""),"OK","NG"))))</f>
        <v>不要</v>
      </c>
      <c r="GX142" s="192" t="str">
        <f ca="1">IF($F$12&lt;$B142,"",IF(OR(AND($F$12&gt;=$B142,COUNTIF($F$35:$I$45,"早着による待機時間")=0),$F142=0),"不要",IF(AND($F$12&gt;=$B142,COUNTIF($F$35:$I$45,"早着による待機時間")&gt;=1,$J142="NG"),"日数NG",IF(AND($F$12&gt;=$B142,COUNTIF($F$35:$I$45,"早着による待機時間")&gt;=1,$F142=1,GT142&lt;&gt;""),"OK","NG"))))</f>
        <v>不要</v>
      </c>
      <c r="GZ142" s="192" t="str">
        <f ca="1">IF($F$12&lt;$B142,"",IF(OR(AND($F$12&gt;=$B142,COUNTIF($F$48:$I$58,"早着による待機時間")=0),$H142=0),"不要",IF(AND($F$12&gt;=$B142,COUNTIF($F$48:$I$58,"早着による待機時間")&gt;=1,$J142="NG"),"日数NG",IF(AND($F$12&gt;=$B142,COUNTIF($F$48:$I$58,"早着による待機時間")&gt;=1,$H142=1,GT142&lt;&gt;""),"OK","NG"))))</f>
        <v>不要</v>
      </c>
      <c r="HB142" s="192" t="str">
        <f ca="1">IF($F$12&lt;$B142,"",IF(COUNTIF($GV142:$GZ142,"不要")=3,"OK",IF($N142="NG","日数NG",IF(GT142&gt;=0,"OK","NG"))))</f>
        <v>OK</v>
      </c>
      <c r="HD142" s="192" t="str">
        <f ca="1">IF($F$12&lt;$B142,"",IF(COUNTIF($GV142:$GZ142,"不要")=3,"OK",IF($N142="NG","日数NG",IF(AND($F$12&gt;=$B142,$N142="OK",GT142&lt;=$L142*1440),"OK","NG"))))</f>
        <v>OK</v>
      </c>
      <c r="HF142" s="107" t="str">
        <f ca="1">IF($F$12&lt;$B142,"",IF(COUNTIF($GV142:$GZ142,"不要")=3,"",IF(AND($F$12&gt;=$B142,ISNUMBER(GT142)=TRUE),GT142,0)))</f>
        <v/>
      </c>
      <c r="HH142">
        <v>32</v>
      </c>
      <c r="HJ142" s="192" t="str">
        <f ca="1">IF($F$12&lt;$B142,"",IF(AND($F$12&gt;=$B142,INDIRECT("'総括分析データ '!"&amp;HJ$78&amp;$C142)&lt;&gt;""),VALUE(INDIRECT("'総括分析データ '!"&amp;HJ$78&amp;$C142)),""))</f>
        <v/>
      </c>
      <c r="HL142" s="192" t="str">
        <f ca="1">IF($F$12&lt;$B142,"",IF(OR(AND($F$12&gt;=$B142,COUNTIF($F$22:$I$32,"休憩")=0),$D142=0),"不要",IF(AND($F$12&gt;=$B142,COUNTIF($F$22:$I$32,"休憩")&gt;=1,$J142="NG"),"日数NG",IF(AND($F$12&gt;=$B142,COUNTIF($F$22:$I$32,"休憩")&gt;=1,$D142=1,HJ142&lt;&gt;""),"OK","NG"))))</f>
        <v>不要</v>
      </c>
      <c r="HN142" s="192" t="str">
        <f ca="1">IF($F$12&lt;$B142,"",IF(OR(AND($F$12&gt;=$B142,COUNTIF($F$35:$I$45,"休憩")=0),$F142=0),"不要",IF(AND($F$12&gt;=$B142,COUNTIF($F$35:$I$45,"休憩")&gt;=1,$J142="NG"),"日数NG",IF(AND($F$12&gt;=$B142,COUNTIF($F$35:$I$45,"休憩")&gt;=1,$F142=1,HJ142&lt;&gt;""),"OK","NG"))))</f>
        <v>不要</v>
      </c>
      <c r="HP142" s="192" t="str">
        <f ca="1">IF($F$12&lt;$B142,"",IF(OR(AND($F$12&gt;=$B142,COUNTIF($F$48:$I$58,"休憩")=0),$H142=0),"不要",IF(AND($F$12&gt;=$B142,COUNTIF($F$48:$I$58,"休憩")&gt;=1,$J142="NG"),"日数NG",IF(AND($F$12&gt;=$B142,COUNTIF($F$48:$I$58,"休憩")&gt;=1,$H142=1,HJ142&lt;&gt;""),"OK","NG"))))</f>
        <v>不要</v>
      </c>
      <c r="HR142" s="192" t="str">
        <f ca="1">IF($F$12&lt;$B142,"",IF(COUNTIF($HL142:$HP142,"不要")=3,"OK",IF($N142="NG","日数NG",IF(HJ142&gt;=0,"OK","NG"))))</f>
        <v>OK</v>
      </c>
      <c r="HT142" s="192" t="str">
        <f ca="1">IF($F$12&lt;$B142,"",IF(COUNTIF($HL142:$HP142,"不要")=3,"OK",IF($N142="NG","日数NG",IF(AND($F$12&gt;=$B142,$N142="OK",HJ142&lt;=$L142*1440),"OK","NG"))))</f>
        <v>OK</v>
      </c>
      <c r="HV142" s="107" t="str">
        <f ca="1">IF($F$12&lt;$B142,"",IF(COUNTIF($HL142:$HP142,"不要")=3,"",IF(AND($F$12&gt;=$B142,ISNUMBER(HJ142)=TRUE),HJ142,0)))</f>
        <v/>
      </c>
      <c r="HX142" s="192" t="str">
        <f ca="1">IF($F$12&lt;$B142,"",IF(AND($F$12&gt;=$B142,INDIRECT("'総括分析データ '!"&amp;HX$78&amp;$C142)&lt;&gt;""),VALUE(INDIRECT("'総括分析データ '!"&amp;HX$78&amp;$C142)),""))</f>
        <v/>
      </c>
      <c r="HZ142" s="192" t="str">
        <f ca="1">IF($F$12&lt;$B142,"",IF(OR(AND($F$12&gt;=$B142,COUNTIF($F$22:$I$32,"発着時刻")=0),$D142=0),"不要",IF(AND($F$12&gt;=$B142,COUNTIF($F$22:$I$32,"発着時刻")&gt;=1,$J142="NG"),"日数NG",IF(AND($F$12&gt;=$B142,COUNTIF($F$22:$I$32,"発着時刻")&gt;=1,$D142=1,HX142&lt;&gt;""),"OK","NG"))))</f>
        <v>不要</v>
      </c>
      <c r="IB142" s="192" t="str">
        <f ca="1">IF($F$12&lt;$B142,"",IF(OR(AND($F$12&gt;=$B142,COUNTIF($F$35:$I$45,"発着時刻")=0),$F142=0),"不要",IF(AND($F$12&gt;=$B142,COUNTIF($F$35:$I$45,"発着時刻")&gt;=1,$J142="NG"),"日数NG",IF(AND($F$12&gt;=$B142,COUNTIF($F$35:$I$45,"発着時刻")&gt;=1,$F142=1,HX142&lt;&gt;""),"OK","NG"))))</f>
        <v>不要</v>
      </c>
      <c r="ID142" s="192" t="str">
        <f ca="1">IF($F$12&lt;$B142,"",IF(OR(AND($F$12&gt;=$B142,COUNTIF($F$48:$I$58,"発着時刻")=0),$H142=0),"不要",IF(AND($F$12&gt;=$B142,COUNTIF($F$48:$I$58,"発着時刻")&gt;=1,$J142="NG"),"日数NG",IF(AND($F$12&gt;=$B142,COUNTIF($F$48:$I$58,"発着時刻")&gt;=1,$H142=1,HX142&lt;&gt;""),"OK","NG"))))</f>
        <v>不要</v>
      </c>
      <c r="IF142" s="192" t="str">
        <f ca="1">IF($F$12&lt;$B142,"",IF(COUNTIF(HZ142:ID142,"不要")=3,"OK",IF($N142="NG","日数NG",IF(HX142="","OK",IF(AND(HX142&gt;=0,HX142&lt;&gt;"",ROUNDUP(HX142,0)-ROUNDDOWN(HX142,0)=0),"OK","NG")))))</f>
        <v>OK</v>
      </c>
      <c r="IH142" s="107" t="str">
        <f ca="1">IF($F$12&lt;$B142,"",IF(COUNTIF(HZ142:ID142,"不要")=3,"",IF(AND($F$12&gt;=$B142,ISNUMBER(HX142)=TRUE),HX142,0)))</f>
        <v/>
      </c>
      <c r="IJ142" s="192" t="str">
        <f ca="1">IF($F$12&lt;$B142,"",IF(AND($F$12&gt;=$B142,INDIRECT("'総括分析データ '!"&amp;IJ$78&amp;$C142)&lt;&gt;""),INDIRECT("'総括分析データ '!"&amp;IJ$78&amp;$C142),""))</f>
        <v/>
      </c>
      <c r="IL142" s="192" t="str">
        <f ca="1">IF($F$12&lt;$B142,"",IF(OR(AND($F$12&gt;=$B142,COUNTIF($F$22:$I$32,"積載情報")=0),$D142=0),"不要",IF(AND($F$12&gt;=$B142,COUNTIF($F$22:$I$32,"積載情報")&gt;=1,$J142="NG"),"日数NG",IF(AND($F$12&gt;=$B142,COUNTIF($F$22:$I$32,"積載情報")&gt;=1,$D142=1,IJ142&lt;&gt;""),"OK","NG"))))</f>
        <v>不要</v>
      </c>
      <c r="IN142" s="192" t="str">
        <f ca="1">IF($F$12&lt;$B142,"",IF(OR(AND($F$12&gt;=$B142,COUNTIF($F$35:$I$45,"積載情報")=0),$F142=0),"不要",IF(AND($F$12&gt;=$B142,COUNTIF($F$35:$I$45,"積載情報")&gt;=1,$J142="NG"),"日数NG",IF(AND($F$12&gt;=$B142,COUNTIF($F$35:$I$45,"積載情報")&gt;=1,$F142=1,IJ142&lt;&gt;""),"OK","NG"))))</f>
        <v>不要</v>
      </c>
      <c r="IP142" s="192" t="str">
        <f ca="1">IF($F$12&lt;$B142,"",IF(OR(AND($F$12&gt;=$B142,COUNTIF($F$48:$I$58,"積載情報")=0),$H142=0),"不要",IF(AND($F$12&gt;=$B142,COUNTIF($F$48:$I$58,"積載情報")&gt;=1,$J142="NG"),"日数NG",IF(AND($F$12&gt;=$B142,COUNTIF($F$48:$I$58,"積載情報")&gt;=1,$H142=1,IJ142&lt;&gt;""),"OK","NG"))))</f>
        <v>不要</v>
      </c>
      <c r="IR142" s="192" t="str">
        <f ca="1">IF($F$12&lt;$B142,"",IF(COUNTIF(IL142:IP142,"不要")=3,"OK",IF($N142="NG","日数NG",IF(IJ142="","OK",IF(COUNTIF(プルダウンリスト!$C$5:$C$8,反映・確認シート!IJ142)=1,"OK","NG")))))</f>
        <v>OK</v>
      </c>
      <c r="IT142" s="107" t="str">
        <f ca="1">IF($F$12&lt;$B142,"",IF($F$12&lt;$B142,"",IF(COUNTIF(IL142:IP142,"不要")=3,"",IJ142)))</f>
        <v/>
      </c>
      <c r="IV142" s="192" t="str">
        <f ca="1">IF($F$12&lt;$B142,"",IF(OR(AND($F$12&gt;=$B142,COUNTIF($F$48:$I$58,"積載情報")=0),$H142=0),"不要",IF(AND($F$12&gt;=$B142,COUNTIF($F$48:$I$58,"積載情報")&gt;=1,$J142="NG"),"日数NG",IF(AND($F$12&gt;=$B142,COUNTIF($F$48:$I$58,"積載情報")&gt;=1,$H142=1,IP142&lt;&gt;""),"OK","NG"))))</f>
        <v>不要</v>
      </c>
      <c r="IX142">
        <v>32</v>
      </c>
      <c r="IZ142" s="192" t="str">
        <f ca="1">IF($F$12&lt;$B142,"",IF(AND($F$12&gt;=$B142,INDIRECT("'総括分析データ '!"&amp;IZ$78&amp;$C142)&lt;&gt;""),VALUE(INDIRECT("'総括分析データ '!"&amp;IZ$78&amp;$C142)),""))</f>
        <v/>
      </c>
      <c r="JB142" s="192" t="str">
        <f ca="1">IF($F$12&lt;$B142,"",IF(OR(AND($F$12&gt;=$B142,COUNTIF($F$22:$I$32,"空車情報")=0),$D142=0),"不要",IF(AND($F$12&gt;=$B142,COUNTIF($F$22:$I$32,"空車情報")&gt;=1,$J142="NG"),"日数NG",IF(AND($F$12&gt;=$B142,COUNTIF($F$22:$I$32,"空車情報")&gt;=1,$D142=1,IZ142&lt;&gt;""),"OK","NG"))))</f>
        <v>不要</v>
      </c>
      <c r="JD142" s="192" t="str">
        <f ca="1">IF($F$12&lt;$B142,"",IF(OR(AND($F$12&gt;=$B142,COUNTIF($F$35:$I$45,"空車情報")=0),$F142=0),"不要",IF(AND($F$12&gt;=$B142,COUNTIF($F$35:$I$45,"空車情報")&gt;=1,$J142="NG"),"日数NG",IF(AND($F$12&gt;=$B142,COUNTIF($F$35:$I$45,"空車情報")&gt;=1,$F142=1,IZ142&lt;&gt;""),"OK","NG"))))</f>
        <v>不要</v>
      </c>
      <c r="JF142" s="192" t="str">
        <f ca="1">IF($F$12&lt;$B142,"",IF(OR(AND($F$12&gt;=$B142,COUNTIF($F$48:$I$58,"空車情報")=0),$H142=0),"不要",IF(AND($F$12&gt;=$B142,COUNTIF($F$48:$I$58,"空車情報")&gt;=1,$J142="NG"),"日数NG",IF(AND($F$12&gt;=$B142,COUNTIF($F$48:$I$58,"空車情報")&gt;=1,$H142=1,IZ142&lt;&gt;""),"OK","NG"))))</f>
        <v>不要</v>
      </c>
      <c r="JH142" s="192" t="str">
        <f ca="1">IF($F$12&lt;$B142,"",IF(COUNTIF(JB142:JF142,"不要")=3,"OK",IF($N142="NG","日数NG",IF(IZ142&gt;=0,"OK","NG"))))</f>
        <v>OK</v>
      </c>
      <c r="JJ142" s="192" t="str">
        <f ca="1">IF($F$12&lt;$B142,"",IF(COUNTIF(JB142:JF142,"不要")=3,"OK",IF($N142="NG","日数NG",IF(OR(AND($F$12&gt;=$B142,$N142="OK",$CH142&gt;=0,IZ142&lt;=$CH142),AND($F$12&gt;=$B142,$N142="OK",$CH142="",IZ142&lt;=$L142*1440)),"OK","NG"))))</f>
        <v>OK</v>
      </c>
      <c r="JL142" s="107" t="str">
        <f ca="1">IF($F$12&lt;$B142,"",IF(COUNTIF(JB142:JF142,"不要")=3,"",IF(AND($F$12&gt;=$B142,ISNUMBER(IZ142)=TRUE),IZ142,0)))</f>
        <v/>
      </c>
      <c r="JN142" s="192" t="str">
        <f ca="1">IF($F$12&lt;$B142,"",IF(AND($F$12&gt;=$B142,INDIRECT("'総括分析データ '!"&amp;JN$78&amp;$C142)&lt;&gt;""),VALUE(INDIRECT("'総括分析データ '!"&amp;JN$78&amp;$C142)),""))</f>
        <v/>
      </c>
      <c r="JP142" s="192" t="str">
        <f ca="1">IF($F$12&lt;$B142,"",IF(OR(AND($F$12&gt;=$B142,COUNTIF($F$22:$I$32,"空車情報")=0),$D142=0),"不要",IF(AND($F$12&gt;=$B142,COUNTIF($F$22:$I$32,"空車情報")&gt;=1,$J142="NG"),"日数NG",IF(AND($F$12&gt;=$B142,COUNTIF($F$22:$I$32,"空車情報")&gt;=1,$D142=1,JN142&lt;&gt;""),"OK","NG"))))</f>
        <v>不要</v>
      </c>
      <c r="JR142" s="192" t="str">
        <f ca="1">IF($F$12&lt;$B142,"",IF(OR(AND($F$12&gt;=$B142,COUNTIF($F$35:$I$45,"空車情報")=0),$F142=0),"不要",IF(AND($F$12&gt;=$B142,COUNTIF($F$35:$I$45,"空車情報")&gt;=1,$J142="NG"),"日数NG",IF(AND($F$12&gt;=$B142,COUNTIF($F$35:$I$45,"空車情報")&gt;=1,$F142=1,JN142&lt;&gt;""),"OK","NG"))))</f>
        <v>不要</v>
      </c>
      <c r="JT142" s="192" t="str">
        <f ca="1">IF($F$12&lt;$B142,"",IF(OR(AND($F$12&gt;=$B142,COUNTIF($F$48:$I$58,"空車情報")=0),$H142=0),"不要",IF(AND($F$12&gt;=$B142,COUNTIF($F$48:$I$58,"空車情報")&gt;=1,$J142="NG"),"日数NG",IF(AND($F$12&gt;=$B142,COUNTIF($F$48:$I$58,"空車情報")&gt;=1,$H142=1,JN142&lt;&gt;""),"OK","NG"))))</f>
        <v>不要</v>
      </c>
      <c r="JV142" s="192" t="str">
        <f ca="1">IF($F$12&lt;$B142,"",IF(COUNTIF(JP142:JT142,"不要")=3,"OK",IF($N142="NG","日数NG",IF(AND($F$12&gt;=$B142,JN142&gt;=0,JN142&lt;=AV142),"OK","NG"))))</f>
        <v>OK</v>
      </c>
      <c r="JX142" s="107" t="str">
        <f ca="1">IF($F$12&lt;$B142,"",IF(COUNTIF(JP142:JT142,"不要")=3,"",IF(AND($F$12&gt;=$B142,ISNUMBER(JN142)=TRUE),JN142,0)))</f>
        <v/>
      </c>
      <c r="JZ142" s="192" t="str">
        <f ca="1">IF($F$12&lt;$B142,"",IF(AND($F$12&gt;=$B142,INDIRECT("'総括分析データ '!"&amp;JZ$78&amp;$C142)&lt;&gt;""),VALUE(INDIRECT("'総括分析データ '!"&amp;JZ$78&amp;$C142)),""))</f>
        <v/>
      </c>
      <c r="KB142" s="192" t="str">
        <f ca="1">IF($F$12&lt;$B142,"",IF(OR(AND($F$12&gt;=$B142,COUNTIF($F$22:$I$32,"空車情報")=0),$D142=0),"不要",IF(AND($F$12&gt;=$B142,COUNTIF($F$22:$I$32,"空車情報")&gt;=1,$J142="NG"),"日数NG",IF(AND($F$12&gt;=$B142,COUNTIF($F$22:$I$32,"空車情報")&gt;=1,$D142=1,JZ142&lt;&gt;""),"OK","NG"))))</f>
        <v>不要</v>
      </c>
      <c r="KD142" s="192" t="str">
        <f ca="1">IF($F$12&lt;$B142,"",IF(OR(AND($F$12&gt;=$B142,COUNTIF($F$35:$I$45,"空車情報")=0),$F142=0),"不要",IF(AND($F$12&gt;=$B142,COUNTIF($F$35:$I$45,"空車情報")&gt;=1,$J142="NG"),"日数NG",IF(AND($F$12&gt;=$B142,COUNTIF($F$35:$I$45,"空車情報")&gt;=1,$F142=1,JZ142&lt;&gt;""),"OK","NG"))))</f>
        <v>不要</v>
      </c>
      <c r="KF142" s="192" t="str">
        <f ca="1">IF($F$12&lt;$B142,"",IF(OR(AND($F$12&gt;=$B142,COUNTIF($F$48:$I$58,"空車情報")=0),$H142=0),"不要",IF(AND($F$12&gt;=$B142,COUNTIF($F$48:$I$58,"空車情報")&gt;=1,$J142="NG"),"日数NG",IF(AND($F$12&gt;=$B142,COUNTIF($F$48:$I$58,"空車情報")&gt;=1,$H142=1,JZ142&lt;&gt;""),"OK","NG"))))</f>
        <v>不要</v>
      </c>
      <c r="KH142" s="192" t="str">
        <f ca="1">IF($F$12&lt;$B142,"",IF(COUNTIF(KB142:KF142,"不要")=3,"OK",IF($N142="NG","日数NG",IF(AND($F$12&gt;=$B142,JZ142&gt;=0,JZ142&lt;=100),"OK","NG"))))</f>
        <v>OK</v>
      </c>
      <c r="KJ142" s="107" t="str">
        <f ca="1">IF($F$12&lt;$B142,"",IF(COUNTIF(KB142:KF142,"不要")=3,"",IF(AND($F$12&gt;=$B142,ISNUMBER(JZ142)=TRUE),JZ142,0)))</f>
        <v/>
      </c>
      <c r="KL142">
        <v>32</v>
      </c>
      <c r="KN142" s="192" t="str">
        <f ca="1">IF($F$12&lt;$B142,"",IF(AND($F$12&gt;=$B142,INDIRECT("'総括分析データ '!"&amp;KN$78&amp;$C142)&lt;&gt;""),VALUE(INDIRECT("'総括分析データ '!"&amp;KN$78&amp;$C142)),""))</f>
        <v/>
      </c>
      <c r="KP142" s="192" t="str">
        <f ca="1">IF($F$12&lt;$B142,"",IF(OR(AND($F$12&gt;=$B142,COUNTIF($F$22:$I$32,"交通情報")=0),$D142=0),"不要",IF(AND($F$12&gt;=$B142,COUNTIF($F$22:$I$32,"交通情報")&gt;=1,$AX142="*NG*"),"距離NG",IF(AND($F$12&gt;=$B142,COUNTIF($F$22:$I$32,"交通情報")&gt;=1,$D142=1,KN142&lt;&gt;""),"OK","NG"))))</f>
        <v>不要</v>
      </c>
      <c r="KR142" s="192" t="str">
        <f ca="1">IF($F$12&lt;$B142,"",IF(OR(AND($F$12&gt;=$B142,COUNTIF($F$35:$I$45,"交通情報")=0),$F142=0),"不要",IF(AND($F$12&gt;=$B142,COUNTIF($F$35:$I$45,"交通情報")&gt;=1,$AX142="*NG*"),"距離NG",IF(AND($F$12&gt;=$B142,COUNTIF($F$35:$I$45,"交通情報")&gt;=1,$F142=1,KN142&lt;&gt;""),"OK","NG"))))</f>
        <v>不要</v>
      </c>
      <c r="KT142" s="192" t="str">
        <f ca="1">IF($F$12&lt;$B142,"",IF(OR(AND($F$12&gt;=$B142,COUNTIF($F$48:$I$58,"交通情報")=0),$H142=0),"不要",IF(AND($F$12&gt;=$B142,COUNTIF($F$48:$I$58,"交通情報")&gt;=1,$AX142="*NG*"),"距離NG",IF(AND($F$12&gt;=$B142,COUNTIF($F$48:$I$58,"交通情報")&gt;=1,$H142=1,KN142&lt;&gt;""),"OK","NG"))))</f>
        <v>不要</v>
      </c>
      <c r="KV142" s="192" t="str">
        <f ca="1">IF($F$12&lt;$B142,"",IF(COUNTIF(KP142:KT142,"不要")=3,"OK",IF($N142="NG","日数NG",IF(AND($F$12&gt;=$B142,KN142&gt;=0,KN142&lt;=$AV142),"OK","NG"))))</f>
        <v>OK</v>
      </c>
      <c r="KX142" s="107" t="str">
        <f ca="1">IF($F$12&lt;$B142,"",IF(COUNTIF(KP142:KT142,"不要")=3,"",IF(AND($F$12&gt;=$B142,ISNUMBER(KN142)=TRUE),KN142,0)))</f>
        <v/>
      </c>
      <c r="KZ142" s="192" t="str">
        <f ca="1">IF($F$12&lt;$B142,"",IF(AND($F$12&gt;=$B142,INDIRECT("'総括分析データ '!"&amp;KZ$78&amp;$C142)&lt;&gt;""),VALUE(INDIRECT("'総括分析データ '!"&amp;KZ$78&amp;$C142)),""))</f>
        <v/>
      </c>
      <c r="LB142" s="192" t="str">
        <f ca="1">IF($F$12&lt;$B142,"",IF(OR(AND($F$12&gt;=$B142,COUNTIF($F$22:$I$32,"交通情報")=0),$D142=0),"不要",IF(AND($F$12&gt;=$B142,COUNTIF($F$22:$I$32,"交通情報")&gt;=1,$D142=1,KZ142&lt;&gt;""),"OK","NG")))</f>
        <v>不要</v>
      </c>
      <c r="LD142" s="192" t="str">
        <f ca="1">IF($F$12&lt;$B142,"",IF(OR(AND($F$12&gt;=$B142,COUNTIF($F$35:$I$45,"交通情報")=0),$F142=0),"不要",IF(AND($F$12&gt;=$B142,COUNTIF($F$35:$I$45,"交通情報")&gt;=1,$F142=1,KZ142&lt;&gt;""),"OK","NG")))</f>
        <v>不要</v>
      </c>
      <c r="LF142" s="192" t="str">
        <f ca="1">IF($F$12&lt;$B142,"",IF(OR(AND($F$12&gt;=$B142,COUNTIF($F$48:$I$58,"交通情報")=0),$H142=0),"不要",IF(AND($F$12&gt;=$B142,COUNTIF($F$48:$I$58,"交通情報")&gt;=1,$H142=1,KZ142&lt;&gt;""),"OK","NG")))</f>
        <v>不要</v>
      </c>
      <c r="LH142" s="192" t="str">
        <f ca="1">IF($F$12&lt;$B142,"",IF(COUNTIF(LB142:LF142,"不要")=3,"OK",IF($N142="NG","日数NG",IF(KZ142="","OK",IF(AND(KZ142&gt;=0,KZ142&lt;&gt;"",ROUNDUP(KZ142,0)-ROUNDDOWN(KZ142,0)=0),"OK","NG")))))</f>
        <v>OK</v>
      </c>
      <c r="LJ142" s="107" t="str">
        <f ca="1">IF($F$12&lt;$B142,"",IF(COUNTIF(LB142:LF142,"不要")=3,"",IF(AND($F$12&gt;=$B142,ISNUMBER(KZ142)=TRUE),KZ142,0)))</f>
        <v/>
      </c>
      <c r="LL142" s="192" t="str">
        <f ca="1">IF($F$12&lt;$B142,"",IF(AND($F$12&gt;=$B142,INDIRECT("'総括分析データ '!"&amp;LL$78&amp;$C142)&lt;&gt;""),VALUE(INDIRECT("'総括分析データ '!"&amp;LL$78&amp;$C142)),""))</f>
        <v/>
      </c>
      <c r="LN142" s="192" t="str">
        <f ca="1">IF($F$12&lt;$B142,"",IF(OR(AND($F$12&gt;=$B142,COUNTIF($F$22:$I$32,"交通情報")=0),$D142=0),"不要",IF(AND($F$12&gt;=$B142,COUNTIF($F$22:$I$32,"交通情報")&gt;=1,$J142="NG"),"日数NG",IF(AND($F$12&gt;=$B142,COUNTIF($F$22:$I$32,"交通情報")&gt;=1,$D142=1,LL142&lt;&gt;""),"OK","NG"))))</f>
        <v>不要</v>
      </c>
      <c r="LP142" s="192" t="str">
        <f ca="1">IF($F$12&lt;$B142,"",IF(OR(AND($F$12&gt;=$B142,COUNTIF($F$35:$I$45,"交通情報")=0),$F142=0),"不要",IF(AND($F$12&gt;=$B142,COUNTIF($F$35:$I$45,"交通情報")&gt;=1,$J142="NG"),"日数NG",IF(AND($F$12&gt;=$B142,COUNTIF($F$35:$I$45,"交通情報")&gt;=1,$F142=1,LL142&lt;&gt;""),"OK","NG"))))</f>
        <v>不要</v>
      </c>
      <c r="LR142" s="192" t="str">
        <f ca="1">IF($F$12&lt;$B142,"",IF(OR(AND($F$12&gt;=$B142,COUNTIF($F$48:$I$58,"交通情報")=0),$H142=0),"不要",IF(AND($F$12&gt;=$B142,COUNTIF($F$48:$I$58,"交通情報")&gt;=1,$J142="NG"),"日数NG",IF(AND($F$12&gt;=$B142,COUNTIF($F$48:$I$58,"交通情報")&gt;=1,$H142=1,LL142&lt;&gt;""),"OK","NG"))))</f>
        <v>不要</v>
      </c>
      <c r="LT142" s="192" t="str">
        <f ca="1">IF($F$12&lt;$B142,"",IF(COUNTIF(LN142:LR142,"不要")=3,"OK",IF($N142="NG","日数NG",IF(LL142&gt;=0,"OK","NG"))))</f>
        <v>OK</v>
      </c>
      <c r="LV142" s="192" t="str">
        <f ca="1">IF($F$12&lt;$B142,"",IF(COUNTIF(LN142:LR142,"不要")=3,"OK",IF($N142="NG","日数NG",IF(OR(AND($F$12&gt;=$B142,$N142="OK",$CH142&gt;=0,LL142&lt;=$CH142),AND($F$12&gt;=$B142,$N142="OK",$CH142="",LL142&lt;=$L142*1440)),"OK","NG"))))</f>
        <v>OK</v>
      </c>
      <c r="LX142" s="107" t="str">
        <f ca="1">IF($F$12&lt;$B142,"",IF(COUNTIF(LN142:LR142,"不要")=3,"",IF(AND($F$12&gt;=$B142,ISNUMBER(LL142)=TRUE),LL142,0)))</f>
        <v/>
      </c>
      <c r="LZ142">
        <v>32</v>
      </c>
      <c r="MB142" s="192" t="str">
        <f ca="1">IF($F$12&lt;$B142,"",IF(AND($F$12&gt;=$B142,INDIRECT("'総括分析データ '!"&amp;MB$78&amp;$C142)&lt;&gt;""),VALUE(INDIRECT("'総括分析データ '!"&amp;MB$78&amp;$C142)),""))</f>
        <v/>
      </c>
      <c r="MD142" s="192" t="str">
        <f ca="1">IF($F$12&lt;$B142,"",IF(OR(AND($F$12&gt;=$B142,COUNTIF($F$22:$I$32,"温度情報")=0),$D142=0),"不要",IF(AND($F$12&gt;=$B142,COUNTIF($F$22:$I$32,"温度情報")&gt;=1,$J142="NG"),"日数NG",IF(AND($F$12&gt;=$B142,COUNTIF($F$22:$I$32,"温度情報")&gt;=1,$D142=1,MB142&lt;&gt;""),"OK","NG"))))</f>
        <v>不要</v>
      </c>
      <c r="MF142" s="192" t="str">
        <f ca="1">IF($F$12&lt;$B142,"",IF(OR(AND($F$12&gt;=$B142,COUNTIF($F$35:$I$45,"温度情報")=0),$F142=0),"不要",IF(AND($F$12&gt;=$B142,COUNTIF($F$35:$I$45,"温度情報")&gt;=1,$J142="NG"),"日数NG",IF(AND($F$12&gt;=$B142,COUNTIF($F$35:$I$45,"温度情報")&gt;=1,$F142=1,MB142&lt;&gt;""),"OK","NG"))))</f>
        <v>不要</v>
      </c>
      <c r="MH142" s="192" t="str">
        <f ca="1">IF($F$12&lt;$B142,"",IF(OR(AND($F$12&gt;=$B142,COUNTIF($F$48:$I$58,"温度情報")=0),$H142=0),"不要",IF(AND($F$12&gt;=$B142,COUNTIF($F$48:$I$58,"温度情報")&gt;=1,$J142="NG"),"日数NG",IF(AND($F$12&gt;=$B142,COUNTIF($F$48:$I$58,"温度情報")&gt;=1,$H142=1,MB142&lt;&gt;""),"OK","NG"))))</f>
        <v>不要</v>
      </c>
      <c r="MJ142" s="192" t="str">
        <f ca="1">IF($F$12&lt;$B142,"",IF(COUNTIF(MD142:MH142,"不要")=3,"OK",IF(AND($F$12&gt;=$B142,MB142&gt;100,MB142&lt;-100),"BC","OK")))</f>
        <v>OK</v>
      </c>
      <c r="ML142" s="107" t="str">
        <f ca="1">IF($F$12&lt;$B142,"",IF(COUNTIF(MD142:MH142,"不要")=3,"",IF(AND($F$12&gt;=$B142,ISNUMBER(MB142)=TRUE),MB142,0)))</f>
        <v/>
      </c>
      <c r="MN142" s="192" t="str">
        <f ca="1">IF($F$12&lt;$B142,"",IF(AND($F$12&gt;=$B142,INDIRECT("'総括分析データ '!"&amp;MN$78&amp;$C142)&lt;&gt;""),VALUE(INDIRECT("'総括分析データ '!"&amp;MN$78&amp;$C142)),""))</f>
        <v/>
      </c>
      <c r="MP142" s="192" t="str">
        <f ca="1">IF($F$12&lt;$B142,"",IF(OR(AND($F$12&gt;=$B142,COUNTIF($F$22:$I$32,"温度情報")=0),$D142=0),"不要",IF(AND($F$12&gt;=$B142,COUNTIF($F$22:$I$32,"温度情報")&gt;=1,$J142="NG"),"日数NG",IF(AND($F$12&gt;=$B142,COUNTIF($F$22:$I$32,"温度情報")&gt;=1,$D142=1,MN142&lt;&gt;""),"OK","NG"))))</f>
        <v>不要</v>
      </c>
      <c r="MR142" s="192" t="str">
        <f ca="1">IF($F$12&lt;$B142,"",IF(OR(AND($F$12&gt;=$B142,COUNTIF($F$35:$I$45,"温度情報")=0),$F142=0),"不要",IF(AND($F$12&gt;=$B142,COUNTIF($F$35:$I$45,"温度情報")&gt;=1,$J142="NG"),"日数NG",IF(AND($F$12&gt;=$B142,COUNTIF($F$35:$I$45,"温度情報")&gt;=1,$F142=1,MN142&lt;&gt;""),"OK","NG"))))</f>
        <v>不要</v>
      </c>
      <c r="MT142" s="192" t="str">
        <f ca="1">IF($F$12&lt;$B142,"",IF(OR(AND($F$12&gt;=$B142,COUNTIF($F$48:$I$58,"温度情報")=0),$H142=0),"不要",IF(AND($F$12&gt;=$B142,COUNTIF($F$48:$I$58,"温度情報")&gt;=1,$J142="NG"),"日数NG",IF(AND($F$12&gt;=$B142,COUNTIF($F$48:$I$58,"温度情報")&gt;=1,$H142=1,MN142&lt;&gt;""),"OK","NG"))))</f>
        <v>不要</v>
      </c>
      <c r="MV142" s="192" t="str">
        <f ca="1">IF($F$12&lt;$B142,"",IF(COUNTIF(MP142:MT142,"不要")=3,"OK",IF(AND($F$12&gt;=$B142,MN142&gt;100,MN142&lt;-100),"BC","OK")))</f>
        <v>OK</v>
      </c>
      <c r="MX142" s="107" t="str">
        <f ca="1">IF($F$12&lt;$B142,"",IF(COUNTIF(MP142:MT142,"不要")=3,"",IF(AND($F$12&gt;=$B142,ISNUMBER(MN142)=TRUE),MN142,0)))</f>
        <v/>
      </c>
      <c r="MZ142" s="192" t="str">
        <f ca="1">IF($F$12&lt;$B142,"",IF(AND($F$12&gt;=$B142,INDIRECT("'総括分析データ '!"&amp;MZ$78&amp;$C142)&lt;&gt;""),VALUE(INDIRECT("'総括分析データ '!"&amp;MZ$78&amp;$C142)),""))</f>
        <v/>
      </c>
      <c r="NB142" s="192" t="str">
        <f ca="1">IF($F$12&lt;$B142,"",IF(OR(AND($F$12&gt;=$B142,COUNTIF($F$22:$I$32,"温度情報")=0),$D142=0),"不要",IF(AND($F$12&gt;=$B142,COUNTIF($F$22:$I$32,"温度情報")&gt;=1,$J142="NG"),"日数NG",IF(AND($F$12&gt;=$B142,COUNTIF($F$22:$I$32,"温度情報")&gt;=1,$D142=1,MZ142&lt;&gt;""),"OK","NG"))))</f>
        <v>不要</v>
      </c>
      <c r="ND142" s="192" t="str">
        <f ca="1">IF($F$12&lt;$B142,"",IF(OR(AND($F$12&gt;=$B142,COUNTIF($F$35:$I$45,"温度情報")=0),$F142=0),"不要",IF(AND($F$12&gt;=$B142,COUNTIF($F$35:$I$45,"温度情報")&gt;=1,$J142="NG"),"日数NG",IF(AND($F$12&gt;=$B142,COUNTIF($F$35:$I$45,"温度情報")&gt;=1,$F142=1,MZ142&lt;&gt;""),"OK","NG"))))</f>
        <v>不要</v>
      </c>
      <c r="NF142" s="192" t="str">
        <f ca="1">IF($F$12&lt;$B142,"",IF(OR(AND($F$12&gt;=$B142,COUNTIF($F$48:$I$58,"温度情報")=0),$H142=0),"不要",IF(AND($F$12&gt;=$B142,COUNTIF($F$48:$I$58,"温度情報")&gt;=1,$J142="NG"),"日数NG",IF(AND($F$12&gt;=$B142,COUNTIF($F$48:$I$58,"温度情報")&gt;=1,$H142=1,MZ142&lt;&gt;""),"OK","NG"))))</f>
        <v>不要</v>
      </c>
      <c r="NH142" s="192" t="str">
        <f ca="1">IF($F$12&lt;$B142,"",IF(COUNTIF(NB142:NF142,"不要")=3,"OK",IF($N142="NG","日数NG",IF(MZ142="","OK",IF(AND(MZ142&gt;=0,MZ142&lt;&gt;"",ROUNDUP(MZ142,0)-ROUNDDOWN(MZ142,0)=0),"OK","NG")))))</f>
        <v>OK</v>
      </c>
      <c r="NJ142" s="107" t="str">
        <f ca="1">IF($F$12&lt;$B142,"",IF(COUNTIF(NB142:NF142,"不要")=3,"",IF(AND($F$12&gt;=$B142,ISNUMBER(MZ142)=TRUE),MZ142,0)))</f>
        <v/>
      </c>
      <c r="NL142">
        <v>32</v>
      </c>
      <c r="NN142" s="192" t="str">
        <f ca="1">IF($F$12&lt;$B142,"",IF(AND($F$12&gt;=$B142,INDIRECT("'総括分析データ '!"&amp;NN$78&amp;$C142)&lt;&gt;""),INDIRECT("'総括分析データ '!"&amp;NN$78&amp;$C142),""))</f>
        <v/>
      </c>
      <c r="NP142" s="192" t="str">
        <f>IF(OR($F$12&lt;$B142,AND($F$64="",$H$64="",$J$64="")),"",IF(AND($F$12&gt;=$B142,OR($F$64="",$D142=0)),"不要",IF(AND($F$12&gt;=$B142,$F$64&lt;&gt;"",$D142=1,NN142&lt;&gt;""),"OK","NG")))</f>
        <v/>
      </c>
      <c r="NR142" s="192" t="str">
        <f>IF(OR($F$12&lt;$B142,AND($F$64="",$H$64="",$J$64="")),"",IF(AND($F$12&gt;=$B142,OR($H$64="",$H$64=17,$D142=0)),"不要",IF(AND($F$12&gt;=$B142,$H$64&lt;&gt;"",$D142=1,NN142&lt;&gt;""),"OK","NG")))</f>
        <v/>
      </c>
      <c r="NT142" s="107" t="str">
        <f>IF(OR(COUNTIF(NP142:NR142,"不要")=2,AND(NP142="",NR142="")),"",NN142)</f>
        <v/>
      </c>
      <c r="NV142" s="192" t="str">
        <f ca="1">IF($F$12&lt;$B142,"",IF(AND($F$12&gt;=$B142,INDIRECT("'総括分析データ '!"&amp;NV$78&amp;$C142)&lt;&gt;""),INDIRECT("'総括分析データ '!"&amp;NV$78&amp;$C142),""))</f>
        <v/>
      </c>
      <c r="NX142" s="192" t="str">
        <f>IF(OR($F$12&lt;$B142,AND($F$66="",$H$66="",$J$66="")),"",IF(AND($F$12&gt;=$B142,OR($F$66="",$D142=0)),"不要",IF(AND($F$12&gt;=$B142,$F$66&lt;&gt;"",$D142=1,NV142&lt;&gt;""),"OK","NG")))</f>
        <v/>
      </c>
      <c r="NZ142" s="192" t="str">
        <f>IF(OR($F$12&lt;$B142,AND($F$66="",$H$66="",$J$66="")),"",IF(AND($F$12&gt;=$B142,OR($H$66="",$H$66=17,$D142=0)),"不要",IF(AND($F$12&gt;=$B142,$H$66&lt;&gt;"",$D142=1,NV142&lt;&gt;""),"OK","NG")))</f>
        <v/>
      </c>
      <c r="OB142" s="107" t="str">
        <f>IF(OR(COUNTIF(NX142:NZ142,"不要")=2,AND(NX142="",NZ142="")),"",NV142)</f>
        <v/>
      </c>
      <c r="OD142" s="192" t="str">
        <f ca="1">IF($F$12&lt;$B142,"",IF(AND($F$12&gt;=$B142,INDIRECT("'総括分析データ '!"&amp;OD$78&amp;$C142)&lt;&gt;""),INDIRECT("'総括分析データ '!"&amp;OD$78&amp;$C142),""))</f>
        <v/>
      </c>
      <c r="OF142" s="192" t="str">
        <f>IF(OR($F$12&lt;$B142,AND($F$68="",$H$68="",$J$68="")),"",IF(AND($F$12&gt;=$B142,OR($F$68="",$D142=0)),"不要",IF(AND($F$12&gt;=$B142,$F$68&lt;&gt;"",$D142=1,OD142&lt;&gt;""),"OK","NG")))</f>
        <v/>
      </c>
      <c r="OH142" s="192" t="str">
        <f>IF(OR($F$12&lt;$B142,AND($F$68="",$H$68="",$J$68="")),"",IF(AND($F$12&gt;=$B142,OR($H$68="",$H$68=17,$D142=0)),"不要",IF(AND($F$12&gt;=$B142,$H$68&lt;&gt;"",$D142=1,OD142&lt;&gt;""),"OK","NG")))</f>
        <v/>
      </c>
      <c r="OJ142" s="107" t="str">
        <f>IF(OR(COUNTIF(OF142:OH142,"不要")=2,AND(OF142="",OH142="")),"",OD142)</f>
        <v/>
      </c>
      <c r="OL142" s="192" t="str">
        <f ca="1">IF($F$12&lt;$B142,"",IF(AND($F$12&gt;=$B142,INDIRECT("'総括分析データ '!"&amp;OL$78&amp;$C142)&lt;&gt;""),INDIRECT("'総括分析データ '!"&amp;OL$78&amp;$C142),""))</f>
        <v/>
      </c>
      <c r="ON142" s="192" t="str">
        <f>IF(OR($F$12&lt;$B142,AND($F$70="",$H$70="",$J$70="")),"",IF(AND($F$12&gt;=$B142,OR($F$70="",$D142=0)),"不要",IF(AND($F$12&gt;=$B142,$F$70&lt;&gt;"",$D142=1,OL142&lt;&gt;""),"OK","NG")))</f>
        <v/>
      </c>
      <c r="OP142" s="192" t="str">
        <f>IF(OR($F$12&lt;$B142,AND($F$70="",$H$70="",$J$70="")),"",IF(AND($F$12&gt;=$B142,OR($H$70="",$H$70=17,$D142=0)),"不要",IF(AND($F$12&gt;=$B142,$H$70&lt;&gt;"",$D142=1,OL142&lt;&gt;""),"OK","NG")))</f>
        <v/>
      </c>
      <c r="OR142" s="107" t="str">
        <f>IF(OR(COUNTIF(ON142:OP142,"不要")=2,AND(ON142="",OP142="")),"",OL142)</f>
        <v/>
      </c>
    </row>
    <row r="143" spans="2:408" ht="5.0999999999999996" customHeight="1" thickBot="1" x14ac:dyDescent="0.2">
      <c r="L143" s="6"/>
      <c r="CT143" s="108"/>
      <c r="EF143" s="108"/>
      <c r="FJ143" s="108"/>
      <c r="FL143" s="108"/>
      <c r="FZ143" s="108"/>
      <c r="GR143" s="108"/>
      <c r="HF143" s="108"/>
      <c r="HV143" s="108"/>
      <c r="IT143" s="6"/>
      <c r="JL143" s="108"/>
      <c r="JX143" s="6"/>
      <c r="KJ143" s="6"/>
      <c r="KX143" s="6"/>
      <c r="LJ143" s="6"/>
      <c r="LX143" s="108"/>
      <c r="ML143" s="6"/>
      <c r="MX143" s="6"/>
      <c r="NJ143" s="6"/>
    </row>
    <row r="144" spans="2:408" ht="14.25" thickBot="1" x14ac:dyDescent="0.2">
      <c r="B144">
        <v>33</v>
      </c>
      <c r="C144">
        <v>46</v>
      </c>
      <c r="D144" s="52">
        <f ca="1">IF($F$12&lt;$B144,"",IF(AND($F$12&gt;=$B144,INDIRECT("'総括分析データ '!"&amp;D$78&amp;$C144)="○"),1,IF(AND($F$12&gt;=$B144,INDIRECT("'総括分析データ '!"&amp;D$78&amp;$C144)&lt;&gt;"○"),0)))</f>
        <v>0</v>
      </c>
      <c r="F144" s="52">
        <f ca="1">IF($F$12&lt;$B144,"",IF(AND($F$12&gt;=$B144,INDIRECT("'総括分析データ '!"&amp;F$78&amp;$C144)="○"),1,IF(AND($F$12&gt;=$B144,INDIRECT("'総括分析データ '!"&amp;F$78&amp;$C144)&lt;&gt;"○"),0)))</f>
        <v>0</v>
      </c>
      <c r="H144" s="52">
        <f ca="1">IF($F$12&lt;$B144,"",IF(AND($F$12&gt;=$B144,INDIRECT("'総括分析データ '!"&amp;H$78&amp;$C144)="○"),1,IF(AND($F$12&gt;=$B144,INDIRECT("'総括分析データ '!"&amp;H$78&amp;$C144)&lt;&gt;"○"),0)))</f>
        <v>0</v>
      </c>
      <c r="J144" s="192" t="str">
        <f ca="1">IF($F$12&lt;B144,"",IF(AND($F$12&gt;=B144,$F$18="",H144=1),"NG",IF(AND($F$12&gt;=B144,$F$18=17,D144=0,F144=0,H144=0),"NG",IF(AND($F$12&gt;=B144,$F$18="",D144=0,F144=0),"NG",IF(AND($F$12&gt;=B144,OR(D144&gt;=2,F144&gt;=2,H144&gt;=2)),"NG","OK")))))</f>
        <v>NG</v>
      </c>
      <c r="L144" s="52">
        <f ca="1">IF($F$12&lt;B144,"",IF(ISNUMBER(INDIRECT("'総括分析データ '!"&amp;L$78&amp;$C144))=TRUE,VALUE(INDIRECT("'総括分析データ '!"&amp;L$78&amp;$C144)),0))</f>
        <v>0</v>
      </c>
      <c r="N144" s="192" t="str">
        <f ca="1">IF($F$12&lt;$B144,"",IF(AND(L144="",L144&lt;10),"NG","OK"))</f>
        <v>OK</v>
      </c>
      <c r="O144" s="6"/>
      <c r="P144" s="52" t="str">
        <f ca="1">IF($F$12&lt;$B144,"",IF(AND($F$12&gt;=$B144,INDIRECT("'総括分析データ '!"&amp;P$78&amp;$C144)&lt;&gt;""),INDIRECT("'総括分析データ '!"&amp;P$78&amp;$C144),""))</f>
        <v/>
      </c>
      <c r="R144" s="52" t="str">
        <f ca="1">IF($F$12&lt;$B144,"",IF(AND($F$12&gt;=$B144,INDIRECT("'総括分析データ '!"&amp;R$78&amp;$C144)&lt;&gt;""),UPPER(INDIRECT("'総括分析データ '!"&amp;R$78&amp;$C144)),""))</f>
        <v/>
      </c>
      <c r="T144" s="52" t="str">
        <f ca="1">IF($F$12&lt;$B144,"",IF(AND($F$12&gt;=$B144,INDIRECT("'総括分析データ '!"&amp;T$78&amp;$C144)&lt;&gt;""),INDIRECT("'総括分析データ '!"&amp;T$78&amp;$C144),""))</f>
        <v/>
      </c>
      <c r="V144" s="52" t="str">
        <f ca="1">IF($F$12&lt;$B144,"",IF(AND($F$12&gt;=$B144,INDIRECT("'総括分析データ '!"&amp;V$78&amp;$C144)&lt;&gt;""),VALUE(INDIRECT("'総括分析データ '!"&amp;V$78&amp;$C144)),""))</f>
        <v/>
      </c>
      <c r="X144" s="192" t="str">
        <f ca="1">IF($F$12&lt;$B144,"",IF(AND($F$12&gt;=$B144,COUNTIF(プルダウンリスト!$F$3:$F$137,反映・確認シート!P144)=1,COUNTIF(プルダウンリスト!$H$3:$H$4233,反映・確認シート!R144)&gt;=1,T144&lt;&gt;"",V144&lt;&gt;""),"OK","NG"))</f>
        <v>NG</v>
      </c>
      <c r="Z144" s="453" t="str">
        <f ca="1">P144&amp;R144&amp;T144&amp;V144</f>
        <v/>
      </c>
      <c r="AA144" s="454"/>
      <c r="AB144" s="455"/>
      <c r="AD144" s="453" t="str">
        <f ca="1">IF($F$12&lt;$B144,"",IF(AND($F$12&gt;=$B144,INDIRECT("'総括分析データ '!"&amp;AD$78&amp;$C144)&lt;&gt;""),ASC(INDIRECT("'総括分析データ '!"&amp;AD$78&amp;$C144)),""))</f>
        <v/>
      </c>
      <c r="AE144" s="454"/>
      <c r="AF144" s="455"/>
      <c r="AH144" s="192" t="str">
        <f ca="1">IF($F$12&lt;$B144,"",IF(AND($F$12&gt;=$B144,AD144&lt;&gt;""),"OK","NG"))</f>
        <v>NG</v>
      </c>
      <c r="AJ144" s="462" t="str">
        <f ca="1">IF($F$12&lt;$B144,"",IF(AND($F$12&gt;=$B144,INDIRECT("'総括分析データ '!"&amp;AJ$78&amp;$C144)&lt;&gt;""),DBCS(SUBSTITUTE(SUBSTITUTE(INDIRECT("'総括分析データ '!"&amp;AJ$78&amp;$C144),"　"," ")," ","")),""))</f>
        <v/>
      </c>
      <c r="AK144" s="463"/>
      <c r="AL144" s="464"/>
      <c r="AN144" s="192" t="str">
        <f ca="1">IF($F$12&lt;$B144,"",IF(AND($F$12&gt;=$B144,AJ144&lt;&gt;""),"OK","BC"))</f>
        <v>BC</v>
      </c>
      <c r="AP144" s="52" t="str">
        <f ca="1">IF(OR($F$12&lt;$B144,INDIRECT("'総括分析データ '!"&amp;AP$78&amp;$C144)=""),"",INDIRECT("'総括分析データ '!"&amp;AP$78&amp;$C144))</f>
        <v/>
      </c>
      <c r="AR144" s="192" t="str">
        <f ca="1">IF($F$12&lt;$B144,"",IF(AND($F$12&gt;=$B144,COUNTIF(プルダウンリスト!$C$13:$C$16,反映・確認シート!AP144)=1),"OK","NG"))</f>
        <v>NG</v>
      </c>
      <c r="AT144">
        <v>33</v>
      </c>
      <c r="AV144" s="192" t="str">
        <f ca="1">IF($F$12&lt;$B144,"",IF(AND($F$12&gt;=$B144,INDIRECT("'総括分析データ '!"&amp;AV$78&amp;$C144)&lt;&gt;""),INDIRECT("'総括分析データ '!"&amp;AV$78&amp;$C144),""))</f>
        <v/>
      </c>
      <c r="AX144" s="192" t="str">
        <f ca="1">IF($F$12&lt;$B144,"",IF($N144="NG","日数NG",IF(OR(AND($F$6="連携前",$F$12&gt;=$B144,AV144&gt;0,AV144&lt;L144*2880),AND($F$6="連携後",$F$12&gt;=$B144,AV144&gt;=0,AV144&lt;L144*2880)),"OK","NG")))</f>
        <v>NG</v>
      </c>
      <c r="AZ144" s="92">
        <f ca="1">IF($F$12&lt;$B144,"",IF(AND($F$12&gt;=$B144,ISNUMBER(AV144)=TRUE),AV144,0))</f>
        <v>0</v>
      </c>
      <c r="BB144" s="192" t="str">
        <f ca="1">IF($F$12&lt;$B144,"",IF(AND($F$12&gt;=$B144,INDIRECT("'総括分析データ '!"&amp;BB$78&amp;$C144)&lt;&gt;""),VALUE(INDIRECT("'総括分析データ '!"&amp;BB$78&amp;$C144)),""))</f>
        <v/>
      </c>
      <c r="BD144" s="192" t="str">
        <f ca="1">IF($F$12&lt;$B144,"",IF($N144="NG","日数NG",IF(BB144="","NG",IF(AND($F$12&gt;=$B144,$BB144&lt;=$L144*100),"OK","BC"))))</f>
        <v>NG</v>
      </c>
      <c r="BF144" s="192" t="str">
        <f ca="1">IF($F$12&lt;$B144,"",IF(OR($AX144="NG",$AX144="日数NG"),"距離NG",IF(AND($F$12&gt;=$B144,OR(AND($F$6="連携前",$BB144&gt;0),AND($F$6="連携後",$AZ144=0,$BB144=0),AND($F$6="連携後",$AZ144&gt;0,$BB144&gt;0))),"OK","NG")))</f>
        <v>距離NG</v>
      </c>
      <c r="BH144" s="92" t="str">
        <f ca="1">IF($F$12&lt;$B144,"",BB144)</f>
        <v/>
      </c>
      <c r="BJ144" s="192" t="str">
        <f ca="1">IF($F$12&lt;$B144,"",IF(AND($F$12&gt;=$B144,INDIRECT("'総括分析データ '!"&amp;BJ$78&amp;$C144)&lt;&gt;""),VALUE(INDIRECT("'総括分析データ '!"&amp;BJ$78&amp;$C144)),""))</f>
        <v/>
      </c>
      <c r="BL144" s="192" t="str">
        <f ca="1">IF($F$12&lt;$B144,"",IF($N144="NG","日数NG",IF(AND(BJ144&gt;=0,BJ144&lt;&gt;"",BJ144&lt;=100),"OK","NG")))</f>
        <v>NG</v>
      </c>
      <c r="BN144" s="92">
        <f ca="1">IF($F$12&lt;$B144,"",IF(AND($F$12&gt;=$B144,ISNUMBER(BJ144)=TRUE),BJ144,0))</f>
        <v>0</v>
      </c>
      <c r="BP144" s="192" t="str">
        <f ca="1">IF($F$12&lt;$B144,"",IF(AND($F$12&gt;=$B144,INDIRECT("'総括分析データ '!"&amp;BP$78&amp;$C144)&lt;&gt;""),VALUE(INDIRECT("'総括分析データ '!"&amp;BP$78&amp;$C144)),""))</f>
        <v/>
      </c>
      <c r="BR144" s="192" t="str">
        <f ca="1">IF($F$12&lt;$B144,"",IF(OR($AX144="NG",$AX144="日数NG"),"距離NG",IF(BP144="","NG",IF(AND($F$12&gt;=$B144,OR(AND($F$6="連携前",$BP144&gt;0),AND($F$6="連携後",$AZ144=0,$BP144=0),AND($F$6="連携後",$AZ144&gt;0,$BP144&gt;0))),"OK","NG"))))</f>
        <v>距離NG</v>
      </c>
      <c r="BT144" s="92">
        <f ca="1">IF($F$12&lt;$B144,"",IF(AND($F$12&gt;=$B144,ISNUMBER(BP144)=TRUE),BP144,0))</f>
        <v>0</v>
      </c>
      <c r="BV144" s="192" t="str">
        <f ca="1">IF($F$12&lt;$B144,"",IF(AND($F$12&gt;=$B144,INDIRECT("'総括分析データ '!"&amp;BV$78&amp;$C144)&lt;&gt;""),VALUE(INDIRECT("'総括分析データ '!"&amp;BV$78&amp;$C144)),""))</f>
        <v/>
      </c>
      <c r="BX144" s="192" t="str">
        <f ca="1">IF($F$12&lt;$B144,"",IF(AND($F$12&gt;=$B144,$F$16=5,$BV144=""),"NG","OK"))</f>
        <v>OK</v>
      </c>
      <c r="BZ144" s="192" t="str">
        <f ca="1">IF($F$12&lt;$B144,"",IF(AND($F$12&gt;=$B144,$BP144&lt;&gt;"",$BV144&gt;$BP144),"NG","OK"))</f>
        <v>OK</v>
      </c>
      <c r="CB144" s="92">
        <f ca="1">IF($F$12&lt;$B144,"",IF(AND($F$12&gt;=$B144,ISNUMBER(BV144)=TRUE),BV144,0))</f>
        <v>0</v>
      </c>
      <c r="CD144" s="92">
        <f ca="1">IF($F$12&lt;$B144,"",IF(AND($F$12&gt;=$B144,ISNUMBER(INDIRECT("'総括分析データ '!"&amp;CD$78&amp;$C144)=TRUE)),INDIRECT("'総括分析データ '!"&amp;CD$78&amp;$C144),0))</f>
        <v>0</v>
      </c>
      <c r="CF144">
        <v>33</v>
      </c>
      <c r="CH144" s="192" t="str">
        <f ca="1">IF($F$12&lt;$B144,"",IF(AND($F$12&gt;=$B144,INDIRECT("'総括分析データ '!"&amp;CH$78&amp;$C144)&lt;&gt;""),VALUE(INDIRECT("'総括分析データ '!"&amp;CH$78&amp;$C144)),""))</f>
        <v/>
      </c>
      <c r="CJ144" s="192" t="str">
        <f ca="1">IF($F$12&lt;$B144,"",IF(OR(AND($F$12&gt;=$B144,COUNTIF($F$22:$I$32,"走行時間")=0),$D144=0),"不要",IF(AND($F$12&gt;=$B144,COUNTIF($F$22:$I$32,"走行時間")=1,$J144="NG"),"日数NG",IF(AND($F$12&gt;=$B144,COUNTIF($F$22:$I$32,"走行時間")=1,$D144=1,$CH144&lt;&gt;""),"OK","NG"))))</f>
        <v>不要</v>
      </c>
      <c r="CL144" s="192" t="str">
        <f ca="1">IF($F$12&lt;$B144,"",IF(OR(AND($F$12&gt;=$B144,COUNTIF($F$35:$I$45,"走行時間")=0),$F144=0),"不要",IF(AND($F$12&gt;=$B144,COUNTIF($F$35:$I$45,"走行時間")=1,$J144="NG"),"日数NG",IF(AND($F$12&gt;=$B144,COUNTIF($F$35:$I$45,"走行時間")=1,$F144=1,$CH144&lt;&gt;""),"OK","NG"))))</f>
        <v>不要</v>
      </c>
      <c r="CN144" s="192" t="str">
        <f ca="1">IF($F$12&lt;$B144,"",IF(OR(AND($F$12&gt;=$B144,COUNTIF($F$48:$I$58,"走行時間")=0),$H144=0),"不要",IF(AND($F$12&gt;=$B144,COUNTIF($F$48:$I$58,"走行時間")=1,$J144="NG"),"日数NG",IF(AND($F$12&gt;=$B144,COUNTIF($F$48:$I$58,"走行時間")=1,$H144=1,$CH144&lt;&gt;""),"OK","NG"))))</f>
        <v>不要</v>
      </c>
      <c r="CP144" s="192" t="str">
        <f ca="1">IF($F$12&lt;$B144,"",IF(COUNTIF($CJ144:$CN144,"不要")=3,"OK",IF(OR($AX144="NG",$AX144="日数NG"),"距離NG",IF(AND($F$12&gt;=$B144,OR(AND($F$6="連携前",CH144&gt;0),AND($F$6="連携後",$AZ144=0,CH144=0),AND($F$6="連携後",$AZ144&gt;0,CH144&gt;0))),"OK","NG"))))</f>
        <v>OK</v>
      </c>
      <c r="CR144" s="192" t="str">
        <f ca="1">IF($F$12&lt;$B144,"",IF(COUNTIF($CJ144:$CN144,"不要")=3,"OK",IF(OR($AX144="NG",$AX144="日数NG"),"距離NG",IF(AND($F$12&gt;=$B144,$L144*1440&gt;=CH144),"OK","NG"))))</f>
        <v>OK</v>
      </c>
      <c r="CT144" s="107" t="str">
        <f ca="1">IF(OR(COUNTIF($CJ144:$CN144,"不要")=3,$F$12&lt;$B144),"",IF(AND($F$12&gt;=$B144,ISNUMBER(CH144)=TRUE),CH144,0))</f>
        <v/>
      </c>
      <c r="CV144" s="192" t="str">
        <f ca="1">IF($F$12&lt;$B144,"",IF(AND($F$12&gt;=$B144,INDIRECT("'総括分析データ '!"&amp;CV$78&amp;$C144)&lt;&gt;""),VALUE(INDIRECT("'総括分析データ '!"&amp;CV$78&amp;$C144)),""))</f>
        <v/>
      </c>
      <c r="CX144" s="192" t="str">
        <f ca="1">IF($F$12&lt;$B144,"",IF(OR(AND($F$12&gt;=$B144,COUNTIF($F$22:$I$32,"平均速度")=0),$D144=0),"不要",IF(AND($F$12&gt;=$B144,COUNTIF($F$22:$I$32,"平均速度")=1,$J144="NG"),"日数NG",IF(AND($F$12&gt;=$B144,COUNTIF($F$22:$I$32,"平均速度")=1,$D144=1,$CH144&lt;&gt;""),"OK","NG"))))</f>
        <v>不要</v>
      </c>
      <c r="CZ144" s="192" t="str">
        <f ca="1">IF($F$12&lt;$B144,"",IF(OR(AND($F$12&gt;=$B144,COUNTIF($F$35:$I$45,"平均速度")=0),$F144=0),"不要",IF(AND($F$12&gt;=$B144,COUNTIF($F$35:$I$45,"平均速度")=1,$J144="NG"),"日数NG",IF(AND($F$12&gt;=$B144,COUNTIF($F$35:$I$45,"平均速度")=1,$F144=1,$CH144&lt;&gt;""),"OK","NG"))))</f>
        <v>不要</v>
      </c>
      <c r="DB144" s="192" t="str">
        <f ca="1">IF($F$12&lt;$B144,"",IF(OR(AND($F$12&gt;=$B144,COUNTIF($F$48:$I$58,"平均速度")=0),$H144=0),"不要",IF(AND($F$12&gt;=$B144,COUNTIF($F$48:$I$58,"平均速度")=1,$J144="NG"),"日数NG",IF(AND($F$12&gt;=$B144,COUNTIF($F$48:$I$58,"平均速度")=1,$H144=1,$CH144&lt;&gt;""),"OK","NG"))))</f>
        <v>不要</v>
      </c>
      <c r="DD144" s="192" t="str">
        <f ca="1">IF($F$12&lt;$B144,"",IF(COUNTIF($CX144:$DB144,"不要")=3,"OK",IF(OR($AX144="NG",$AX144="日数NG"),"距離NG",IF(AND($F$12&gt;=$B144,OR(AND($F$6="連携前",CV144&gt;0),AND($F$6="連携後",$AV144=0,CV144=0),AND($F$6="連携後",$AV144&gt;0,CV144&gt;0))),"OK","NG"))))</f>
        <v>OK</v>
      </c>
      <c r="DF144" s="192" t="str">
        <f ca="1">IF($F$12&lt;$B144,"",IF(COUNTIF($CX144:$DB144,"不要")=3,"OK",IF(OR($AX144="NG",$AX144="日数NG"),"距離NG",IF(AND($F$12&gt;=$B144,CV144&lt;60),"OK",IF(AND($F$12&gt;=$B144,CV144&lt;120),"BC","NG")))))</f>
        <v>OK</v>
      </c>
      <c r="DH144" s="107" t="str">
        <f ca="1">IF(OR($F$12&lt;$B144,COUNTIF($CX144:$DB144,"不要")=3),"",IF(AND($F$12&gt;=$B144,ISNUMBER(CV144)=TRUE),CV144,0))</f>
        <v/>
      </c>
      <c r="DJ144">
        <v>33</v>
      </c>
      <c r="DL144" s="192" t="str">
        <f ca="1">IF($F$12&lt;$B144,"",IF(AND($F$12&gt;=$B144,INDIRECT("'総括分析データ '!"&amp;DL$78&amp;$C144)&lt;&gt;""),VALUE(INDIRECT("'総括分析データ '!"&amp;DL$78&amp;$C144)),""))</f>
        <v/>
      </c>
      <c r="DN144" s="192" t="str">
        <f ca="1">IF($F$12&lt;$B144,"",IF(OR(AND($F$12&gt;=$B144,COUNTIF($F$22:$I$32,"走行距離（高速道路）")=0),$D144=0),"不要",IF(AND($F$12&gt;=$B144,COUNTIF($F$22:$I$32,"走行距離（高速道路）")&gt;=1,$J144="NG"),"日数NG",IF(AND($F$12&gt;=$B144,COUNTIF($F$22:$I$32,"走行距離（高速道路）")&gt;=1,$D144=1,$CH144&lt;&gt;""),"OK","NG"))))</f>
        <v>不要</v>
      </c>
      <c r="DP144" s="192" t="str">
        <f ca="1">IF($F$12&lt;$B144,"",IF(OR(AND($F$12&gt;=$B144,COUNTIF($F$35:$I$45,"走行距離（高速道路）")=0),$F144=0),"不要",IF(AND($F$12&gt;=$B144,COUNTIF($F$35:$I$45,"走行距離（高速道路）")&gt;=1,$J144="NG"),"日数NG",IF(AND($F$12&gt;=$B144,COUNTIF($F$35:$I$45,"走行距離（高速道路）")&gt;=1,$F144=1,$CH144&lt;&gt;""),"OK","NG"))))</f>
        <v>不要</v>
      </c>
      <c r="DR144" s="192" t="str">
        <f ca="1">IF($F$12&lt;$B144,"",IF(OR(AND($F$12&gt;=$B144,COUNTIF($F$48:$I$58,"走行距離（高速道路）")=0),$H144=0),"不要",IF(AND($F$12&gt;=$B144,COUNTIF($F$48:$I$58,"走行距離（高速道路）")&gt;=1,$J144="NG"),"日数NG",IF(AND($F$12&gt;=$B144,COUNTIF($F$48:$I$58,"走行距離（高速道路）")&gt;=1,$H144=1,$CH144&lt;&gt;""),"OK","NG"))))</f>
        <v>不要</v>
      </c>
      <c r="DT144" s="192" t="str">
        <f ca="1">IF($F$12&lt;$B144,"",IF(COUNTIF($DN144:$DR144,"不要")=3,"OK",IF(OR($AX144="NG",$AX144="日数NG"),"距離NG",IF(DL144&gt;=0,"OK","NG"))))</f>
        <v>OK</v>
      </c>
      <c r="DV144" s="192" t="str">
        <f ca="1">IF($F$12&lt;$B144,"",IF(COUNTIF($DN144:$DR144,"不要")=3,"OK",IF(OR($AX144="NG",$AX144="日数NG"),"距離NG",IF(AND($F$12&gt;=$B144,AX144="OK",OR(DL144&lt;=AZ144,DL144="")),"OK","NG"))))</f>
        <v>OK</v>
      </c>
      <c r="DX144" s="107" t="str">
        <f ca="1">IF(OR($F$12&lt;$B144,COUNTIF($DN144:$DR144,"不要")=3),"",IF(AND($F$12&gt;=$B144,ISNUMBER(DL144)=TRUE),DL144,0))</f>
        <v/>
      </c>
      <c r="DZ144" s="192" t="str">
        <f ca="1">IF($F$12&lt;$B144,"",IF(AND($F$12&gt;=$B144,INDIRECT("'総括分析データ '!"&amp;DZ$78&amp;$C144)&lt;&gt;""),VALUE(INDIRECT("'総括分析データ '!"&amp;DZ$78&amp;$C144)),""))</f>
        <v/>
      </c>
      <c r="EB144" s="192" t="str">
        <f ca="1">IF($F$12&lt;$B144,"",IF(COUNTIF($CJ144:$CN144,"不要")=3,"OK",IF($N144="NG","日数NG",IF(OR(DZ144&gt;=0,DZ144=""),"OK","NG"))))</f>
        <v>OK</v>
      </c>
      <c r="ED144" s="192" t="str">
        <f ca="1">IF($F$12&lt;$B144,"",IF(COUNTIF($CJ144:$CN144,"不要")=3,"OK",IF($N144="NG","日数NG",IF(OR(DZ144&lt;=CH144,DZ144=""),"OK","NG"))))</f>
        <v>OK</v>
      </c>
      <c r="EF144" s="107">
        <f ca="1">IF($F$12&lt;$B144,"",IF(AND($F$12&gt;=$B144,ISNUMBER(DZ144)=TRUE),DZ144,0))</f>
        <v>0</v>
      </c>
      <c r="EH144" s="192" t="str">
        <f ca="1">IF($F$12&lt;$B144,"",IF(AND($F$12&gt;=$B144,INDIRECT("'総括分析データ '!"&amp;EH$78&amp;$C144)&lt;&gt;""),VALUE(INDIRECT("'総括分析データ '!"&amp;EH$78&amp;$C144)),""))</f>
        <v/>
      </c>
      <c r="EJ144" s="192" t="str">
        <f ca="1">IF($F$12&lt;$B144,"",IF(COUNTIF($CX144:$DB144,"不要")=3,"OK",IF(OR($AX144="NG",$AX144="日数NG"),"距離NG",IF(OR(EH144&gt;=0,EH144=""),"OK","NG"))))</f>
        <v>OK</v>
      </c>
      <c r="EL144" s="192" t="str">
        <f ca="1">IF($F$12&lt;$B144,"",IF(COUNTIF($CX144:$DB144,"不要")=3,"OK",IF(OR($AX144="NG",$AX144="日数NG"),"距離NG",IF(OR(EH144&lt;=120,EH144=""),"OK","NG"))))</f>
        <v>OK</v>
      </c>
      <c r="EN144" s="92">
        <f ca="1">IF($F$12&lt;$B144,"",IF(AND($F$12&gt;=$B144,ISNUMBER(EH144)=TRUE),EH144,0))</f>
        <v>0</v>
      </c>
      <c r="EP144">
        <v>33</v>
      </c>
      <c r="ER144" s="192" t="str">
        <f ca="1">IF($F$12&lt;$B144,"",IF(AND($F$12&gt;=$B144,INDIRECT("'総括分析データ '!"&amp;ER$78&amp;$C144)&lt;&gt;""),VALUE(INDIRECT("'総括分析データ '!"&amp;ER$78&amp;$C144)),""))</f>
        <v/>
      </c>
      <c r="ET144" s="192" t="str">
        <f ca="1">IF($F$12&lt;$B144,"",IF(AND($F$12&gt;=$B144,INDIRECT("'総括分析データ '!"&amp;ET$78&amp;$C144)&lt;&gt;""),VALUE(INDIRECT("'総括分析データ '!"&amp;ET$78&amp;$C144)),""))</f>
        <v/>
      </c>
      <c r="EV144" s="192" t="str">
        <f ca="1">IF($F$12&lt;$B144,"",IF(OR(AND($F$12&gt;=$B144,COUNTIF($F$22:$I$32,"荷積み・荷卸し")=0),$D144=0),"不要",IF(AND($F$12&gt;=$B144,COUNTIF($F$22:$I$32,"荷積み・荷卸し")&gt;=1,$J144="NG"),"日数NG",IF(OR(AND($F$12&gt;=$B144,COUNTIF($F$22:$I$32,"荷積み・荷卸し")&gt;=1,$D144=1,$ER144&lt;&gt;""),AND($F$12&gt;=$B144,COUNTIF($F$22:$I$32,"荷積み・荷卸し")&gt;=1,$D144=1,$ET144&lt;&gt;"")),"OK","NG"))))</f>
        <v>不要</v>
      </c>
      <c r="EX144" s="192" t="str">
        <f ca="1">IF($F$12&lt;$B144,"",IF(OR(AND($F$12&gt;=$B144,COUNTIF($F$35:$I$45,"荷積み・荷卸し")=0),$F144=0),"不要",IF(AND($F$12&gt;=$B144,COUNTIF($F$35:$I$45,"荷積み・荷卸し")&gt;=1,$J144="NG"),"日数NG",IF(OR(AND($F$12&gt;=$B144,COUNTIF($F$35:$I$45,"荷積み・荷卸し")&gt;=1,$F144=1,$ER144&lt;&gt;""),AND($F$12&gt;=$B144,COUNTIF($F$35:$I$45,"荷積み・荷卸し")&gt;=1,$F144=1,$ET144&lt;&gt;"")),"OK","NG"))))</f>
        <v>不要</v>
      </c>
      <c r="EZ144" s="192" t="str">
        <f ca="1">IF($F$12&lt;$B144,"",IF(OR(AND($F$12&gt;=$B144,COUNTIF($F$48:$I$58,"荷積み・荷卸し")=0),$H144=0),"不要",IF(AND($F$12&gt;=$B144,COUNTIF($F$48:$I$58,"荷積み・荷卸し")&gt;=1,$J144="NG"),"日数NG",IF(OR(AND($F$12&gt;=$B144,COUNTIF($F$48:$I$58,"荷積み・荷卸し")&gt;=1,$H144=1,$ER144&lt;&gt;""),AND($F$12&gt;=$B144,COUNTIF($F$48:$I$58,"荷積み・荷卸し")&gt;=1,$H144=1,$ET144&lt;&gt;"")),"OK","NG"))))</f>
        <v>不要</v>
      </c>
      <c r="FB144" s="192" t="str">
        <f ca="1">IF($F$12&lt;$B144,"",IF(COUNTIF($EV144:$EZ144,"不要")=3,"OK",IF($N144="NG","日数NG",IF(OR(ER144&gt;=0,ER144=""),"OK","NG"))))</f>
        <v>OK</v>
      </c>
      <c r="FD144" s="192" t="str">
        <f ca="1">IF($F$12&lt;$B144,"",IF(COUNTIF($EV144:$EZ144,"不要")=3,"OK",IF($N144="NG","日数NG",IF(OR(ER144&lt;=$L144*1440,ER144=""),"OK","NG"))))</f>
        <v>OK</v>
      </c>
      <c r="FF144" s="192" t="str">
        <f ca="1">IF($F$12&lt;$B144,"",IF(COUNTIF($EV144:$EZ144,"不要")=3,"OK",IF($N144="NG","日数NG",IF(OR(ET144&gt;=0,ET144=""),"OK","NG"))))</f>
        <v>OK</v>
      </c>
      <c r="FH144" s="192" t="str">
        <f ca="1">IF($F$12&lt;$B144,"",IF(COUNTIF($EV144:$EZ144,"不要")=3,"OK",IF($N144="NG","日数NG",IF(OR(ET144&lt;=$L144*1440,ET144=""),"OK","NG"))))</f>
        <v>OK</v>
      </c>
      <c r="FJ144" s="107" t="str">
        <f ca="1">IF($F$12&lt;$B144,"",IF(COUNTIF($EV144:$EZ144,"不要")=3,"",IF(AND($F$12&gt;=$B144,ISNUMBER(ER144)=TRUE),ER144,0)))</f>
        <v/>
      </c>
      <c r="FL144" s="107" t="str">
        <f ca="1">IF($F$12&lt;$B144,"",IF(COUNTIF($EV144:$EZ144,"不要")=3,"",IF(AND($F$12&gt;=$B144,ISNUMBER(ET144)=TRUE),ET144,0)))</f>
        <v/>
      </c>
      <c r="FN144" s="192" t="str">
        <f ca="1">IF($F$12&lt;$B144,"",IF(AND($F$12&gt;=$B144,INDIRECT("'総括分析データ '!"&amp;FN$78&amp;$C144)&lt;&gt;""),VALUE(INDIRECT("'総括分析データ '!"&amp;FN$78&amp;$C144)),""))</f>
        <v/>
      </c>
      <c r="FP144" s="192" t="str">
        <f ca="1">IF($F$12&lt;$B144,"",IF(OR(AND($F$12&gt;=$B144,COUNTIF($F$22:$I$32,"荷待ち時間")=0),$D144=0),"不要",IF(AND($F$12&gt;=$B144,COUNTIF($F$22:$I$32,"荷待ち時間")&gt;=1,$J144="NG"),"日数NG",IF(AND($F$12&gt;=$B144,COUNTIF($F$22:$I$32,"荷待ち時間")&gt;=1,$D144=1,$FN144&lt;&gt;""),"OK","NG"))))</f>
        <v>不要</v>
      </c>
      <c r="FR144" s="192" t="str">
        <f ca="1">IF($F$12&lt;$B144,"",IF(OR(AND($F$12&gt;=$B144,COUNTIF($F$35:$I$45,"荷待ち時間")=0),$F144=0),"不要",IF(AND($F$12&gt;=$B144,COUNTIF($F$35:$I$45,"荷待ち時間")&gt;=1,$J144="NG"),"日数NG",IF(AND($F$12&gt;=$B144,COUNTIF($F$35:$I$45,"荷待ち時間")&gt;=1,$F144=1,$FN144&lt;&gt;""),"OK","NG"))))</f>
        <v>不要</v>
      </c>
      <c r="FT144" s="192" t="str">
        <f ca="1">IF($F$12&lt;$B144,"",IF(OR(AND($F$12&gt;=$B144,COUNTIF($F$48:$I$58,"荷待ち時間")=0),$H144=0),"不要",IF(AND($F$12&gt;=$B144,COUNTIF($F$48:$I$58,"荷待ち時間")&gt;=1,$J144="NG"),"日数NG",IF(AND($F$12&gt;=$B144,COUNTIF($F$48:$I$58,"荷待ち時間")&gt;=1,$H144=1,$FN144&lt;&gt;""),"OK","NG"))))</f>
        <v>不要</v>
      </c>
      <c r="FV144" s="192" t="str">
        <f ca="1">IF($F$12&lt;$B144,"",IF(COUNTIF($FP144:$FT144,"不要")=3,"OK",IF($N144="NG","日数NG",IF(FN144&gt;=0,"OK","NG"))))</f>
        <v>OK</v>
      </c>
      <c r="FX144" s="192" t="str">
        <f ca="1">IF($F$12&lt;$B144,"",IF(COUNTIF($FP144:$FT144,"不要")=3,"OK",IF($N144="NG","日数NG",IF(AND($F$12&gt;=$B144,$N144="OK",FN144&lt;=$L144*1440),"OK","NG"))))</f>
        <v>OK</v>
      </c>
      <c r="FZ144" s="107" t="str">
        <f ca="1">IF($F$12&lt;$B144,"",IF(COUNTIF($FP144:$FT144,"不要")=3,"",IF(AND($F$12&gt;=$B144,ISNUMBER(FN144)=TRUE),FN144,0)))</f>
        <v/>
      </c>
      <c r="GB144">
        <v>33</v>
      </c>
      <c r="GD144" s="192" t="str">
        <f ca="1">IF($F$12&lt;$B144,"",IF(AND($F$12&gt;=$B144,INDIRECT("'総括分析データ '!"&amp;GD$78&amp;$C144)&lt;&gt;""),VALUE(INDIRECT("'総括分析データ '!"&amp;GD$78&amp;$C144)),""))</f>
        <v/>
      </c>
      <c r="GF144" s="192" t="str">
        <f ca="1">IF($F$12&lt;$B144,"",IF(OR(AND($F$12&gt;=$B144,COUNTIF($F$22:$I$32,"荷待ち時間（うちアイドリング時間）")=0),$D144=0),"不要",IF(AND($F$12&gt;=$B144,COUNTIF($F$22:$I$32,"荷待ち時間（うちアイドリング時間）")&gt;=1,$J144="NG"),"日数NG",IF(AND($F$12&gt;=$B144,COUNTIF($F$22:$I$32,"荷待ち時間（うちアイドリング時間）")&gt;=1,$D144=1,GD144&lt;&gt;""),"OK","NG"))))</f>
        <v>不要</v>
      </c>
      <c r="GH144" s="192" t="str">
        <f ca="1">IF($F$12&lt;$B144,"",IF(OR(AND($F$12&gt;=$B144,COUNTIF($F$35:$I$45,"荷待ち時間（うちアイドリング時間）")=0),$F144=0),"不要",IF(AND($F$12&gt;=$B144,COUNTIF($F$35:$I$45,"荷待ち時間（うちアイドリング時間）")&gt;=1,$J144="NG"),"日数NG",IF(AND($F$12&gt;=$B144,COUNTIF($F$35:$I$45,"荷待ち時間（うちアイドリング時間）")&gt;=1,$F144=1,$GD144&lt;&gt;""),"OK","NG"))))</f>
        <v>不要</v>
      </c>
      <c r="GJ144" s="192" t="str">
        <f ca="1">IF($F$12&lt;$B144,"",IF(OR(AND($F$12&gt;=$B144,COUNTIF($F$48:$I$58,"荷待ち時間（うちアイドリング時間）")=0),$H144=0),"不要",IF(AND($F$12&gt;=$B144,COUNTIF($F$48:$I$58,"荷待ち時間（うちアイドリング時間）")&gt;=1,$J144="NG"),"日数NG",IF(AND($F$12&gt;=$B144,COUNTIF($F$48:$I$58,"荷待ち時間（うちアイドリング時間）")&gt;=1,$H144=1,$GD144&lt;&gt;""),"OK","NG"))))</f>
        <v>不要</v>
      </c>
      <c r="GL144" s="192" t="str">
        <f ca="1">IF($F$12&lt;$B144,"",IF(OR(AND($F$12&gt;=$B144,$F144=0),AND($F$12&gt;=$B144,$F$16&lt;&gt;5)),"不要",IF(AND($F$12&gt;=$B144,$F$16=5,$GD144&lt;&gt;""),"OK","NG")))</f>
        <v>不要</v>
      </c>
      <c r="GN144" s="192" t="str">
        <f ca="1">IF($F$12&lt;$B144,"",IF($N144="NG","日数NG",IF(GD144&gt;=0,"OK","NG")))</f>
        <v>OK</v>
      </c>
      <c r="GP144" s="192" t="str">
        <f ca="1">IF($F$12&lt;$B144,"",IF($N144="NG","日数NG",IF(OR(COUNTIF(GF144:GL144,"不要")=4,AND($F$12&gt;=$B144,$N144="OK",$FN144&gt;=0,$GD144&lt;=FN144),AND($F$12&gt;=$B144,$N144="OK",$FN144="",$GD144&lt;=$L144*1440)),"OK","NG")))</f>
        <v>OK</v>
      </c>
      <c r="GR144" s="107" t="str">
        <f ca="1">IF($F$12&lt;$B144,"",IF(COUNTIF($GF144:$GJ144,"不要")=3,"",IF(AND($F$12&gt;=$B144,ISNUMBER(GD144)=TRUE),GD144,0)))</f>
        <v/>
      </c>
      <c r="GT144" s="192" t="str">
        <f ca="1">IF($F$12&lt;$B144,"",IF(AND($F$12&gt;=$B144,INDIRECT("'総括分析データ '!"&amp;GT$78&amp;$C144)&lt;&gt;""),VALUE(INDIRECT("'総括分析データ '!"&amp;GT$78&amp;$C144)),""))</f>
        <v/>
      </c>
      <c r="GV144" s="192" t="str">
        <f ca="1">IF($F$12&lt;$B144,"",IF(OR(AND($F$12&gt;=$B144,COUNTIF($F$22:$I$32,"早着による待機時間")=0),$D144=0),"不要",IF(AND($F$12&gt;=$B144,COUNTIF($F$22:$I$32,"早着による待機時間")&gt;=1,$J144="NG"),"日数NG",IF(AND($F$12&gt;=$B144,COUNTIF($F$22:$I$32,"早着による待機時間")&gt;=1,$D144=1,GT144&lt;&gt;""),"OK","NG"))))</f>
        <v>不要</v>
      </c>
      <c r="GX144" s="192" t="str">
        <f ca="1">IF($F$12&lt;$B144,"",IF(OR(AND($F$12&gt;=$B144,COUNTIF($F$35:$I$45,"早着による待機時間")=0),$F144=0),"不要",IF(AND($F$12&gt;=$B144,COUNTIF($F$35:$I$45,"早着による待機時間")&gt;=1,$J144="NG"),"日数NG",IF(AND($F$12&gt;=$B144,COUNTIF($F$35:$I$45,"早着による待機時間")&gt;=1,$F144=1,GT144&lt;&gt;""),"OK","NG"))))</f>
        <v>不要</v>
      </c>
      <c r="GZ144" s="192" t="str">
        <f ca="1">IF($F$12&lt;$B144,"",IF(OR(AND($F$12&gt;=$B144,COUNTIF($F$48:$I$58,"早着による待機時間")=0),$H144=0),"不要",IF(AND($F$12&gt;=$B144,COUNTIF($F$48:$I$58,"早着による待機時間")&gt;=1,$J144="NG"),"日数NG",IF(AND($F$12&gt;=$B144,COUNTIF($F$48:$I$58,"早着による待機時間")&gt;=1,$H144=1,GT144&lt;&gt;""),"OK","NG"))))</f>
        <v>不要</v>
      </c>
      <c r="HB144" s="192" t="str">
        <f ca="1">IF($F$12&lt;$B144,"",IF(COUNTIF($GV144:$GZ144,"不要")=3,"OK",IF($N144="NG","日数NG",IF(GT144&gt;=0,"OK","NG"))))</f>
        <v>OK</v>
      </c>
      <c r="HD144" s="192" t="str">
        <f ca="1">IF($F$12&lt;$B144,"",IF(COUNTIF($GV144:$GZ144,"不要")=3,"OK",IF($N144="NG","日数NG",IF(AND($F$12&gt;=$B144,$N144="OK",GT144&lt;=$L144*1440),"OK","NG"))))</f>
        <v>OK</v>
      </c>
      <c r="HF144" s="107" t="str">
        <f ca="1">IF($F$12&lt;$B144,"",IF(COUNTIF($GV144:$GZ144,"不要")=3,"",IF(AND($F$12&gt;=$B144,ISNUMBER(GT144)=TRUE),GT144,0)))</f>
        <v/>
      </c>
      <c r="HH144">
        <v>33</v>
      </c>
      <c r="HJ144" s="192" t="str">
        <f ca="1">IF($F$12&lt;$B144,"",IF(AND($F$12&gt;=$B144,INDIRECT("'総括分析データ '!"&amp;HJ$78&amp;$C144)&lt;&gt;""),VALUE(INDIRECT("'総括分析データ '!"&amp;HJ$78&amp;$C144)),""))</f>
        <v/>
      </c>
      <c r="HL144" s="192" t="str">
        <f ca="1">IF($F$12&lt;$B144,"",IF(OR(AND($F$12&gt;=$B144,COUNTIF($F$22:$I$32,"休憩")=0),$D144=0),"不要",IF(AND($F$12&gt;=$B144,COUNTIF($F$22:$I$32,"休憩")&gt;=1,$J144="NG"),"日数NG",IF(AND($F$12&gt;=$B144,COUNTIF($F$22:$I$32,"休憩")&gt;=1,$D144=1,HJ144&lt;&gt;""),"OK","NG"))))</f>
        <v>不要</v>
      </c>
      <c r="HN144" s="192" t="str">
        <f ca="1">IF($F$12&lt;$B144,"",IF(OR(AND($F$12&gt;=$B144,COUNTIF($F$35:$I$45,"休憩")=0),$F144=0),"不要",IF(AND($F$12&gt;=$B144,COUNTIF($F$35:$I$45,"休憩")&gt;=1,$J144="NG"),"日数NG",IF(AND($F$12&gt;=$B144,COUNTIF($F$35:$I$45,"休憩")&gt;=1,$F144=1,HJ144&lt;&gt;""),"OK","NG"))))</f>
        <v>不要</v>
      </c>
      <c r="HP144" s="192" t="str">
        <f ca="1">IF($F$12&lt;$B144,"",IF(OR(AND($F$12&gt;=$B144,COUNTIF($F$48:$I$58,"休憩")=0),$H144=0),"不要",IF(AND($F$12&gt;=$B144,COUNTIF($F$48:$I$58,"休憩")&gt;=1,$J144="NG"),"日数NG",IF(AND($F$12&gt;=$B144,COUNTIF($F$48:$I$58,"休憩")&gt;=1,$H144=1,HJ144&lt;&gt;""),"OK","NG"))))</f>
        <v>不要</v>
      </c>
      <c r="HR144" s="192" t="str">
        <f ca="1">IF($F$12&lt;$B144,"",IF(COUNTIF($HL144:$HP144,"不要")=3,"OK",IF($N144="NG","日数NG",IF(HJ144&gt;=0,"OK","NG"))))</f>
        <v>OK</v>
      </c>
      <c r="HT144" s="192" t="str">
        <f ca="1">IF($F$12&lt;$B144,"",IF(COUNTIF($HL144:$HP144,"不要")=3,"OK",IF($N144="NG","日数NG",IF(AND($F$12&gt;=$B144,$N144="OK",HJ144&lt;=$L144*1440),"OK","NG"))))</f>
        <v>OK</v>
      </c>
      <c r="HV144" s="107" t="str">
        <f ca="1">IF($F$12&lt;$B144,"",IF(COUNTIF($HL144:$HP144,"不要")=3,"",IF(AND($F$12&gt;=$B144,ISNUMBER(HJ144)=TRUE),HJ144,0)))</f>
        <v/>
      </c>
      <c r="HX144" s="192" t="str">
        <f ca="1">IF($F$12&lt;$B144,"",IF(AND($F$12&gt;=$B144,INDIRECT("'総括分析データ '!"&amp;HX$78&amp;$C144)&lt;&gt;""),VALUE(INDIRECT("'総括分析データ '!"&amp;HX$78&amp;$C144)),""))</f>
        <v/>
      </c>
      <c r="HZ144" s="192" t="str">
        <f ca="1">IF($F$12&lt;$B144,"",IF(OR(AND($F$12&gt;=$B144,COUNTIF($F$22:$I$32,"発着時刻")=0),$D144=0),"不要",IF(AND($F$12&gt;=$B144,COUNTIF($F$22:$I$32,"発着時刻")&gt;=1,$J144="NG"),"日数NG",IF(AND($F$12&gt;=$B144,COUNTIF($F$22:$I$32,"発着時刻")&gt;=1,$D144=1,HX144&lt;&gt;""),"OK","NG"))))</f>
        <v>不要</v>
      </c>
      <c r="IB144" s="192" t="str">
        <f ca="1">IF($F$12&lt;$B144,"",IF(OR(AND($F$12&gt;=$B144,COUNTIF($F$35:$I$45,"発着時刻")=0),$F144=0),"不要",IF(AND($F$12&gt;=$B144,COUNTIF($F$35:$I$45,"発着時刻")&gt;=1,$J144="NG"),"日数NG",IF(AND($F$12&gt;=$B144,COUNTIF($F$35:$I$45,"発着時刻")&gt;=1,$F144=1,HX144&lt;&gt;""),"OK","NG"))))</f>
        <v>不要</v>
      </c>
      <c r="ID144" s="192" t="str">
        <f ca="1">IF($F$12&lt;$B144,"",IF(OR(AND($F$12&gt;=$B144,COUNTIF($F$48:$I$58,"発着時刻")=0),$H144=0),"不要",IF(AND($F$12&gt;=$B144,COUNTIF($F$48:$I$58,"発着時刻")&gt;=1,$J144="NG"),"日数NG",IF(AND($F$12&gt;=$B144,COUNTIF($F$48:$I$58,"発着時刻")&gt;=1,$H144=1,HX144&lt;&gt;""),"OK","NG"))))</f>
        <v>不要</v>
      </c>
      <c r="IF144" s="192" t="str">
        <f ca="1">IF($F$12&lt;$B144,"",IF(COUNTIF(HZ144:ID144,"不要")=3,"OK",IF($N144="NG","日数NG",IF(HX144="","OK",IF(AND(HX144&gt;=0,HX144&lt;&gt;"",ROUNDUP(HX144,0)-ROUNDDOWN(HX144,0)=0),"OK","NG")))))</f>
        <v>OK</v>
      </c>
      <c r="IH144" s="107" t="str">
        <f ca="1">IF($F$12&lt;$B144,"",IF(COUNTIF(HZ144:ID144,"不要")=3,"",IF(AND($F$12&gt;=$B144,ISNUMBER(HX144)=TRUE),HX144,0)))</f>
        <v/>
      </c>
      <c r="IJ144" s="192" t="str">
        <f ca="1">IF($F$12&lt;$B144,"",IF(AND($F$12&gt;=$B144,INDIRECT("'総括分析データ '!"&amp;IJ$78&amp;$C144)&lt;&gt;""),INDIRECT("'総括分析データ '!"&amp;IJ$78&amp;$C144),""))</f>
        <v/>
      </c>
      <c r="IL144" s="192" t="str">
        <f ca="1">IF($F$12&lt;$B144,"",IF(OR(AND($F$12&gt;=$B144,COUNTIF($F$22:$I$32,"積載情報")=0),$D144=0),"不要",IF(AND($F$12&gt;=$B144,COUNTIF($F$22:$I$32,"積載情報")&gt;=1,$J144="NG"),"日数NG",IF(AND($F$12&gt;=$B144,COUNTIF($F$22:$I$32,"積載情報")&gt;=1,$D144=1,IJ144&lt;&gt;""),"OK","NG"))))</f>
        <v>不要</v>
      </c>
      <c r="IN144" s="192" t="str">
        <f ca="1">IF($F$12&lt;$B144,"",IF(OR(AND($F$12&gt;=$B144,COUNTIF($F$35:$I$45,"積載情報")=0),$F144=0),"不要",IF(AND($F$12&gt;=$B144,COUNTIF($F$35:$I$45,"積載情報")&gt;=1,$J144="NG"),"日数NG",IF(AND($F$12&gt;=$B144,COUNTIF($F$35:$I$45,"積載情報")&gt;=1,$F144=1,IJ144&lt;&gt;""),"OK","NG"))))</f>
        <v>不要</v>
      </c>
      <c r="IP144" s="192" t="str">
        <f ca="1">IF($F$12&lt;$B144,"",IF(OR(AND($F$12&gt;=$B144,COUNTIF($F$48:$I$58,"積載情報")=0),$H144=0),"不要",IF(AND($F$12&gt;=$B144,COUNTIF($F$48:$I$58,"積載情報")&gt;=1,$J144="NG"),"日数NG",IF(AND($F$12&gt;=$B144,COUNTIF($F$48:$I$58,"積載情報")&gt;=1,$H144=1,IJ144&lt;&gt;""),"OK","NG"))))</f>
        <v>不要</v>
      </c>
      <c r="IR144" s="192" t="str">
        <f ca="1">IF($F$12&lt;$B144,"",IF(COUNTIF(IL144:IP144,"不要")=3,"OK",IF($N144="NG","日数NG",IF(IJ144="","OK",IF(COUNTIF(プルダウンリスト!$C$5:$C$8,反映・確認シート!IJ144)=1,"OK","NG")))))</f>
        <v>OK</v>
      </c>
      <c r="IT144" s="107" t="str">
        <f ca="1">IF($F$12&lt;$B144,"",IF($F$12&lt;$B144,"",IF(COUNTIF(IL144:IP144,"不要")=3,"",IJ144)))</f>
        <v/>
      </c>
      <c r="IV144" s="192" t="str">
        <f ca="1">IF($F$12&lt;$B144,"",IF(OR(AND($F$12&gt;=$B144,COUNTIF($F$48:$I$58,"積載情報")=0),$H144=0),"不要",IF(AND($F$12&gt;=$B144,COUNTIF($F$48:$I$58,"積載情報")&gt;=1,$J144="NG"),"日数NG",IF(AND($F$12&gt;=$B144,COUNTIF($F$48:$I$58,"積載情報")&gt;=1,$H144=1,IP144&lt;&gt;""),"OK","NG"))))</f>
        <v>不要</v>
      </c>
      <c r="IX144">
        <v>33</v>
      </c>
      <c r="IZ144" s="192" t="str">
        <f ca="1">IF($F$12&lt;$B144,"",IF(AND($F$12&gt;=$B144,INDIRECT("'総括分析データ '!"&amp;IZ$78&amp;$C144)&lt;&gt;""),VALUE(INDIRECT("'総括分析データ '!"&amp;IZ$78&amp;$C144)),""))</f>
        <v/>
      </c>
      <c r="JB144" s="192" t="str">
        <f ca="1">IF($F$12&lt;$B144,"",IF(OR(AND($F$12&gt;=$B144,COUNTIF($F$22:$I$32,"空車情報")=0),$D144=0),"不要",IF(AND($F$12&gt;=$B144,COUNTIF($F$22:$I$32,"空車情報")&gt;=1,$J144="NG"),"日数NG",IF(AND($F$12&gt;=$B144,COUNTIF($F$22:$I$32,"空車情報")&gt;=1,$D144=1,IZ144&lt;&gt;""),"OK","NG"))))</f>
        <v>不要</v>
      </c>
      <c r="JD144" s="192" t="str">
        <f ca="1">IF($F$12&lt;$B144,"",IF(OR(AND($F$12&gt;=$B144,COUNTIF($F$35:$I$45,"空車情報")=0),$F144=0),"不要",IF(AND($F$12&gt;=$B144,COUNTIF($F$35:$I$45,"空車情報")&gt;=1,$J144="NG"),"日数NG",IF(AND($F$12&gt;=$B144,COUNTIF($F$35:$I$45,"空車情報")&gt;=1,$F144=1,IZ144&lt;&gt;""),"OK","NG"))))</f>
        <v>不要</v>
      </c>
      <c r="JF144" s="192" t="str">
        <f ca="1">IF($F$12&lt;$B144,"",IF(OR(AND($F$12&gt;=$B144,COUNTIF($F$48:$I$58,"空車情報")=0),$H144=0),"不要",IF(AND($F$12&gt;=$B144,COUNTIF($F$48:$I$58,"空車情報")&gt;=1,$J144="NG"),"日数NG",IF(AND($F$12&gt;=$B144,COUNTIF($F$48:$I$58,"空車情報")&gt;=1,$H144=1,IZ144&lt;&gt;""),"OK","NG"))))</f>
        <v>不要</v>
      </c>
      <c r="JH144" s="192" t="str">
        <f ca="1">IF($F$12&lt;$B144,"",IF(COUNTIF(JB144:JF144,"不要")=3,"OK",IF($N144="NG","日数NG",IF(IZ144&gt;=0,"OK","NG"))))</f>
        <v>OK</v>
      </c>
      <c r="JJ144" s="192" t="str">
        <f ca="1">IF($F$12&lt;$B144,"",IF(COUNTIF(JB144:JF144,"不要")=3,"OK",IF($N144="NG","日数NG",IF(OR(AND($F$12&gt;=$B144,$N144="OK",$CH144&gt;=0,IZ144&lt;=$CH144),AND($F$12&gt;=$B144,$N144="OK",$CH144="",IZ144&lt;=$L144*1440)),"OK","NG"))))</f>
        <v>OK</v>
      </c>
      <c r="JL144" s="107" t="str">
        <f ca="1">IF($F$12&lt;$B144,"",IF(COUNTIF(JB144:JF144,"不要")=3,"",IF(AND($F$12&gt;=$B144,ISNUMBER(IZ144)=TRUE),IZ144,0)))</f>
        <v/>
      </c>
      <c r="JN144" s="192" t="str">
        <f ca="1">IF($F$12&lt;$B144,"",IF(AND($F$12&gt;=$B144,INDIRECT("'総括分析データ '!"&amp;JN$78&amp;$C144)&lt;&gt;""),VALUE(INDIRECT("'総括分析データ '!"&amp;JN$78&amp;$C144)),""))</f>
        <v/>
      </c>
      <c r="JP144" s="192" t="str">
        <f ca="1">IF($F$12&lt;$B144,"",IF(OR(AND($F$12&gt;=$B144,COUNTIF($F$22:$I$32,"空車情報")=0),$D144=0),"不要",IF(AND($F$12&gt;=$B144,COUNTIF($F$22:$I$32,"空車情報")&gt;=1,$J144="NG"),"日数NG",IF(AND($F$12&gt;=$B144,COUNTIF($F$22:$I$32,"空車情報")&gt;=1,$D144=1,JN144&lt;&gt;""),"OK","NG"))))</f>
        <v>不要</v>
      </c>
      <c r="JR144" s="192" t="str">
        <f ca="1">IF($F$12&lt;$B144,"",IF(OR(AND($F$12&gt;=$B144,COUNTIF($F$35:$I$45,"空車情報")=0),$F144=0),"不要",IF(AND($F$12&gt;=$B144,COUNTIF($F$35:$I$45,"空車情報")&gt;=1,$J144="NG"),"日数NG",IF(AND($F$12&gt;=$B144,COUNTIF($F$35:$I$45,"空車情報")&gt;=1,$F144=1,JN144&lt;&gt;""),"OK","NG"))))</f>
        <v>不要</v>
      </c>
      <c r="JT144" s="192" t="str">
        <f ca="1">IF($F$12&lt;$B144,"",IF(OR(AND($F$12&gt;=$B144,COUNTIF($F$48:$I$58,"空車情報")=0),$H144=0),"不要",IF(AND($F$12&gt;=$B144,COUNTIF($F$48:$I$58,"空車情報")&gt;=1,$J144="NG"),"日数NG",IF(AND($F$12&gt;=$B144,COUNTIF($F$48:$I$58,"空車情報")&gt;=1,$H144=1,JN144&lt;&gt;""),"OK","NG"))))</f>
        <v>不要</v>
      </c>
      <c r="JV144" s="192" t="str">
        <f ca="1">IF($F$12&lt;$B144,"",IF(COUNTIF(JP144:JT144,"不要")=3,"OK",IF($N144="NG","日数NG",IF(AND($F$12&gt;=$B144,JN144&gt;=0,JN144&lt;=AV144),"OK","NG"))))</f>
        <v>OK</v>
      </c>
      <c r="JX144" s="107" t="str">
        <f ca="1">IF($F$12&lt;$B144,"",IF(COUNTIF(JP144:JT144,"不要")=3,"",IF(AND($F$12&gt;=$B144,ISNUMBER(JN144)=TRUE),JN144,0)))</f>
        <v/>
      </c>
      <c r="JZ144" s="192" t="str">
        <f ca="1">IF($F$12&lt;$B144,"",IF(AND($F$12&gt;=$B144,INDIRECT("'総括分析データ '!"&amp;JZ$78&amp;$C144)&lt;&gt;""),VALUE(INDIRECT("'総括分析データ '!"&amp;JZ$78&amp;$C144)),""))</f>
        <v/>
      </c>
      <c r="KB144" s="192" t="str">
        <f ca="1">IF($F$12&lt;$B144,"",IF(OR(AND($F$12&gt;=$B144,COUNTIF($F$22:$I$32,"空車情報")=0),$D144=0),"不要",IF(AND($F$12&gt;=$B144,COUNTIF($F$22:$I$32,"空車情報")&gt;=1,$J144="NG"),"日数NG",IF(AND($F$12&gt;=$B144,COUNTIF($F$22:$I$32,"空車情報")&gt;=1,$D144=1,JZ144&lt;&gt;""),"OK","NG"))))</f>
        <v>不要</v>
      </c>
      <c r="KD144" s="192" t="str">
        <f ca="1">IF($F$12&lt;$B144,"",IF(OR(AND($F$12&gt;=$B144,COUNTIF($F$35:$I$45,"空車情報")=0),$F144=0),"不要",IF(AND($F$12&gt;=$B144,COUNTIF($F$35:$I$45,"空車情報")&gt;=1,$J144="NG"),"日数NG",IF(AND($F$12&gt;=$B144,COUNTIF($F$35:$I$45,"空車情報")&gt;=1,$F144=1,JZ144&lt;&gt;""),"OK","NG"))))</f>
        <v>不要</v>
      </c>
      <c r="KF144" s="192" t="str">
        <f ca="1">IF($F$12&lt;$B144,"",IF(OR(AND($F$12&gt;=$B144,COUNTIF($F$48:$I$58,"空車情報")=0),$H144=0),"不要",IF(AND($F$12&gt;=$B144,COUNTIF($F$48:$I$58,"空車情報")&gt;=1,$J144="NG"),"日数NG",IF(AND($F$12&gt;=$B144,COUNTIF($F$48:$I$58,"空車情報")&gt;=1,$H144=1,JZ144&lt;&gt;""),"OK","NG"))))</f>
        <v>不要</v>
      </c>
      <c r="KH144" s="192" t="str">
        <f ca="1">IF($F$12&lt;$B144,"",IF(COUNTIF(KB144:KF144,"不要")=3,"OK",IF($N144="NG","日数NG",IF(AND($F$12&gt;=$B144,JZ144&gt;=0,JZ144&lt;=100),"OK","NG"))))</f>
        <v>OK</v>
      </c>
      <c r="KJ144" s="107" t="str">
        <f ca="1">IF($F$12&lt;$B144,"",IF(COUNTIF(KB144:KF144,"不要")=3,"",IF(AND($F$12&gt;=$B144,ISNUMBER(JZ144)=TRUE),JZ144,0)))</f>
        <v/>
      </c>
      <c r="KL144">
        <v>33</v>
      </c>
      <c r="KN144" s="192" t="str">
        <f ca="1">IF($F$12&lt;$B144,"",IF(AND($F$12&gt;=$B144,INDIRECT("'総括分析データ '!"&amp;KN$78&amp;$C144)&lt;&gt;""),VALUE(INDIRECT("'総括分析データ '!"&amp;KN$78&amp;$C144)),""))</f>
        <v/>
      </c>
      <c r="KP144" s="192" t="str">
        <f ca="1">IF($F$12&lt;$B144,"",IF(OR(AND($F$12&gt;=$B144,COUNTIF($F$22:$I$32,"交通情報")=0),$D144=0),"不要",IF(AND($F$12&gt;=$B144,COUNTIF($F$22:$I$32,"交通情報")&gt;=1,$AX144="*NG*"),"距離NG",IF(AND($F$12&gt;=$B144,COUNTIF($F$22:$I$32,"交通情報")&gt;=1,$D144=1,KN144&lt;&gt;""),"OK","NG"))))</f>
        <v>不要</v>
      </c>
      <c r="KR144" s="192" t="str">
        <f ca="1">IF($F$12&lt;$B144,"",IF(OR(AND($F$12&gt;=$B144,COUNTIF($F$35:$I$45,"交通情報")=0),$F144=0),"不要",IF(AND($F$12&gt;=$B144,COUNTIF($F$35:$I$45,"交通情報")&gt;=1,$AX144="*NG*"),"距離NG",IF(AND($F$12&gt;=$B144,COUNTIF($F$35:$I$45,"交通情報")&gt;=1,$F144=1,KN144&lt;&gt;""),"OK","NG"))))</f>
        <v>不要</v>
      </c>
      <c r="KT144" s="192" t="str">
        <f ca="1">IF($F$12&lt;$B144,"",IF(OR(AND($F$12&gt;=$B144,COUNTIF($F$48:$I$58,"交通情報")=0),$H144=0),"不要",IF(AND($F$12&gt;=$B144,COUNTIF($F$48:$I$58,"交通情報")&gt;=1,$AX144="*NG*"),"距離NG",IF(AND($F$12&gt;=$B144,COUNTIF($F$48:$I$58,"交通情報")&gt;=1,$H144=1,KN144&lt;&gt;""),"OK","NG"))))</f>
        <v>不要</v>
      </c>
      <c r="KV144" s="192" t="str">
        <f ca="1">IF($F$12&lt;$B144,"",IF(COUNTIF(KP144:KT144,"不要")=3,"OK",IF($N144="NG","日数NG",IF(AND($F$12&gt;=$B144,KN144&gt;=0,KN144&lt;=$AV144),"OK","NG"))))</f>
        <v>OK</v>
      </c>
      <c r="KX144" s="107" t="str">
        <f ca="1">IF($F$12&lt;$B144,"",IF(COUNTIF(KP144:KT144,"不要")=3,"",IF(AND($F$12&gt;=$B144,ISNUMBER(KN144)=TRUE),KN144,0)))</f>
        <v/>
      </c>
      <c r="KZ144" s="192" t="str">
        <f ca="1">IF($F$12&lt;$B144,"",IF(AND($F$12&gt;=$B144,INDIRECT("'総括分析データ '!"&amp;KZ$78&amp;$C144)&lt;&gt;""),VALUE(INDIRECT("'総括分析データ '!"&amp;KZ$78&amp;$C144)),""))</f>
        <v/>
      </c>
      <c r="LB144" s="192" t="str">
        <f ca="1">IF($F$12&lt;$B144,"",IF(OR(AND($F$12&gt;=$B144,COUNTIF($F$22:$I$32,"交通情報")=0),$D144=0),"不要",IF(AND($F$12&gt;=$B144,COUNTIF($F$22:$I$32,"交通情報")&gt;=1,$D144=1,KZ144&lt;&gt;""),"OK","NG")))</f>
        <v>不要</v>
      </c>
      <c r="LD144" s="192" t="str">
        <f ca="1">IF($F$12&lt;$B144,"",IF(OR(AND($F$12&gt;=$B144,COUNTIF($F$35:$I$45,"交通情報")=0),$F144=0),"不要",IF(AND($F$12&gt;=$B144,COUNTIF($F$35:$I$45,"交通情報")&gt;=1,$F144=1,KZ144&lt;&gt;""),"OK","NG")))</f>
        <v>不要</v>
      </c>
      <c r="LF144" s="192" t="str">
        <f ca="1">IF($F$12&lt;$B144,"",IF(OR(AND($F$12&gt;=$B144,COUNTIF($F$48:$I$58,"交通情報")=0),$H144=0),"不要",IF(AND($F$12&gt;=$B144,COUNTIF($F$48:$I$58,"交通情報")&gt;=1,$H144=1,KZ144&lt;&gt;""),"OK","NG")))</f>
        <v>不要</v>
      </c>
      <c r="LH144" s="192" t="str">
        <f ca="1">IF($F$12&lt;$B144,"",IF(COUNTIF(LB144:LF144,"不要")=3,"OK",IF($N144="NG","日数NG",IF(KZ144="","OK",IF(AND(KZ144&gt;=0,KZ144&lt;&gt;"",ROUNDUP(KZ144,0)-ROUNDDOWN(KZ144,0)=0),"OK","NG")))))</f>
        <v>OK</v>
      </c>
      <c r="LJ144" s="107" t="str">
        <f ca="1">IF($F$12&lt;$B144,"",IF(COUNTIF(LB144:LF144,"不要")=3,"",IF(AND($F$12&gt;=$B144,ISNUMBER(KZ144)=TRUE),KZ144,0)))</f>
        <v/>
      </c>
      <c r="LL144" s="192" t="str">
        <f ca="1">IF($F$12&lt;$B144,"",IF(AND($F$12&gt;=$B144,INDIRECT("'総括分析データ '!"&amp;LL$78&amp;$C144)&lt;&gt;""),VALUE(INDIRECT("'総括分析データ '!"&amp;LL$78&amp;$C144)),""))</f>
        <v/>
      </c>
      <c r="LN144" s="192" t="str">
        <f ca="1">IF($F$12&lt;$B144,"",IF(OR(AND($F$12&gt;=$B144,COUNTIF($F$22:$I$32,"交通情報")=0),$D144=0),"不要",IF(AND($F$12&gt;=$B144,COUNTIF($F$22:$I$32,"交通情報")&gt;=1,$J144="NG"),"日数NG",IF(AND($F$12&gt;=$B144,COUNTIF($F$22:$I$32,"交通情報")&gt;=1,$D144=1,LL144&lt;&gt;""),"OK","NG"))))</f>
        <v>不要</v>
      </c>
      <c r="LP144" s="192" t="str">
        <f ca="1">IF($F$12&lt;$B144,"",IF(OR(AND($F$12&gt;=$B144,COUNTIF($F$35:$I$45,"交通情報")=0),$F144=0),"不要",IF(AND($F$12&gt;=$B144,COUNTIF($F$35:$I$45,"交通情報")&gt;=1,$J144="NG"),"日数NG",IF(AND($F$12&gt;=$B144,COUNTIF($F$35:$I$45,"交通情報")&gt;=1,$F144=1,LL144&lt;&gt;""),"OK","NG"))))</f>
        <v>不要</v>
      </c>
      <c r="LR144" s="192" t="str">
        <f ca="1">IF($F$12&lt;$B144,"",IF(OR(AND($F$12&gt;=$B144,COUNTIF($F$48:$I$58,"交通情報")=0),$H144=0),"不要",IF(AND($F$12&gt;=$B144,COUNTIF($F$48:$I$58,"交通情報")&gt;=1,$J144="NG"),"日数NG",IF(AND($F$12&gt;=$B144,COUNTIF($F$48:$I$58,"交通情報")&gt;=1,$H144=1,LL144&lt;&gt;""),"OK","NG"))))</f>
        <v>不要</v>
      </c>
      <c r="LT144" s="192" t="str">
        <f ca="1">IF($F$12&lt;$B144,"",IF(COUNTIF(LN144:LR144,"不要")=3,"OK",IF($N144="NG","日数NG",IF(LL144&gt;=0,"OK","NG"))))</f>
        <v>OK</v>
      </c>
      <c r="LV144" s="192" t="str">
        <f ca="1">IF($F$12&lt;$B144,"",IF(COUNTIF(LN144:LR144,"不要")=3,"OK",IF($N144="NG","日数NG",IF(OR(AND($F$12&gt;=$B144,$N144="OK",$CH144&gt;=0,LL144&lt;=$CH144),AND($F$12&gt;=$B144,$N144="OK",$CH144="",LL144&lt;=$L144*1440)),"OK","NG"))))</f>
        <v>OK</v>
      </c>
      <c r="LX144" s="107" t="str">
        <f ca="1">IF($F$12&lt;$B144,"",IF(COUNTIF(LN144:LR144,"不要")=3,"",IF(AND($F$12&gt;=$B144,ISNUMBER(LL144)=TRUE),LL144,0)))</f>
        <v/>
      </c>
      <c r="LZ144">
        <v>33</v>
      </c>
      <c r="MB144" s="192" t="str">
        <f ca="1">IF($F$12&lt;$B144,"",IF(AND($F$12&gt;=$B144,INDIRECT("'総括分析データ '!"&amp;MB$78&amp;$C144)&lt;&gt;""),VALUE(INDIRECT("'総括分析データ '!"&amp;MB$78&amp;$C144)),""))</f>
        <v/>
      </c>
      <c r="MD144" s="192" t="str">
        <f ca="1">IF($F$12&lt;$B144,"",IF(OR(AND($F$12&gt;=$B144,COUNTIF($F$22:$I$32,"温度情報")=0),$D144=0),"不要",IF(AND($F$12&gt;=$B144,COUNTIF($F$22:$I$32,"温度情報")&gt;=1,$J144="NG"),"日数NG",IF(AND($F$12&gt;=$B144,COUNTIF($F$22:$I$32,"温度情報")&gt;=1,$D144=1,MB144&lt;&gt;""),"OK","NG"))))</f>
        <v>不要</v>
      </c>
      <c r="MF144" s="192" t="str">
        <f ca="1">IF($F$12&lt;$B144,"",IF(OR(AND($F$12&gt;=$B144,COUNTIF($F$35:$I$45,"温度情報")=0),$F144=0),"不要",IF(AND($F$12&gt;=$B144,COUNTIF($F$35:$I$45,"温度情報")&gt;=1,$J144="NG"),"日数NG",IF(AND($F$12&gt;=$B144,COUNTIF($F$35:$I$45,"温度情報")&gt;=1,$F144=1,MB144&lt;&gt;""),"OK","NG"))))</f>
        <v>不要</v>
      </c>
      <c r="MH144" s="192" t="str">
        <f ca="1">IF($F$12&lt;$B144,"",IF(OR(AND($F$12&gt;=$B144,COUNTIF($F$48:$I$58,"温度情報")=0),$H144=0),"不要",IF(AND($F$12&gt;=$B144,COUNTIF($F$48:$I$58,"温度情報")&gt;=1,$J144="NG"),"日数NG",IF(AND($F$12&gt;=$B144,COUNTIF($F$48:$I$58,"温度情報")&gt;=1,$H144=1,MB144&lt;&gt;""),"OK","NG"))))</f>
        <v>不要</v>
      </c>
      <c r="MJ144" s="192" t="str">
        <f ca="1">IF($F$12&lt;$B144,"",IF(COUNTIF(MD144:MH144,"不要")=3,"OK",IF(AND($F$12&gt;=$B144,MB144&gt;100,MB144&lt;-100),"BC","OK")))</f>
        <v>OK</v>
      </c>
      <c r="ML144" s="107" t="str">
        <f ca="1">IF($F$12&lt;$B144,"",IF(COUNTIF(MD144:MH144,"不要")=3,"",IF(AND($F$12&gt;=$B144,ISNUMBER(MB144)=TRUE),MB144,0)))</f>
        <v/>
      </c>
      <c r="MN144" s="192" t="str">
        <f ca="1">IF($F$12&lt;$B144,"",IF(AND($F$12&gt;=$B144,INDIRECT("'総括分析データ '!"&amp;MN$78&amp;$C144)&lt;&gt;""),VALUE(INDIRECT("'総括分析データ '!"&amp;MN$78&amp;$C144)),""))</f>
        <v/>
      </c>
      <c r="MP144" s="192" t="str">
        <f ca="1">IF($F$12&lt;$B144,"",IF(OR(AND($F$12&gt;=$B144,COUNTIF($F$22:$I$32,"温度情報")=0),$D144=0),"不要",IF(AND($F$12&gt;=$B144,COUNTIF($F$22:$I$32,"温度情報")&gt;=1,$J144="NG"),"日数NG",IF(AND($F$12&gt;=$B144,COUNTIF($F$22:$I$32,"温度情報")&gt;=1,$D144=1,MN144&lt;&gt;""),"OK","NG"))))</f>
        <v>不要</v>
      </c>
      <c r="MR144" s="192" t="str">
        <f ca="1">IF($F$12&lt;$B144,"",IF(OR(AND($F$12&gt;=$B144,COUNTIF($F$35:$I$45,"温度情報")=0),$F144=0),"不要",IF(AND($F$12&gt;=$B144,COUNTIF($F$35:$I$45,"温度情報")&gt;=1,$J144="NG"),"日数NG",IF(AND($F$12&gt;=$B144,COUNTIF($F$35:$I$45,"温度情報")&gt;=1,$F144=1,MN144&lt;&gt;""),"OK","NG"))))</f>
        <v>不要</v>
      </c>
      <c r="MT144" s="192" t="str">
        <f ca="1">IF($F$12&lt;$B144,"",IF(OR(AND($F$12&gt;=$B144,COUNTIF($F$48:$I$58,"温度情報")=0),$H144=0),"不要",IF(AND($F$12&gt;=$B144,COUNTIF($F$48:$I$58,"温度情報")&gt;=1,$J144="NG"),"日数NG",IF(AND($F$12&gt;=$B144,COUNTIF($F$48:$I$58,"温度情報")&gt;=1,$H144=1,MN144&lt;&gt;""),"OK","NG"))))</f>
        <v>不要</v>
      </c>
      <c r="MV144" s="192" t="str">
        <f ca="1">IF($F$12&lt;$B144,"",IF(COUNTIF(MP144:MT144,"不要")=3,"OK",IF(AND($F$12&gt;=$B144,MN144&gt;100,MN144&lt;-100),"BC","OK")))</f>
        <v>OK</v>
      </c>
      <c r="MX144" s="107" t="str">
        <f ca="1">IF($F$12&lt;$B144,"",IF(COUNTIF(MP144:MT144,"不要")=3,"",IF(AND($F$12&gt;=$B144,ISNUMBER(MN144)=TRUE),MN144,0)))</f>
        <v/>
      </c>
      <c r="MZ144" s="192" t="str">
        <f ca="1">IF($F$12&lt;$B144,"",IF(AND($F$12&gt;=$B144,INDIRECT("'総括分析データ '!"&amp;MZ$78&amp;$C144)&lt;&gt;""),VALUE(INDIRECT("'総括分析データ '!"&amp;MZ$78&amp;$C144)),""))</f>
        <v/>
      </c>
      <c r="NB144" s="192" t="str">
        <f ca="1">IF($F$12&lt;$B144,"",IF(OR(AND($F$12&gt;=$B144,COUNTIF($F$22:$I$32,"温度情報")=0),$D144=0),"不要",IF(AND($F$12&gt;=$B144,COUNTIF($F$22:$I$32,"温度情報")&gt;=1,$J144="NG"),"日数NG",IF(AND($F$12&gt;=$B144,COUNTIF($F$22:$I$32,"温度情報")&gt;=1,$D144=1,MZ144&lt;&gt;""),"OK","NG"))))</f>
        <v>不要</v>
      </c>
      <c r="ND144" s="192" t="str">
        <f ca="1">IF($F$12&lt;$B144,"",IF(OR(AND($F$12&gt;=$B144,COUNTIF($F$35:$I$45,"温度情報")=0),$F144=0),"不要",IF(AND($F$12&gt;=$B144,COUNTIF($F$35:$I$45,"温度情報")&gt;=1,$J144="NG"),"日数NG",IF(AND($F$12&gt;=$B144,COUNTIF($F$35:$I$45,"温度情報")&gt;=1,$F144=1,MZ144&lt;&gt;""),"OK","NG"))))</f>
        <v>不要</v>
      </c>
      <c r="NF144" s="192" t="str">
        <f ca="1">IF($F$12&lt;$B144,"",IF(OR(AND($F$12&gt;=$B144,COUNTIF($F$48:$I$58,"温度情報")=0),$H144=0),"不要",IF(AND($F$12&gt;=$B144,COUNTIF($F$48:$I$58,"温度情報")&gt;=1,$J144="NG"),"日数NG",IF(AND($F$12&gt;=$B144,COUNTIF($F$48:$I$58,"温度情報")&gt;=1,$H144=1,MZ144&lt;&gt;""),"OK","NG"))))</f>
        <v>不要</v>
      </c>
      <c r="NH144" s="192" t="str">
        <f ca="1">IF($F$12&lt;$B144,"",IF(COUNTIF(NB144:NF144,"不要")=3,"OK",IF($N144="NG","日数NG",IF(MZ144="","OK",IF(AND(MZ144&gt;=0,MZ144&lt;&gt;"",ROUNDUP(MZ144,0)-ROUNDDOWN(MZ144,0)=0),"OK","NG")))))</f>
        <v>OK</v>
      </c>
      <c r="NJ144" s="107" t="str">
        <f ca="1">IF($F$12&lt;$B144,"",IF(COUNTIF(NB144:NF144,"不要")=3,"",IF(AND($F$12&gt;=$B144,ISNUMBER(MZ144)=TRUE),MZ144,0)))</f>
        <v/>
      </c>
      <c r="NL144">
        <v>33</v>
      </c>
      <c r="NN144" s="192" t="str">
        <f ca="1">IF($F$12&lt;$B144,"",IF(AND($F$12&gt;=$B144,INDIRECT("'総括分析データ '!"&amp;NN$78&amp;$C144)&lt;&gt;""),INDIRECT("'総括分析データ '!"&amp;NN$78&amp;$C144),""))</f>
        <v/>
      </c>
      <c r="NP144" s="192" t="str">
        <f>IF(OR($F$12&lt;$B144,AND($F$64="",$H$64="",$J$64="")),"",IF(AND($F$12&gt;=$B144,OR($F$64="",$D144=0)),"不要",IF(AND($F$12&gt;=$B144,$F$64&lt;&gt;"",$D144=1,NN144&lt;&gt;""),"OK","NG")))</f>
        <v/>
      </c>
      <c r="NR144" s="192" t="str">
        <f>IF(OR($F$12&lt;$B144,AND($F$64="",$H$64="",$J$64="")),"",IF(AND($F$12&gt;=$B144,OR($H$64="",$H$64=17,$D144=0)),"不要",IF(AND($F$12&gt;=$B144,$H$64&lt;&gt;"",$D144=1,NN144&lt;&gt;""),"OK","NG")))</f>
        <v/>
      </c>
      <c r="NT144" s="107" t="str">
        <f>IF(OR(COUNTIF(NP144:NR144,"不要")=2,AND(NP144="",NR144="")),"",NN144)</f>
        <v/>
      </c>
      <c r="NV144" s="192" t="str">
        <f ca="1">IF($F$12&lt;$B144,"",IF(AND($F$12&gt;=$B144,INDIRECT("'総括分析データ '!"&amp;NV$78&amp;$C144)&lt;&gt;""),INDIRECT("'総括分析データ '!"&amp;NV$78&amp;$C144),""))</f>
        <v/>
      </c>
      <c r="NX144" s="192" t="str">
        <f>IF(OR($F$12&lt;$B144,AND($F$66="",$H$66="",$J$66="")),"",IF(AND($F$12&gt;=$B144,OR($F$66="",$D144=0)),"不要",IF(AND($F$12&gt;=$B144,$F$66&lt;&gt;"",$D144=1,NV144&lt;&gt;""),"OK","NG")))</f>
        <v/>
      </c>
      <c r="NZ144" s="192" t="str">
        <f>IF(OR($F$12&lt;$B144,AND($F$66="",$H$66="",$J$66="")),"",IF(AND($F$12&gt;=$B144,OR($H$66="",$H$66=17,$D144=0)),"不要",IF(AND($F$12&gt;=$B144,$H$66&lt;&gt;"",$D144=1,NV144&lt;&gt;""),"OK","NG")))</f>
        <v/>
      </c>
      <c r="OB144" s="107" t="str">
        <f>IF(OR(COUNTIF(NX144:NZ144,"不要")=2,AND(NX144="",NZ144="")),"",NV144)</f>
        <v/>
      </c>
      <c r="OD144" s="192" t="str">
        <f ca="1">IF($F$12&lt;$B144,"",IF(AND($F$12&gt;=$B144,INDIRECT("'総括分析データ '!"&amp;OD$78&amp;$C144)&lt;&gt;""),INDIRECT("'総括分析データ '!"&amp;OD$78&amp;$C144),""))</f>
        <v/>
      </c>
      <c r="OF144" s="192" t="str">
        <f>IF(OR($F$12&lt;$B144,AND($F$68="",$H$68="",$J$68="")),"",IF(AND($F$12&gt;=$B144,OR($F$68="",$D144=0)),"不要",IF(AND($F$12&gt;=$B144,$F$68&lt;&gt;"",$D144=1,OD144&lt;&gt;""),"OK","NG")))</f>
        <v/>
      </c>
      <c r="OH144" s="192" t="str">
        <f>IF(OR($F$12&lt;$B144,AND($F$68="",$H$68="",$J$68="")),"",IF(AND($F$12&gt;=$B144,OR($H$68="",$H$68=17,$D144=0)),"不要",IF(AND($F$12&gt;=$B144,$H$68&lt;&gt;"",$D144=1,OD144&lt;&gt;""),"OK","NG")))</f>
        <v/>
      </c>
      <c r="OJ144" s="107" t="str">
        <f>IF(OR(COUNTIF(OF144:OH144,"不要")=2,AND(OF144="",OH144="")),"",OD144)</f>
        <v/>
      </c>
      <c r="OL144" s="192" t="str">
        <f ca="1">IF($F$12&lt;$B144,"",IF(AND($F$12&gt;=$B144,INDIRECT("'総括分析データ '!"&amp;OL$78&amp;$C144)&lt;&gt;""),INDIRECT("'総括分析データ '!"&amp;OL$78&amp;$C144),""))</f>
        <v/>
      </c>
      <c r="ON144" s="192" t="str">
        <f>IF(OR($F$12&lt;$B144,AND($F$70="",$H$70="",$J$70="")),"",IF(AND($F$12&gt;=$B144,OR($F$70="",$D144=0)),"不要",IF(AND($F$12&gt;=$B144,$F$70&lt;&gt;"",$D144=1,OL144&lt;&gt;""),"OK","NG")))</f>
        <v/>
      </c>
      <c r="OP144" s="192" t="str">
        <f>IF(OR($F$12&lt;$B144,AND($F$70="",$H$70="",$J$70="")),"",IF(AND($F$12&gt;=$B144,OR($H$70="",$H$70=17,$D144=0)),"不要",IF(AND($F$12&gt;=$B144,$H$70&lt;&gt;"",$D144=1,OL144&lt;&gt;""),"OK","NG")))</f>
        <v/>
      </c>
      <c r="OR144" s="107" t="str">
        <f>IF(OR(COUNTIF(ON144:OP144,"不要")=2,AND(ON144="",OP144="")),"",OL144)</f>
        <v/>
      </c>
    </row>
    <row r="145" spans="2:408" ht="5.0999999999999996" customHeight="1" thickBot="1" x14ac:dyDescent="0.2">
      <c r="L145" s="6"/>
      <c r="CT145" s="108"/>
      <c r="EF145" s="108"/>
      <c r="FJ145" s="108"/>
      <c r="FL145" s="108"/>
      <c r="FZ145" s="108"/>
      <c r="GR145" s="108"/>
      <c r="HF145" s="108"/>
      <c r="HV145" s="108"/>
      <c r="IT145" s="6"/>
      <c r="JL145" s="108"/>
      <c r="JX145" s="6"/>
      <c r="KJ145" s="6"/>
      <c r="KX145" s="6"/>
      <c r="LJ145" s="6"/>
      <c r="LX145" s="108"/>
      <c r="ML145" s="6"/>
      <c r="MX145" s="6"/>
      <c r="NJ145" s="6"/>
    </row>
    <row r="146" spans="2:408" ht="14.25" thickBot="1" x14ac:dyDescent="0.2">
      <c r="B146">
        <v>34</v>
      </c>
      <c r="C146">
        <v>47</v>
      </c>
      <c r="D146" s="52">
        <f ca="1">IF($F$12&lt;$B146,"",IF(AND($F$12&gt;=$B146,INDIRECT("'総括分析データ '!"&amp;D$78&amp;$C146)="○"),1,IF(AND($F$12&gt;=$B146,INDIRECT("'総括分析データ '!"&amp;D$78&amp;$C146)&lt;&gt;"○"),0)))</f>
        <v>0</v>
      </c>
      <c r="F146" s="52">
        <f ca="1">IF($F$12&lt;$B146,"",IF(AND($F$12&gt;=$B146,INDIRECT("'総括分析データ '!"&amp;F$78&amp;$C146)="○"),1,IF(AND($F$12&gt;=$B146,INDIRECT("'総括分析データ '!"&amp;F$78&amp;$C146)&lt;&gt;"○"),0)))</f>
        <v>0</v>
      </c>
      <c r="H146" s="52">
        <f ca="1">IF($F$12&lt;$B146,"",IF(AND($F$12&gt;=$B146,INDIRECT("'総括分析データ '!"&amp;H$78&amp;$C146)="○"),1,IF(AND($F$12&gt;=$B146,INDIRECT("'総括分析データ '!"&amp;H$78&amp;$C146)&lt;&gt;"○"),0)))</f>
        <v>0</v>
      </c>
      <c r="J146" s="192" t="str">
        <f ca="1">IF($F$12&lt;B146,"",IF(AND($F$12&gt;=B146,$F$18="",H146=1),"NG",IF(AND($F$12&gt;=B146,$F$18=17,D146=0,F146=0,H146=0),"NG",IF(AND($F$12&gt;=B146,$F$18="",D146=0,F146=0),"NG",IF(AND($F$12&gt;=B146,OR(D146&gt;=2,F146&gt;=2,H146&gt;=2)),"NG","OK")))))</f>
        <v>NG</v>
      </c>
      <c r="L146" s="52">
        <f ca="1">IF($F$12&lt;B146,"",IF(ISNUMBER(INDIRECT("'総括分析データ '!"&amp;L$78&amp;$C146))=TRUE,VALUE(INDIRECT("'総括分析データ '!"&amp;L$78&amp;$C146)),0))</f>
        <v>0</v>
      </c>
      <c r="N146" s="192" t="str">
        <f ca="1">IF($F$12&lt;$B146,"",IF(AND(L146="",L146&lt;10),"NG","OK"))</f>
        <v>OK</v>
      </c>
      <c r="O146" s="6"/>
      <c r="P146" s="52" t="str">
        <f ca="1">IF($F$12&lt;$B146,"",IF(AND($F$12&gt;=$B146,INDIRECT("'総括分析データ '!"&amp;P$78&amp;$C146)&lt;&gt;""),INDIRECT("'総括分析データ '!"&amp;P$78&amp;$C146),""))</f>
        <v/>
      </c>
      <c r="R146" s="52" t="str">
        <f ca="1">IF($F$12&lt;$B146,"",IF(AND($F$12&gt;=$B146,INDIRECT("'総括分析データ '!"&amp;R$78&amp;$C146)&lt;&gt;""),UPPER(INDIRECT("'総括分析データ '!"&amp;R$78&amp;$C146)),""))</f>
        <v/>
      </c>
      <c r="T146" s="52" t="str">
        <f ca="1">IF($F$12&lt;$B146,"",IF(AND($F$12&gt;=$B146,INDIRECT("'総括分析データ '!"&amp;T$78&amp;$C146)&lt;&gt;""),INDIRECT("'総括分析データ '!"&amp;T$78&amp;$C146),""))</f>
        <v/>
      </c>
      <c r="V146" s="52" t="str">
        <f ca="1">IF($F$12&lt;$B146,"",IF(AND($F$12&gt;=$B146,INDIRECT("'総括分析データ '!"&amp;V$78&amp;$C146)&lt;&gt;""),VALUE(INDIRECT("'総括分析データ '!"&amp;V$78&amp;$C146)),""))</f>
        <v/>
      </c>
      <c r="X146" s="192" t="str">
        <f ca="1">IF($F$12&lt;$B146,"",IF(AND($F$12&gt;=$B146,COUNTIF(プルダウンリスト!$F$3:$F$137,反映・確認シート!P146)=1,COUNTIF(プルダウンリスト!$H$3:$H$4233,反映・確認シート!R146)&gt;=1,T146&lt;&gt;"",V146&lt;&gt;""),"OK","NG"))</f>
        <v>NG</v>
      </c>
      <c r="Z146" s="453" t="str">
        <f ca="1">P146&amp;R146&amp;T146&amp;V146</f>
        <v/>
      </c>
      <c r="AA146" s="454"/>
      <c r="AB146" s="455"/>
      <c r="AD146" s="453" t="str">
        <f ca="1">IF($F$12&lt;$B146,"",IF(AND($F$12&gt;=$B146,INDIRECT("'総括分析データ '!"&amp;AD$78&amp;$C146)&lt;&gt;""),ASC(INDIRECT("'総括分析データ '!"&amp;AD$78&amp;$C146)),""))</f>
        <v/>
      </c>
      <c r="AE146" s="454"/>
      <c r="AF146" s="455"/>
      <c r="AH146" s="192" t="str">
        <f ca="1">IF($F$12&lt;$B146,"",IF(AND($F$12&gt;=$B146,AD146&lt;&gt;""),"OK","NG"))</f>
        <v>NG</v>
      </c>
      <c r="AJ146" s="462" t="str">
        <f ca="1">IF($F$12&lt;$B146,"",IF(AND($F$12&gt;=$B146,INDIRECT("'総括分析データ '!"&amp;AJ$78&amp;$C146)&lt;&gt;""),DBCS(SUBSTITUTE(SUBSTITUTE(INDIRECT("'総括分析データ '!"&amp;AJ$78&amp;$C146),"　"," ")," ","")),""))</f>
        <v/>
      </c>
      <c r="AK146" s="463"/>
      <c r="AL146" s="464"/>
      <c r="AN146" s="192" t="str">
        <f ca="1">IF($F$12&lt;$B146,"",IF(AND($F$12&gt;=$B146,AJ146&lt;&gt;""),"OK","BC"))</f>
        <v>BC</v>
      </c>
      <c r="AP146" s="52" t="str">
        <f ca="1">IF(OR($F$12&lt;$B146,INDIRECT("'総括分析データ '!"&amp;AP$78&amp;$C146)=""),"",INDIRECT("'総括分析データ '!"&amp;AP$78&amp;$C146))</f>
        <v/>
      </c>
      <c r="AR146" s="192" t="str">
        <f ca="1">IF($F$12&lt;$B146,"",IF(AND($F$12&gt;=$B146,COUNTIF(プルダウンリスト!$C$13:$C$16,反映・確認シート!AP146)=1),"OK","NG"))</f>
        <v>NG</v>
      </c>
      <c r="AT146">
        <v>34</v>
      </c>
      <c r="AV146" s="192" t="str">
        <f ca="1">IF($F$12&lt;$B146,"",IF(AND($F$12&gt;=$B146,INDIRECT("'総括分析データ '!"&amp;AV$78&amp;$C146)&lt;&gt;""),INDIRECT("'総括分析データ '!"&amp;AV$78&amp;$C146),""))</f>
        <v/>
      </c>
      <c r="AX146" s="192" t="str">
        <f ca="1">IF($F$12&lt;$B146,"",IF($N146="NG","日数NG",IF(OR(AND($F$6="連携前",$F$12&gt;=$B146,AV146&gt;0,AV146&lt;L146*2880),AND($F$6="連携後",$F$12&gt;=$B146,AV146&gt;=0,AV146&lt;L146*2880)),"OK","NG")))</f>
        <v>NG</v>
      </c>
      <c r="AZ146" s="92">
        <f ca="1">IF($F$12&lt;$B146,"",IF(AND($F$12&gt;=$B146,ISNUMBER(AV146)=TRUE),AV146,0))</f>
        <v>0</v>
      </c>
      <c r="BB146" s="192" t="str">
        <f ca="1">IF($F$12&lt;$B146,"",IF(AND($F$12&gt;=$B146,INDIRECT("'総括分析データ '!"&amp;BB$78&amp;$C146)&lt;&gt;""),VALUE(INDIRECT("'総括分析データ '!"&amp;BB$78&amp;$C146)),""))</f>
        <v/>
      </c>
      <c r="BD146" s="192" t="str">
        <f ca="1">IF($F$12&lt;$B146,"",IF($N146="NG","日数NG",IF(BB146="","NG",IF(AND($F$12&gt;=$B146,$BB146&lt;=$L146*100),"OK","BC"))))</f>
        <v>NG</v>
      </c>
      <c r="BF146" s="192" t="str">
        <f ca="1">IF($F$12&lt;$B146,"",IF(OR($AX146="NG",$AX146="日数NG"),"距離NG",IF(AND($F$12&gt;=$B146,OR(AND($F$6="連携前",$BB146&gt;0),AND($F$6="連携後",$AZ146=0,$BB146=0),AND($F$6="連携後",$AZ146&gt;0,$BB146&gt;0))),"OK","NG")))</f>
        <v>距離NG</v>
      </c>
      <c r="BH146" s="92" t="str">
        <f ca="1">IF($F$12&lt;$B146,"",BB146)</f>
        <v/>
      </c>
      <c r="BJ146" s="192" t="str">
        <f ca="1">IF($F$12&lt;$B146,"",IF(AND($F$12&gt;=$B146,INDIRECT("'総括分析データ '!"&amp;BJ$78&amp;$C146)&lt;&gt;""),VALUE(INDIRECT("'総括分析データ '!"&amp;BJ$78&amp;$C146)),""))</f>
        <v/>
      </c>
      <c r="BL146" s="192" t="str">
        <f ca="1">IF($F$12&lt;$B146,"",IF($N146="NG","日数NG",IF(AND(BJ146&gt;=0,BJ146&lt;&gt;"",BJ146&lt;=100),"OK","NG")))</f>
        <v>NG</v>
      </c>
      <c r="BN146" s="92">
        <f ca="1">IF($F$12&lt;$B146,"",IF(AND($F$12&gt;=$B146,ISNUMBER(BJ146)=TRUE),BJ146,0))</f>
        <v>0</v>
      </c>
      <c r="BP146" s="192" t="str">
        <f ca="1">IF($F$12&lt;$B146,"",IF(AND($F$12&gt;=$B146,INDIRECT("'総括分析データ '!"&amp;BP$78&amp;$C146)&lt;&gt;""),VALUE(INDIRECT("'総括分析データ '!"&amp;BP$78&amp;$C146)),""))</f>
        <v/>
      </c>
      <c r="BR146" s="192" t="str">
        <f ca="1">IF($F$12&lt;$B146,"",IF(OR($AX146="NG",$AX146="日数NG"),"距離NG",IF(BP146="","NG",IF(AND($F$12&gt;=$B146,OR(AND($F$6="連携前",$BP146&gt;0),AND($F$6="連携後",$AZ146=0,$BP146=0),AND($F$6="連携後",$AZ146&gt;0,$BP146&gt;0))),"OK","NG"))))</f>
        <v>距離NG</v>
      </c>
      <c r="BT146" s="92">
        <f ca="1">IF($F$12&lt;$B146,"",IF(AND($F$12&gt;=$B146,ISNUMBER(BP146)=TRUE),BP146,0))</f>
        <v>0</v>
      </c>
      <c r="BV146" s="192" t="str">
        <f ca="1">IF($F$12&lt;$B146,"",IF(AND($F$12&gt;=$B146,INDIRECT("'総括分析データ '!"&amp;BV$78&amp;$C146)&lt;&gt;""),VALUE(INDIRECT("'総括分析データ '!"&amp;BV$78&amp;$C146)),""))</f>
        <v/>
      </c>
      <c r="BX146" s="192" t="str">
        <f ca="1">IF($F$12&lt;$B146,"",IF(AND($F$12&gt;=$B146,$F$16=5,$BV146=""),"NG","OK"))</f>
        <v>OK</v>
      </c>
      <c r="BZ146" s="192" t="str">
        <f ca="1">IF($F$12&lt;$B146,"",IF(AND($F$12&gt;=$B146,$BP146&lt;&gt;"",$BV146&gt;$BP146),"NG","OK"))</f>
        <v>OK</v>
      </c>
      <c r="CB146" s="92">
        <f ca="1">IF($F$12&lt;$B146,"",IF(AND($F$12&gt;=$B146,ISNUMBER(BV146)=TRUE),BV146,0))</f>
        <v>0</v>
      </c>
      <c r="CD146" s="92">
        <f ca="1">IF($F$12&lt;$B146,"",IF(AND($F$12&gt;=$B146,ISNUMBER(INDIRECT("'総括分析データ '!"&amp;CD$78&amp;$C146)=TRUE)),INDIRECT("'総括分析データ '!"&amp;CD$78&amp;$C146),0))</f>
        <v>0</v>
      </c>
      <c r="CF146">
        <v>34</v>
      </c>
      <c r="CH146" s="192" t="str">
        <f ca="1">IF($F$12&lt;$B146,"",IF(AND($F$12&gt;=$B146,INDIRECT("'総括分析データ '!"&amp;CH$78&amp;$C146)&lt;&gt;""),VALUE(INDIRECT("'総括分析データ '!"&amp;CH$78&amp;$C146)),""))</f>
        <v/>
      </c>
      <c r="CJ146" s="192" t="str">
        <f ca="1">IF($F$12&lt;$B146,"",IF(OR(AND($F$12&gt;=$B146,COUNTIF($F$22:$I$32,"走行時間")=0),$D146=0),"不要",IF(AND($F$12&gt;=$B146,COUNTIF($F$22:$I$32,"走行時間")=1,$J146="NG"),"日数NG",IF(AND($F$12&gt;=$B146,COUNTIF($F$22:$I$32,"走行時間")=1,$D146=1,$CH146&lt;&gt;""),"OK","NG"))))</f>
        <v>不要</v>
      </c>
      <c r="CL146" s="192" t="str">
        <f ca="1">IF($F$12&lt;$B146,"",IF(OR(AND($F$12&gt;=$B146,COUNTIF($F$35:$I$45,"走行時間")=0),$F146=0),"不要",IF(AND($F$12&gt;=$B146,COUNTIF($F$35:$I$45,"走行時間")=1,$J146="NG"),"日数NG",IF(AND($F$12&gt;=$B146,COUNTIF($F$35:$I$45,"走行時間")=1,$F146=1,$CH146&lt;&gt;""),"OK","NG"))))</f>
        <v>不要</v>
      </c>
      <c r="CN146" s="192" t="str">
        <f ca="1">IF($F$12&lt;$B146,"",IF(OR(AND($F$12&gt;=$B146,COUNTIF($F$48:$I$58,"走行時間")=0),$H146=0),"不要",IF(AND($F$12&gt;=$B146,COUNTIF($F$48:$I$58,"走行時間")=1,$J146="NG"),"日数NG",IF(AND($F$12&gt;=$B146,COUNTIF($F$48:$I$58,"走行時間")=1,$H146=1,$CH146&lt;&gt;""),"OK","NG"))))</f>
        <v>不要</v>
      </c>
      <c r="CP146" s="192" t="str">
        <f ca="1">IF($F$12&lt;$B146,"",IF(COUNTIF($CJ146:$CN146,"不要")=3,"OK",IF(OR($AX146="NG",$AX146="日数NG"),"距離NG",IF(AND($F$12&gt;=$B146,OR(AND($F$6="連携前",CH146&gt;0),AND($F$6="連携後",$AZ146=0,CH146=0),AND($F$6="連携後",$AZ146&gt;0,CH146&gt;0))),"OK","NG"))))</f>
        <v>OK</v>
      </c>
      <c r="CR146" s="192" t="str">
        <f ca="1">IF($F$12&lt;$B146,"",IF(COUNTIF($CJ146:$CN146,"不要")=3,"OK",IF(OR($AX146="NG",$AX146="日数NG"),"距離NG",IF(AND($F$12&gt;=$B146,$L146*1440&gt;=CH146),"OK","NG"))))</f>
        <v>OK</v>
      </c>
      <c r="CT146" s="107" t="str">
        <f ca="1">IF(OR(COUNTIF($CJ146:$CN146,"不要")=3,$F$12&lt;$B146),"",IF(AND($F$12&gt;=$B146,ISNUMBER(CH146)=TRUE),CH146,0))</f>
        <v/>
      </c>
      <c r="CV146" s="192" t="str">
        <f ca="1">IF($F$12&lt;$B146,"",IF(AND($F$12&gt;=$B146,INDIRECT("'総括分析データ '!"&amp;CV$78&amp;$C146)&lt;&gt;""),VALUE(INDIRECT("'総括分析データ '!"&amp;CV$78&amp;$C146)),""))</f>
        <v/>
      </c>
      <c r="CX146" s="192" t="str">
        <f ca="1">IF($F$12&lt;$B146,"",IF(OR(AND($F$12&gt;=$B146,COUNTIF($F$22:$I$32,"平均速度")=0),$D146=0),"不要",IF(AND($F$12&gt;=$B146,COUNTIF($F$22:$I$32,"平均速度")=1,$J146="NG"),"日数NG",IF(AND($F$12&gt;=$B146,COUNTIF($F$22:$I$32,"平均速度")=1,$D146=1,$CH146&lt;&gt;""),"OK","NG"))))</f>
        <v>不要</v>
      </c>
      <c r="CZ146" s="192" t="str">
        <f ca="1">IF($F$12&lt;$B146,"",IF(OR(AND($F$12&gt;=$B146,COUNTIF($F$35:$I$45,"平均速度")=0),$F146=0),"不要",IF(AND($F$12&gt;=$B146,COUNTIF($F$35:$I$45,"平均速度")=1,$J146="NG"),"日数NG",IF(AND($F$12&gt;=$B146,COUNTIF($F$35:$I$45,"平均速度")=1,$F146=1,$CH146&lt;&gt;""),"OK","NG"))))</f>
        <v>不要</v>
      </c>
      <c r="DB146" s="192" t="str">
        <f ca="1">IF($F$12&lt;$B146,"",IF(OR(AND($F$12&gt;=$B146,COUNTIF($F$48:$I$58,"平均速度")=0),$H146=0),"不要",IF(AND($F$12&gt;=$B146,COUNTIF($F$48:$I$58,"平均速度")=1,$J146="NG"),"日数NG",IF(AND($F$12&gt;=$B146,COUNTIF($F$48:$I$58,"平均速度")=1,$H146=1,$CH146&lt;&gt;""),"OK","NG"))))</f>
        <v>不要</v>
      </c>
      <c r="DD146" s="192" t="str">
        <f ca="1">IF($F$12&lt;$B146,"",IF(COUNTIF($CX146:$DB146,"不要")=3,"OK",IF(OR($AX146="NG",$AX146="日数NG"),"距離NG",IF(AND($F$12&gt;=$B146,OR(AND($F$6="連携前",CV146&gt;0),AND($F$6="連携後",$AV146=0,CV146=0),AND($F$6="連携後",$AV146&gt;0,CV146&gt;0))),"OK","NG"))))</f>
        <v>OK</v>
      </c>
      <c r="DF146" s="192" t="str">
        <f ca="1">IF($F$12&lt;$B146,"",IF(COUNTIF($CX146:$DB146,"不要")=3,"OK",IF(OR($AX146="NG",$AX146="日数NG"),"距離NG",IF(AND($F$12&gt;=$B146,CV146&lt;60),"OK",IF(AND($F$12&gt;=$B146,CV146&lt;120),"BC","NG")))))</f>
        <v>OK</v>
      </c>
      <c r="DH146" s="107" t="str">
        <f ca="1">IF(OR($F$12&lt;$B146,COUNTIF($CX146:$DB146,"不要")=3),"",IF(AND($F$12&gt;=$B146,ISNUMBER(CV146)=TRUE),CV146,0))</f>
        <v/>
      </c>
      <c r="DJ146">
        <v>34</v>
      </c>
      <c r="DL146" s="192" t="str">
        <f ca="1">IF($F$12&lt;$B146,"",IF(AND($F$12&gt;=$B146,INDIRECT("'総括分析データ '!"&amp;DL$78&amp;$C146)&lt;&gt;""),VALUE(INDIRECT("'総括分析データ '!"&amp;DL$78&amp;$C146)),""))</f>
        <v/>
      </c>
      <c r="DN146" s="192" t="str">
        <f ca="1">IF($F$12&lt;$B146,"",IF(OR(AND($F$12&gt;=$B146,COUNTIF($F$22:$I$32,"走行距離（高速道路）")=0),$D146=0),"不要",IF(AND($F$12&gt;=$B146,COUNTIF($F$22:$I$32,"走行距離（高速道路）")&gt;=1,$J146="NG"),"日数NG",IF(AND($F$12&gt;=$B146,COUNTIF($F$22:$I$32,"走行距離（高速道路）")&gt;=1,$D146=1,$CH146&lt;&gt;""),"OK","NG"))))</f>
        <v>不要</v>
      </c>
      <c r="DP146" s="192" t="str">
        <f ca="1">IF($F$12&lt;$B146,"",IF(OR(AND($F$12&gt;=$B146,COUNTIF($F$35:$I$45,"走行距離（高速道路）")=0),$F146=0),"不要",IF(AND($F$12&gt;=$B146,COUNTIF($F$35:$I$45,"走行距離（高速道路）")&gt;=1,$J146="NG"),"日数NG",IF(AND($F$12&gt;=$B146,COUNTIF($F$35:$I$45,"走行距離（高速道路）")&gt;=1,$F146=1,$CH146&lt;&gt;""),"OK","NG"))))</f>
        <v>不要</v>
      </c>
      <c r="DR146" s="192" t="str">
        <f ca="1">IF($F$12&lt;$B146,"",IF(OR(AND($F$12&gt;=$B146,COUNTIF($F$48:$I$58,"走行距離（高速道路）")=0),$H146=0),"不要",IF(AND($F$12&gt;=$B146,COUNTIF($F$48:$I$58,"走行距離（高速道路）")&gt;=1,$J146="NG"),"日数NG",IF(AND($F$12&gt;=$B146,COUNTIF($F$48:$I$58,"走行距離（高速道路）")&gt;=1,$H146=1,$CH146&lt;&gt;""),"OK","NG"))))</f>
        <v>不要</v>
      </c>
      <c r="DT146" s="192" t="str">
        <f ca="1">IF($F$12&lt;$B146,"",IF(COUNTIF($DN146:$DR146,"不要")=3,"OK",IF(OR($AX146="NG",$AX146="日数NG"),"距離NG",IF(DL146&gt;=0,"OK","NG"))))</f>
        <v>OK</v>
      </c>
      <c r="DV146" s="192" t="str">
        <f ca="1">IF($F$12&lt;$B146,"",IF(COUNTIF($DN146:$DR146,"不要")=3,"OK",IF(OR($AX146="NG",$AX146="日数NG"),"距離NG",IF(AND($F$12&gt;=$B146,AX146="OK",OR(DL146&lt;=AZ146,DL146="")),"OK","NG"))))</f>
        <v>OK</v>
      </c>
      <c r="DX146" s="107" t="str">
        <f ca="1">IF(OR($F$12&lt;$B146,COUNTIF($DN146:$DR146,"不要")=3),"",IF(AND($F$12&gt;=$B146,ISNUMBER(DL146)=TRUE),DL146,0))</f>
        <v/>
      </c>
      <c r="DZ146" s="192" t="str">
        <f ca="1">IF($F$12&lt;$B146,"",IF(AND($F$12&gt;=$B146,INDIRECT("'総括分析データ '!"&amp;DZ$78&amp;$C146)&lt;&gt;""),VALUE(INDIRECT("'総括分析データ '!"&amp;DZ$78&amp;$C146)),""))</f>
        <v/>
      </c>
      <c r="EB146" s="192" t="str">
        <f ca="1">IF($F$12&lt;$B146,"",IF(COUNTIF($CJ146:$CN146,"不要")=3,"OK",IF($N146="NG","日数NG",IF(OR(DZ146&gt;=0,DZ146=""),"OK","NG"))))</f>
        <v>OK</v>
      </c>
      <c r="ED146" s="192" t="str">
        <f ca="1">IF($F$12&lt;$B146,"",IF(COUNTIF($CJ146:$CN146,"不要")=3,"OK",IF($N146="NG","日数NG",IF(OR(DZ146&lt;=CH146,DZ146=""),"OK","NG"))))</f>
        <v>OK</v>
      </c>
      <c r="EF146" s="107">
        <f ca="1">IF($F$12&lt;$B146,"",IF(AND($F$12&gt;=$B146,ISNUMBER(DZ146)=TRUE),DZ146,0))</f>
        <v>0</v>
      </c>
      <c r="EH146" s="192" t="str">
        <f ca="1">IF($F$12&lt;$B146,"",IF(AND($F$12&gt;=$B146,INDIRECT("'総括分析データ '!"&amp;EH$78&amp;$C146)&lt;&gt;""),VALUE(INDIRECT("'総括分析データ '!"&amp;EH$78&amp;$C146)),""))</f>
        <v/>
      </c>
      <c r="EJ146" s="192" t="str">
        <f ca="1">IF($F$12&lt;$B146,"",IF(COUNTIF($CX146:$DB146,"不要")=3,"OK",IF(OR($AX146="NG",$AX146="日数NG"),"距離NG",IF(OR(EH146&gt;=0,EH146=""),"OK","NG"))))</f>
        <v>OK</v>
      </c>
      <c r="EL146" s="192" t="str">
        <f ca="1">IF($F$12&lt;$B146,"",IF(COUNTIF($CX146:$DB146,"不要")=3,"OK",IF(OR($AX146="NG",$AX146="日数NG"),"距離NG",IF(OR(EH146&lt;=120,EH146=""),"OK","NG"))))</f>
        <v>OK</v>
      </c>
      <c r="EN146" s="92">
        <f ca="1">IF($F$12&lt;$B146,"",IF(AND($F$12&gt;=$B146,ISNUMBER(EH146)=TRUE),EH146,0))</f>
        <v>0</v>
      </c>
      <c r="EP146">
        <v>34</v>
      </c>
      <c r="ER146" s="192" t="str">
        <f ca="1">IF($F$12&lt;$B146,"",IF(AND($F$12&gt;=$B146,INDIRECT("'総括分析データ '!"&amp;ER$78&amp;$C146)&lt;&gt;""),VALUE(INDIRECT("'総括分析データ '!"&amp;ER$78&amp;$C146)),""))</f>
        <v/>
      </c>
      <c r="ET146" s="192" t="str">
        <f ca="1">IF($F$12&lt;$B146,"",IF(AND($F$12&gt;=$B146,INDIRECT("'総括分析データ '!"&amp;ET$78&amp;$C146)&lt;&gt;""),VALUE(INDIRECT("'総括分析データ '!"&amp;ET$78&amp;$C146)),""))</f>
        <v/>
      </c>
      <c r="EV146" s="192" t="str">
        <f ca="1">IF($F$12&lt;$B146,"",IF(OR(AND($F$12&gt;=$B146,COUNTIF($F$22:$I$32,"荷積み・荷卸し")=0),$D146=0),"不要",IF(AND($F$12&gt;=$B146,COUNTIF($F$22:$I$32,"荷積み・荷卸し")&gt;=1,$J146="NG"),"日数NG",IF(OR(AND($F$12&gt;=$B146,COUNTIF($F$22:$I$32,"荷積み・荷卸し")&gt;=1,$D146=1,$ER146&lt;&gt;""),AND($F$12&gt;=$B146,COUNTIF($F$22:$I$32,"荷積み・荷卸し")&gt;=1,$D146=1,$ET146&lt;&gt;"")),"OK","NG"))))</f>
        <v>不要</v>
      </c>
      <c r="EX146" s="192" t="str">
        <f ca="1">IF($F$12&lt;$B146,"",IF(OR(AND($F$12&gt;=$B146,COUNTIF($F$35:$I$45,"荷積み・荷卸し")=0),$F146=0),"不要",IF(AND($F$12&gt;=$B146,COUNTIF($F$35:$I$45,"荷積み・荷卸し")&gt;=1,$J146="NG"),"日数NG",IF(OR(AND($F$12&gt;=$B146,COUNTIF($F$35:$I$45,"荷積み・荷卸し")&gt;=1,$F146=1,$ER146&lt;&gt;""),AND($F$12&gt;=$B146,COUNTIF($F$35:$I$45,"荷積み・荷卸し")&gt;=1,$F146=1,$ET146&lt;&gt;"")),"OK","NG"))))</f>
        <v>不要</v>
      </c>
      <c r="EZ146" s="192" t="str">
        <f ca="1">IF($F$12&lt;$B146,"",IF(OR(AND($F$12&gt;=$B146,COUNTIF($F$48:$I$58,"荷積み・荷卸し")=0),$H146=0),"不要",IF(AND($F$12&gt;=$B146,COUNTIF($F$48:$I$58,"荷積み・荷卸し")&gt;=1,$J146="NG"),"日数NG",IF(OR(AND($F$12&gt;=$B146,COUNTIF($F$48:$I$58,"荷積み・荷卸し")&gt;=1,$H146=1,$ER146&lt;&gt;""),AND($F$12&gt;=$B146,COUNTIF($F$48:$I$58,"荷積み・荷卸し")&gt;=1,$H146=1,$ET146&lt;&gt;"")),"OK","NG"))))</f>
        <v>不要</v>
      </c>
      <c r="FB146" s="192" t="str">
        <f ca="1">IF($F$12&lt;$B146,"",IF(COUNTIF($EV146:$EZ146,"不要")=3,"OK",IF($N146="NG","日数NG",IF(OR(ER146&gt;=0,ER146=""),"OK","NG"))))</f>
        <v>OK</v>
      </c>
      <c r="FD146" s="192" t="str">
        <f ca="1">IF($F$12&lt;$B146,"",IF(COUNTIF($EV146:$EZ146,"不要")=3,"OK",IF($N146="NG","日数NG",IF(OR(ER146&lt;=$L146*1440,ER146=""),"OK","NG"))))</f>
        <v>OK</v>
      </c>
      <c r="FF146" s="192" t="str">
        <f ca="1">IF($F$12&lt;$B146,"",IF(COUNTIF($EV146:$EZ146,"不要")=3,"OK",IF($N146="NG","日数NG",IF(OR(ET146&gt;=0,ET146=""),"OK","NG"))))</f>
        <v>OK</v>
      </c>
      <c r="FH146" s="192" t="str">
        <f ca="1">IF($F$12&lt;$B146,"",IF(COUNTIF($EV146:$EZ146,"不要")=3,"OK",IF($N146="NG","日数NG",IF(OR(ET146&lt;=$L146*1440,ET146=""),"OK","NG"))))</f>
        <v>OK</v>
      </c>
      <c r="FJ146" s="107" t="str">
        <f ca="1">IF($F$12&lt;$B146,"",IF(COUNTIF($EV146:$EZ146,"不要")=3,"",IF(AND($F$12&gt;=$B146,ISNUMBER(ER146)=TRUE),ER146,0)))</f>
        <v/>
      </c>
      <c r="FL146" s="107" t="str">
        <f ca="1">IF($F$12&lt;$B146,"",IF(COUNTIF($EV146:$EZ146,"不要")=3,"",IF(AND($F$12&gt;=$B146,ISNUMBER(ET146)=TRUE),ET146,0)))</f>
        <v/>
      </c>
      <c r="FN146" s="192" t="str">
        <f ca="1">IF($F$12&lt;$B146,"",IF(AND($F$12&gt;=$B146,INDIRECT("'総括分析データ '!"&amp;FN$78&amp;$C146)&lt;&gt;""),VALUE(INDIRECT("'総括分析データ '!"&amp;FN$78&amp;$C146)),""))</f>
        <v/>
      </c>
      <c r="FP146" s="192" t="str">
        <f ca="1">IF($F$12&lt;$B146,"",IF(OR(AND($F$12&gt;=$B146,COUNTIF($F$22:$I$32,"荷待ち時間")=0),$D146=0),"不要",IF(AND($F$12&gt;=$B146,COUNTIF($F$22:$I$32,"荷待ち時間")&gt;=1,$J146="NG"),"日数NG",IF(AND($F$12&gt;=$B146,COUNTIF($F$22:$I$32,"荷待ち時間")&gt;=1,$D146=1,$FN146&lt;&gt;""),"OK","NG"))))</f>
        <v>不要</v>
      </c>
      <c r="FR146" s="192" t="str">
        <f ca="1">IF($F$12&lt;$B146,"",IF(OR(AND($F$12&gt;=$B146,COUNTIF($F$35:$I$45,"荷待ち時間")=0),$F146=0),"不要",IF(AND($F$12&gt;=$B146,COUNTIF($F$35:$I$45,"荷待ち時間")&gt;=1,$J146="NG"),"日数NG",IF(AND($F$12&gt;=$B146,COUNTIF($F$35:$I$45,"荷待ち時間")&gt;=1,$F146=1,$FN146&lt;&gt;""),"OK","NG"))))</f>
        <v>不要</v>
      </c>
      <c r="FT146" s="192" t="str">
        <f ca="1">IF($F$12&lt;$B146,"",IF(OR(AND($F$12&gt;=$B146,COUNTIF($F$48:$I$58,"荷待ち時間")=0),$H146=0),"不要",IF(AND($F$12&gt;=$B146,COUNTIF($F$48:$I$58,"荷待ち時間")&gt;=1,$J146="NG"),"日数NG",IF(AND($F$12&gt;=$B146,COUNTIF($F$48:$I$58,"荷待ち時間")&gt;=1,$H146=1,$FN146&lt;&gt;""),"OK","NG"))))</f>
        <v>不要</v>
      </c>
      <c r="FV146" s="192" t="str">
        <f ca="1">IF($F$12&lt;$B146,"",IF(COUNTIF($FP146:$FT146,"不要")=3,"OK",IF($N146="NG","日数NG",IF(FN146&gt;=0,"OK","NG"))))</f>
        <v>OK</v>
      </c>
      <c r="FX146" s="192" t="str">
        <f ca="1">IF($F$12&lt;$B146,"",IF(COUNTIF($FP146:$FT146,"不要")=3,"OK",IF($N146="NG","日数NG",IF(AND($F$12&gt;=$B146,$N146="OK",FN146&lt;=$L146*1440),"OK","NG"))))</f>
        <v>OK</v>
      </c>
      <c r="FZ146" s="107" t="str">
        <f ca="1">IF($F$12&lt;$B146,"",IF(COUNTIF($FP146:$FT146,"不要")=3,"",IF(AND($F$12&gt;=$B146,ISNUMBER(FN146)=TRUE),FN146,0)))</f>
        <v/>
      </c>
      <c r="GB146">
        <v>34</v>
      </c>
      <c r="GD146" s="192" t="str">
        <f ca="1">IF($F$12&lt;$B146,"",IF(AND($F$12&gt;=$B146,INDIRECT("'総括分析データ '!"&amp;GD$78&amp;$C146)&lt;&gt;""),VALUE(INDIRECT("'総括分析データ '!"&amp;GD$78&amp;$C146)),""))</f>
        <v/>
      </c>
      <c r="GF146" s="192" t="str">
        <f ca="1">IF($F$12&lt;$B146,"",IF(OR(AND($F$12&gt;=$B146,COUNTIF($F$22:$I$32,"荷待ち時間（うちアイドリング時間）")=0),$D146=0),"不要",IF(AND($F$12&gt;=$B146,COUNTIF($F$22:$I$32,"荷待ち時間（うちアイドリング時間）")&gt;=1,$J146="NG"),"日数NG",IF(AND($F$12&gt;=$B146,COUNTIF($F$22:$I$32,"荷待ち時間（うちアイドリング時間）")&gt;=1,$D146=1,GD146&lt;&gt;""),"OK","NG"))))</f>
        <v>不要</v>
      </c>
      <c r="GH146" s="192" t="str">
        <f ca="1">IF($F$12&lt;$B146,"",IF(OR(AND($F$12&gt;=$B146,COUNTIF($F$35:$I$45,"荷待ち時間（うちアイドリング時間）")=0),$F146=0),"不要",IF(AND($F$12&gt;=$B146,COUNTIF($F$35:$I$45,"荷待ち時間（うちアイドリング時間）")&gt;=1,$J146="NG"),"日数NG",IF(AND($F$12&gt;=$B146,COUNTIF($F$35:$I$45,"荷待ち時間（うちアイドリング時間）")&gt;=1,$F146=1,$GD146&lt;&gt;""),"OK","NG"))))</f>
        <v>不要</v>
      </c>
      <c r="GJ146" s="192" t="str">
        <f ca="1">IF($F$12&lt;$B146,"",IF(OR(AND($F$12&gt;=$B146,COUNTIF($F$48:$I$58,"荷待ち時間（うちアイドリング時間）")=0),$H146=0),"不要",IF(AND($F$12&gt;=$B146,COUNTIF($F$48:$I$58,"荷待ち時間（うちアイドリング時間）")&gt;=1,$J146="NG"),"日数NG",IF(AND($F$12&gt;=$B146,COUNTIF($F$48:$I$58,"荷待ち時間（うちアイドリング時間）")&gt;=1,$H146=1,$GD146&lt;&gt;""),"OK","NG"))))</f>
        <v>不要</v>
      </c>
      <c r="GL146" s="192" t="str">
        <f ca="1">IF($F$12&lt;$B146,"",IF(OR(AND($F$12&gt;=$B146,$F146=0),AND($F$12&gt;=$B146,$F$16&lt;&gt;5)),"不要",IF(AND($F$12&gt;=$B146,$F$16=5,$GD146&lt;&gt;""),"OK","NG")))</f>
        <v>不要</v>
      </c>
      <c r="GN146" s="192" t="str">
        <f ca="1">IF($F$12&lt;$B146,"",IF($N146="NG","日数NG",IF(GD146&gt;=0,"OK","NG")))</f>
        <v>OK</v>
      </c>
      <c r="GP146" s="192" t="str">
        <f ca="1">IF($F$12&lt;$B146,"",IF($N146="NG","日数NG",IF(OR(COUNTIF(GF146:GL146,"不要")=4,AND($F$12&gt;=$B146,$N146="OK",$FN146&gt;=0,$GD146&lt;=FN146),AND($F$12&gt;=$B146,$N146="OK",$FN146="",$GD146&lt;=$L146*1440)),"OK","NG")))</f>
        <v>OK</v>
      </c>
      <c r="GR146" s="107" t="str">
        <f ca="1">IF($F$12&lt;$B146,"",IF(COUNTIF($GF146:$GJ146,"不要")=3,"",IF(AND($F$12&gt;=$B146,ISNUMBER(GD146)=TRUE),GD146,0)))</f>
        <v/>
      </c>
      <c r="GT146" s="192" t="str">
        <f ca="1">IF($F$12&lt;$B146,"",IF(AND($F$12&gt;=$B146,INDIRECT("'総括分析データ '!"&amp;GT$78&amp;$C146)&lt;&gt;""),VALUE(INDIRECT("'総括分析データ '!"&amp;GT$78&amp;$C146)),""))</f>
        <v/>
      </c>
      <c r="GV146" s="192" t="str">
        <f ca="1">IF($F$12&lt;$B146,"",IF(OR(AND($F$12&gt;=$B146,COUNTIF($F$22:$I$32,"早着による待機時間")=0),$D146=0),"不要",IF(AND($F$12&gt;=$B146,COUNTIF($F$22:$I$32,"早着による待機時間")&gt;=1,$J146="NG"),"日数NG",IF(AND($F$12&gt;=$B146,COUNTIF($F$22:$I$32,"早着による待機時間")&gt;=1,$D146=1,GT146&lt;&gt;""),"OK","NG"))))</f>
        <v>不要</v>
      </c>
      <c r="GX146" s="192" t="str">
        <f ca="1">IF($F$12&lt;$B146,"",IF(OR(AND($F$12&gt;=$B146,COUNTIF($F$35:$I$45,"早着による待機時間")=0),$F146=0),"不要",IF(AND($F$12&gt;=$B146,COUNTIF($F$35:$I$45,"早着による待機時間")&gt;=1,$J146="NG"),"日数NG",IF(AND($F$12&gt;=$B146,COUNTIF($F$35:$I$45,"早着による待機時間")&gt;=1,$F146=1,GT146&lt;&gt;""),"OK","NG"))))</f>
        <v>不要</v>
      </c>
      <c r="GZ146" s="192" t="str">
        <f ca="1">IF($F$12&lt;$B146,"",IF(OR(AND($F$12&gt;=$B146,COUNTIF($F$48:$I$58,"早着による待機時間")=0),$H146=0),"不要",IF(AND($F$12&gt;=$B146,COUNTIF($F$48:$I$58,"早着による待機時間")&gt;=1,$J146="NG"),"日数NG",IF(AND($F$12&gt;=$B146,COUNTIF($F$48:$I$58,"早着による待機時間")&gt;=1,$H146=1,GT146&lt;&gt;""),"OK","NG"))))</f>
        <v>不要</v>
      </c>
      <c r="HB146" s="192" t="str">
        <f ca="1">IF($F$12&lt;$B146,"",IF(COUNTIF($GV146:$GZ146,"不要")=3,"OK",IF($N146="NG","日数NG",IF(GT146&gt;=0,"OK","NG"))))</f>
        <v>OK</v>
      </c>
      <c r="HD146" s="192" t="str">
        <f ca="1">IF($F$12&lt;$B146,"",IF(COUNTIF($GV146:$GZ146,"不要")=3,"OK",IF($N146="NG","日数NG",IF(AND($F$12&gt;=$B146,$N146="OK",GT146&lt;=$L146*1440),"OK","NG"))))</f>
        <v>OK</v>
      </c>
      <c r="HF146" s="107" t="str">
        <f ca="1">IF($F$12&lt;$B146,"",IF(COUNTIF($GV146:$GZ146,"不要")=3,"",IF(AND($F$12&gt;=$B146,ISNUMBER(GT146)=TRUE),GT146,0)))</f>
        <v/>
      </c>
      <c r="HH146">
        <v>34</v>
      </c>
      <c r="HJ146" s="192" t="str">
        <f ca="1">IF($F$12&lt;$B146,"",IF(AND($F$12&gt;=$B146,INDIRECT("'総括分析データ '!"&amp;HJ$78&amp;$C146)&lt;&gt;""),VALUE(INDIRECT("'総括分析データ '!"&amp;HJ$78&amp;$C146)),""))</f>
        <v/>
      </c>
      <c r="HL146" s="192" t="str">
        <f ca="1">IF($F$12&lt;$B146,"",IF(OR(AND($F$12&gt;=$B146,COUNTIF($F$22:$I$32,"休憩")=0),$D146=0),"不要",IF(AND($F$12&gt;=$B146,COUNTIF($F$22:$I$32,"休憩")&gt;=1,$J146="NG"),"日数NG",IF(AND($F$12&gt;=$B146,COUNTIF($F$22:$I$32,"休憩")&gt;=1,$D146=1,HJ146&lt;&gt;""),"OK","NG"))))</f>
        <v>不要</v>
      </c>
      <c r="HN146" s="192" t="str">
        <f ca="1">IF($F$12&lt;$B146,"",IF(OR(AND($F$12&gt;=$B146,COUNTIF($F$35:$I$45,"休憩")=0),$F146=0),"不要",IF(AND($F$12&gt;=$B146,COUNTIF($F$35:$I$45,"休憩")&gt;=1,$J146="NG"),"日数NG",IF(AND($F$12&gt;=$B146,COUNTIF($F$35:$I$45,"休憩")&gt;=1,$F146=1,HJ146&lt;&gt;""),"OK","NG"))))</f>
        <v>不要</v>
      </c>
      <c r="HP146" s="192" t="str">
        <f ca="1">IF($F$12&lt;$B146,"",IF(OR(AND($F$12&gt;=$B146,COUNTIF($F$48:$I$58,"休憩")=0),$H146=0),"不要",IF(AND($F$12&gt;=$B146,COUNTIF($F$48:$I$58,"休憩")&gt;=1,$J146="NG"),"日数NG",IF(AND($F$12&gt;=$B146,COUNTIF($F$48:$I$58,"休憩")&gt;=1,$H146=1,HJ146&lt;&gt;""),"OK","NG"))))</f>
        <v>不要</v>
      </c>
      <c r="HR146" s="192" t="str">
        <f ca="1">IF($F$12&lt;$B146,"",IF(COUNTIF($HL146:$HP146,"不要")=3,"OK",IF($N146="NG","日数NG",IF(HJ146&gt;=0,"OK","NG"))))</f>
        <v>OK</v>
      </c>
      <c r="HT146" s="192" t="str">
        <f ca="1">IF($F$12&lt;$B146,"",IF(COUNTIF($HL146:$HP146,"不要")=3,"OK",IF($N146="NG","日数NG",IF(AND($F$12&gt;=$B146,$N146="OK",HJ146&lt;=$L146*1440),"OK","NG"))))</f>
        <v>OK</v>
      </c>
      <c r="HV146" s="107" t="str">
        <f ca="1">IF($F$12&lt;$B146,"",IF(COUNTIF($HL146:$HP146,"不要")=3,"",IF(AND($F$12&gt;=$B146,ISNUMBER(HJ146)=TRUE),HJ146,0)))</f>
        <v/>
      </c>
      <c r="HX146" s="192" t="str">
        <f ca="1">IF($F$12&lt;$B146,"",IF(AND($F$12&gt;=$B146,INDIRECT("'総括分析データ '!"&amp;HX$78&amp;$C146)&lt;&gt;""),VALUE(INDIRECT("'総括分析データ '!"&amp;HX$78&amp;$C146)),""))</f>
        <v/>
      </c>
      <c r="HZ146" s="192" t="str">
        <f ca="1">IF($F$12&lt;$B146,"",IF(OR(AND($F$12&gt;=$B146,COUNTIF($F$22:$I$32,"発着時刻")=0),$D146=0),"不要",IF(AND($F$12&gt;=$B146,COUNTIF($F$22:$I$32,"発着時刻")&gt;=1,$J146="NG"),"日数NG",IF(AND($F$12&gt;=$B146,COUNTIF($F$22:$I$32,"発着時刻")&gt;=1,$D146=1,HX146&lt;&gt;""),"OK","NG"))))</f>
        <v>不要</v>
      </c>
      <c r="IB146" s="192" t="str">
        <f ca="1">IF($F$12&lt;$B146,"",IF(OR(AND($F$12&gt;=$B146,COUNTIF($F$35:$I$45,"発着時刻")=0),$F146=0),"不要",IF(AND($F$12&gt;=$B146,COUNTIF($F$35:$I$45,"発着時刻")&gt;=1,$J146="NG"),"日数NG",IF(AND($F$12&gt;=$B146,COUNTIF($F$35:$I$45,"発着時刻")&gt;=1,$F146=1,HX146&lt;&gt;""),"OK","NG"))))</f>
        <v>不要</v>
      </c>
      <c r="ID146" s="192" t="str">
        <f ca="1">IF($F$12&lt;$B146,"",IF(OR(AND($F$12&gt;=$B146,COUNTIF($F$48:$I$58,"発着時刻")=0),$H146=0),"不要",IF(AND($F$12&gt;=$B146,COUNTIF($F$48:$I$58,"発着時刻")&gt;=1,$J146="NG"),"日数NG",IF(AND($F$12&gt;=$B146,COUNTIF($F$48:$I$58,"発着時刻")&gt;=1,$H146=1,HX146&lt;&gt;""),"OK","NG"))))</f>
        <v>不要</v>
      </c>
      <c r="IF146" s="192" t="str">
        <f ca="1">IF($F$12&lt;$B146,"",IF(COUNTIF(HZ146:ID146,"不要")=3,"OK",IF($N146="NG","日数NG",IF(HX146="","OK",IF(AND(HX146&gt;=0,HX146&lt;&gt;"",ROUNDUP(HX146,0)-ROUNDDOWN(HX146,0)=0),"OK","NG")))))</f>
        <v>OK</v>
      </c>
      <c r="IH146" s="107" t="str">
        <f ca="1">IF($F$12&lt;$B146,"",IF(COUNTIF(HZ146:ID146,"不要")=3,"",IF(AND($F$12&gt;=$B146,ISNUMBER(HX146)=TRUE),HX146,0)))</f>
        <v/>
      </c>
      <c r="IJ146" s="192" t="str">
        <f ca="1">IF($F$12&lt;$B146,"",IF(AND($F$12&gt;=$B146,INDIRECT("'総括分析データ '!"&amp;IJ$78&amp;$C146)&lt;&gt;""),INDIRECT("'総括分析データ '!"&amp;IJ$78&amp;$C146),""))</f>
        <v/>
      </c>
      <c r="IL146" s="192" t="str">
        <f ca="1">IF($F$12&lt;$B146,"",IF(OR(AND($F$12&gt;=$B146,COUNTIF($F$22:$I$32,"積載情報")=0),$D146=0),"不要",IF(AND($F$12&gt;=$B146,COUNTIF($F$22:$I$32,"積載情報")&gt;=1,$J146="NG"),"日数NG",IF(AND($F$12&gt;=$B146,COUNTIF($F$22:$I$32,"積載情報")&gt;=1,$D146=1,IJ146&lt;&gt;""),"OK","NG"))))</f>
        <v>不要</v>
      </c>
      <c r="IN146" s="192" t="str">
        <f ca="1">IF($F$12&lt;$B146,"",IF(OR(AND($F$12&gt;=$B146,COUNTIF($F$35:$I$45,"積載情報")=0),$F146=0),"不要",IF(AND($F$12&gt;=$B146,COUNTIF($F$35:$I$45,"積載情報")&gt;=1,$J146="NG"),"日数NG",IF(AND($F$12&gt;=$B146,COUNTIF($F$35:$I$45,"積載情報")&gt;=1,$F146=1,IJ146&lt;&gt;""),"OK","NG"))))</f>
        <v>不要</v>
      </c>
      <c r="IP146" s="192" t="str">
        <f ca="1">IF($F$12&lt;$B146,"",IF(OR(AND($F$12&gt;=$B146,COUNTIF($F$48:$I$58,"積載情報")=0),$H146=0),"不要",IF(AND($F$12&gt;=$B146,COUNTIF($F$48:$I$58,"積載情報")&gt;=1,$J146="NG"),"日数NG",IF(AND($F$12&gt;=$B146,COUNTIF($F$48:$I$58,"積載情報")&gt;=1,$H146=1,IJ146&lt;&gt;""),"OK","NG"))))</f>
        <v>不要</v>
      </c>
      <c r="IR146" s="192" t="str">
        <f ca="1">IF($F$12&lt;$B146,"",IF(COUNTIF(IL146:IP146,"不要")=3,"OK",IF($N146="NG","日数NG",IF(IJ146="","OK",IF(COUNTIF(プルダウンリスト!$C$5:$C$8,反映・確認シート!IJ146)=1,"OK","NG")))))</f>
        <v>OK</v>
      </c>
      <c r="IT146" s="107" t="str">
        <f ca="1">IF($F$12&lt;$B146,"",IF($F$12&lt;$B146,"",IF(COUNTIF(IL146:IP146,"不要")=3,"",IJ146)))</f>
        <v/>
      </c>
      <c r="IV146" s="192" t="str">
        <f ca="1">IF($F$12&lt;$B146,"",IF(OR(AND($F$12&gt;=$B146,COUNTIF($F$48:$I$58,"積載情報")=0),$H146=0),"不要",IF(AND($F$12&gt;=$B146,COUNTIF($F$48:$I$58,"積載情報")&gt;=1,$J146="NG"),"日数NG",IF(AND($F$12&gt;=$B146,COUNTIF($F$48:$I$58,"積載情報")&gt;=1,$H146=1,IP146&lt;&gt;""),"OK","NG"))))</f>
        <v>不要</v>
      </c>
      <c r="IX146">
        <v>34</v>
      </c>
      <c r="IZ146" s="192" t="str">
        <f ca="1">IF($F$12&lt;$B146,"",IF(AND($F$12&gt;=$B146,INDIRECT("'総括分析データ '!"&amp;IZ$78&amp;$C146)&lt;&gt;""),VALUE(INDIRECT("'総括分析データ '!"&amp;IZ$78&amp;$C146)),""))</f>
        <v/>
      </c>
      <c r="JB146" s="192" t="str">
        <f ca="1">IF($F$12&lt;$B146,"",IF(OR(AND($F$12&gt;=$B146,COUNTIF($F$22:$I$32,"空車情報")=0),$D146=0),"不要",IF(AND($F$12&gt;=$B146,COUNTIF($F$22:$I$32,"空車情報")&gt;=1,$J146="NG"),"日数NG",IF(AND($F$12&gt;=$B146,COUNTIF($F$22:$I$32,"空車情報")&gt;=1,$D146=1,IZ146&lt;&gt;""),"OK","NG"))))</f>
        <v>不要</v>
      </c>
      <c r="JD146" s="192" t="str">
        <f ca="1">IF($F$12&lt;$B146,"",IF(OR(AND($F$12&gt;=$B146,COUNTIF($F$35:$I$45,"空車情報")=0),$F146=0),"不要",IF(AND($F$12&gt;=$B146,COUNTIF($F$35:$I$45,"空車情報")&gt;=1,$J146="NG"),"日数NG",IF(AND($F$12&gt;=$B146,COUNTIF($F$35:$I$45,"空車情報")&gt;=1,$F146=1,IZ146&lt;&gt;""),"OK","NG"))))</f>
        <v>不要</v>
      </c>
      <c r="JF146" s="192" t="str">
        <f ca="1">IF($F$12&lt;$B146,"",IF(OR(AND($F$12&gt;=$B146,COUNTIF($F$48:$I$58,"空車情報")=0),$H146=0),"不要",IF(AND($F$12&gt;=$B146,COUNTIF($F$48:$I$58,"空車情報")&gt;=1,$J146="NG"),"日数NG",IF(AND($F$12&gt;=$B146,COUNTIF($F$48:$I$58,"空車情報")&gt;=1,$H146=1,IZ146&lt;&gt;""),"OK","NG"))))</f>
        <v>不要</v>
      </c>
      <c r="JH146" s="192" t="str">
        <f ca="1">IF($F$12&lt;$B146,"",IF(COUNTIF(JB146:JF146,"不要")=3,"OK",IF($N146="NG","日数NG",IF(IZ146&gt;=0,"OK","NG"))))</f>
        <v>OK</v>
      </c>
      <c r="JJ146" s="192" t="str">
        <f ca="1">IF($F$12&lt;$B146,"",IF(COUNTIF(JB146:JF146,"不要")=3,"OK",IF($N146="NG","日数NG",IF(OR(AND($F$12&gt;=$B146,$N146="OK",$CH146&gt;=0,IZ146&lt;=$CH146),AND($F$12&gt;=$B146,$N146="OK",$CH146="",IZ146&lt;=$L146*1440)),"OK","NG"))))</f>
        <v>OK</v>
      </c>
      <c r="JL146" s="107" t="str">
        <f ca="1">IF($F$12&lt;$B146,"",IF(COUNTIF(JB146:JF146,"不要")=3,"",IF(AND($F$12&gt;=$B146,ISNUMBER(IZ146)=TRUE),IZ146,0)))</f>
        <v/>
      </c>
      <c r="JN146" s="192" t="str">
        <f ca="1">IF($F$12&lt;$B146,"",IF(AND($F$12&gt;=$B146,INDIRECT("'総括分析データ '!"&amp;JN$78&amp;$C146)&lt;&gt;""),VALUE(INDIRECT("'総括分析データ '!"&amp;JN$78&amp;$C146)),""))</f>
        <v/>
      </c>
      <c r="JP146" s="192" t="str">
        <f ca="1">IF($F$12&lt;$B146,"",IF(OR(AND($F$12&gt;=$B146,COUNTIF($F$22:$I$32,"空車情報")=0),$D146=0),"不要",IF(AND($F$12&gt;=$B146,COUNTIF($F$22:$I$32,"空車情報")&gt;=1,$J146="NG"),"日数NG",IF(AND($F$12&gt;=$B146,COUNTIF($F$22:$I$32,"空車情報")&gt;=1,$D146=1,JN146&lt;&gt;""),"OK","NG"))))</f>
        <v>不要</v>
      </c>
      <c r="JR146" s="192" t="str">
        <f ca="1">IF($F$12&lt;$B146,"",IF(OR(AND($F$12&gt;=$B146,COUNTIF($F$35:$I$45,"空車情報")=0),$F146=0),"不要",IF(AND($F$12&gt;=$B146,COUNTIF($F$35:$I$45,"空車情報")&gt;=1,$J146="NG"),"日数NG",IF(AND($F$12&gt;=$B146,COUNTIF($F$35:$I$45,"空車情報")&gt;=1,$F146=1,JN146&lt;&gt;""),"OK","NG"))))</f>
        <v>不要</v>
      </c>
      <c r="JT146" s="192" t="str">
        <f ca="1">IF($F$12&lt;$B146,"",IF(OR(AND($F$12&gt;=$B146,COUNTIF($F$48:$I$58,"空車情報")=0),$H146=0),"不要",IF(AND($F$12&gt;=$B146,COUNTIF($F$48:$I$58,"空車情報")&gt;=1,$J146="NG"),"日数NG",IF(AND($F$12&gt;=$B146,COUNTIF($F$48:$I$58,"空車情報")&gt;=1,$H146=1,JN146&lt;&gt;""),"OK","NG"))))</f>
        <v>不要</v>
      </c>
      <c r="JV146" s="192" t="str">
        <f ca="1">IF($F$12&lt;$B146,"",IF(COUNTIF(JP146:JT146,"不要")=3,"OK",IF($N146="NG","日数NG",IF(AND($F$12&gt;=$B146,JN146&gt;=0,JN146&lt;=AV146),"OK","NG"))))</f>
        <v>OK</v>
      </c>
      <c r="JX146" s="107" t="str">
        <f ca="1">IF($F$12&lt;$B146,"",IF(COUNTIF(JP146:JT146,"不要")=3,"",IF(AND($F$12&gt;=$B146,ISNUMBER(JN146)=TRUE),JN146,0)))</f>
        <v/>
      </c>
      <c r="JZ146" s="192" t="str">
        <f ca="1">IF($F$12&lt;$B146,"",IF(AND($F$12&gt;=$B146,INDIRECT("'総括分析データ '!"&amp;JZ$78&amp;$C146)&lt;&gt;""),VALUE(INDIRECT("'総括分析データ '!"&amp;JZ$78&amp;$C146)),""))</f>
        <v/>
      </c>
      <c r="KB146" s="192" t="str">
        <f ca="1">IF($F$12&lt;$B146,"",IF(OR(AND($F$12&gt;=$B146,COUNTIF($F$22:$I$32,"空車情報")=0),$D146=0),"不要",IF(AND($F$12&gt;=$B146,COUNTIF($F$22:$I$32,"空車情報")&gt;=1,$J146="NG"),"日数NG",IF(AND($F$12&gt;=$B146,COUNTIF($F$22:$I$32,"空車情報")&gt;=1,$D146=1,JZ146&lt;&gt;""),"OK","NG"))))</f>
        <v>不要</v>
      </c>
      <c r="KD146" s="192" t="str">
        <f ca="1">IF($F$12&lt;$B146,"",IF(OR(AND($F$12&gt;=$B146,COUNTIF($F$35:$I$45,"空車情報")=0),$F146=0),"不要",IF(AND($F$12&gt;=$B146,COUNTIF($F$35:$I$45,"空車情報")&gt;=1,$J146="NG"),"日数NG",IF(AND($F$12&gt;=$B146,COUNTIF($F$35:$I$45,"空車情報")&gt;=1,$F146=1,JZ146&lt;&gt;""),"OK","NG"))))</f>
        <v>不要</v>
      </c>
      <c r="KF146" s="192" t="str">
        <f ca="1">IF($F$12&lt;$B146,"",IF(OR(AND($F$12&gt;=$B146,COUNTIF($F$48:$I$58,"空車情報")=0),$H146=0),"不要",IF(AND($F$12&gt;=$B146,COUNTIF($F$48:$I$58,"空車情報")&gt;=1,$J146="NG"),"日数NG",IF(AND($F$12&gt;=$B146,COUNTIF($F$48:$I$58,"空車情報")&gt;=1,$H146=1,JZ146&lt;&gt;""),"OK","NG"))))</f>
        <v>不要</v>
      </c>
      <c r="KH146" s="192" t="str">
        <f ca="1">IF($F$12&lt;$B146,"",IF(COUNTIF(KB146:KF146,"不要")=3,"OK",IF($N146="NG","日数NG",IF(AND($F$12&gt;=$B146,JZ146&gt;=0,JZ146&lt;=100),"OK","NG"))))</f>
        <v>OK</v>
      </c>
      <c r="KJ146" s="107" t="str">
        <f ca="1">IF($F$12&lt;$B146,"",IF(COUNTIF(KB146:KF146,"不要")=3,"",IF(AND($F$12&gt;=$B146,ISNUMBER(JZ146)=TRUE),JZ146,0)))</f>
        <v/>
      </c>
      <c r="KL146">
        <v>34</v>
      </c>
      <c r="KN146" s="192" t="str">
        <f ca="1">IF($F$12&lt;$B146,"",IF(AND($F$12&gt;=$B146,INDIRECT("'総括分析データ '!"&amp;KN$78&amp;$C146)&lt;&gt;""),VALUE(INDIRECT("'総括分析データ '!"&amp;KN$78&amp;$C146)),""))</f>
        <v/>
      </c>
      <c r="KP146" s="192" t="str">
        <f ca="1">IF($F$12&lt;$B146,"",IF(OR(AND($F$12&gt;=$B146,COUNTIF($F$22:$I$32,"交通情報")=0),$D146=0),"不要",IF(AND($F$12&gt;=$B146,COUNTIF($F$22:$I$32,"交通情報")&gt;=1,$AX146="*NG*"),"距離NG",IF(AND($F$12&gt;=$B146,COUNTIF($F$22:$I$32,"交通情報")&gt;=1,$D146=1,KN146&lt;&gt;""),"OK","NG"))))</f>
        <v>不要</v>
      </c>
      <c r="KR146" s="192" t="str">
        <f ca="1">IF($F$12&lt;$B146,"",IF(OR(AND($F$12&gt;=$B146,COUNTIF($F$35:$I$45,"交通情報")=0),$F146=0),"不要",IF(AND($F$12&gt;=$B146,COUNTIF($F$35:$I$45,"交通情報")&gt;=1,$AX146="*NG*"),"距離NG",IF(AND($F$12&gt;=$B146,COUNTIF($F$35:$I$45,"交通情報")&gt;=1,$F146=1,KN146&lt;&gt;""),"OK","NG"))))</f>
        <v>不要</v>
      </c>
      <c r="KT146" s="192" t="str">
        <f ca="1">IF($F$12&lt;$B146,"",IF(OR(AND($F$12&gt;=$B146,COUNTIF($F$48:$I$58,"交通情報")=0),$H146=0),"不要",IF(AND($F$12&gt;=$B146,COUNTIF($F$48:$I$58,"交通情報")&gt;=1,$AX146="*NG*"),"距離NG",IF(AND($F$12&gt;=$B146,COUNTIF($F$48:$I$58,"交通情報")&gt;=1,$H146=1,KN146&lt;&gt;""),"OK","NG"))))</f>
        <v>不要</v>
      </c>
      <c r="KV146" s="192" t="str">
        <f ca="1">IF($F$12&lt;$B146,"",IF(COUNTIF(KP146:KT146,"不要")=3,"OK",IF($N146="NG","日数NG",IF(AND($F$12&gt;=$B146,KN146&gt;=0,KN146&lt;=$AV146),"OK","NG"))))</f>
        <v>OK</v>
      </c>
      <c r="KX146" s="107" t="str">
        <f ca="1">IF($F$12&lt;$B146,"",IF(COUNTIF(KP146:KT146,"不要")=3,"",IF(AND($F$12&gt;=$B146,ISNUMBER(KN146)=TRUE),KN146,0)))</f>
        <v/>
      </c>
      <c r="KZ146" s="192" t="str">
        <f ca="1">IF($F$12&lt;$B146,"",IF(AND($F$12&gt;=$B146,INDIRECT("'総括分析データ '!"&amp;KZ$78&amp;$C146)&lt;&gt;""),VALUE(INDIRECT("'総括分析データ '!"&amp;KZ$78&amp;$C146)),""))</f>
        <v/>
      </c>
      <c r="LB146" s="192" t="str">
        <f ca="1">IF($F$12&lt;$B146,"",IF(OR(AND($F$12&gt;=$B146,COUNTIF($F$22:$I$32,"交通情報")=0),$D146=0),"不要",IF(AND($F$12&gt;=$B146,COUNTIF($F$22:$I$32,"交通情報")&gt;=1,$D146=1,KZ146&lt;&gt;""),"OK","NG")))</f>
        <v>不要</v>
      </c>
      <c r="LD146" s="192" t="str">
        <f ca="1">IF($F$12&lt;$B146,"",IF(OR(AND($F$12&gt;=$B146,COUNTIF($F$35:$I$45,"交通情報")=0),$F146=0),"不要",IF(AND($F$12&gt;=$B146,COUNTIF($F$35:$I$45,"交通情報")&gt;=1,$F146=1,KZ146&lt;&gt;""),"OK","NG")))</f>
        <v>不要</v>
      </c>
      <c r="LF146" s="192" t="str">
        <f ca="1">IF($F$12&lt;$B146,"",IF(OR(AND($F$12&gt;=$B146,COUNTIF($F$48:$I$58,"交通情報")=0),$H146=0),"不要",IF(AND($F$12&gt;=$B146,COUNTIF($F$48:$I$58,"交通情報")&gt;=1,$H146=1,KZ146&lt;&gt;""),"OK","NG")))</f>
        <v>不要</v>
      </c>
      <c r="LH146" s="192" t="str">
        <f ca="1">IF($F$12&lt;$B146,"",IF(COUNTIF(LB146:LF146,"不要")=3,"OK",IF($N146="NG","日数NG",IF(KZ146="","OK",IF(AND(KZ146&gt;=0,KZ146&lt;&gt;"",ROUNDUP(KZ146,0)-ROUNDDOWN(KZ146,0)=0),"OK","NG")))))</f>
        <v>OK</v>
      </c>
      <c r="LJ146" s="107" t="str">
        <f ca="1">IF($F$12&lt;$B146,"",IF(COUNTIF(LB146:LF146,"不要")=3,"",IF(AND($F$12&gt;=$B146,ISNUMBER(KZ146)=TRUE),KZ146,0)))</f>
        <v/>
      </c>
      <c r="LL146" s="192" t="str">
        <f ca="1">IF($F$12&lt;$B146,"",IF(AND($F$12&gt;=$B146,INDIRECT("'総括分析データ '!"&amp;LL$78&amp;$C146)&lt;&gt;""),VALUE(INDIRECT("'総括分析データ '!"&amp;LL$78&amp;$C146)),""))</f>
        <v/>
      </c>
      <c r="LN146" s="192" t="str">
        <f ca="1">IF($F$12&lt;$B146,"",IF(OR(AND($F$12&gt;=$B146,COUNTIF($F$22:$I$32,"交通情報")=0),$D146=0),"不要",IF(AND($F$12&gt;=$B146,COUNTIF($F$22:$I$32,"交通情報")&gt;=1,$J146="NG"),"日数NG",IF(AND($F$12&gt;=$B146,COUNTIF($F$22:$I$32,"交通情報")&gt;=1,$D146=1,LL146&lt;&gt;""),"OK","NG"))))</f>
        <v>不要</v>
      </c>
      <c r="LP146" s="192" t="str">
        <f ca="1">IF($F$12&lt;$B146,"",IF(OR(AND($F$12&gt;=$B146,COUNTIF($F$35:$I$45,"交通情報")=0),$F146=0),"不要",IF(AND($F$12&gt;=$B146,COUNTIF($F$35:$I$45,"交通情報")&gt;=1,$J146="NG"),"日数NG",IF(AND($F$12&gt;=$B146,COUNTIF($F$35:$I$45,"交通情報")&gt;=1,$F146=1,LL146&lt;&gt;""),"OK","NG"))))</f>
        <v>不要</v>
      </c>
      <c r="LR146" s="192" t="str">
        <f ca="1">IF($F$12&lt;$B146,"",IF(OR(AND($F$12&gt;=$B146,COUNTIF($F$48:$I$58,"交通情報")=0),$H146=0),"不要",IF(AND($F$12&gt;=$B146,COUNTIF($F$48:$I$58,"交通情報")&gt;=1,$J146="NG"),"日数NG",IF(AND($F$12&gt;=$B146,COUNTIF($F$48:$I$58,"交通情報")&gt;=1,$H146=1,LL146&lt;&gt;""),"OK","NG"))))</f>
        <v>不要</v>
      </c>
      <c r="LT146" s="192" t="str">
        <f ca="1">IF($F$12&lt;$B146,"",IF(COUNTIF(LN146:LR146,"不要")=3,"OK",IF($N146="NG","日数NG",IF(LL146&gt;=0,"OK","NG"))))</f>
        <v>OK</v>
      </c>
      <c r="LV146" s="192" t="str">
        <f ca="1">IF($F$12&lt;$B146,"",IF(COUNTIF(LN146:LR146,"不要")=3,"OK",IF($N146="NG","日数NG",IF(OR(AND($F$12&gt;=$B146,$N146="OK",$CH146&gt;=0,LL146&lt;=$CH146),AND($F$12&gt;=$B146,$N146="OK",$CH146="",LL146&lt;=$L146*1440)),"OK","NG"))))</f>
        <v>OK</v>
      </c>
      <c r="LX146" s="107" t="str">
        <f ca="1">IF($F$12&lt;$B146,"",IF(COUNTIF(LN146:LR146,"不要")=3,"",IF(AND($F$12&gt;=$B146,ISNUMBER(LL146)=TRUE),LL146,0)))</f>
        <v/>
      </c>
      <c r="LZ146">
        <v>34</v>
      </c>
      <c r="MB146" s="192" t="str">
        <f ca="1">IF($F$12&lt;$B146,"",IF(AND($F$12&gt;=$B146,INDIRECT("'総括分析データ '!"&amp;MB$78&amp;$C146)&lt;&gt;""),VALUE(INDIRECT("'総括分析データ '!"&amp;MB$78&amp;$C146)),""))</f>
        <v/>
      </c>
      <c r="MD146" s="192" t="str">
        <f ca="1">IF($F$12&lt;$B146,"",IF(OR(AND($F$12&gt;=$B146,COUNTIF($F$22:$I$32,"温度情報")=0),$D146=0),"不要",IF(AND($F$12&gt;=$B146,COUNTIF($F$22:$I$32,"温度情報")&gt;=1,$J146="NG"),"日数NG",IF(AND($F$12&gt;=$B146,COUNTIF($F$22:$I$32,"温度情報")&gt;=1,$D146=1,MB146&lt;&gt;""),"OK","NG"))))</f>
        <v>不要</v>
      </c>
      <c r="MF146" s="192" t="str">
        <f ca="1">IF($F$12&lt;$B146,"",IF(OR(AND($F$12&gt;=$B146,COUNTIF($F$35:$I$45,"温度情報")=0),$F146=0),"不要",IF(AND($F$12&gt;=$B146,COUNTIF($F$35:$I$45,"温度情報")&gt;=1,$J146="NG"),"日数NG",IF(AND($F$12&gt;=$B146,COUNTIF($F$35:$I$45,"温度情報")&gt;=1,$F146=1,MB146&lt;&gt;""),"OK","NG"))))</f>
        <v>不要</v>
      </c>
      <c r="MH146" s="192" t="str">
        <f ca="1">IF($F$12&lt;$B146,"",IF(OR(AND($F$12&gt;=$B146,COUNTIF($F$48:$I$58,"温度情報")=0),$H146=0),"不要",IF(AND($F$12&gt;=$B146,COUNTIF($F$48:$I$58,"温度情報")&gt;=1,$J146="NG"),"日数NG",IF(AND($F$12&gt;=$B146,COUNTIF($F$48:$I$58,"温度情報")&gt;=1,$H146=1,MB146&lt;&gt;""),"OK","NG"))))</f>
        <v>不要</v>
      </c>
      <c r="MJ146" s="192" t="str">
        <f ca="1">IF($F$12&lt;$B146,"",IF(COUNTIF(MD146:MH146,"不要")=3,"OK",IF(AND($F$12&gt;=$B146,MB146&gt;100,MB146&lt;-100),"BC","OK")))</f>
        <v>OK</v>
      </c>
      <c r="ML146" s="107" t="str">
        <f ca="1">IF($F$12&lt;$B146,"",IF(COUNTIF(MD146:MH146,"不要")=3,"",IF(AND($F$12&gt;=$B146,ISNUMBER(MB146)=TRUE),MB146,0)))</f>
        <v/>
      </c>
      <c r="MN146" s="192" t="str">
        <f ca="1">IF($F$12&lt;$B146,"",IF(AND($F$12&gt;=$B146,INDIRECT("'総括分析データ '!"&amp;MN$78&amp;$C146)&lt;&gt;""),VALUE(INDIRECT("'総括分析データ '!"&amp;MN$78&amp;$C146)),""))</f>
        <v/>
      </c>
      <c r="MP146" s="192" t="str">
        <f ca="1">IF($F$12&lt;$B146,"",IF(OR(AND($F$12&gt;=$B146,COUNTIF($F$22:$I$32,"温度情報")=0),$D146=0),"不要",IF(AND($F$12&gt;=$B146,COUNTIF($F$22:$I$32,"温度情報")&gt;=1,$J146="NG"),"日数NG",IF(AND($F$12&gt;=$B146,COUNTIF($F$22:$I$32,"温度情報")&gt;=1,$D146=1,MN146&lt;&gt;""),"OK","NG"))))</f>
        <v>不要</v>
      </c>
      <c r="MR146" s="192" t="str">
        <f ca="1">IF($F$12&lt;$B146,"",IF(OR(AND($F$12&gt;=$B146,COUNTIF($F$35:$I$45,"温度情報")=0),$F146=0),"不要",IF(AND($F$12&gt;=$B146,COUNTIF($F$35:$I$45,"温度情報")&gt;=1,$J146="NG"),"日数NG",IF(AND($F$12&gt;=$B146,COUNTIF($F$35:$I$45,"温度情報")&gt;=1,$F146=1,MN146&lt;&gt;""),"OK","NG"))))</f>
        <v>不要</v>
      </c>
      <c r="MT146" s="192" t="str">
        <f ca="1">IF($F$12&lt;$B146,"",IF(OR(AND($F$12&gt;=$B146,COUNTIF($F$48:$I$58,"温度情報")=0),$H146=0),"不要",IF(AND($F$12&gt;=$B146,COUNTIF($F$48:$I$58,"温度情報")&gt;=1,$J146="NG"),"日数NG",IF(AND($F$12&gt;=$B146,COUNTIF($F$48:$I$58,"温度情報")&gt;=1,$H146=1,MN146&lt;&gt;""),"OK","NG"))))</f>
        <v>不要</v>
      </c>
      <c r="MV146" s="192" t="str">
        <f ca="1">IF($F$12&lt;$B146,"",IF(COUNTIF(MP146:MT146,"不要")=3,"OK",IF(AND($F$12&gt;=$B146,MN146&gt;100,MN146&lt;-100),"BC","OK")))</f>
        <v>OK</v>
      </c>
      <c r="MX146" s="107" t="str">
        <f ca="1">IF($F$12&lt;$B146,"",IF(COUNTIF(MP146:MT146,"不要")=3,"",IF(AND($F$12&gt;=$B146,ISNUMBER(MN146)=TRUE),MN146,0)))</f>
        <v/>
      </c>
      <c r="MZ146" s="192" t="str">
        <f ca="1">IF($F$12&lt;$B146,"",IF(AND($F$12&gt;=$B146,INDIRECT("'総括分析データ '!"&amp;MZ$78&amp;$C146)&lt;&gt;""),VALUE(INDIRECT("'総括分析データ '!"&amp;MZ$78&amp;$C146)),""))</f>
        <v/>
      </c>
      <c r="NB146" s="192" t="str">
        <f ca="1">IF($F$12&lt;$B146,"",IF(OR(AND($F$12&gt;=$B146,COUNTIF($F$22:$I$32,"温度情報")=0),$D146=0),"不要",IF(AND($F$12&gt;=$B146,COUNTIF($F$22:$I$32,"温度情報")&gt;=1,$J146="NG"),"日数NG",IF(AND($F$12&gt;=$B146,COUNTIF($F$22:$I$32,"温度情報")&gt;=1,$D146=1,MZ146&lt;&gt;""),"OK","NG"))))</f>
        <v>不要</v>
      </c>
      <c r="ND146" s="192" t="str">
        <f ca="1">IF($F$12&lt;$B146,"",IF(OR(AND($F$12&gt;=$B146,COUNTIF($F$35:$I$45,"温度情報")=0),$F146=0),"不要",IF(AND($F$12&gt;=$B146,COUNTIF($F$35:$I$45,"温度情報")&gt;=1,$J146="NG"),"日数NG",IF(AND($F$12&gt;=$B146,COUNTIF($F$35:$I$45,"温度情報")&gt;=1,$F146=1,MZ146&lt;&gt;""),"OK","NG"))))</f>
        <v>不要</v>
      </c>
      <c r="NF146" s="192" t="str">
        <f ca="1">IF($F$12&lt;$B146,"",IF(OR(AND($F$12&gt;=$B146,COUNTIF($F$48:$I$58,"温度情報")=0),$H146=0),"不要",IF(AND($F$12&gt;=$B146,COUNTIF($F$48:$I$58,"温度情報")&gt;=1,$J146="NG"),"日数NG",IF(AND($F$12&gt;=$B146,COUNTIF($F$48:$I$58,"温度情報")&gt;=1,$H146=1,MZ146&lt;&gt;""),"OK","NG"))))</f>
        <v>不要</v>
      </c>
      <c r="NH146" s="192" t="str">
        <f ca="1">IF($F$12&lt;$B146,"",IF(COUNTIF(NB146:NF146,"不要")=3,"OK",IF($N146="NG","日数NG",IF(MZ146="","OK",IF(AND(MZ146&gt;=0,MZ146&lt;&gt;"",ROUNDUP(MZ146,0)-ROUNDDOWN(MZ146,0)=0),"OK","NG")))))</f>
        <v>OK</v>
      </c>
      <c r="NJ146" s="107" t="str">
        <f ca="1">IF($F$12&lt;$B146,"",IF(COUNTIF(NB146:NF146,"不要")=3,"",IF(AND($F$12&gt;=$B146,ISNUMBER(MZ146)=TRUE),MZ146,0)))</f>
        <v/>
      </c>
      <c r="NL146">
        <v>34</v>
      </c>
      <c r="NN146" s="192" t="str">
        <f ca="1">IF($F$12&lt;$B146,"",IF(AND($F$12&gt;=$B146,INDIRECT("'総括分析データ '!"&amp;NN$78&amp;$C146)&lt;&gt;""),INDIRECT("'総括分析データ '!"&amp;NN$78&amp;$C146),""))</f>
        <v/>
      </c>
      <c r="NP146" s="192" t="str">
        <f>IF(OR($F$12&lt;$B146,AND($F$64="",$H$64="",$J$64="")),"",IF(AND($F$12&gt;=$B146,OR($F$64="",$D146=0)),"不要",IF(AND($F$12&gt;=$B146,$F$64&lt;&gt;"",$D146=1,NN146&lt;&gt;""),"OK","NG")))</f>
        <v/>
      </c>
      <c r="NR146" s="192" t="str">
        <f>IF(OR($F$12&lt;$B146,AND($F$64="",$H$64="",$J$64="")),"",IF(AND($F$12&gt;=$B146,OR($H$64="",$H$64=17,$D146=0)),"不要",IF(AND($F$12&gt;=$B146,$H$64&lt;&gt;"",$D146=1,NN146&lt;&gt;""),"OK","NG")))</f>
        <v/>
      </c>
      <c r="NT146" s="107" t="str">
        <f>IF(OR(COUNTIF(NP146:NR146,"不要")=2,AND(NP146="",NR146="")),"",NN146)</f>
        <v/>
      </c>
      <c r="NV146" s="192" t="str">
        <f ca="1">IF($F$12&lt;$B146,"",IF(AND($F$12&gt;=$B146,INDIRECT("'総括分析データ '!"&amp;NV$78&amp;$C146)&lt;&gt;""),INDIRECT("'総括分析データ '!"&amp;NV$78&amp;$C146),""))</f>
        <v/>
      </c>
      <c r="NX146" s="192" t="str">
        <f>IF(OR($F$12&lt;$B146,AND($F$66="",$H$66="",$J$66="")),"",IF(AND($F$12&gt;=$B146,OR($F$66="",$D146=0)),"不要",IF(AND($F$12&gt;=$B146,$F$66&lt;&gt;"",$D146=1,NV146&lt;&gt;""),"OK","NG")))</f>
        <v/>
      </c>
      <c r="NZ146" s="192" t="str">
        <f>IF(OR($F$12&lt;$B146,AND($F$66="",$H$66="",$J$66="")),"",IF(AND($F$12&gt;=$B146,OR($H$66="",$H$66=17,$D146=0)),"不要",IF(AND($F$12&gt;=$B146,$H$66&lt;&gt;"",$D146=1,NV146&lt;&gt;""),"OK","NG")))</f>
        <v/>
      </c>
      <c r="OB146" s="107" t="str">
        <f>IF(OR(COUNTIF(NX146:NZ146,"不要")=2,AND(NX146="",NZ146="")),"",NV146)</f>
        <v/>
      </c>
      <c r="OD146" s="192" t="str">
        <f ca="1">IF($F$12&lt;$B146,"",IF(AND($F$12&gt;=$B146,INDIRECT("'総括分析データ '!"&amp;OD$78&amp;$C146)&lt;&gt;""),INDIRECT("'総括分析データ '!"&amp;OD$78&amp;$C146),""))</f>
        <v/>
      </c>
      <c r="OF146" s="192" t="str">
        <f>IF(OR($F$12&lt;$B146,AND($F$68="",$H$68="",$J$68="")),"",IF(AND($F$12&gt;=$B146,OR($F$68="",$D146=0)),"不要",IF(AND($F$12&gt;=$B146,$F$68&lt;&gt;"",$D146=1,OD146&lt;&gt;""),"OK","NG")))</f>
        <v/>
      </c>
      <c r="OH146" s="192" t="str">
        <f>IF(OR($F$12&lt;$B146,AND($F$68="",$H$68="",$J$68="")),"",IF(AND($F$12&gt;=$B146,OR($H$68="",$H$68=17,$D146=0)),"不要",IF(AND($F$12&gt;=$B146,$H$68&lt;&gt;"",$D146=1,OD146&lt;&gt;""),"OK","NG")))</f>
        <v/>
      </c>
      <c r="OJ146" s="107" t="str">
        <f>IF(OR(COUNTIF(OF146:OH146,"不要")=2,AND(OF146="",OH146="")),"",OD146)</f>
        <v/>
      </c>
      <c r="OL146" s="192" t="str">
        <f ca="1">IF($F$12&lt;$B146,"",IF(AND($F$12&gt;=$B146,INDIRECT("'総括分析データ '!"&amp;OL$78&amp;$C146)&lt;&gt;""),INDIRECT("'総括分析データ '!"&amp;OL$78&amp;$C146),""))</f>
        <v/>
      </c>
      <c r="ON146" s="192" t="str">
        <f>IF(OR($F$12&lt;$B146,AND($F$70="",$H$70="",$J$70="")),"",IF(AND($F$12&gt;=$B146,OR($F$70="",$D146=0)),"不要",IF(AND($F$12&gt;=$B146,$F$70&lt;&gt;"",$D146=1,OL146&lt;&gt;""),"OK","NG")))</f>
        <v/>
      </c>
      <c r="OP146" s="192" t="str">
        <f>IF(OR($F$12&lt;$B146,AND($F$70="",$H$70="",$J$70="")),"",IF(AND($F$12&gt;=$B146,OR($H$70="",$H$70=17,$D146=0)),"不要",IF(AND($F$12&gt;=$B146,$H$70&lt;&gt;"",$D146=1,OL146&lt;&gt;""),"OK","NG")))</f>
        <v/>
      </c>
      <c r="OR146" s="107" t="str">
        <f>IF(OR(COUNTIF(ON146:OP146,"不要")=2,AND(ON146="",OP146="")),"",OL146)</f>
        <v/>
      </c>
    </row>
    <row r="147" spans="2:408" ht="5.0999999999999996" customHeight="1" thickBot="1" x14ac:dyDescent="0.2">
      <c r="L147" s="6"/>
      <c r="CT147" s="108"/>
      <c r="EF147" s="108"/>
      <c r="FJ147" s="108"/>
      <c r="FL147" s="108"/>
      <c r="FZ147" s="108"/>
      <c r="GR147" s="108"/>
      <c r="HF147" s="108"/>
      <c r="HV147" s="108"/>
      <c r="IT147" s="6"/>
      <c r="JL147" s="108"/>
      <c r="JX147" s="6"/>
      <c r="KJ147" s="6"/>
      <c r="KX147" s="6"/>
      <c r="LJ147" s="6"/>
      <c r="LX147" s="108"/>
      <c r="ML147" s="6"/>
      <c r="MX147" s="6"/>
      <c r="NJ147" s="6"/>
    </row>
    <row r="148" spans="2:408" ht="14.25" thickBot="1" x14ac:dyDescent="0.2">
      <c r="B148">
        <v>35</v>
      </c>
      <c r="C148">
        <v>48</v>
      </c>
      <c r="D148" s="52">
        <f ca="1">IF($F$12&lt;$B148,"",IF(AND($F$12&gt;=$B148,INDIRECT("'総括分析データ '!"&amp;D$78&amp;$C148)="○"),1,IF(AND($F$12&gt;=$B148,INDIRECT("'総括分析データ '!"&amp;D$78&amp;$C148)&lt;&gt;"○"),0)))</f>
        <v>0</v>
      </c>
      <c r="F148" s="52">
        <f ca="1">IF($F$12&lt;$B148,"",IF(AND($F$12&gt;=$B148,INDIRECT("'総括分析データ '!"&amp;F$78&amp;$C148)="○"),1,IF(AND($F$12&gt;=$B148,INDIRECT("'総括分析データ '!"&amp;F$78&amp;$C148)&lt;&gt;"○"),0)))</f>
        <v>0</v>
      </c>
      <c r="H148" s="52">
        <f ca="1">IF($F$12&lt;$B148,"",IF(AND($F$12&gt;=$B148,INDIRECT("'総括分析データ '!"&amp;H$78&amp;$C148)="○"),1,IF(AND($F$12&gt;=$B148,INDIRECT("'総括分析データ '!"&amp;H$78&amp;$C148)&lt;&gt;"○"),0)))</f>
        <v>0</v>
      </c>
      <c r="J148" s="192" t="str">
        <f ca="1">IF($F$12&lt;B148,"",IF(AND($F$12&gt;=B148,$F$18="",H148=1),"NG",IF(AND($F$12&gt;=B148,$F$18=17,D148=0,F148=0,H148=0),"NG",IF(AND($F$12&gt;=B148,$F$18="",D148=0,F148=0),"NG",IF(AND($F$12&gt;=B148,OR(D148&gt;=2,F148&gt;=2,H148&gt;=2)),"NG","OK")))))</f>
        <v>NG</v>
      </c>
      <c r="L148" s="52">
        <f ca="1">IF($F$12&lt;B148,"",IF(ISNUMBER(INDIRECT("'総括分析データ '!"&amp;L$78&amp;$C148))=TRUE,VALUE(INDIRECT("'総括分析データ '!"&amp;L$78&amp;$C148)),0))</f>
        <v>0</v>
      </c>
      <c r="N148" s="192" t="str">
        <f ca="1">IF($F$12&lt;$B148,"",IF(AND(L148="",L148&lt;10),"NG","OK"))</f>
        <v>OK</v>
      </c>
      <c r="O148" s="6"/>
      <c r="P148" s="52" t="str">
        <f ca="1">IF($F$12&lt;$B148,"",IF(AND($F$12&gt;=$B148,INDIRECT("'総括分析データ '!"&amp;P$78&amp;$C148)&lt;&gt;""),INDIRECT("'総括分析データ '!"&amp;P$78&amp;$C148),""))</f>
        <v/>
      </c>
      <c r="R148" s="52" t="str">
        <f ca="1">IF($F$12&lt;$B148,"",IF(AND($F$12&gt;=$B148,INDIRECT("'総括分析データ '!"&amp;R$78&amp;$C148)&lt;&gt;""),UPPER(INDIRECT("'総括分析データ '!"&amp;R$78&amp;$C148)),""))</f>
        <v/>
      </c>
      <c r="T148" s="52" t="str">
        <f ca="1">IF($F$12&lt;$B148,"",IF(AND($F$12&gt;=$B148,INDIRECT("'総括分析データ '!"&amp;T$78&amp;$C148)&lt;&gt;""),INDIRECT("'総括分析データ '!"&amp;T$78&amp;$C148),""))</f>
        <v/>
      </c>
      <c r="V148" s="52" t="str">
        <f ca="1">IF($F$12&lt;$B148,"",IF(AND($F$12&gt;=$B148,INDIRECT("'総括分析データ '!"&amp;V$78&amp;$C148)&lt;&gt;""),VALUE(INDIRECT("'総括分析データ '!"&amp;V$78&amp;$C148)),""))</f>
        <v/>
      </c>
      <c r="X148" s="192" t="str">
        <f ca="1">IF($F$12&lt;$B148,"",IF(AND($F$12&gt;=$B148,COUNTIF(プルダウンリスト!$F$3:$F$137,反映・確認シート!P148)=1,COUNTIF(プルダウンリスト!$H$3:$H$4233,反映・確認シート!R148)&gt;=1,T148&lt;&gt;"",V148&lt;&gt;""),"OK","NG"))</f>
        <v>NG</v>
      </c>
      <c r="Z148" s="453" t="str">
        <f ca="1">P148&amp;R148&amp;T148&amp;V148</f>
        <v/>
      </c>
      <c r="AA148" s="454"/>
      <c r="AB148" s="455"/>
      <c r="AD148" s="453" t="str">
        <f ca="1">IF($F$12&lt;$B148,"",IF(AND($F$12&gt;=$B148,INDIRECT("'総括分析データ '!"&amp;AD$78&amp;$C148)&lt;&gt;""),ASC(INDIRECT("'総括分析データ '!"&amp;AD$78&amp;$C148)),""))</f>
        <v/>
      </c>
      <c r="AE148" s="454"/>
      <c r="AF148" s="455"/>
      <c r="AH148" s="192" t="str">
        <f ca="1">IF($F$12&lt;$B148,"",IF(AND($F$12&gt;=$B148,AD148&lt;&gt;""),"OK","NG"))</f>
        <v>NG</v>
      </c>
      <c r="AJ148" s="462" t="str">
        <f ca="1">IF($F$12&lt;$B148,"",IF(AND($F$12&gt;=$B148,INDIRECT("'総括分析データ '!"&amp;AJ$78&amp;$C148)&lt;&gt;""),DBCS(SUBSTITUTE(SUBSTITUTE(INDIRECT("'総括分析データ '!"&amp;AJ$78&amp;$C148),"　"," ")," ","")),""))</f>
        <v/>
      </c>
      <c r="AK148" s="463"/>
      <c r="AL148" s="464"/>
      <c r="AN148" s="192" t="str">
        <f ca="1">IF($F$12&lt;$B148,"",IF(AND($F$12&gt;=$B148,AJ148&lt;&gt;""),"OK","BC"))</f>
        <v>BC</v>
      </c>
      <c r="AP148" s="52" t="str">
        <f ca="1">IF(OR($F$12&lt;$B148,INDIRECT("'総括分析データ '!"&amp;AP$78&amp;$C148)=""),"",INDIRECT("'総括分析データ '!"&amp;AP$78&amp;$C148))</f>
        <v/>
      </c>
      <c r="AR148" s="192" t="str">
        <f ca="1">IF($F$12&lt;$B148,"",IF(AND($F$12&gt;=$B148,COUNTIF(プルダウンリスト!$C$13:$C$16,反映・確認シート!AP148)=1),"OK","NG"))</f>
        <v>NG</v>
      </c>
      <c r="AT148">
        <v>35</v>
      </c>
      <c r="AV148" s="192" t="str">
        <f ca="1">IF($F$12&lt;$B148,"",IF(AND($F$12&gt;=$B148,INDIRECT("'総括分析データ '!"&amp;AV$78&amp;$C148)&lt;&gt;""),INDIRECT("'総括分析データ '!"&amp;AV$78&amp;$C148),""))</f>
        <v/>
      </c>
      <c r="AX148" s="192" t="str">
        <f ca="1">IF($F$12&lt;$B148,"",IF($N148="NG","日数NG",IF(OR(AND($F$6="連携前",$F$12&gt;=$B148,AV148&gt;0,AV148&lt;L148*2880),AND($F$6="連携後",$F$12&gt;=$B148,AV148&gt;=0,AV148&lt;L148*2880)),"OK","NG")))</f>
        <v>NG</v>
      </c>
      <c r="AZ148" s="92">
        <f ca="1">IF($F$12&lt;$B148,"",IF(AND($F$12&gt;=$B148,ISNUMBER(AV148)=TRUE),AV148,0))</f>
        <v>0</v>
      </c>
      <c r="BB148" s="192" t="str">
        <f ca="1">IF($F$12&lt;$B148,"",IF(AND($F$12&gt;=$B148,INDIRECT("'総括分析データ '!"&amp;BB$78&amp;$C148)&lt;&gt;""),VALUE(INDIRECT("'総括分析データ '!"&amp;BB$78&amp;$C148)),""))</f>
        <v/>
      </c>
      <c r="BD148" s="192" t="str">
        <f ca="1">IF($F$12&lt;$B148,"",IF($N148="NG","日数NG",IF(BB148="","NG",IF(AND($F$12&gt;=$B148,$BB148&lt;=$L148*100),"OK","BC"))))</f>
        <v>NG</v>
      </c>
      <c r="BF148" s="192" t="str">
        <f ca="1">IF($F$12&lt;$B148,"",IF(OR($AX148="NG",$AX148="日数NG"),"距離NG",IF(AND($F$12&gt;=$B148,OR(AND($F$6="連携前",$BB148&gt;0),AND($F$6="連携後",$AZ148=0,$BB148=0),AND($F$6="連携後",$AZ148&gt;0,$BB148&gt;0))),"OK","NG")))</f>
        <v>距離NG</v>
      </c>
      <c r="BH148" s="92" t="str">
        <f ca="1">IF($F$12&lt;$B148,"",BB148)</f>
        <v/>
      </c>
      <c r="BJ148" s="192" t="str">
        <f ca="1">IF($F$12&lt;$B148,"",IF(AND($F$12&gt;=$B148,INDIRECT("'総括分析データ '!"&amp;BJ$78&amp;$C148)&lt;&gt;""),VALUE(INDIRECT("'総括分析データ '!"&amp;BJ$78&amp;$C148)),""))</f>
        <v/>
      </c>
      <c r="BL148" s="192" t="str">
        <f ca="1">IF($F$12&lt;$B148,"",IF($N148="NG","日数NG",IF(AND(BJ148&gt;=0,BJ148&lt;&gt;"",BJ148&lt;=100),"OK","NG")))</f>
        <v>NG</v>
      </c>
      <c r="BN148" s="92">
        <f ca="1">IF($F$12&lt;$B148,"",IF(AND($F$12&gt;=$B148,ISNUMBER(BJ148)=TRUE),BJ148,0))</f>
        <v>0</v>
      </c>
      <c r="BP148" s="192" t="str">
        <f ca="1">IF($F$12&lt;$B148,"",IF(AND($F$12&gt;=$B148,INDIRECT("'総括分析データ '!"&amp;BP$78&amp;$C148)&lt;&gt;""),VALUE(INDIRECT("'総括分析データ '!"&amp;BP$78&amp;$C148)),""))</f>
        <v/>
      </c>
      <c r="BR148" s="192" t="str">
        <f ca="1">IF($F$12&lt;$B148,"",IF(OR($AX148="NG",$AX148="日数NG"),"距離NG",IF(BP148="","NG",IF(AND($F$12&gt;=$B148,OR(AND($F$6="連携前",$BP148&gt;0),AND($F$6="連携後",$AZ148=0,$BP148=0),AND($F$6="連携後",$AZ148&gt;0,$BP148&gt;0))),"OK","NG"))))</f>
        <v>距離NG</v>
      </c>
      <c r="BT148" s="92">
        <f ca="1">IF($F$12&lt;$B148,"",IF(AND($F$12&gt;=$B148,ISNUMBER(BP148)=TRUE),BP148,0))</f>
        <v>0</v>
      </c>
      <c r="BV148" s="192" t="str">
        <f ca="1">IF($F$12&lt;$B148,"",IF(AND($F$12&gt;=$B148,INDIRECT("'総括分析データ '!"&amp;BV$78&amp;$C148)&lt;&gt;""),VALUE(INDIRECT("'総括分析データ '!"&amp;BV$78&amp;$C148)),""))</f>
        <v/>
      </c>
      <c r="BX148" s="192" t="str">
        <f ca="1">IF($F$12&lt;$B148,"",IF(AND($F$12&gt;=$B148,$F$16=5,$BV148=""),"NG","OK"))</f>
        <v>OK</v>
      </c>
      <c r="BZ148" s="192" t="str">
        <f ca="1">IF($F$12&lt;$B148,"",IF(AND($F$12&gt;=$B148,$BP148&lt;&gt;"",$BV148&gt;$BP148),"NG","OK"))</f>
        <v>OK</v>
      </c>
      <c r="CB148" s="92">
        <f ca="1">IF($F$12&lt;$B148,"",IF(AND($F$12&gt;=$B148,ISNUMBER(BV148)=TRUE),BV148,0))</f>
        <v>0</v>
      </c>
      <c r="CD148" s="92">
        <f ca="1">IF($F$12&lt;$B148,"",IF(AND($F$12&gt;=$B148,ISNUMBER(INDIRECT("'総括分析データ '!"&amp;CD$78&amp;$C148)=TRUE)),INDIRECT("'総括分析データ '!"&amp;CD$78&amp;$C148),0))</f>
        <v>0</v>
      </c>
      <c r="CF148">
        <v>35</v>
      </c>
      <c r="CH148" s="192" t="str">
        <f ca="1">IF($F$12&lt;$B148,"",IF(AND($F$12&gt;=$B148,INDIRECT("'総括分析データ '!"&amp;CH$78&amp;$C148)&lt;&gt;""),VALUE(INDIRECT("'総括分析データ '!"&amp;CH$78&amp;$C148)),""))</f>
        <v/>
      </c>
      <c r="CJ148" s="192" t="str">
        <f ca="1">IF($F$12&lt;$B148,"",IF(OR(AND($F$12&gt;=$B148,COUNTIF($F$22:$I$32,"走行時間")=0),$D148=0),"不要",IF(AND($F$12&gt;=$B148,COUNTIF($F$22:$I$32,"走行時間")=1,$J148="NG"),"日数NG",IF(AND($F$12&gt;=$B148,COUNTIF($F$22:$I$32,"走行時間")=1,$D148=1,$CH148&lt;&gt;""),"OK","NG"))))</f>
        <v>不要</v>
      </c>
      <c r="CL148" s="192" t="str">
        <f ca="1">IF($F$12&lt;$B148,"",IF(OR(AND($F$12&gt;=$B148,COUNTIF($F$35:$I$45,"走行時間")=0),$F148=0),"不要",IF(AND($F$12&gt;=$B148,COUNTIF($F$35:$I$45,"走行時間")=1,$J148="NG"),"日数NG",IF(AND($F$12&gt;=$B148,COUNTIF($F$35:$I$45,"走行時間")=1,$F148=1,$CH148&lt;&gt;""),"OK","NG"))))</f>
        <v>不要</v>
      </c>
      <c r="CN148" s="192" t="str">
        <f ca="1">IF($F$12&lt;$B148,"",IF(OR(AND($F$12&gt;=$B148,COUNTIF($F$48:$I$58,"走行時間")=0),$H148=0),"不要",IF(AND($F$12&gt;=$B148,COUNTIF($F$48:$I$58,"走行時間")=1,$J148="NG"),"日数NG",IF(AND($F$12&gt;=$B148,COUNTIF($F$48:$I$58,"走行時間")=1,$H148=1,$CH148&lt;&gt;""),"OK","NG"))))</f>
        <v>不要</v>
      </c>
      <c r="CP148" s="192" t="str">
        <f ca="1">IF($F$12&lt;$B148,"",IF(COUNTIF($CJ148:$CN148,"不要")=3,"OK",IF(OR($AX148="NG",$AX148="日数NG"),"距離NG",IF(AND($F$12&gt;=$B148,OR(AND($F$6="連携前",CH148&gt;0),AND($F$6="連携後",$AZ148=0,CH148=0),AND($F$6="連携後",$AZ148&gt;0,CH148&gt;0))),"OK","NG"))))</f>
        <v>OK</v>
      </c>
      <c r="CR148" s="192" t="str">
        <f ca="1">IF($F$12&lt;$B148,"",IF(COUNTIF($CJ148:$CN148,"不要")=3,"OK",IF(OR($AX148="NG",$AX148="日数NG"),"距離NG",IF(AND($F$12&gt;=$B148,$L148*1440&gt;=CH148),"OK","NG"))))</f>
        <v>OK</v>
      </c>
      <c r="CT148" s="107" t="str">
        <f ca="1">IF(OR(COUNTIF($CJ148:$CN148,"不要")=3,$F$12&lt;$B148),"",IF(AND($F$12&gt;=$B148,ISNUMBER(CH148)=TRUE),CH148,0))</f>
        <v/>
      </c>
      <c r="CV148" s="192" t="str">
        <f ca="1">IF($F$12&lt;$B148,"",IF(AND($F$12&gt;=$B148,INDIRECT("'総括分析データ '!"&amp;CV$78&amp;$C148)&lt;&gt;""),VALUE(INDIRECT("'総括分析データ '!"&amp;CV$78&amp;$C148)),""))</f>
        <v/>
      </c>
      <c r="CX148" s="192" t="str">
        <f ca="1">IF($F$12&lt;$B148,"",IF(OR(AND($F$12&gt;=$B148,COUNTIF($F$22:$I$32,"平均速度")=0),$D148=0),"不要",IF(AND($F$12&gt;=$B148,COUNTIF($F$22:$I$32,"平均速度")=1,$J148="NG"),"日数NG",IF(AND($F$12&gt;=$B148,COUNTIF($F$22:$I$32,"平均速度")=1,$D148=1,$CH148&lt;&gt;""),"OK","NG"))))</f>
        <v>不要</v>
      </c>
      <c r="CZ148" s="192" t="str">
        <f ca="1">IF($F$12&lt;$B148,"",IF(OR(AND($F$12&gt;=$B148,COUNTIF($F$35:$I$45,"平均速度")=0),$F148=0),"不要",IF(AND($F$12&gt;=$B148,COUNTIF($F$35:$I$45,"平均速度")=1,$J148="NG"),"日数NG",IF(AND($F$12&gt;=$B148,COUNTIF($F$35:$I$45,"平均速度")=1,$F148=1,$CH148&lt;&gt;""),"OK","NG"))))</f>
        <v>不要</v>
      </c>
      <c r="DB148" s="192" t="str">
        <f ca="1">IF($F$12&lt;$B148,"",IF(OR(AND($F$12&gt;=$B148,COUNTIF($F$48:$I$58,"平均速度")=0),$H148=0),"不要",IF(AND($F$12&gt;=$B148,COUNTIF($F$48:$I$58,"平均速度")=1,$J148="NG"),"日数NG",IF(AND($F$12&gt;=$B148,COUNTIF($F$48:$I$58,"平均速度")=1,$H148=1,$CH148&lt;&gt;""),"OK","NG"))))</f>
        <v>不要</v>
      </c>
      <c r="DD148" s="192" t="str">
        <f ca="1">IF($F$12&lt;$B148,"",IF(COUNTIF($CX148:$DB148,"不要")=3,"OK",IF(OR($AX148="NG",$AX148="日数NG"),"距離NG",IF(AND($F$12&gt;=$B148,OR(AND($F$6="連携前",CV148&gt;0),AND($F$6="連携後",$AV148=0,CV148=0),AND($F$6="連携後",$AV148&gt;0,CV148&gt;0))),"OK","NG"))))</f>
        <v>OK</v>
      </c>
      <c r="DF148" s="192" t="str">
        <f ca="1">IF($F$12&lt;$B148,"",IF(COUNTIF($CX148:$DB148,"不要")=3,"OK",IF(OR($AX148="NG",$AX148="日数NG"),"距離NG",IF(AND($F$12&gt;=$B148,CV148&lt;60),"OK",IF(AND($F$12&gt;=$B148,CV148&lt;120),"BC","NG")))))</f>
        <v>OK</v>
      </c>
      <c r="DH148" s="107" t="str">
        <f ca="1">IF(OR($F$12&lt;$B148,COUNTIF($CX148:$DB148,"不要")=3),"",IF(AND($F$12&gt;=$B148,ISNUMBER(CV148)=TRUE),CV148,0))</f>
        <v/>
      </c>
      <c r="DJ148">
        <v>35</v>
      </c>
      <c r="DL148" s="192" t="str">
        <f ca="1">IF($F$12&lt;$B148,"",IF(AND($F$12&gt;=$B148,INDIRECT("'総括分析データ '!"&amp;DL$78&amp;$C148)&lt;&gt;""),VALUE(INDIRECT("'総括分析データ '!"&amp;DL$78&amp;$C148)),""))</f>
        <v/>
      </c>
      <c r="DN148" s="192" t="str">
        <f ca="1">IF($F$12&lt;$B148,"",IF(OR(AND($F$12&gt;=$B148,COUNTIF($F$22:$I$32,"走行距離（高速道路）")=0),$D148=0),"不要",IF(AND($F$12&gt;=$B148,COUNTIF($F$22:$I$32,"走行距離（高速道路）")&gt;=1,$J148="NG"),"日数NG",IF(AND($F$12&gt;=$B148,COUNTIF($F$22:$I$32,"走行距離（高速道路）")&gt;=1,$D148=1,$CH148&lt;&gt;""),"OK","NG"))))</f>
        <v>不要</v>
      </c>
      <c r="DP148" s="192" t="str">
        <f ca="1">IF($F$12&lt;$B148,"",IF(OR(AND($F$12&gt;=$B148,COUNTIF($F$35:$I$45,"走行距離（高速道路）")=0),$F148=0),"不要",IF(AND($F$12&gt;=$B148,COUNTIF($F$35:$I$45,"走行距離（高速道路）")&gt;=1,$J148="NG"),"日数NG",IF(AND($F$12&gt;=$B148,COUNTIF($F$35:$I$45,"走行距離（高速道路）")&gt;=1,$F148=1,$CH148&lt;&gt;""),"OK","NG"))))</f>
        <v>不要</v>
      </c>
      <c r="DR148" s="192" t="str">
        <f ca="1">IF($F$12&lt;$B148,"",IF(OR(AND($F$12&gt;=$B148,COUNTIF($F$48:$I$58,"走行距離（高速道路）")=0),$H148=0),"不要",IF(AND($F$12&gt;=$B148,COUNTIF($F$48:$I$58,"走行距離（高速道路）")&gt;=1,$J148="NG"),"日数NG",IF(AND($F$12&gt;=$B148,COUNTIF($F$48:$I$58,"走行距離（高速道路）")&gt;=1,$H148=1,$CH148&lt;&gt;""),"OK","NG"))))</f>
        <v>不要</v>
      </c>
      <c r="DT148" s="192" t="str">
        <f ca="1">IF($F$12&lt;$B148,"",IF(COUNTIF($DN148:$DR148,"不要")=3,"OK",IF(OR($AX148="NG",$AX148="日数NG"),"距離NG",IF(DL148&gt;=0,"OK","NG"))))</f>
        <v>OK</v>
      </c>
      <c r="DV148" s="192" t="str">
        <f ca="1">IF($F$12&lt;$B148,"",IF(COUNTIF($DN148:$DR148,"不要")=3,"OK",IF(OR($AX148="NG",$AX148="日数NG"),"距離NG",IF(AND($F$12&gt;=$B148,AX148="OK",OR(DL148&lt;=AZ148,DL148="")),"OK","NG"))))</f>
        <v>OK</v>
      </c>
      <c r="DX148" s="107" t="str">
        <f ca="1">IF(OR($F$12&lt;$B148,COUNTIF($DN148:$DR148,"不要")=3),"",IF(AND($F$12&gt;=$B148,ISNUMBER(DL148)=TRUE),DL148,0))</f>
        <v/>
      </c>
      <c r="DZ148" s="192" t="str">
        <f ca="1">IF($F$12&lt;$B148,"",IF(AND($F$12&gt;=$B148,INDIRECT("'総括分析データ '!"&amp;DZ$78&amp;$C148)&lt;&gt;""),VALUE(INDIRECT("'総括分析データ '!"&amp;DZ$78&amp;$C148)),""))</f>
        <v/>
      </c>
      <c r="EB148" s="192" t="str">
        <f ca="1">IF($F$12&lt;$B148,"",IF(COUNTIF($CJ148:$CN148,"不要")=3,"OK",IF($N148="NG","日数NG",IF(OR(DZ148&gt;=0,DZ148=""),"OK","NG"))))</f>
        <v>OK</v>
      </c>
      <c r="ED148" s="192" t="str">
        <f ca="1">IF($F$12&lt;$B148,"",IF(COUNTIF($CJ148:$CN148,"不要")=3,"OK",IF($N148="NG","日数NG",IF(OR(DZ148&lt;=CH148,DZ148=""),"OK","NG"))))</f>
        <v>OK</v>
      </c>
      <c r="EF148" s="107">
        <f ca="1">IF($F$12&lt;$B148,"",IF(AND($F$12&gt;=$B148,ISNUMBER(DZ148)=TRUE),DZ148,0))</f>
        <v>0</v>
      </c>
      <c r="EH148" s="192" t="str">
        <f ca="1">IF($F$12&lt;$B148,"",IF(AND($F$12&gt;=$B148,INDIRECT("'総括分析データ '!"&amp;EH$78&amp;$C148)&lt;&gt;""),VALUE(INDIRECT("'総括分析データ '!"&amp;EH$78&amp;$C148)),""))</f>
        <v/>
      </c>
      <c r="EJ148" s="192" t="str">
        <f ca="1">IF($F$12&lt;$B148,"",IF(COUNTIF($CX148:$DB148,"不要")=3,"OK",IF(OR($AX148="NG",$AX148="日数NG"),"距離NG",IF(OR(EH148&gt;=0,EH148=""),"OK","NG"))))</f>
        <v>OK</v>
      </c>
      <c r="EL148" s="192" t="str">
        <f ca="1">IF($F$12&lt;$B148,"",IF(COUNTIF($CX148:$DB148,"不要")=3,"OK",IF(OR($AX148="NG",$AX148="日数NG"),"距離NG",IF(OR(EH148&lt;=120,EH148=""),"OK","NG"))))</f>
        <v>OK</v>
      </c>
      <c r="EN148" s="92">
        <f ca="1">IF($F$12&lt;$B148,"",IF(AND($F$12&gt;=$B148,ISNUMBER(EH148)=TRUE),EH148,0))</f>
        <v>0</v>
      </c>
      <c r="EP148">
        <v>35</v>
      </c>
      <c r="ER148" s="192" t="str">
        <f ca="1">IF($F$12&lt;$B148,"",IF(AND($F$12&gt;=$B148,INDIRECT("'総括分析データ '!"&amp;ER$78&amp;$C148)&lt;&gt;""),VALUE(INDIRECT("'総括分析データ '!"&amp;ER$78&amp;$C148)),""))</f>
        <v/>
      </c>
      <c r="ET148" s="192" t="str">
        <f ca="1">IF($F$12&lt;$B148,"",IF(AND($F$12&gt;=$B148,INDIRECT("'総括分析データ '!"&amp;ET$78&amp;$C148)&lt;&gt;""),VALUE(INDIRECT("'総括分析データ '!"&amp;ET$78&amp;$C148)),""))</f>
        <v/>
      </c>
      <c r="EV148" s="192" t="str">
        <f ca="1">IF($F$12&lt;$B148,"",IF(OR(AND($F$12&gt;=$B148,COUNTIF($F$22:$I$32,"荷積み・荷卸し")=0),$D148=0),"不要",IF(AND($F$12&gt;=$B148,COUNTIF($F$22:$I$32,"荷積み・荷卸し")&gt;=1,$J148="NG"),"日数NG",IF(OR(AND($F$12&gt;=$B148,COUNTIF($F$22:$I$32,"荷積み・荷卸し")&gt;=1,$D148=1,$ER148&lt;&gt;""),AND($F$12&gt;=$B148,COUNTIF($F$22:$I$32,"荷積み・荷卸し")&gt;=1,$D148=1,$ET148&lt;&gt;"")),"OK","NG"))))</f>
        <v>不要</v>
      </c>
      <c r="EX148" s="192" t="str">
        <f ca="1">IF($F$12&lt;$B148,"",IF(OR(AND($F$12&gt;=$B148,COUNTIF($F$35:$I$45,"荷積み・荷卸し")=0),$F148=0),"不要",IF(AND($F$12&gt;=$B148,COUNTIF($F$35:$I$45,"荷積み・荷卸し")&gt;=1,$J148="NG"),"日数NG",IF(OR(AND($F$12&gt;=$B148,COUNTIF($F$35:$I$45,"荷積み・荷卸し")&gt;=1,$F148=1,$ER148&lt;&gt;""),AND($F$12&gt;=$B148,COUNTIF($F$35:$I$45,"荷積み・荷卸し")&gt;=1,$F148=1,$ET148&lt;&gt;"")),"OK","NG"))))</f>
        <v>不要</v>
      </c>
      <c r="EZ148" s="192" t="str">
        <f ca="1">IF($F$12&lt;$B148,"",IF(OR(AND($F$12&gt;=$B148,COUNTIF($F$48:$I$58,"荷積み・荷卸し")=0),$H148=0),"不要",IF(AND($F$12&gt;=$B148,COUNTIF($F$48:$I$58,"荷積み・荷卸し")&gt;=1,$J148="NG"),"日数NG",IF(OR(AND($F$12&gt;=$B148,COUNTIF($F$48:$I$58,"荷積み・荷卸し")&gt;=1,$H148=1,$ER148&lt;&gt;""),AND($F$12&gt;=$B148,COUNTIF($F$48:$I$58,"荷積み・荷卸し")&gt;=1,$H148=1,$ET148&lt;&gt;"")),"OK","NG"))))</f>
        <v>不要</v>
      </c>
      <c r="FB148" s="192" t="str">
        <f ca="1">IF($F$12&lt;$B148,"",IF(COUNTIF($EV148:$EZ148,"不要")=3,"OK",IF($N148="NG","日数NG",IF(OR(ER148&gt;=0,ER148=""),"OK","NG"))))</f>
        <v>OK</v>
      </c>
      <c r="FD148" s="192" t="str">
        <f ca="1">IF($F$12&lt;$B148,"",IF(COUNTIF($EV148:$EZ148,"不要")=3,"OK",IF($N148="NG","日数NG",IF(OR(ER148&lt;=$L148*1440,ER148=""),"OK","NG"))))</f>
        <v>OK</v>
      </c>
      <c r="FF148" s="192" t="str">
        <f ca="1">IF($F$12&lt;$B148,"",IF(COUNTIF($EV148:$EZ148,"不要")=3,"OK",IF($N148="NG","日数NG",IF(OR(ET148&gt;=0,ET148=""),"OK","NG"))))</f>
        <v>OK</v>
      </c>
      <c r="FH148" s="192" t="str">
        <f ca="1">IF($F$12&lt;$B148,"",IF(COUNTIF($EV148:$EZ148,"不要")=3,"OK",IF($N148="NG","日数NG",IF(OR(ET148&lt;=$L148*1440,ET148=""),"OK","NG"))))</f>
        <v>OK</v>
      </c>
      <c r="FJ148" s="107" t="str">
        <f ca="1">IF($F$12&lt;$B148,"",IF(COUNTIF($EV148:$EZ148,"不要")=3,"",IF(AND($F$12&gt;=$B148,ISNUMBER(ER148)=TRUE),ER148,0)))</f>
        <v/>
      </c>
      <c r="FL148" s="107" t="str">
        <f ca="1">IF($F$12&lt;$B148,"",IF(COUNTIF($EV148:$EZ148,"不要")=3,"",IF(AND($F$12&gt;=$B148,ISNUMBER(ET148)=TRUE),ET148,0)))</f>
        <v/>
      </c>
      <c r="FN148" s="192" t="str">
        <f ca="1">IF($F$12&lt;$B148,"",IF(AND($F$12&gt;=$B148,INDIRECT("'総括分析データ '!"&amp;FN$78&amp;$C148)&lt;&gt;""),VALUE(INDIRECT("'総括分析データ '!"&amp;FN$78&amp;$C148)),""))</f>
        <v/>
      </c>
      <c r="FP148" s="192" t="str">
        <f ca="1">IF($F$12&lt;$B148,"",IF(OR(AND($F$12&gt;=$B148,COUNTIF($F$22:$I$32,"荷待ち時間")=0),$D148=0),"不要",IF(AND($F$12&gt;=$B148,COUNTIF($F$22:$I$32,"荷待ち時間")&gt;=1,$J148="NG"),"日数NG",IF(AND($F$12&gt;=$B148,COUNTIF($F$22:$I$32,"荷待ち時間")&gt;=1,$D148=1,$FN148&lt;&gt;""),"OK","NG"))))</f>
        <v>不要</v>
      </c>
      <c r="FR148" s="192" t="str">
        <f ca="1">IF($F$12&lt;$B148,"",IF(OR(AND($F$12&gt;=$B148,COUNTIF($F$35:$I$45,"荷待ち時間")=0),$F148=0),"不要",IF(AND($F$12&gt;=$B148,COUNTIF($F$35:$I$45,"荷待ち時間")&gt;=1,$J148="NG"),"日数NG",IF(AND($F$12&gt;=$B148,COUNTIF($F$35:$I$45,"荷待ち時間")&gt;=1,$F148=1,$FN148&lt;&gt;""),"OK","NG"))))</f>
        <v>不要</v>
      </c>
      <c r="FT148" s="192" t="str">
        <f ca="1">IF($F$12&lt;$B148,"",IF(OR(AND($F$12&gt;=$B148,COUNTIF($F$48:$I$58,"荷待ち時間")=0),$H148=0),"不要",IF(AND($F$12&gt;=$B148,COUNTIF($F$48:$I$58,"荷待ち時間")&gt;=1,$J148="NG"),"日数NG",IF(AND($F$12&gt;=$B148,COUNTIF($F$48:$I$58,"荷待ち時間")&gt;=1,$H148=1,$FN148&lt;&gt;""),"OK","NG"))))</f>
        <v>不要</v>
      </c>
      <c r="FV148" s="192" t="str">
        <f ca="1">IF($F$12&lt;$B148,"",IF(COUNTIF($FP148:$FT148,"不要")=3,"OK",IF($N148="NG","日数NG",IF(FN148&gt;=0,"OK","NG"))))</f>
        <v>OK</v>
      </c>
      <c r="FX148" s="192" t="str">
        <f ca="1">IF($F$12&lt;$B148,"",IF(COUNTIF($FP148:$FT148,"不要")=3,"OK",IF($N148="NG","日数NG",IF(AND($F$12&gt;=$B148,$N148="OK",FN148&lt;=$L148*1440),"OK","NG"))))</f>
        <v>OK</v>
      </c>
      <c r="FZ148" s="107" t="str">
        <f ca="1">IF($F$12&lt;$B148,"",IF(COUNTIF($FP148:$FT148,"不要")=3,"",IF(AND($F$12&gt;=$B148,ISNUMBER(FN148)=TRUE),FN148,0)))</f>
        <v/>
      </c>
      <c r="GB148">
        <v>35</v>
      </c>
      <c r="GD148" s="192" t="str">
        <f ca="1">IF($F$12&lt;$B148,"",IF(AND($F$12&gt;=$B148,INDIRECT("'総括分析データ '!"&amp;GD$78&amp;$C148)&lt;&gt;""),VALUE(INDIRECT("'総括分析データ '!"&amp;GD$78&amp;$C148)),""))</f>
        <v/>
      </c>
      <c r="GF148" s="192" t="str">
        <f ca="1">IF($F$12&lt;$B148,"",IF(OR(AND($F$12&gt;=$B148,COUNTIF($F$22:$I$32,"荷待ち時間（うちアイドリング時間）")=0),$D148=0),"不要",IF(AND($F$12&gt;=$B148,COUNTIF($F$22:$I$32,"荷待ち時間（うちアイドリング時間）")&gt;=1,$J148="NG"),"日数NG",IF(AND($F$12&gt;=$B148,COUNTIF($F$22:$I$32,"荷待ち時間（うちアイドリング時間）")&gt;=1,$D148=1,GD148&lt;&gt;""),"OK","NG"))))</f>
        <v>不要</v>
      </c>
      <c r="GH148" s="192" t="str">
        <f ca="1">IF($F$12&lt;$B148,"",IF(OR(AND($F$12&gt;=$B148,COUNTIF($F$35:$I$45,"荷待ち時間（うちアイドリング時間）")=0),$F148=0),"不要",IF(AND($F$12&gt;=$B148,COUNTIF($F$35:$I$45,"荷待ち時間（うちアイドリング時間）")&gt;=1,$J148="NG"),"日数NG",IF(AND($F$12&gt;=$B148,COUNTIF($F$35:$I$45,"荷待ち時間（うちアイドリング時間）")&gt;=1,$F148=1,$GD148&lt;&gt;""),"OK","NG"))))</f>
        <v>不要</v>
      </c>
      <c r="GJ148" s="192" t="str">
        <f ca="1">IF($F$12&lt;$B148,"",IF(OR(AND($F$12&gt;=$B148,COUNTIF($F$48:$I$58,"荷待ち時間（うちアイドリング時間）")=0),$H148=0),"不要",IF(AND($F$12&gt;=$B148,COUNTIF($F$48:$I$58,"荷待ち時間（うちアイドリング時間）")&gt;=1,$J148="NG"),"日数NG",IF(AND($F$12&gt;=$B148,COUNTIF($F$48:$I$58,"荷待ち時間（うちアイドリング時間）")&gt;=1,$H148=1,$GD148&lt;&gt;""),"OK","NG"))))</f>
        <v>不要</v>
      </c>
      <c r="GL148" s="192" t="str">
        <f ca="1">IF($F$12&lt;$B148,"",IF(OR(AND($F$12&gt;=$B148,$F148=0),AND($F$12&gt;=$B148,$F$16&lt;&gt;5)),"不要",IF(AND($F$12&gt;=$B148,$F$16=5,$GD148&lt;&gt;""),"OK","NG")))</f>
        <v>不要</v>
      </c>
      <c r="GN148" s="192" t="str">
        <f ca="1">IF($F$12&lt;$B148,"",IF($N148="NG","日数NG",IF(GD148&gt;=0,"OK","NG")))</f>
        <v>OK</v>
      </c>
      <c r="GP148" s="192" t="str">
        <f ca="1">IF($F$12&lt;$B148,"",IF($N148="NG","日数NG",IF(OR(COUNTIF(GF148:GL148,"不要")=4,AND($F$12&gt;=$B148,$N148="OK",$FN148&gt;=0,$GD148&lt;=FN148),AND($F$12&gt;=$B148,$N148="OK",$FN148="",$GD148&lt;=$L148*1440)),"OK","NG")))</f>
        <v>OK</v>
      </c>
      <c r="GR148" s="107" t="str">
        <f ca="1">IF($F$12&lt;$B148,"",IF(COUNTIF($GF148:$GJ148,"不要")=3,"",IF(AND($F$12&gt;=$B148,ISNUMBER(GD148)=TRUE),GD148,0)))</f>
        <v/>
      </c>
      <c r="GT148" s="192" t="str">
        <f ca="1">IF($F$12&lt;$B148,"",IF(AND($F$12&gt;=$B148,INDIRECT("'総括分析データ '!"&amp;GT$78&amp;$C148)&lt;&gt;""),VALUE(INDIRECT("'総括分析データ '!"&amp;GT$78&amp;$C148)),""))</f>
        <v/>
      </c>
      <c r="GV148" s="192" t="str">
        <f ca="1">IF($F$12&lt;$B148,"",IF(OR(AND($F$12&gt;=$B148,COUNTIF($F$22:$I$32,"早着による待機時間")=0),$D148=0),"不要",IF(AND($F$12&gt;=$B148,COUNTIF($F$22:$I$32,"早着による待機時間")&gt;=1,$J148="NG"),"日数NG",IF(AND($F$12&gt;=$B148,COUNTIF($F$22:$I$32,"早着による待機時間")&gt;=1,$D148=1,GT148&lt;&gt;""),"OK","NG"))))</f>
        <v>不要</v>
      </c>
      <c r="GX148" s="192" t="str">
        <f ca="1">IF($F$12&lt;$B148,"",IF(OR(AND($F$12&gt;=$B148,COUNTIF($F$35:$I$45,"早着による待機時間")=0),$F148=0),"不要",IF(AND($F$12&gt;=$B148,COUNTIF($F$35:$I$45,"早着による待機時間")&gt;=1,$J148="NG"),"日数NG",IF(AND($F$12&gt;=$B148,COUNTIF($F$35:$I$45,"早着による待機時間")&gt;=1,$F148=1,GT148&lt;&gt;""),"OK","NG"))))</f>
        <v>不要</v>
      </c>
      <c r="GZ148" s="192" t="str">
        <f ca="1">IF($F$12&lt;$B148,"",IF(OR(AND($F$12&gt;=$B148,COUNTIF($F$48:$I$58,"早着による待機時間")=0),$H148=0),"不要",IF(AND($F$12&gt;=$B148,COUNTIF($F$48:$I$58,"早着による待機時間")&gt;=1,$J148="NG"),"日数NG",IF(AND($F$12&gt;=$B148,COUNTIF($F$48:$I$58,"早着による待機時間")&gt;=1,$H148=1,GT148&lt;&gt;""),"OK","NG"))))</f>
        <v>不要</v>
      </c>
      <c r="HB148" s="192" t="str">
        <f ca="1">IF($F$12&lt;$B148,"",IF(COUNTIF($GV148:$GZ148,"不要")=3,"OK",IF($N148="NG","日数NG",IF(GT148&gt;=0,"OK","NG"))))</f>
        <v>OK</v>
      </c>
      <c r="HD148" s="192" t="str">
        <f ca="1">IF($F$12&lt;$B148,"",IF(COUNTIF($GV148:$GZ148,"不要")=3,"OK",IF($N148="NG","日数NG",IF(AND($F$12&gt;=$B148,$N148="OK",GT148&lt;=$L148*1440),"OK","NG"))))</f>
        <v>OK</v>
      </c>
      <c r="HF148" s="107" t="str">
        <f ca="1">IF($F$12&lt;$B148,"",IF(COUNTIF($GV148:$GZ148,"不要")=3,"",IF(AND($F$12&gt;=$B148,ISNUMBER(GT148)=TRUE),GT148,0)))</f>
        <v/>
      </c>
      <c r="HH148">
        <v>35</v>
      </c>
      <c r="HJ148" s="192" t="str">
        <f ca="1">IF($F$12&lt;$B148,"",IF(AND($F$12&gt;=$B148,INDIRECT("'総括分析データ '!"&amp;HJ$78&amp;$C148)&lt;&gt;""),VALUE(INDIRECT("'総括分析データ '!"&amp;HJ$78&amp;$C148)),""))</f>
        <v/>
      </c>
      <c r="HL148" s="192" t="str">
        <f ca="1">IF($F$12&lt;$B148,"",IF(OR(AND($F$12&gt;=$B148,COUNTIF($F$22:$I$32,"休憩")=0),$D148=0),"不要",IF(AND($F$12&gt;=$B148,COUNTIF($F$22:$I$32,"休憩")&gt;=1,$J148="NG"),"日数NG",IF(AND($F$12&gt;=$B148,COUNTIF($F$22:$I$32,"休憩")&gt;=1,$D148=1,HJ148&lt;&gt;""),"OK","NG"))))</f>
        <v>不要</v>
      </c>
      <c r="HN148" s="192" t="str">
        <f ca="1">IF($F$12&lt;$B148,"",IF(OR(AND($F$12&gt;=$B148,COUNTIF($F$35:$I$45,"休憩")=0),$F148=0),"不要",IF(AND($F$12&gt;=$B148,COUNTIF($F$35:$I$45,"休憩")&gt;=1,$J148="NG"),"日数NG",IF(AND($F$12&gt;=$B148,COUNTIF($F$35:$I$45,"休憩")&gt;=1,$F148=1,HJ148&lt;&gt;""),"OK","NG"))))</f>
        <v>不要</v>
      </c>
      <c r="HP148" s="192" t="str">
        <f ca="1">IF($F$12&lt;$B148,"",IF(OR(AND($F$12&gt;=$B148,COUNTIF($F$48:$I$58,"休憩")=0),$H148=0),"不要",IF(AND($F$12&gt;=$B148,COUNTIF($F$48:$I$58,"休憩")&gt;=1,$J148="NG"),"日数NG",IF(AND($F$12&gt;=$B148,COUNTIF($F$48:$I$58,"休憩")&gt;=1,$H148=1,HJ148&lt;&gt;""),"OK","NG"))))</f>
        <v>不要</v>
      </c>
      <c r="HR148" s="192" t="str">
        <f ca="1">IF($F$12&lt;$B148,"",IF(COUNTIF($HL148:$HP148,"不要")=3,"OK",IF($N148="NG","日数NG",IF(HJ148&gt;=0,"OK","NG"))))</f>
        <v>OK</v>
      </c>
      <c r="HT148" s="192" t="str">
        <f ca="1">IF($F$12&lt;$B148,"",IF(COUNTIF($HL148:$HP148,"不要")=3,"OK",IF($N148="NG","日数NG",IF(AND($F$12&gt;=$B148,$N148="OK",HJ148&lt;=$L148*1440),"OK","NG"))))</f>
        <v>OK</v>
      </c>
      <c r="HV148" s="107" t="str">
        <f ca="1">IF($F$12&lt;$B148,"",IF(COUNTIF($HL148:$HP148,"不要")=3,"",IF(AND($F$12&gt;=$B148,ISNUMBER(HJ148)=TRUE),HJ148,0)))</f>
        <v/>
      </c>
      <c r="HX148" s="192" t="str">
        <f ca="1">IF($F$12&lt;$B148,"",IF(AND($F$12&gt;=$B148,INDIRECT("'総括分析データ '!"&amp;HX$78&amp;$C148)&lt;&gt;""),VALUE(INDIRECT("'総括分析データ '!"&amp;HX$78&amp;$C148)),""))</f>
        <v/>
      </c>
      <c r="HZ148" s="192" t="str">
        <f ca="1">IF($F$12&lt;$B148,"",IF(OR(AND($F$12&gt;=$B148,COUNTIF($F$22:$I$32,"発着時刻")=0),$D148=0),"不要",IF(AND($F$12&gt;=$B148,COUNTIF($F$22:$I$32,"発着時刻")&gt;=1,$J148="NG"),"日数NG",IF(AND($F$12&gt;=$B148,COUNTIF($F$22:$I$32,"発着時刻")&gt;=1,$D148=1,HX148&lt;&gt;""),"OK","NG"))))</f>
        <v>不要</v>
      </c>
      <c r="IB148" s="192" t="str">
        <f ca="1">IF($F$12&lt;$B148,"",IF(OR(AND($F$12&gt;=$B148,COUNTIF($F$35:$I$45,"発着時刻")=0),$F148=0),"不要",IF(AND($F$12&gt;=$B148,COUNTIF($F$35:$I$45,"発着時刻")&gt;=1,$J148="NG"),"日数NG",IF(AND($F$12&gt;=$B148,COUNTIF($F$35:$I$45,"発着時刻")&gt;=1,$F148=1,HX148&lt;&gt;""),"OK","NG"))))</f>
        <v>不要</v>
      </c>
      <c r="ID148" s="192" t="str">
        <f ca="1">IF($F$12&lt;$B148,"",IF(OR(AND($F$12&gt;=$B148,COUNTIF($F$48:$I$58,"発着時刻")=0),$H148=0),"不要",IF(AND($F$12&gt;=$B148,COUNTIF($F$48:$I$58,"発着時刻")&gt;=1,$J148="NG"),"日数NG",IF(AND($F$12&gt;=$B148,COUNTIF($F$48:$I$58,"発着時刻")&gt;=1,$H148=1,HX148&lt;&gt;""),"OK","NG"))))</f>
        <v>不要</v>
      </c>
      <c r="IF148" s="192" t="str">
        <f ca="1">IF($F$12&lt;$B148,"",IF(COUNTIF(HZ148:ID148,"不要")=3,"OK",IF($N148="NG","日数NG",IF(HX148="","OK",IF(AND(HX148&gt;=0,HX148&lt;&gt;"",ROUNDUP(HX148,0)-ROUNDDOWN(HX148,0)=0),"OK","NG")))))</f>
        <v>OK</v>
      </c>
      <c r="IH148" s="107" t="str">
        <f ca="1">IF($F$12&lt;$B148,"",IF(COUNTIF(HZ148:ID148,"不要")=3,"",IF(AND($F$12&gt;=$B148,ISNUMBER(HX148)=TRUE),HX148,0)))</f>
        <v/>
      </c>
      <c r="IJ148" s="192" t="str">
        <f ca="1">IF($F$12&lt;$B148,"",IF(AND($F$12&gt;=$B148,INDIRECT("'総括分析データ '!"&amp;IJ$78&amp;$C148)&lt;&gt;""),INDIRECT("'総括分析データ '!"&amp;IJ$78&amp;$C148),""))</f>
        <v/>
      </c>
      <c r="IL148" s="192" t="str">
        <f ca="1">IF($F$12&lt;$B148,"",IF(OR(AND($F$12&gt;=$B148,COUNTIF($F$22:$I$32,"積載情報")=0),$D148=0),"不要",IF(AND($F$12&gt;=$B148,COUNTIF($F$22:$I$32,"積載情報")&gt;=1,$J148="NG"),"日数NG",IF(AND($F$12&gt;=$B148,COUNTIF($F$22:$I$32,"積載情報")&gt;=1,$D148=1,IJ148&lt;&gt;""),"OK","NG"))))</f>
        <v>不要</v>
      </c>
      <c r="IN148" s="192" t="str">
        <f ca="1">IF($F$12&lt;$B148,"",IF(OR(AND($F$12&gt;=$B148,COUNTIF($F$35:$I$45,"積載情報")=0),$F148=0),"不要",IF(AND($F$12&gt;=$B148,COUNTIF($F$35:$I$45,"積載情報")&gt;=1,$J148="NG"),"日数NG",IF(AND($F$12&gt;=$B148,COUNTIF($F$35:$I$45,"積載情報")&gt;=1,$F148=1,IJ148&lt;&gt;""),"OK","NG"))))</f>
        <v>不要</v>
      </c>
      <c r="IP148" s="192" t="str">
        <f ca="1">IF($F$12&lt;$B148,"",IF(OR(AND($F$12&gt;=$B148,COUNTIF($F$48:$I$58,"積載情報")=0),$H148=0),"不要",IF(AND($F$12&gt;=$B148,COUNTIF($F$48:$I$58,"積載情報")&gt;=1,$J148="NG"),"日数NG",IF(AND($F$12&gt;=$B148,COUNTIF($F$48:$I$58,"積載情報")&gt;=1,$H148=1,IJ148&lt;&gt;""),"OK","NG"))))</f>
        <v>不要</v>
      </c>
      <c r="IR148" s="192" t="str">
        <f ca="1">IF($F$12&lt;$B148,"",IF(COUNTIF(IL148:IP148,"不要")=3,"OK",IF($N148="NG","日数NG",IF(IJ148="","OK",IF(COUNTIF(プルダウンリスト!$C$5:$C$8,反映・確認シート!IJ148)=1,"OK","NG")))))</f>
        <v>OK</v>
      </c>
      <c r="IT148" s="107" t="str">
        <f ca="1">IF($F$12&lt;$B148,"",IF($F$12&lt;$B148,"",IF(COUNTIF(IL148:IP148,"不要")=3,"",IJ148)))</f>
        <v/>
      </c>
      <c r="IV148" s="192" t="str">
        <f ca="1">IF($F$12&lt;$B148,"",IF(OR(AND($F$12&gt;=$B148,COUNTIF($F$48:$I$58,"積載情報")=0),$H148=0),"不要",IF(AND($F$12&gt;=$B148,COUNTIF($F$48:$I$58,"積載情報")&gt;=1,$J148="NG"),"日数NG",IF(AND($F$12&gt;=$B148,COUNTIF($F$48:$I$58,"積載情報")&gt;=1,$H148=1,IP148&lt;&gt;""),"OK","NG"))))</f>
        <v>不要</v>
      </c>
      <c r="IX148">
        <v>35</v>
      </c>
      <c r="IZ148" s="192" t="str">
        <f ca="1">IF($F$12&lt;$B148,"",IF(AND($F$12&gt;=$B148,INDIRECT("'総括分析データ '!"&amp;IZ$78&amp;$C148)&lt;&gt;""),VALUE(INDIRECT("'総括分析データ '!"&amp;IZ$78&amp;$C148)),""))</f>
        <v/>
      </c>
      <c r="JB148" s="192" t="str">
        <f ca="1">IF($F$12&lt;$B148,"",IF(OR(AND($F$12&gt;=$B148,COUNTIF($F$22:$I$32,"空車情報")=0),$D148=0),"不要",IF(AND($F$12&gt;=$B148,COUNTIF($F$22:$I$32,"空車情報")&gt;=1,$J148="NG"),"日数NG",IF(AND($F$12&gt;=$B148,COUNTIF($F$22:$I$32,"空車情報")&gt;=1,$D148=1,IZ148&lt;&gt;""),"OK","NG"))))</f>
        <v>不要</v>
      </c>
      <c r="JD148" s="192" t="str">
        <f ca="1">IF($F$12&lt;$B148,"",IF(OR(AND($F$12&gt;=$B148,COUNTIF($F$35:$I$45,"空車情報")=0),$F148=0),"不要",IF(AND($F$12&gt;=$B148,COUNTIF($F$35:$I$45,"空車情報")&gt;=1,$J148="NG"),"日数NG",IF(AND($F$12&gt;=$B148,COUNTIF($F$35:$I$45,"空車情報")&gt;=1,$F148=1,IZ148&lt;&gt;""),"OK","NG"))))</f>
        <v>不要</v>
      </c>
      <c r="JF148" s="192" t="str">
        <f ca="1">IF($F$12&lt;$B148,"",IF(OR(AND($F$12&gt;=$B148,COUNTIF($F$48:$I$58,"空車情報")=0),$H148=0),"不要",IF(AND($F$12&gt;=$B148,COUNTIF($F$48:$I$58,"空車情報")&gt;=1,$J148="NG"),"日数NG",IF(AND($F$12&gt;=$B148,COUNTIF($F$48:$I$58,"空車情報")&gt;=1,$H148=1,IZ148&lt;&gt;""),"OK","NG"))))</f>
        <v>不要</v>
      </c>
      <c r="JH148" s="192" t="str">
        <f ca="1">IF($F$12&lt;$B148,"",IF(COUNTIF(JB148:JF148,"不要")=3,"OK",IF($N148="NG","日数NG",IF(IZ148&gt;=0,"OK","NG"))))</f>
        <v>OK</v>
      </c>
      <c r="JJ148" s="192" t="str">
        <f ca="1">IF($F$12&lt;$B148,"",IF(COUNTIF(JB148:JF148,"不要")=3,"OK",IF($N148="NG","日数NG",IF(OR(AND($F$12&gt;=$B148,$N148="OK",$CH148&gt;=0,IZ148&lt;=$CH148),AND($F$12&gt;=$B148,$N148="OK",$CH148="",IZ148&lt;=$L148*1440)),"OK","NG"))))</f>
        <v>OK</v>
      </c>
      <c r="JL148" s="107" t="str">
        <f ca="1">IF($F$12&lt;$B148,"",IF(COUNTIF(JB148:JF148,"不要")=3,"",IF(AND($F$12&gt;=$B148,ISNUMBER(IZ148)=TRUE),IZ148,0)))</f>
        <v/>
      </c>
      <c r="JN148" s="192" t="str">
        <f ca="1">IF($F$12&lt;$B148,"",IF(AND($F$12&gt;=$B148,INDIRECT("'総括分析データ '!"&amp;JN$78&amp;$C148)&lt;&gt;""),VALUE(INDIRECT("'総括分析データ '!"&amp;JN$78&amp;$C148)),""))</f>
        <v/>
      </c>
      <c r="JP148" s="192" t="str">
        <f ca="1">IF($F$12&lt;$B148,"",IF(OR(AND($F$12&gt;=$B148,COUNTIF($F$22:$I$32,"空車情報")=0),$D148=0),"不要",IF(AND($F$12&gt;=$B148,COUNTIF($F$22:$I$32,"空車情報")&gt;=1,$J148="NG"),"日数NG",IF(AND($F$12&gt;=$B148,COUNTIF($F$22:$I$32,"空車情報")&gt;=1,$D148=1,JN148&lt;&gt;""),"OK","NG"))))</f>
        <v>不要</v>
      </c>
      <c r="JR148" s="192" t="str">
        <f ca="1">IF($F$12&lt;$B148,"",IF(OR(AND($F$12&gt;=$B148,COUNTIF($F$35:$I$45,"空車情報")=0),$F148=0),"不要",IF(AND($F$12&gt;=$B148,COUNTIF($F$35:$I$45,"空車情報")&gt;=1,$J148="NG"),"日数NG",IF(AND($F$12&gt;=$B148,COUNTIF($F$35:$I$45,"空車情報")&gt;=1,$F148=1,JN148&lt;&gt;""),"OK","NG"))))</f>
        <v>不要</v>
      </c>
      <c r="JT148" s="192" t="str">
        <f ca="1">IF($F$12&lt;$B148,"",IF(OR(AND($F$12&gt;=$B148,COUNTIF($F$48:$I$58,"空車情報")=0),$H148=0),"不要",IF(AND($F$12&gt;=$B148,COUNTIF($F$48:$I$58,"空車情報")&gt;=1,$J148="NG"),"日数NG",IF(AND($F$12&gt;=$B148,COUNTIF($F$48:$I$58,"空車情報")&gt;=1,$H148=1,JN148&lt;&gt;""),"OK","NG"))))</f>
        <v>不要</v>
      </c>
      <c r="JV148" s="192" t="str">
        <f ca="1">IF($F$12&lt;$B148,"",IF(COUNTIF(JP148:JT148,"不要")=3,"OK",IF($N148="NG","日数NG",IF(AND($F$12&gt;=$B148,JN148&gt;=0,JN148&lt;=AV148),"OK","NG"))))</f>
        <v>OK</v>
      </c>
      <c r="JX148" s="107" t="str">
        <f ca="1">IF($F$12&lt;$B148,"",IF(COUNTIF(JP148:JT148,"不要")=3,"",IF(AND($F$12&gt;=$B148,ISNUMBER(JN148)=TRUE),JN148,0)))</f>
        <v/>
      </c>
      <c r="JZ148" s="192" t="str">
        <f ca="1">IF($F$12&lt;$B148,"",IF(AND($F$12&gt;=$B148,INDIRECT("'総括分析データ '!"&amp;JZ$78&amp;$C148)&lt;&gt;""),VALUE(INDIRECT("'総括分析データ '!"&amp;JZ$78&amp;$C148)),""))</f>
        <v/>
      </c>
      <c r="KB148" s="192" t="str">
        <f ca="1">IF($F$12&lt;$B148,"",IF(OR(AND($F$12&gt;=$B148,COUNTIF($F$22:$I$32,"空車情報")=0),$D148=0),"不要",IF(AND($F$12&gt;=$B148,COUNTIF($F$22:$I$32,"空車情報")&gt;=1,$J148="NG"),"日数NG",IF(AND($F$12&gt;=$B148,COUNTIF($F$22:$I$32,"空車情報")&gt;=1,$D148=1,JZ148&lt;&gt;""),"OK","NG"))))</f>
        <v>不要</v>
      </c>
      <c r="KD148" s="192" t="str">
        <f ca="1">IF($F$12&lt;$B148,"",IF(OR(AND($F$12&gt;=$B148,COUNTIF($F$35:$I$45,"空車情報")=0),$F148=0),"不要",IF(AND($F$12&gt;=$B148,COUNTIF($F$35:$I$45,"空車情報")&gt;=1,$J148="NG"),"日数NG",IF(AND($F$12&gt;=$B148,COUNTIF($F$35:$I$45,"空車情報")&gt;=1,$F148=1,JZ148&lt;&gt;""),"OK","NG"))))</f>
        <v>不要</v>
      </c>
      <c r="KF148" s="192" t="str">
        <f ca="1">IF($F$12&lt;$B148,"",IF(OR(AND($F$12&gt;=$B148,COUNTIF($F$48:$I$58,"空車情報")=0),$H148=0),"不要",IF(AND($F$12&gt;=$B148,COUNTIF($F$48:$I$58,"空車情報")&gt;=1,$J148="NG"),"日数NG",IF(AND($F$12&gt;=$B148,COUNTIF($F$48:$I$58,"空車情報")&gt;=1,$H148=1,JZ148&lt;&gt;""),"OK","NG"))))</f>
        <v>不要</v>
      </c>
      <c r="KH148" s="192" t="str">
        <f ca="1">IF($F$12&lt;$B148,"",IF(COUNTIF(KB148:KF148,"不要")=3,"OK",IF($N148="NG","日数NG",IF(AND($F$12&gt;=$B148,JZ148&gt;=0,JZ148&lt;=100),"OK","NG"))))</f>
        <v>OK</v>
      </c>
      <c r="KJ148" s="107" t="str">
        <f ca="1">IF($F$12&lt;$B148,"",IF(COUNTIF(KB148:KF148,"不要")=3,"",IF(AND($F$12&gt;=$B148,ISNUMBER(JZ148)=TRUE),JZ148,0)))</f>
        <v/>
      </c>
      <c r="KL148">
        <v>35</v>
      </c>
      <c r="KN148" s="192" t="str">
        <f ca="1">IF($F$12&lt;$B148,"",IF(AND($F$12&gt;=$B148,INDIRECT("'総括分析データ '!"&amp;KN$78&amp;$C148)&lt;&gt;""),VALUE(INDIRECT("'総括分析データ '!"&amp;KN$78&amp;$C148)),""))</f>
        <v/>
      </c>
      <c r="KP148" s="192" t="str">
        <f ca="1">IF($F$12&lt;$B148,"",IF(OR(AND($F$12&gt;=$B148,COUNTIF($F$22:$I$32,"交通情報")=0),$D148=0),"不要",IF(AND($F$12&gt;=$B148,COUNTIF($F$22:$I$32,"交通情報")&gt;=1,$AX148="*NG*"),"距離NG",IF(AND($F$12&gt;=$B148,COUNTIF($F$22:$I$32,"交通情報")&gt;=1,$D148=1,KN148&lt;&gt;""),"OK","NG"))))</f>
        <v>不要</v>
      </c>
      <c r="KR148" s="192" t="str">
        <f ca="1">IF($F$12&lt;$B148,"",IF(OR(AND($F$12&gt;=$B148,COUNTIF($F$35:$I$45,"交通情報")=0),$F148=0),"不要",IF(AND($F$12&gt;=$B148,COUNTIF($F$35:$I$45,"交通情報")&gt;=1,$AX148="*NG*"),"距離NG",IF(AND($F$12&gt;=$B148,COUNTIF($F$35:$I$45,"交通情報")&gt;=1,$F148=1,KN148&lt;&gt;""),"OK","NG"))))</f>
        <v>不要</v>
      </c>
      <c r="KT148" s="192" t="str">
        <f ca="1">IF($F$12&lt;$B148,"",IF(OR(AND($F$12&gt;=$B148,COUNTIF($F$48:$I$58,"交通情報")=0),$H148=0),"不要",IF(AND($F$12&gt;=$B148,COUNTIF($F$48:$I$58,"交通情報")&gt;=1,$AX148="*NG*"),"距離NG",IF(AND($F$12&gt;=$B148,COUNTIF($F$48:$I$58,"交通情報")&gt;=1,$H148=1,KN148&lt;&gt;""),"OK","NG"))))</f>
        <v>不要</v>
      </c>
      <c r="KV148" s="192" t="str">
        <f ca="1">IF($F$12&lt;$B148,"",IF(COUNTIF(KP148:KT148,"不要")=3,"OK",IF($N148="NG","日数NG",IF(AND($F$12&gt;=$B148,KN148&gt;=0,KN148&lt;=$AV148),"OK","NG"))))</f>
        <v>OK</v>
      </c>
      <c r="KX148" s="107" t="str">
        <f ca="1">IF($F$12&lt;$B148,"",IF(COUNTIF(KP148:KT148,"不要")=3,"",IF(AND($F$12&gt;=$B148,ISNUMBER(KN148)=TRUE),KN148,0)))</f>
        <v/>
      </c>
      <c r="KZ148" s="192" t="str">
        <f ca="1">IF($F$12&lt;$B148,"",IF(AND($F$12&gt;=$B148,INDIRECT("'総括分析データ '!"&amp;KZ$78&amp;$C148)&lt;&gt;""),VALUE(INDIRECT("'総括分析データ '!"&amp;KZ$78&amp;$C148)),""))</f>
        <v/>
      </c>
      <c r="LB148" s="192" t="str">
        <f ca="1">IF($F$12&lt;$B148,"",IF(OR(AND($F$12&gt;=$B148,COUNTIF($F$22:$I$32,"交通情報")=0),$D148=0),"不要",IF(AND($F$12&gt;=$B148,COUNTIF($F$22:$I$32,"交通情報")&gt;=1,$D148=1,KZ148&lt;&gt;""),"OK","NG")))</f>
        <v>不要</v>
      </c>
      <c r="LD148" s="192" t="str">
        <f ca="1">IF($F$12&lt;$B148,"",IF(OR(AND($F$12&gt;=$B148,COUNTIF($F$35:$I$45,"交通情報")=0),$F148=0),"不要",IF(AND($F$12&gt;=$B148,COUNTIF($F$35:$I$45,"交通情報")&gt;=1,$F148=1,KZ148&lt;&gt;""),"OK","NG")))</f>
        <v>不要</v>
      </c>
      <c r="LF148" s="192" t="str">
        <f ca="1">IF($F$12&lt;$B148,"",IF(OR(AND($F$12&gt;=$B148,COUNTIF($F$48:$I$58,"交通情報")=0),$H148=0),"不要",IF(AND($F$12&gt;=$B148,COUNTIF($F$48:$I$58,"交通情報")&gt;=1,$H148=1,KZ148&lt;&gt;""),"OK","NG")))</f>
        <v>不要</v>
      </c>
      <c r="LH148" s="192" t="str">
        <f ca="1">IF($F$12&lt;$B148,"",IF(COUNTIF(LB148:LF148,"不要")=3,"OK",IF($N148="NG","日数NG",IF(KZ148="","OK",IF(AND(KZ148&gt;=0,KZ148&lt;&gt;"",ROUNDUP(KZ148,0)-ROUNDDOWN(KZ148,0)=0),"OK","NG")))))</f>
        <v>OK</v>
      </c>
      <c r="LJ148" s="107" t="str">
        <f ca="1">IF($F$12&lt;$B148,"",IF(COUNTIF(LB148:LF148,"不要")=3,"",IF(AND($F$12&gt;=$B148,ISNUMBER(KZ148)=TRUE),KZ148,0)))</f>
        <v/>
      </c>
      <c r="LL148" s="192" t="str">
        <f ca="1">IF($F$12&lt;$B148,"",IF(AND($F$12&gt;=$B148,INDIRECT("'総括分析データ '!"&amp;LL$78&amp;$C148)&lt;&gt;""),VALUE(INDIRECT("'総括分析データ '!"&amp;LL$78&amp;$C148)),""))</f>
        <v/>
      </c>
      <c r="LN148" s="192" t="str">
        <f ca="1">IF($F$12&lt;$B148,"",IF(OR(AND($F$12&gt;=$B148,COUNTIF($F$22:$I$32,"交通情報")=0),$D148=0),"不要",IF(AND($F$12&gt;=$B148,COUNTIF($F$22:$I$32,"交通情報")&gt;=1,$J148="NG"),"日数NG",IF(AND($F$12&gt;=$B148,COUNTIF($F$22:$I$32,"交通情報")&gt;=1,$D148=1,LL148&lt;&gt;""),"OK","NG"))))</f>
        <v>不要</v>
      </c>
      <c r="LP148" s="192" t="str">
        <f ca="1">IF($F$12&lt;$B148,"",IF(OR(AND($F$12&gt;=$B148,COUNTIF($F$35:$I$45,"交通情報")=0),$F148=0),"不要",IF(AND($F$12&gt;=$B148,COUNTIF($F$35:$I$45,"交通情報")&gt;=1,$J148="NG"),"日数NG",IF(AND($F$12&gt;=$B148,COUNTIF($F$35:$I$45,"交通情報")&gt;=1,$F148=1,LL148&lt;&gt;""),"OK","NG"))))</f>
        <v>不要</v>
      </c>
      <c r="LR148" s="192" t="str">
        <f ca="1">IF($F$12&lt;$B148,"",IF(OR(AND($F$12&gt;=$B148,COUNTIF($F$48:$I$58,"交通情報")=0),$H148=0),"不要",IF(AND($F$12&gt;=$B148,COUNTIF($F$48:$I$58,"交通情報")&gt;=1,$J148="NG"),"日数NG",IF(AND($F$12&gt;=$B148,COUNTIF($F$48:$I$58,"交通情報")&gt;=1,$H148=1,LL148&lt;&gt;""),"OK","NG"))))</f>
        <v>不要</v>
      </c>
      <c r="LT148" s="192" t="str">
        <f ca="1">IF($F$12&lt;$B148,"",IF(COUNTIF(LN148:LR148,"不要")=3,"OK",IF($N148="NG","日数NG",IF(LL148&gt;=0,"OK","NG"))))</f>
        <v>OK</v>
      </c>
      <c r="LV148" s="192" t="str">
        <f ca="1">IF($F$12&lt;$B148,"",IF(COUNTIF(LN148:LR148,"不要")=3,"OK",IF($N148="NG","日数NG",IF(OR(AND($F$12&gt;=$B148,$N148="OK",$CH148&gt;=0,LL148&lt;=$CH148),AND($F$12&gt;=$B148,$N148="OK",$CH148="",LL148&lt;=$L148*1440)),"OK","NG"))))</f>
        <v>OK</v>
      </c>
      <c r="LX148" s="107" t="str">
        <f ca="1">IF($F$12&lt;$B148,"",IF(COUNTIF(LN148:LR148,"不要")=3,"",IF(AND($F$12&gt;=$B148,ISNUMBER(LL148)=TRUE),LL148,0)))</f>
        <v/>
      </c>
      <c r="LZ148">
        <v>35</v>
      </c>
      <c r="MB148" s="192" t="str">
        <f ca="1">IF($F$12&lt;$B148,"",IF(AND($F$12&gt;=$B148,INDIRECT("'総括分析データ '!"&amp;MB$78&amp;$C148)&lt;&gt;""),VALUE(INDIRECT("'総括分析データ '!"&amp;MB$78&amp;$C148)),""))</f>
        <v/>
      </c>
      <c r="MD148" s="192" t="str">
        <f ca="1">IF($F$12&lt;$B148,"",IF(OR(AND($F$12&gt;=$B148,COUNTIF($F$22:$I$32,"温度情報")=0),$D148=0),"不要",IF(AND($F$12&gt;=$B148,COUNTIF($F$22:$I$32,"温度情報")&gt;=1,$J148="NG"),"日数NG",IF(AND($F$12&gt;=$B148,COUNTIF($F$22:$I$32,"温度情報")&gt;=1,$D148=1,MB148&lt;&gt;""),"OK","NG"))))</f>
        <v>不要</v>
      </c>
      <c r="MF148" s="192" t="str">
        <f ca="1">IF($F$12&lt;$B148,"",IF(OR(AND($F$12&gt;=$B148,COUNTIF($F$35:$I$45,"温度情報")=0),$F148=0),"不要",IF(AND($F$12&gt;=$B148,COUNTIF($F$35:$I$45,"温度情報")&gt;=1,$J148="NG"),"日数NG",IF(AND($F$12&gt;=$B148,COUNTIF($F$35:$I$45,"温度情報")&gt;=1,$F148=1,MB148&lt;&gt;""),"OK","NG"))))</f>
        <v>不要</v>
      </c>
      <c r="MH148" s="192" t="str">
        <f ca="1">IF($F$12&lt;$B148,"",IF(OR(AND($F$12&gt;=$B148,COUNTIF($F$48:$I$58,"温度情報")=0),$H148=0),"不要",IF(AND($F$12&gt;=$B148,COUNTIF($F$48:$I$58,"温度情報")&gt;=1,$J148="NG"),"日数NG",IF(AND($F$12&gt;=$B148,COUNTIF($F$48:$I$58,"温度情報")&gt;=1,$H148=1,MB148&lt;&gt;""),"OK","NG"))))</f>
        <v>不要</v>
      </c>
      <c r="MJ148" s="192" t="str">
        <f ca="1">IF($F$12&lt;$B148,"",IF(COUNTIF(MD148:MH148,"不要")=3,"OK",IF(AND($F$12&gt;=$B148,MB148&gt;100,MB148&lt;-100),"BC","OK")))</f>
        <v>OK</v>
      </c>
      <c r="ML148" s="107" t="str">
        <f ca="1">IF($F$12&lt;$B148,"",IF(COUNTIF(MD148:MH148,"不要")=3,"",IF(AND($F$12&gt;=$B148,ISNUMBER(MB148)=TRUE),MB148,0)))</f>
        <v/>
      </c>
      <c r="MN148" s="192" t="str">
        <f ca="1">IF($F$12&lt;$B148,"",IF(AND($F$12&gt;=$B148,INDIRECT("'総括分析データ '!"&amp;MN$78&amp;$C148)&lt;&gt;""),VALUE(INDIRECT("'総括分析データ '!"&amp;MN$78&amp;$C148)),""))</f>
        <v/>
      </c>
      <c r="MP148" s="192" t="str">
        <f ca="1">IF($F$12&lt;$B148,"",IF(OR(AND($F$12&gt;=$B148,COUNTIF($F$22:$I$32,"温度情報")=0),$D148=0),"不要",IF(AND($F$12&gt;=$B148,COUNTIF($F$22:$I$32,"温度情報")&gt;=1,$J148="NG"),"日数NG",IF(AND($F$12&gt;=$B148,COUNTIF($F$22:$I$32,"温度情報")&gt;=1,$D148=1,MN148&lt;&gt;""),"OK","NG"))))</f>
        <v>不要</v>
      </c>
      <c r="MR148" s="192" t="str">
        <f ca="1">IF($F$12&lt;$B148,"",IF(OR(AND($F$12&gt;=$B148,COUNTIF($F$35:$I$45,"温度情報")=0),$F148=0),"不要",IF(AND($F$12&gt;=$B148,COUNTIF($F$35:$I$45,"温度情報")&gt;=1,$J148="NG"),"日数NG",IF(AND($F$12&gt;=$B148,COUNTIF($F$35:$I$45,"温度情報")&gt;=1,$F148=1,MN148&lt;&gt;""),"OK","NG"))))</f>
        <v>不要</v>
      </c>
      <c r="MT148" s="192" t="str">
        <f ca="1">IF($F$12&lt;$B148,"",IF(OR(AND($F$12&gt;=$B148,COUNTIF($F$48:$I$58,"温度情報")=0),$H148=0),"不要",IF(AND($F$12&gt;=$B148,COUNTIF($F$48:$I$58,"温度情報")&gt;=1,$J148="NG"),"日数NG",IF(AND($F$12&gt;=$B148,COUNTIF($F$48:$I$58,"温度情報")&gt;=1,$H148=1,MN148&lt;&gt;""),"OK","NG"))))</f>
        <v>不要</v>
      </c>
      <c r="MV148" s="192" t="str">
        <f ca="1">IF($F$12&lt;$B148,"",IF(COUNTIF(MP148:MT148,"不要")=3,"OK",IF(AND($F$12&gt;=$B148,MN148&gt;100,MN148&lt;-100),"BC","OK")))</f>
        <v>OK</v>
      </c>
      <c r="MX148" s="107" t="str">
        <f ca="1">IF($F$12&lt;$B148,"",IF(COUNTIF(MP148:MT148,"不要")=3,"",IF(AND($F$12&gt;=$B148,ISNUMBER(MN148)=TRUE),MN148,0)))</f>
        <v/>
      </c>
      <c r="MZ148" s="192" t="str">
        <f ca="1">IF($F$12&lt;$B148,"",IF(AND($F$12&gt;=$B148,INDIRECT("'総括分析データ '!"&amp;MZ$78&amp;$C148)&lt;&gt;""),VALUE(INDIRECT("'総括分析データ '!"&amp;MZ$78&amp;$C148)),""))</f>
        <v/>
      </c>
      <c r="NB148" s="192" t="str">
        <f ca="1">IF($F$12&lt;$B148,"",IF(OR(AND($F$12&gt;=$B148,COUNTIF($F$22:$I$32,"温度情報")=0),$D148=0),"不要",IF(AND($F$12&gt;=$B148,COUNTIF($F$22:$I$32,"温度情報")&gt;=1,$J148="NG"),"日数NG",IF(AND($F$12&gt;=$B148,COUNTIF($F$22:$I$32,"温度情報")&gt;=1,$D148=1,MZ148&lt;&gt;""),"OK","NG"))))</f>
        <v>不要</v>
      </c>
      <c r="ND148" s="192" t="str">
        <f ca="1">IF($F$12&lt;$B148,"",IF(OR(AND($F$12&gt;=$B148,COUNTIF($F$35:$I$45,"温度情報")=0),$F148=0),"不要",IF(AND($F$12&gt;=$B148,COUNTIF($F$35:$I$45,"温度情報")&gt;=1,$J148="NG"),"日数NG",IF(AND($F$12&gt;=$B148,COUNTIF($F$35:$I$45,"温度情報")&gt;=1,$F148=1,MZ148&lt;&gt;""),"OK","NG"))))</f>
        <v>不要</v>
      </c>
      <c r="NF148" s="192" t="str">
        <f ca="1">IF($F$12&lt;$B148,"",IF(OR(AND($F$12&gt;=$B148,COUNTIF($F$48:$I$58,"温度情報")=0),$H148=0),"不要",IF(AND($F$12&gt;=$B148,COUNTIF($F$48:$I$58,"温度情報")&gt;=1,$J148="NG"),"日数NG",IF(AND($F$12&gt;=$B148,COUNTIF($F$48:$I$58,"温度情報")&gt;=1,$H148=1,MZ148&lt;&gt;""),"OK","NG"))))</f>
        <v>不要</v>
      </c>
      <c r="NH148" s="192" t="str">
        <f ca="1">IF($F$12&lt;$B148,"",IF(COUNTIF(NB148:NF148,"不要")=3,"OK",IF($N148="NG","日数NG",IF(MZ148="","OK",IF(AND(MZ148&gt;=0,MZ148&lt;&gt;"",ROUNDUP(MZ148,0)-ROUNDDOWN(MZ148,0)=0),"OK","NG")))))</f>
        <v>OK</v>
      </c>
      <c r="NJ148" s="107" t="str">
        <f ca="1">IF($F$12&lt;$B148,"",IF(COUNTIF(NB148:NF148,"不要")=3,"",IF(AND($F$12&gt;=$B148,ISNUMBER(MZ148)=TRUE),MZ148,0)))</f>
        <v/>
      </c>
      <c r="NL148">
        <v>35</v>
      </c>
      <c r="NN148" s="192" t="str">
        <f ca="1">IF($F$12&lt;$B148,"",IF(AND($F$12&gt;=$B148,INDIRECT("'総括分析データ '!"&amp;NN$78&amp;$C148)&lt;&gt;""),INDIRECT("'総括分析データ '!"&amp;NN$78&amp;$C148),""))</f>
        <v/>
      </c>
      <c r="NP148" s="192" t="str">
        <f>IF(OR($F$12&lt;$B148,AND($F$64="",$H$64="",$J$64="")),"",IF(AND($F$12&gt;=$B148,OR($F$64="",$D148=0)),"不要",IF(AND($F$12&gt;=$B148,$F$64&lt;&gt;"",$D148=1,NN148&lt;&gt;""),"OK","NG")))</f>
        <v/>
      </c>
      <c r="NR148" s="192" t="str">
        <f>IF(OR($F$12&lt;$B148,AND($F$64="",$H$64="",$J$64="")),"",IF(AND($F$12&gt;=$B148,OR($H$64="",$H$64=17,$D148=0)),"不要",IF(AND($F$12&gt;=$B148,$H$64&lt;&gt;"",$D148=1,NN148&lt;&gt;""),"OK","NG")))</f>
        <v/>
      </c>
      <c r="NT148" s="107" t="str">
        <f>IF(OR(COUNTIF(NP148:NR148,"不要")=2,AND(NP148="",NR148="")),"",NN148)</f>
        <v/>
      </c>
      <c r="NV148" s="192" t="str">
        <f ca="1">IF($F$12&lt;$B148,"",IF(AND($F$12&gt;=$B148,INDIRECT("'総括分析データ '!"&amp;NV$78&amp;$C148)&lt;&gt;""),INDIRECT("'総括分析データ '!"&amp;NV$78&amp;$C148),""))</f>
        <v/>
      </c>
      <c r="NX148" s="192" t="str">
        <f>IF(OR($F$12&lt;$B148,AND($F$66="",$H$66="",$J$66="")),"",IF(AND($F$12&gt;=$B148,OR($F$66="",$D148=0)),"不要",IF(AND($F$12&gt;=$B148,$F$66&lt;&gt;"",$D148=1,NV148&lt;&gt;""),"OK","NG")))</f>
        <v/>
      </c>
      <c r="NZ148" s="192" t="str">
        <f>IF(OR($F$12&lt;$B148,AND($F$66="",$H$66="",$J$66="")),"",IF(AND($F$12&gt;=$B148,OR($H$66="",$H$66=17,$D148=0)),"不要",IF(AND($F$12&gt;=$B148,$H$66&lt;&gt;"",$D148=1,NV148&lt;&gt;""),"OK","NG")))</f>
        <v/>
      </c>
      <c r="OB148" s="107" t="str">
        <f>IF(OR(COUNTIF(NX148:NZ148,"不要")=2,AND(NX148="",NZ148="")),"",NV148)</f>
        <v/>
      </c>
      <c r="OD148" s="192" t="str">
        <f ca="1">IF($F$12&lt;$B148,"",IF(AND($F$12&gt;=$B148,INDIRECT("'総括分析データ '!"&amp;OD$78&amp;$C148)&lt;&gt;""),INDIRECT("'総括分析データ '!"&amp;OD$78&amp;$C148),""))</f>
        <v/>
      </c>
      <c r="OF148" s="192" t="str">
        <f>IF(OR($F$12&lt;$B148,AND($F$68="",$H$68="",$J$68="")),"",IF(AND($F$12&gt;=$B148,OR($F$68="",$D148=0)),"不要",IF(AND($F$12&gt;=$B148,$F$68&lt;&gt;"",$D148=1,OD148&lt;&gt;""),"OK","NG")))</f>
        <v/>
      </c>
      <c r="OH148" s="192" t="str">
        <f>IF(OR($F$12&lt;$B148,AND($F$68="",$H$68="",$J$68="")),"",IF(AND($F$12&gt;=$B148,OR($H$68="",$H$68=17,$D148=0)),"不要",IF(AND($F$12&gt;=$B148,$H$68&lt;&gt;"",$D148=1,OD148&lt;&gt;""),"OK","NG")))</f>
        <v/>
      </c>
      <c r="OJ148" s="107" t="str">
        <f>IF(OR(COUNTIF(OF148:OH148,"不要")=2,AND(OF148="",OH148="")),"",OD148)</f>
        <v/>
      </c>
      <c r="OL148" s="192" t="str">
        <f ca="1">IF($F$12&lt;$B148,"",IF(AND($F$12&gt;=$B148,INDIRECT("'総括分析データ '!"&amp;OL$78&amp;$C148)&lt;&gt;""),INDIRECT("'総括分析データ '!"&amp;OL$78&amp;$C148),""))</f>
        <v/>
      </c>
      <c r="ON148" s="192" t="str">
        <f>IF(OR($F$12&lt;$B148,AND($F$70="",$H$70="",$J$70="")),"",IF(AND($F$12&gt;=$B148,OR($F$70="",$D148=0)),"不要",IF(AND($F$12&gt;=$B148,$F$70&lt;&gt;"",$D148=1,OL148&lt;&gt;""),"OK","NG")))</f>
        <v/>
      </c>
      <c r="OP148" s="192" t="str">
        <f>IF(OR($F$12&lt;$B148,AND($F$70="",$H$70="",$J$70="")),"",IF(AND($F$12&gt;=$B148,OR($H$70="",$H$70=17,$D148=0)),"不要",IF(AND($F$12&gt;=$B148,$H$70&lt;&gt;"",$D148=1,OL148&lt;&gt;""),"OK","NG")))</f>
        <v/>
      </c>
      <c r="OR148" s="107" t="str">
        <f>IF(OR(COUNTIF(ON148:OP148,"不要")=2,AND(ON148="",OP148="")),"",OL148)</f>
        <v/>
      </c>
    </row>
    <row r="149" spans="2:408" ht="5.0999999999999996" customHeight="1" thickBot="1" x14ac:dyDescent="0.2">
      <c r="L149" s="6"/>
      <c r="CT149" s="108"/>
      <c r="EF149" s="108"/>
      <c r="FJ149" s="108"/>
      <c r="FL149" s="108"/>
      <c r="FZ149" s="108"/>
      <c r="GR149" s="108"/>
      <c r="HF149" s="108"/>
      <c r="HV149" s="108"/>
      <c r="IT149" s="6"/>
      <c r="JL149" s="108"/>
      <c r="JX149" s="6"/>
      <c r="KJ149" s="6"/>
      <c r="KX149" s="6"/>
      <c r="LJ149" s="6"/>
      <c r="LX149" s="108"/>
      <c r="ML149" s="6"/>
      <c r="MX149" s="6"/>
      <c r="NJ149" s="6"/>
    </row>
    <row r="150" spans="2:408" ht="14.25" thickBot="1" x14ac:dyDescent="0.2">
      <c r="B150">
        <v>36</v>
      </c>
      <c r="C150">
        <v>49</v>
      </c>
      <c r="D150" s="52">
        <f ca="1">IF($F$12&lt;$B150,"",IF(AND($F$12&gt;=$B150,INDIRECT("'総括分析データ '!"&amp;D$78&amp;$C150)="○"),1,IF(AND($F$12&gt;=$B150,INDIRECT("'総括分析データ '!"&amp;D$78&amp;$C150)&lt;&gt;"○"),0)))</f>
        <v>0</v>
      </c>
      <c r="F150" s="52">
        <f ca="1">IF($F$12&lt;$B150,"",IF(AND($F$12&gt;=$B150,INDIRECT("'総括分析データ '!"&amp;F$78&amp;$C150)="○"),1,IF(AND($F$12&gt;=$B150,INDIRECT("'総括分析データ '!"&amp;F$78&amp;$C150)&lt;&gt;"○"),0)))</f>
        <v>0</v>
      </c>
      <c r="H150" s="52">
        <f ca="1">IF($F$12&lt;$B150,"",IF(AND($F$12&gt;=$B150,INDIRECT("'総括分析データ '!"&amp;H$78&amp;$C150)="○"),1,IF(AND($F$12&gt;=$B150,INDIRECT("'総括分析データ '!"&amp;H$78&amp;$C150)&lt;&gt;"○"),0)))</f>
        <v>0</v>
      </c>
      <c r="J150" s="192" t="str">
        <f ca="1">IF($F$12&lt;B150,"",IF(AND($F$12&gt;=B150,$F$18="",H150=1),"NG",IF(AND($F$12&gt;=B150,$F$18=17,D150=0,F150=0,H150=0),"NG",IF(AND($F$12&gt;=B150,$F$18="",D150=0,F150=0),"NG",IF(AND($F$12&gt;=B150,OR(D150&gt;=2,F150&gt;=2,H150&gt;=2)),"NG","OK")))))</f>
        <v>NG</v>
      </c>
      <c r="L150" s="52">
        <f ca="1">IF($F$12&lt;B150,"",IF(ISNUMBER(INDIRECT("'総括分析データ '!"&amp;L$78&amp;$C150))=TRUE,VALUE(INDIRECT("'総括分析データ '!"&amp;L$78&amp;$C150)),0))</f>
        <v>0</v>
      </c>
      <c r="N150" s="192" t="str">
        <f ca="1">IF($F$12&lt;$B150,"",IF(AND(L150="",L150&lt;10),"NG","OK"))</f>
        <v>OK</v>
      </c>
      <c r="O150" s="6"/>
      <c r="P150" s="52" t="str">
        <f ca="1">IF($F$12&lt;$B150,"",IF(AND($F$12&gt;=$B150,INDIRECT("'総括分析データ '!"&amp;P$78&amp;$C150)&lt;&gt;""),INDIRECT("'総括分析データ '!"&amp;P$78&amp;$C150),""))</f>
        <v/>
      </c>
      <c r="R150" s="52" t="str">
        <f ca="1">IF($F$12&lt;$B150,"",IF(AND($F$12&gt;=$B150,INDIRECT("'総括分析データ '!"&amp;R$78&amp;$C150)&lt;&gt;""),UPPER(INDIRECT("'総括分析データ '!"&amp;R$78&amp;$C150)),""))</f>
        <v/>
      </c>
      <c r="T150" s="52" t="str">
        <f ca="1">IF($F$12&lt;$B150,"",IF(AND($F$12&gt;=$B150,INDIRECT("'総括分析データ '!"&amp;T$78&amp;$C150)&lt;&gt;""),INDIRECT("'総括分析データ '!"&amp;T$78&amp;$C150),""))</f>
        <v/>
      </c>
      <c r="V150" s="52" t="str">
        <f ca="1">IF($F$12&lt;$B150,"",IF(AND($F$12&gt;=$B150,INDIRECT("'総括分析データ '!"&amp;V$78&amp;$C150)&lt;&gt;""),VALUE(INDIRECT("'総括分析データ '!"&amp;V$78&amp;$C150)),""))</f>
        <v/>
      </c>
      <c r="X150" s="192" t="str">
        <f ca="1">IF($F$12&lt;$B150,"",IF(AND($F$12&gt;=$B150,COUNTIF(プルダウンリスト!$F$3:$F$137,反映・確認シート!P150)=1,COUNTIF(プルダウンリスト!$H$3:$H$4233,反映・確認シート!R150)&gt;=1,T150&lt;&gt;"",V150&lt;&gt;""),"OK","NG"))</f>
        <v>NG</v>
      </c>
      <c r="Z150" s="453" t="str">
        <f ca="1">P150&amp;R150&amp;T150&amp;V150</f>
        <v/>
      </c>
      <c r="AA150" s="454"/>
      <c r="AB150" s="455"/>
      <c r="AD150" s="453" t="str">
        <f ca="1">IF($F$12&lt;$B150,"",IF(AND($F$12&gt;=$B150,INDIRECT("'総括分析データ '!"&amp;AD$78&amp;$C150)&lt;&gt;""),ASC(INDIRECT("'総括分析データ '!"&amp;AD$78&amp;$C150)),""))</f>
        <v/>
      </c>
      <c r="AE150" s="454"/>
      <c r="AF150" s="455"/>
      <c r="AH150" s="192" t="str">
        <f ca="1">IF($F$12&lt;$B150,"",IF(AND($F$12&gt;=$B150,AD150&lt;&gt;""),"OK","NG"))</f>
        <v>NG</v>
      </c>
      <c r="AJ150" s="462" t="str">
        <f ca="1">IF($F$12&lt;$B150,"",IF(AND($F$12&gt;=$B150,INDIRECT("'総括分析データ '!"&amp;AJ$78&amp;$C150)&lt;&gt;""),DBCS(SUBSTITUTE(SUBSTITUTE(INDIRECT("'総括分析データ '!"&amp;AJ$78&amp;$C150),"　"," ")," ","")),""))</f>
        <v/>
      </c>
      <c r="AK150" s="463"/>
      <c r="AL150" s="464"/>
      <c r="AN150" s="192" t="str">
        <f ca="1">IF($F$12&lt;$B150,"",IF(AND($F$12&gt;=$B150,AJ150&lt;&gt;""),"OK","BC"))</f>
        <v>BC</v>
      </c>
      <c r="AP150" s="52" t="str">
        <f ca="1">IF(OR($F$12&lt;$B150,INDIRECT("'総括分析データ '!"&amp;AP$78&amp;$C150)=""),"",INDIRECT("'総括分析データ '!"&amp;AP$78&amp;$C150))</f>
        <v/>
      </c>
      <c r="AR150" s="192" t="str">
        <f ca="1">IF($F$12&lt;$B150,"",IF(AND($F$12&gt;=$B150,COUNTIF(プルダウンリスト!$C$13:$C$16,反映・確認シート!AP150)=1),"OK","NG"))</f>
        <v>NG</v>
      </c>
      <c r="AT150">
        <v>36</v>
      </c>
      <c r="AV150" s="192" t="str">
        <f ca="1">IF($F$12&lt;$B150,"",IF(AND($F$12&gt;=$B150,INDIRECT("'総括分析データ '!"&amp;AV$78&amp;$C150)&lt;&gt;""),INDIRECT("'総括分析データ '!"&amp;AV$78&amp;$C150),""))</f>
        <v/>
      </c>
      <c r="AX150" s="192" t="str">
        <f ca="1">IF($F$12&lt;$B150,"",IF($N150="NG","日数NG",IF(OR(AND($F$6="連携前",$F$12&gt;=$B150,AV150&gt;0,AV150&lt;L150*2880),AND($F$6="連携後",$F$12&gt;=$B150,AV150&gt;=0,AV150&lt;L150*2880)),"OK","NG")))</f>
        <v>NG</v>
      </c>
      <c r="AZ150" s="92">
        <f ca="1">IF($F$12&lt;$B150,"",IF(AND($F$12&gt;=$B150,ISNUMBER(AV150)=TRUE),AV150,0))</f>
        <v>0</v>
      </c>
      <c r="BB150" s="192" t="str">
        <f ca="1">IF($F$12&lt;$B150,"",IF(AND($F$12&gt;=$B150,INDIRECT("'総括分析データ '!"&amp;BB$78&amp;$C150)&lt;&gt;""),VALUE(INDIRECT("'総括分析データ '!"&amp;BB$78&amp;$C150)),""))</f>
        <v/>
      </c>
      <c r="BD150" s="192" t="str">
        <f ca="1">IF($F$12&lt;$B150,"",IF($N150="NG","日数NG",IF(BB150="","NG",IF(AND($F$12&gt;=$B150,$BB150&lt;=$L150*100),"OK","BC"))))</f>
        <v>NG</v>
      </c>
      <c r="BF150" s="192" t="str">
        <f ca="1">IF($F$12&lt;$B150,"",IF(OR($AX150="NG",$AX150="日数NG"),"距離NG",IF(AND($F$12&gt;=$B150,OR(AND($F$6="連携前",$BB150&gt;0),AND($F$6="連携後",$AZ150=0,$BB150=0),AND($F$6="連携後",$AZ150&gt;0,$BB150&gt;0))),"OK","NG")))</f>
        <v>距離NG</v>
      </c>
      <c r="BH150" s="92" t="str">
        <f ca="1">IF($F$12&lt;$B150,"",BB150)</f>
        <v/>
      </c>
      <c r="BJ150" s="192" t="str">
        <f ca="1">IF($F$12&lt;$B150,"",IF(AND($F$12&gt;=$B150,INDIRECT("'総括分析データ '!"&amp;BJ$78&amp;$C150)&lt;&gt;""),VALUE(INDIRECT("'総括分析データ '!"&amp;BJ$78&amp;$C150)),""))</f>
        <v/>
      </c>
      <c r="BL150" s="192" t="str">
        <f ca="1">IF($F$12&lt;$B150,"",IF($N150="NG","日数NG",IF(AND(BJ150&gt;=0,BJ150&lt;&gt;"",BJ150&lt;=100),"OK","NG")))</f>
        <v>NG</v>
      </c>
      <c r="BN150" s="92">
        <f ca="1">IF($F$12&lt;$B150,"",IF(AND($F$12&gt;=$B150,ISNUMBER(BJ150)=TRUE),BJ150,0))</f>
        <v>0</v>
      </c>
      <c r="BP150" s="192" t="str">
        <f ca="1">IF($F$12&lt;$B150,"",IF(AND($F$12&gt;=$B150,INDIRECT("'総括分析データ '!"&amp;BP$78&amp;$C150)&lt;&gt;""),VALUE(INDIRECT("'総括分析データ '!"&amp;BP$78&amp;$C150)),""))</f>
        <v/>
      </c>
      <c r="BR150" s="192" t="str">
        <f ca="1">IF($F$12&lt;$B150,"",IF(OR($AX150="NG",$AX150="日数NG"),"距離NG",IF(BP150="","NG",IF(AND($F$12&gt;=$B150,OR(AND($F$6="連携前",$BP150&gt;0),AND($F$6="連携後",$AZ150=0,$BP150=0),AND($F$6="連携後",$AZ150&gt;0,$BP150&gt;0))),"OK","NG"))))</f>
        <v>距離NG</v>
      </c>
      <c r="BT150" s="92">
        <f ca="1">IF($F$12&lt;$B150,"",IF(AND($F$12&gt;=$B150,ISNUMBER(BP150)=TRUE),BP150,0))</f>
        <v>0</v>
      </c>
      <c r="BV150" s="192" t="str">
        <f ca="1">IF($F$12&lt;$B150,"",IF(AND($F$12&gt;=$B150,INDIRECT("'総括分析データ '!"&amp;BV$78&amp;$C150)&lt;&gt;""),VALUE(INDIRECT("'総括分析データ '!"&amp;BV$78&amp;$C150)),""))</f>
        <v/>
      </c>
      <c r="BX150" s="192" t="str">
        <f ca="1">IF($F$12&lt;$B150,"",IF(AND($F$12&gt;=$B150,$F$16=5,$BV150=""),"NG","OK"))</f>
        <v>OK</v>
      </c>
      <c r="BZ150" s="192" t="str">
        <f ca="1">IF($F$12&lt;$B150,"",IF(AND($F$12&gt;=$B150,$BP150&lt;&gt;"",$BV150&gt;$BP150),"NG","OK"))</f>
        <v>OK</v>
      </c>
      <c r="CB150" s="92">
        <f ca="1">IF($F$12&lt;$B150,"",IF(AND($F$12&gt;=$B150,ISNUMBER(BV150)=TRUE),BV150,0))</f>
        <v>0</v>
      </c>
      <c r="CD150" s="92">
        <f ca="1">IF($F$12&lt;$B150,"",IF(AND($F$12&gt;=$B150,ISNUMBER(INDIRECT("'総括分析データ '!"&amp;CD$78&amp;$C150)=TRUE)),INDIRECT("'総括分析データ '!"&amp;CD$78&amp;$C150),0))</f>
        <v>0</v>
      </c>
      <c r="CF150">
        <v>36</v>
      </c>
      <c r="CH150" s="192" t="str">
        <f ca="1">IF($F$12&lt;$B150,"",IF(AND($F$12&gt;=$B150,INDIRECT("'総括分析データ '!"&amp;CH$78&amp;$C150)&lt;&gt;""),VALUE(INDIRECT("'総括分析データ '!"&amp;CH$78&amp;$C150)),""))</f>
        <v/>
      </c>
      <c r="CJ150" s="192" t="str">
        <f ca="1">IF($F$12&lt;$B150,"",IF(OR(AND($F$12&gt;=$B150,COUNTIF($F$22:$I$32,"走行時間")=0),$D150=0),"不要",IF(AND($F$12&gt;=$B150,COUNTIF($F$22:$I$32,"走行時間")=1,$J150="NG"),"日数NG",IF(AND($F$12&gt;=$B150,COUNTIF($F$22:$I$32,"走行時間")=1,$D150=1,$CH150&lt;&gt;""),"OK","NG"))))</f>
        <v>不要</v>
      </c>
      <c r="CL150" s="192" t="str">
        <f ca="1">IF($F$12&lt;$B150,"",IF(OR(AND($F$12&gt;=$B150,COUNTIF($F$35:$I$45,"走行時間")=0),$F150=0),"不要",IF(AND($F$12&gt;=$B150,COUNTIF($F$35:$I$45,"走行時間")=1,$J150="NG"),"日数NG",IF(AND($F$12&gt;=$B150,COUNTIF($F$35:$I$45,"走行時間")=1,$F150=1,$CH150&lt;&gt;""),"OK","NG"))))</f>
        <v>不要</v>
      </c>
      <c r="CN150" s="192" t="str">
        <f ca="1">IF($F$12&lt;$B150,"",IF(OR(AND($F$12&gt;=$B150,COUNTIF($F$48:$I$58,"走行時間")=0),$H150=0),"不要",IF(AND($F$12&gt;=$B150,COUNTIF($F$48:$I$58,"走行時間")=1,$J150="NG"),"日数NG",IF(AND($F$12&gt;=$B150,COUNTIF($F$48:$I$58,"走行時間")=1,$H150=1,$CH150&lt;&gt;""),"OK","NG"))))</f>
        <v>不要</v>
      </c>
      <c r="CP150" s="192" t="str">
        <f ca="1">IF($F$12&lt;$B150,"",IF(COUNTIF($CJ150:$CN150,"不要")=3,"OK",IF(OR($AX150="NG",$AX150="日数NG"),"距離NG",IF(AND($F$12&gt;=$B150,OR(AND($F$6="連携前",CH150&gt;0),AND($F$6="連携後",$AZ150=0,CH150=0),AND($F$6="連携後",$AZ150&gt;0,CH150&gt;0))),"OK","NG"))))</f>
        <v>OK</v>
      </c>
      <c r="CR150" s="192" t="str">
        <f ca="1">IF($F$12&lt;$B150,"",IF(COUNTIF($CJ150:$CN150,"不要")=3,"OK",IF(OR($AX150="NG",$AX150="日数NG"),"距離NG",IF(AND($F$12&gt;=$B150,$L150*1440&gt;=CH150),"OK","NG"))))</f>
        <v>OK</v>
      </c>
      <c r="CT150" s="107" t="str">
        <f ca="1">IF(OR(COUNTIF($CJ150:$CN150,"不要")=3,$F$12&lt;$B150),"",IF(AND($F$12&gt;=$B150,ISNUMBER(CH150)=TRUE),CH150,0))</f>
        <v/>
      </c>
      <c r="CV150" s="192" t="str">
        <f ca="1">IF($F$12&lt;$B150,"",IF(AND($F$12&gt;=$B150,INDIRECT("'総括分析データ '!"&amp;CV$78&amp;$C150)&lt;&gt;""),VALUE(INDIRECT("'総括分析データ '!"&amp;CV$78&amp;$C150)),""))</f>
        <v/>
      </c>
      <c r="CX150" s="192" t="str">
        <f ca="1">IF($F$12&lt;$B150,"",IF(OR(AND($F$12&gt;=$B150,COUNTIF($F$22:$I$32,"平均速度")=0),$D150=0),"不要",IF(AND($F$12&gt;=$B150,COUNTIF($F$22:$I$32,"平均速度")=1,$J150="NG"),"日数NG",IF(AND($F$12&gt;=$B150,COUNTIF($F$22:$I$32,"平均速度")=1,$D150=1,$CH150&lt;&gt;""),"OK","NG"))))</f>
        <v>不要</v>
      </c>
      <c r="CZ150" s="192" t="str">
        <f ca="1">IF($F$12&lt;$B150,"",IF(OR(AND($F$12&gt;=$B150,COUNTIF($F$35:$I$45,"平均速度")=0),$F150=0),"不要",IF(AND($F$12&gt;=$B150,COUNTIF($F$35:$I$45,"平均速度")=1,$J150="NG"),"日数NG",IF(AND($F$12&gt;=$B150,COUNTIF($F$35:$I$45,"平均速度")=1,$F150=1,$CH150&lt;&gt;""),"OK","NG"))))</f>
        <v>不要</v>
      </c>
      <c r="DB150" s="192" t="str">
        <f ca="1">IF($F$12&lt;$B150,"",IF(OR(AND($F$12&gt;=$B150,COUNTIF($F$48:$I$58,"平均速度")=0),$H150=0),"不要",IF(AND($F$12&gt;=$B150,COUNTIF($F$48:$I$58,"平均速度")=1,$J150="NG"),"日数NG",IF(AND($F$12&gt;=$B150,COUNTIF($F$48:$I$58,"平均速度")=1,$H150=1,$CH150&lt;&gt;""),"OK","NG"))))</f>
        <v>不要</v>
      </c>
      <c r="DD150" s="192" t="str">
        <f ca="1">IF($F$12&lt;$B150,"",IF(COUNTIF($CX150:$DB150,"不要")=3,"OK",IF(OR($AX150="NG",$AX150="日数NG"),"距離NG",IF(AND($F$12&gt;=$B150,OR(AND($F$6="連携前",CV150&gt;0),AND($F$6="連携後",$AV150=0,CV150=0),AND($F$6="連携後",$AV150&gt;0,CV150&gt;0))),"OK","NG"))))</f>
        <v>OK</v>
      </c>
      <c r="DF150" s="192" t="str">
        <f ca="1">IF($F$12&lt;$B150,"",IF(COUNTIF($CX150:$DB150,"不要")=3,"OK",IF(OR($AX150="NG",$AX150="日数NG"),"距離NG",IF(AND($F$12&gt;=$B150,CV150&lt;60),"OK",IF(AND($F$12&gt;=$B150,CV150&lt;120),"BC","NG")))))</f>
        <v>OK</v>
      </c>
      <c r="DH150" s="107" t="str">
        <f ca="1">IF(OR($F$12&lt;$B150,COUNTIF($CX150:$DB150,"不要")=3),"",IF(AND($F$12&gt;=$B150,ISNUMBER(CV150)=TRUE),CV150,0))</f>
        <v/>
      </c>
      <c r="DJ150">
        <v>36</v>
      </c>
      <c r="DL150" s="192" t="str">
        <f ca="1">IF($F$12&lt;$B150,"",IF(AND($F$12&gt;=$B150,INDIRECT("'総括分析データ '!"&amp;DL$78&amp;$C150)&lt;&gt;""),VALUE(INDIRECT("'総括分析データ '!"&amp;DL$78&amp;$C150)),""))</f>
        <v/>
      </c>
      <c r="DN150" s="192" t="str">
        <f ca="1">IF($F$12&lt;$B150,"",IF(OR(AND($F$12&gt;=$B150,COUNTIF($F$22:$I$32,"走行距離（高速道路）")=0),$D150=0),"不要",IF(AND($F$12&gt;=$B150,COUNTIF($F$22:$I$32,"走行距離（高速道路）")&gt;=1,$J150="NG"),"日数NG",IF(AND($F$12&gt;=$B150,COUNTIF($F$22:$I$32,"走行距離（高速道路）")&gt;=1,$D150=1,$CH150&lt;&gt;""),"OK","NG"))))</f>
        <v>不要</v>
      </c>
      <c r="DP150" s="192" t="str">
        <f ca="1">IF($F$12&lt;$B150,"",IF(OR(AND($F$12&gt;=$B150,COUNTIF($F$35:$I$45,"走行距離（高速道路）")=0),$F150=0),"不要",IF(AND($F$12&gt;=$B150,COUNTIF($F$35:$I$45,"走行距離（高速道路）")&gt;=1,$J150="NG"),"日数NG",IF(AND($F$12&gt;=$B150,COUNTIF($F$35:$I$45,"走行距離（高速道路）")&gt;=1,$F150=1,$CH150&lt;&gt;""),"OK","NG"))))</f>
        <v>不要</v>
      </c>
      <c r="DR150" s="192" t="str">
        <f ca="1">IF($F$12&lt;$B150,"",IF(OR(AND($F$12&gt;=$B150,COUNTIF($F$48:$I$58,"走行距離（高速道路）")=0),$H150=0),"不要",IF(AND($F$12&gt;=$B150,COUNTIF($F$48:$I$58,"走行距離（高速道路）")&gt;=1,$J150="NG"),"日数NG",IF(AND($F$12&gt;=$B150,COUNTIF($F$48:$I$58,"走行距離（高速道路）")&gt;=1,$H150=1,$CH150&lt;&gt;""),"OK","NG"))))</f>
        <v>不要</v>
      </c>
      <c r="DT150" s="192" t="str">
        <f ca="1">IF($F$12&lt;$B150,"",IF(COUNTIF($DN150:$DR150,"不要")=3,"OK",IF(OR($AX150="NG",$AX150="日数NG"),"距離NG",IF(DL150&gt;=0,"OK","NG"))))</f>
        <v>OK</v>
      </c>
      <c r="DV150" s="192" t="str">
        <f ca="1">IF($F$12&lt;$B150,"",IF(COUNTIF($DN150:$DR150,"不要")=3,"OK",IF(OR($AX150="NG",$AX150="日数NG"),"距離NG",IF(AND($F$12&gt;=$B150,AX150="OK",OR(DL150&lt;=AZ150,DL150="")),"OK","NG"))))</f>
        <v>OK</v>
      </c>
      <c r="DX150" s="107" t="str">
        <f ca="1">IF(OR($F$12&lt;$B150,COUNTIF($DN150:$DR150,"不要")=3),"",IF(AND($F$12&gt;=$B150,ISNUMBER(DL150)=TRUE),DL150,0))</f>
        <v/>
      </c>
      <c r="DZ150" s="192" t="str">
        <f ca="1">IF($F$12&lt;$B150,"",IF(AND($F$12&gt;=$B150,INDIRECT("'総括分析データ '!"&amp;DZ$78&amp;$C150)&lt;&gt;""),VALUE(INDIRECT("'総括分析データ '!"&amp;DZ$78&amp;$C150)),""))</f>
        <v/>
      </c>
      <c r="EB150" s="192" t="str">
        <f ca="1">IF($F$12&lt;$B150,"",IF(COUNTIF($CJ150:$CN150,"不要")=3,"OK",IF($N150="NG","日数NG",IF(OR(DZ150&gt;=0,DZ150=""),"OK","NG"))))</f>
        <v>OK</v>
      </c>
      <c r="ED150" s="192" t="str">
        <f ca="1">IF($F$12&lt;$B150,"",IF(COUNTIF($CJ150:$CN150,"不要")=3,"OK",IF($N150="NG","日数NG",IF(OR(DZ150&lt;=CH150,DZ150=""),"OK","NG"))))</f>
        <v>OK</v>
      </c>
      <c r="EF150" s="107">
        <f ca="1">IF($F$12&lt;$B150,"",IF(AND($F$12&gt;=$B150,ISNUMBER(DZ150)=TRUE),DZ150,0))</f>
        <v>0</v>
      </c>
      <c r="EH150" s="192" t="str">
        <f ca="1">IF($F$12&lt;$B150,"",IF(AND($F$12&gt;=$B150,INDIRECT("'総括分析データ '!"&amp;EH$78&amp;$C150)&lt;&gt;""),VALUE(INDIRECT("'総括分析データ '!"&amp;EH$78&amp;$C150)),""))</f>
        <v/>
      </c>
      <c r="EJ150" s="192" t="str">
        <f ca="1">IF($F$12&lt;$B150,"",IF(COUNTIF($CX150:$DB150,"不要")=3,"OK",IF(OR($AX150="NG",$AX150="日数NG"),"距離NG",IF(OR(EH150&gt;=0,EH150=""),"OK","NG"))))</f>
        <v>OK</v>
      </c>
      <c r="EL150" s="192" t="str">
        <f ca="1">IF($F$12&lt;$B150,"",IF(COUNTIF($CX150:$DB150,"不要")=3,"OK",IF(OR($AX150="NG",$AX150="日数NG"),"距離NG",IF(OR(EH150&lt;=120,EH150=""),"OK","NG"))))</f>
        <v>OK</v>
      </c>
      <c r="EN150" s="92">
        <f ca="1">IF($F$12&lt;$B150,"",IF(AND($F$12&gt;=$B150,ISNUMBER(EH150)=TRUE),EH150,0))</f>
        <v>0</v>
      </c>
      <c r="EP150">
        <v>36</v>
      </c>
      <c r="ER150" s="192" t="str">
        <f ca="1">IF($F$12&lt;$B150,"",IF(AND($F$12&gt;=$B150,INDIRECT("'総括分析データ '!"&amp;ER$78&amp;$C150)&lt;&gt;""),VALUE(INDIRECT("'総括分析データ '!"&amp;ER$78&amp;$C150)),""))</f>
        <v/>
      </c>
      <c r="ET150" s="192" t="str">
        <f ca="1">IF($F$12&lt;$B150,"",IF(AND($F$12&gt;=$B150,INDIRECT("'総括分析データ '!"&amp;ET$78&amp;$C150)&lt;&gt;""),VALUE(INDIRECT("'総括分析データ '!"&amp;ET$78&amp;$C150)),""))</f>
        <v/>
      </c>
      <c r="EV150" s="192" t="str">
        <f ca="1">IF($F$12&lt;$B150,"",IF(OR(AND($F$12&gt;=$B150,COUNTIF($F$22:$I$32,"荷積み・荷卸し")=0),$D150=0),"不要",IF(AND($F$12&gt;=$B150,COUNTIF($F$22:$I$32,"荷積み・荷卸し")&gt;=1,$J150="NG"),"日数NG",IF(OR(AND($F$12&gt;=$B150,COUNTIF($F$22:$I$32,"荷積み・荷卸し")&gt;=1,$D150=1,$ER150&lt;&gt;""),AND($F$12&gt;=$B150,COUNTIF($F$22:$I$32,"荷積み・荷卸し")&gt;=1,$D150=1,$ET150&lt;&gt;"")),"OK","NG"))))</f>
        <v>不要</v>
      </c>
      <c r="EX150" s="192" t="str">
        <f ca="1">IF($F$12&lt;$B150,"",IF(OR(AND($F$12&gt;=$B150,COUNTIF($F$35:$I$45,"荷積み・荷卸し")=0),$F150=0),"不要",IF(AND($F$12&gt;=$B150,COUNTIF($F$35:$I$45,"荷積み・荷卸し")&gt;=1,$J150="NG"),"日数NG",IF(OR(AND($F$12&gt;=$B150,COUNTIF($F$35:$I$45,"荷積み・荷卸し")&gt;=1,$F150=1,$ER150&lt;&gt;""),AND($F$12&gt;=$B150,COUNTIF($F$35:$I$45,"荷積み・荷卸し")&gt;=1,$F150=1,$ET150&lt;&gt;"")),"OK","NG"))))</f>
        <v>不要</v>
      </c>
      <c r="EZ150" s="192" t="str">
        <f ca="1">IF($F$12&lt;$B150,"",IF(OR(AND($F$12&gt;=$B150,COUNTIF($F$48:$I$58,"荷積み・荷卸し")=0),$H150=0),"不要",IF(AND($F$12&gt;=$B150,COUNTIF($F$48:$I$58,"荷積み・荷卸し")&gt;=1,$J150="NG"),"日数NG",IF(OR(AND($F$12&gt;=$B150,COUNTIF($F$48:$I$58,"荷積み・荷卸し")&gt;=1,$H150=1,$ER150&lt;&gt;""),AND($F$12&gt;=$B150,COUNTIF($F$48:$I$58,"荷積み・荷卸し")&gt;=1,$H150=1,$ET150&lt;&gt;"")),"OK","NG"))))</f>
        <v>不要</v>
      </c>
      <c r="FB150" s="192" t="str">
        <f ca="1">IF($F$12&lt;$B150,"",IF(COUNTIF($EV150:$EZ150,"不要")=3,"OK",IF($N150="NG","日数NG",IF(OR(ER150&gt;=0,ER150=""),"OK","NG"))))</f>
        <v>OK</v>
      </c>
      <c r="FD150" s="192" t="str">
        <f ca="1">IF($F$12&lt;$B150,"",IF(COUNTIF($EV150:$EZ150,"不要")=3,"OK",IF($N150="NG","日数NG",IF(OR(ER150&lt;=$L150*1440,ER150=""),"OK","NG"))))</f>
        <v>OK</v>
      </c>
      <c r="FF150" s="192" t="str">
        <f ca="1">IF($F$12&lt;$B150,"",IF(COUNTIF($EV150:$EZ150,"不要")=3,"OK",IF($N150="NG","日数NG",IF(OR(ET150&gt;=0,ET150=""),"OK","NG"))))</f>
        <v>OK</v>
      </c>
      <c r="FH150" s="192" t="str">
        <f ca="1">IF($F$12&lt;$B150,"",IF(COUNTIF($EV150:$EZ150,"不要")=3,"OK",IF($N150="NG","日数NG",IF(OR(ET150&lt;=$L150*1440,ET150=""),"OK","NG"))))</f>
        <v>OK</v>
      </c>
      <c r="FJ150" s="107" t="str">
        <f ca="1">IF($F$12&lt;$B150,"",IF(COUNTIF($EV150:$EZ150,"不要")=3,"",IF(AND($F$12&gt;=$B150,ISNUMBER(ER150)=TRUE),ER150,0)))</f>
        <v/>
      </c>
      <c r="FL150" s="107" t="str">
        <f ca="1">IF($F$12&lt;$B150,"",IF(COUNTIF($EV150:$EZ150,"不要")=3,"",IF(AND($F$12&gt;=$B150,ISNUMBER(ET150)=TRUE),ET150,0)))</f>
        <v/>
      </c>
      <c r="FN150" s="192" t="str">
        <f ca="1">IF($F$12&lt;$B150,"",IF(AND($F$12&gt;=$B150,INDIRECT("'総括分析データ '!"&amp;FN$78&amp;$C150)&lt;&gt;""),VALUE(INDIRECT("'総括分析データ '!"&amp;FN$78&amp;$C150)),""))</f>
        <v/>
      </c>
      <c r="FP150" s="192" t="str">
        <f ca="1">IF($F$12&lt;$B150,"",IF(OR(AND($F$12&gt;=$B150,COUNTIF($F$22:$I$32,"荷待ち時間")=0),$D150=0),"不要",IF(AND($F$12&gt;=$B150,COUNTIF($F$22:$I$32,"荷待ち時間")&gt;=1,$J150="NG"),"日数NG",IF(AND($F$12&gt;=$B150,COUNTIF($F$22:$I$32,"荷待ち時間")&gt;=1,$D150=1,$FN150&lt;&gt;""),"OK","NG"))))</f>
        <v>不要</v>
      </c>
      <c r="FR150" s="192" t="str">
        <f ca="1">IF($F$12&lt;$B150,"",IF(OR(AND($F$12&gt;=$B150,COUNTIF($F$35:$I$45,"荷待ち時間")=0),$F150=0),"不要",IF(AND($F$12&gt;=$B150,COUNTIF($F$35:$I$45,"荷待ち時間")&gt;=1,$J150="NG"),"日数NG",IF(AND($F$12&gt;=$B150,COUNTIF($F$35:$I$45,"荷待ち時間")&gt;=1,$F150=1,$FN150&lt;&gt;""),"OK","NG"))))</f>
        <v>不要</v>
      </c>
      <c r="FT150" s="192" t="str">
        <f ca="1">IF($F$12&lt;$B150,"",IF(OR(AND($F$12&gt;=$B150,COUNTIF($F$48:$I$58,"荷待ち時間")=0),$H150=0),"不要",IF(AND($F$12&gt;=$B150,COUNTIF($F$48:$I$58,"荷待ち時間")&gt;=1,$J150="NG"),"日数NG",IF(AND($F$12&gt;=$B150,COUNTIF($F$48:$I$58,"荷待ち時間")&gt;=1,$H150=1,$FN150&lt;&gt;""),"OK","NG"))))</f>
        <v>不要</v>
      </c>
      <c r="FV150" s="192" t="str">
        <f ca="1">IF($F$12&lt;$B150,"",IF(COUNTIF($FP150:$FT150,"不要")=3,"OK",IF($N150="NG","日数NG",IF(FN150&gt;=0,"OK","NG"))))</f>
        <v>OK</v>
      </c>
      <c r="FX150" s="192" t="str">
        <f ca="1">IF($F$12&lt;$B150,"",IF(COUNTIF($FP150:$FT150,"不要")=3,"OK",IF($N150="NG","日数NG",IF(AND($F$12&gt;=$B150,$N150="OK",FN150&lt;=$L150*1440),"OK","NG"))))</f>
        <v>OK</v>
      </c>
      <c r="FZ150" s="107" t="str">
        <f ca="1">IF($F$12&lt;$B150,"",IF(COUNTIF($FP150:$FT150,"不要")=3,"",IF(AND($F$12&gt;=$B150,ISNUMBER(FN150)=TRUE),FN150,0)))</f>
        <v/>
      </c>
      <c r="GB150">
        <v>36</v>
      </c>
      <c r="GD150" s="192" t="str">
        <f ca="1">IF($F$12&lt;$B150,"",IF(AND($F$12&gt;=$B150,INDIRECT("'総括分析データ '!"&amp;GD$78&amp;$C150)&lt;&gt;""),VALUE(INDIRECT("'総括分析データ '!"&amp;GD$78&amp;$C150)),""))</f>
        <v/>
      </c>
      <c r="GF150" s="192" t="str">
        <f ca="1">IF($F$12&lt;$B150,"",IF(OR(AND($F$12&gt;=$B150,COUNTIF($F$22:$I$32,"荷待ち時間（うちアイドリング時間）")=0),$D150=0),"不要",IF(AND($F$12&gt;=$B150,COUNTIF($F$22:$I$32,"荷待ち時間（うちアイドリング時間）")&gt;=1,$J150="NG"),"日数NG",IF(AND($F$12&gt;=$B150,COUNTIF($F$22:$I$32,"荷待ち時間（うちアイドリング時間）")&gt;=1,$D150=1,GD150&lt;&gt;""),"OK","NG"))))</f>
        <v>不要</v>
      </c>
      <c r="GH150" s="192" t="str">
        <f ca="1">IF($F$12&lt;$B150,"",IF(OR(AND($F$12&gt;=$B150,COUNTIF($F$35:$I$45,"荷待ち時間（うちアイドリング時間）")=0),$F150=0),"不要",IF(AND($F$12&gt;=$B150,COUNTIF($F$35:$I$45,"荷待ち時間（うちアイドリング時間）")&gt;=1,$J150="NG"),"日数NG",IF(AND($F$12&gt;=$B150,COUNTIF($F$35:$I$45,"荷待ち時間（うちアイドリング時間）")&gt;=1,$F150=1,$GD150&lt;&gt;""),"OK","NG"))))</f>
        <v>不要</v>
      </c>
      <c r="GJ150" s="192" t="str">
        <f ca="1">IF($F$12&lt;$B150,"",IF(OR(AND($F$12&gt;=$B150,COUNTIF($F$48:$I$58,"荷待ち時間（うちアイドリング時間）")=0),$H150=0),"不要",IF(AND($F$12&gt;=$B150,COUNTIF($F$48:$I$58,"荷待ち時間（うちアイドリング時間）")&gt;=1,$J150="NG"),"日数NG",IF(AND($F$12&gt;=$B150,COUNTIF($F$48:$I$58,"荷待ち時間（うちアイドリング時間）")&gt;=1,$H150=1,$GD150&lt;&gt;""),"OK","NG"))))</f>
        <v>不要</v>
      </c>
      <c r="GL150" s="192" t="str">
        <f ca="1">IF($F$12&lt;$B150,"",IF(OR(AND($F$12&gt;=$B150,$F150=0),AND($F$12&gt;=$B150,$F$16&lt;&gt;5)),"不要",IF(AND($F$12&gt;=$B150,$F$16=5,$GD150&lt;&gt;""),"OK","NG")))</f>
        <v>不要</v>
      </c>
      <c r="GN150" s="192" t="str">
        <f ca="1">IF($F$12&lt;$B150,"",IF($N150="NG","日数NG",IF(GD150&gt;=0,"OK","NG")))</f>
        <v>OK</v>
      </c>
      <c r="GP150" s="192" t="str">
        <f ca="1">IF($F$12&lt;$B150,"",IF($N150="NG","日数NG",IF(OR(COUNTIF(GF150:GL150,"不要")=4,AND($F$12&gt;=$B150,$N150="OK",$FN150&gt;=0,$GD150&lt;=FN150),AND($F$12&gt;=$B150,$N150="OK",$FN150="",$GD150&lt;=$L150*1440)),"OK","NG")))</f>
        <v>OK</v>
      </c>
      <c r="GR150" s="107" t="str">
        <f ca="1">IF($F$12&lt;$B150,"",IF(COUNTIF($GF150:$GJ150,"不要")=3,"",IF(AND($F$12&gt;=$B150,ISNUMBER(GD150)=TRUE),GD150,0)))</f>
        <v/>
      </c>
      <c r="GT150" s="192" t="str">
        <f ca="1">IF($F$12&lt;$B150,"",IF(AND($F$12&gt;=$B150,INDIRECT("'総括分析データ '!"&amp;GT$78&amp;$C150)&lt;&gt;""),VALUE(INDIRECT("'総括分析データ '!"&amp;GT$78&amp;$C150)),""))</f>
        <v/>
      </c>
      <c r="GV150" s="192" t="str">
        <f ca="1">IF($F$12&lt;$B150,"",IF(OR(AND($F$12&gt;=$B150,COUNTIF($F$22:$I$32,"早着による待機時間")=0),$D150=0),"不要",IF(AND($F$12&gt;=$B150,COUNTIF($F$22:$I$32,"早着による待機時間")&gt;=1,$J150="NG"),"日数NG",IF(AND($F$12&gt;=$B150,COUNTIF($F$22:$I$32,"早着による待機時間")&gt;=1,$D150=1,GT150&lt;&gt;""),"OK","NG"))))</f>
        <v>不要</v>
      </c>
      <c r="GX150" s="192" t="str">
        <f ca="1">IF($F$12&lt;$B150,"",IF(OR(AND($F$12&gt;=$B150,COUNTIF($F$35:$I$45,"早着による待機時間")=0),$F150=0),"不要",IF(AND($F$12&gt;=$B150,COUNTIF($F$35:$I$45,"早着による待機時間")&gt;=1,$J150="NG"),"日数NG",IF(AND($F$12&gt;=$B150,COUNTIF($F$35:$I$45,"早着による待機時間")&gt;=1,$F150=1,GT150&lt;&gt;""),"OK","NG"))))</f>
        <v>不要</v>
      </c>
      <c r="GZ150" s="192" t="str">
        <f ca="1">IF($F$12&lt;$B150,"",IF(OR(AND($F$12&gt;=$B150,COUNTIF($F$48:$I$58,"早着による待機時間")=0),$H150=0),"不要",IF(AND($F$12&gt;=$B150,COUNTIF($F$48:$I$58,"早着による待機時間")&gt;=1,$J150="NG"),"日数NG",IF(AND($F$12&gt;=$B150,COUNTIF($F$48:$I$58,"早着による待機時間")&gt;=1,$H150=1,GT150&lt;&gt;""),"OK","NG"))))</f>
        <v>不要</v>
      </c>
      <c r="HB150" s="192" t="str">
        <f ca="1">IF($F$12&lt;$B150,"",IF(COUNTIF($GV150:$GZ150,"不要")=3,"OK",IF($N150="NG","日数NG",IF(GT150&gt;=0,"OK","NG"))))</f>
        <v>OK</v>
      </c>
      <c r="HD150" s="192" t="str">
        <f ca="1">IF($F$12&lt;$B150,"",IF(COUNTIF($GV150:$GZ150,"不要")=3,"OK",IF($N150="NG","日数NG",IF(AND($F$12&gt;=$B150,$N150="OK",GT150&lt;=$L150*1440),"OK","NG"))))</f>
        <v>OK</v>
      </c>
      <c r="HF150" s="107" t="str">
        <f ca="1">IF($F$12&lt;$B150,"",IF(COUNTIF($GV150:$GZ150,"不要")=3,"",IF(AND($F$12&gt;=$B150,ISNUMBER(GT150)=TRUE),GT150,0)))</f>
        <v/>
      </c>
      <c r="HH150">
        <v>36</v>
      </c>
      <c r="HJ150" s="192" t="str">
        <f ca="1">IF($F$12&lt;$B150,"",IF(AND($F$12&gt;=$B150,INDIRECT("'総括分析データ '!"&amp;HJ$78&amp;$C150)&lt;&gt;""),VALUE(INDIRECT("'総括分析データ '!"&amp;HJ$78&amp;$C150)),""))</f>
        <v/>
      </c>
      <c r="HL150" s="192" t="str">
        <f ca="1">IF($F$12&lt;$B150,"",IF(OR(AND($F$12&gt;=$B150,COUNTIF($F$22:$I$32,"休憩")=0),$D150=0),"不要",IF(AND($F$12&gt;=$B150,COUNTIF($F$22:$I$32,"休憩")&gt;=1,$J150="NG"),"日数NG",IF(AND($F$12&gt;=$B150,COUNTIF($F$22:$I$32,"休憩")&gt;=1,$D150=1,HJ150&lt;&gt;""),"OK","NG"))))</f>
        <v>不要</v>
      </c>
      <c r="HN150" s="192" t="str">
        <f ca="1">IF($F$12&lt;$B150,"",IF(OR(AND($F$12&gt;=$B150,COUNTIF($F$35:$I$45,"休憩")=0),$F150=0),"不要",IF(AND($F$12&gt;=$B150,COUNTIF($F$35:$I$45,"休憩")&gt;=1,$J150="NG"),"日数NG",IF(AND($F$12&gt;=$B150,COUNTIF($F$35:$I$45,"休憩")&gt;=1,$F150=1,HJ150&lt;&gt;""),"OK","NG"))))</f>
        <v>不要</v>
      </c>
      <c r="HP150" s="192" t="str">
        <f ca="1">IF($F$12&lt;$B150,"",IF(OR(AND($F$12&gt;=$B150,COUNTIF($F$48:$I$58,"休憩")=0),$H150=0),"不要",IF(AND($F$12&gt;=$B150,COUNTIF($F$48:$I$58,"休憩")&gt;=1,$J150="NG"),"日数NG",IF(AND($F$12&gt;=$B150,COUNTIF($F$48:$I$58,"休憩")&gt;=1,$H150=1,HJ150&lt;&gt;""),"OK","NG"))))</f>
        <v>不要</v>
      </c>
      <c r="HR150" s="192" t="str">
        <f ca="1">IF($F$12&lt;$B150,"",IF(COUNTIF($HL150:$HP150,"不要")=3,"OK",IF($N150="NG","日数NG",IF(HJ150&gt;=0,"OK","NG"))))</f>
        <v>OK</v>
      </c>
      <c r="HT150" s="192" t="str">
        <f ca="1">IF($F$12&lt;$B150,"",IF(COUNTIF($HL150:$HP150,"不要")=3,"OK",IF($N150="NG","日数NG",IF(AND($F$12&gt;=$B150,$N150="OK",HJ150&lt;=$L150*1440),"OK","NG"))))</f>
        <v>OK</v>
      </c>
      <c r="HV150" s="107" t="str">
        <f ca="1">IF($F$12&lt;$B150,"",IF(COUNTIF($HL150:$HP150,"不要")=3,"",IF(AND($F$12&gt;=$B150,ISNUMBER(HJ150)=TRUE),HJ150,0)))</f>
        <v/>
      </c>
      <c r="HX150" s="192" t="str">
        <f ca="1">IF($F$12&lt;$B150,"",IF(AND($F$12&gt;=$B150,INDIRECT("'総括分析データ '!"&amp;HX$78&amp;$C150)&lt;&gt;""),VALUE(INDIRECT("'総括分析データ '!"&amp;HX$78&amp;$C150)),""))</f>
        <v/>
      </c>
      <c r="HZ150" s="192" t="str">
        <f ca="1">IF($F$12&lt;$B150,"",IF(OR(AND($F$12&gt;=$B150,COUNTIF($F$22:$I$32,"発着時刻")=0),$D150=0),"不要",IF(AND($F$12&gt;=$B150,COUNTIF($F$22:$I$32,"発着時刻")&gt;=1,$J150="NG"),"日数NG",IF(AND($F$12&gt;=$B150,COUNTIF($F$22:$I$32,"発着時刻")&gt;=1,$D150=1,HX150&lt;&gt;""),"OK","NG"))))</f>
        <v>不要</v>
      </c>
      <c r="IB150" s="192" t="str">
        <f ca="1">IF($F$12&lt;$B150,"",IF(OR(AND($F$12&gt;=$B150,COUNTIF($F$35:$I$45,"発着時刻")=0),$F150=0),"不要",IF(AND($F$12&gt;=$B150,COUNTIF($F$35:$I$45,"発着時刻")&gt;=1,$J150="NG"),"日数NG",IF(AND($F$12&gt;=$B150,COUNTIF($F$35:$I$45,"発着時刻")&gt;=1,$F150=1,HX150&lt;&gt;""),"OK","NG"))))</f>
        <v>不要</v>
      </c>
      <c r="ID150" s="192" t="str">
        <f ca="1">IF($F$12&lt;$B150,"",IF(OR(AND($F$12&gt;=$B150,COUNTIF($F$48:$I$58,"発着時刻")=0),$H150=0),"不要",IF(AND($F$12&gt;=$B150,COUNTIF($F$48:$I$58,"発着時刻")&gt;=1,$J150="NG"),"日数NG",IF(AND($F$12&gt;=$B150,COUNTIF($F$48:$I$58,"発着時刻")&gt;=1,$H150=1,HX150&lt;&gt;""),"OK","NG"))))</f>
        <v>不要</v>
      </c>
      <c r="IF150" s="192" t="str">
        <f ca="1">IF($F$12&lt;$B150,"",IF(COUNTIF(HZ150:ID150,"不要")=3,"OK",IF($N150="NG","日数NG",IF(HX150="","OK",IF(AND(HX150&gt;=0,HX150&lt;&gt;"",ROUNDUP(HX150,0)-ROUNDDOWN(HX150,0)=0),"OK","NG")))))</f>
        <v>OK</v>
      </c>
      <c r="IH150" s="107" t="str">
        <f ca="1">IF($F$12&lt;$B150,"",IF(COUNTIF(HZ150:ID150,"不要")=3,"",IF(AND($F$12&gt;=$B150,ISNUMBER(HX150)=TRUE),HX150,0)))</f>
        <v/>
      </c>
      <c r="IJ150" s="192" t="str">
        <f ca="1">IF($F$12&lt;$B150,"",IF(AND($F$12&gt;=$B150,INDIRECT("'総括分析データ '!"&amp;IJ$78&amp;$C150)&lt;&gt;""),INDIRECT("'総括分析データ '!"&amp;IJ$78&amp;$C150),""))</f>
        <v/>
      </c>
      <c r="IL150" s="192" t="str">
        <f ca="1">IF($F$12&lt;$B150,"",IF(OR(AND($F$12&gt;=$B150,COUNTIF($F$22:$I$32,"積載情報")=0),$D150=0),"不要",IF(AND($F$12&gt;=$B150,COUNTIF($F$22:$I$32,"積載情報")&gt;=1,$J150="NG"),"日数NG",IF(AND($F$12&gt;=$B150,COUNTIF($F$22:$I$32,"積載情報")&gt;=1,$D150=1,IJ150&lt;&gt;""),"OK","NG"))))</f>
        <v>不要</v>
      </c>
      <c r="IN150" s="192" t="str">
        <f ca="1">IF($F$12&lt;$B150,"",IF(OR(AND($F$12&gt;=$B150,COUNTIF($F$35:$I$45,"積載情報")=0),$F150=0),"不要",IF(AND($F$12&gt;=$B150,COUNTIF($F$35:$I$45,"積載情報")&gt;=1,$J150="NG"),"日数NG",IF(AND($F$12&gt;=$B150,COUNTIF($F$35:$I$45,"積載情報")&gt;=1,$F150=1,IJ150&lt;&gt;""),"OK","NG"))))</f>
        <v>不要</v>
      </c>
      <c r="IP150" s="192" t="str">
        <f ca="1">IF($F$12&lt;$B150,"",IF(OR(AND($F$12&gt;=$B150,COUNTIF($F$48:$I$58,"積載情報")=0),$H150=0),"不要",IF(AND($F$12&gt;=$B150,COUNTIF($F$48:$I$58,"積載情報")&gt;=1,$J150="NG"),"日数NG",IF(AND($F$12&gt;=$B150,COUNTIF($F$48:$I$58,"積載情報")&gt;=1,$H150=1,IJ150&lt;&gt;""),"OK","NG"))))</f>
        <v>不要</v>
      </c>
      <c r="IR150" s="192" t="str">
        <f ca="1">IF($F$12&lt;$B150,"",IF(COUNTIF(IL150:IP150,"不要")=3,"OK",IF($N150="NG","日数NG",IF(IJ150="","OK",IF(COUNTIF(プルダウンリスト!$C$5:$C$8,反映・確認シート!IJ150)=1,"OK","NG")))))</f>
        <v>OK</v>
      </c>
      <c r="IT150" s="107" t="str">
        <f ca="1">IF($F$12&lt;$B150,"",IF($F$12&lt;$B150,"",IF(COUNTIF(IL150:IP150,"不要")=3,"",IJ150)))</f>
        <v/>
      </c>
      <c r="IV150" s="192" t="str">
        <f ca="1">IF($F$12&lt;$B150,"",IF(OR(AND($F$12&gt;=$B150,COUNTIF($F$48:$I$58,"積載情報")=0),$H150=0),"不要",IF(AND($F$12&gt;=$B150,COUNTIF($F$48:$I$58,"積載情報")&gt;=1,$J150="NG"),"日数NG",IF(AND($F$12&gt;=$B150,COUNTIF($F$48:$I$58,"積載情報")&gt;=1,$H150=1,IP150&lt;&gt;""),"OK","NG"))))</f>
        <v>不要</v>
      </c>
      <c r="IX150">
        <v>36</v>
      </c>
      <c r="IZ150" s="192" t="str">
        <f ca="1">IF($F$12&lt;$B150,"",IF(AND($F$12&gt;=$B150,INDIRECT("'総括分析データ '!"&amp;IZ$78&amp;$C150)&lt;&gt;""),VALUE(INDIRECT("'総括分析データ '!"&amp;IZ$78&amp;$C150)),""))</f>
        <v/>
      </c>
      <c r="JB150" s="192" t="str">
        <f ca="1">IF($F$12&lt;$B150,"",IF(OR(AND($F$12&gt;=$B150,COUNTIF($F$22:$I$32,"空車情報")=0),$D150=0),"不要",IF(AND($F$12&gt;=$B150,COUNTIF($F$22:$I$32,"空車情報")&gt;=1,$J150="NG"),"日数NG",IF(AND($F$12&gt;=$B150,COUNTIF($F$22:$I$32,"空車情報")&gt;=1,$D150=1,IZ150&lt;&gt;""),"OK","NG"))))</f>
        <v>不要</v>
      </c>
      <c r="JD150" s="192" t="str">
        <f ca="1">IF($F$12&lt;$B150,"",IF(OR(AND($F$12&gt;=$B150,COUNTIF($F$35:$I$45,"空車情報")=0),$F150=0),"不要",IF(AND($F$12&gt;=$B150,COUNTIF($F$35:$I$45,"空車情報")&gt;=1,$J150="NG"),"日数NG",IF(AND($F$12&gt;=$B150,COUNTIF($F$35:$I$45,"空車情報")&gt;=1,$F150=1,IZ150&lt;&gt;""),"OK","NG"))))</f>
        <v>不要</v>
      </c>
      <c r="JF150" s="192" t="str">
        <f ca="1">IF($F$12&lt;$B150,"",IF(OR(AND($F$12&gt;=$B150,COUNTIF($F$48:$I$58,"空車情報")=0),$H150=0),"不要",IF(AND($F$12&gt;=$B150,COUNTIF($F$48:$I$58,"空車情報")&gt;=1,$J150="NG"),"日数NG",IF(AND($F$12&gt;=$B150,COUNTIF($F$48:$I$58,"空車情報")&gt;=1,$H150=1,IZ150&lt;&gt;""),"OK","NG"))))</f>
        <v>不要</v>
      </c>
      <c r="JH150" s="192" t="str">
        <f ca="1">IF($F$12&lt;$B150,"",IF(COUNTIF(JB150:JF150,"不要")=3,"OK",IF($N150="NG","日数NG",IF(IZ150&gt;=0,"OK","NG"))))</f>
        <v>OK</v>
      </c>
      <c r="JJ150" s="192" t="str">
        <f ca="1">IF($F$12&lt;$B150,"",IF(COUNTIF(JB150:JF150,"不要")=3,"OK",IF($N150="NG","日数NG",IF(OR(AND($F$12&gt;=$B150,$N150="OK",$CH150&gt;=0,IZ150&lt;=$CH150),AND($F$12&gt;=$B150,$N150="OK",$CH150="",IZ150&lt;=$L150*1440)),"OK","NG"))))</f>
        <v>OK</v>
      </c>
      <c r="JL150" s="107" t="str">
        <f ca="1">IF($F$12&lt;$B150,"",IF(COUNTIF(JB150:JF150,"不要")=3,"",IF(AND($F$12&gt;=$B150,ISNUMBER(IZ150)=TRUE),IZ150,0)))</f>
        <v/>
      </c>
      <c r="JN150" s="192" t="str">
        <f ca="1">IF($F$12&lt;$B150,"",IF(AND($F$12&gt;=$B150,INDIRECT("'総括分析データ '!"&amp;JN$78&amp;$C150)&lt;&gt;""),VALUE(INDIRECT("'総括分析データ '!"&amp;JN$78&amp;$C150)),""))</f>
        <v/>
      </c>
      <c r="JP150" s="192" t="str">
        <f ca="1">IF($F$12&lt;$B150,"",IF(OR(AND($F$12&gt;=$B150,COUNTIF($F$22:$I$32,"空車情報")=0),$D150=0),"不要",IF(AND($F$12&gt;=$B150,COUNTIF($F$22:$I$32,"空車情報")&gt;=1,$J150="NG"),"日数NG",IF(AND($F$12&gt;=$B150,COUNTIF($F$22:$I$32,"空車情報")&gt;=1,$D150=1,JN150&lt;&gt;""),"OK","NG"))))</f>
        <v>不要</v>
      </c>
      <c r="JR150" s="192" t="str">
        <f ca="1">IF($F$12&lt;$B150,"",IF(OR(AND($F$12&gt;=$B150,COUNTIF($F$35:$I$45,"空車情報")=0),$F150=0),"不要",IF(AND($F$12&gt;=$B150,COUNTIF($F$35:$I$45,"空車情報")&gt;=1,$J150="NG"),"日数NG",IF(AND($F$12&gt;=$B150,COUNTIF($F$35:$I$45,"空車情報")&gt;=1,$F150=1,JN150&lt;&gt;""),"OK","NG"))))</f>
        <v>不要</v>
      </c>
      <c r="JT150" s="192" t="str">
        <f ca="1">IF($F$12&lt;$B150,"",IF(OR(AND($F$12&gt;=$B150,COUNTIF($F$48:$I$58,"空車情報")=0),$H150=0),"不要",IF(AND($F$12&gt;=$B150,COUNTIF($F$48:$I$58,"空車情報")&gt;=1,$J150="NG"),"日数NG",IF(AND($F$12&gt;=$B150,COUNTIF($F$48:$I$58,"空車情報")&gt;=1,$H150=1,JN150&lt;&gt;""),"OK","NG"))))</f>
        <v>不要</v>
      </c>
      <c r="JV150" s="192" t="str">
        <f ca="1">IF($F$12&lt;$B150,"",IF(COUNTIF(JP150:JT150,"不要")=3,"OK",IF($N150="NG","日数NG",IF(AND($F$12&gt;=$B150,JN150&gt;=0,JN150&lt;=AV150),"OK","NG"))))</f>
        <v>OK</v>
      </c>
      <c r="JX150" s="107" t="str">
        <f ca="1">IF($F$12&lt;$B150,"",IF(COUNTIF(JP150:JT150,"不要")=3,"",IF(AND($F$12&gt;=$B150,ISNUMBER(JN150)=TRUE),JN150,0)))</f>
        <v/>
      </c>
      <c r="JZ150" s="192" t="str">
        <f ca="1">IF($F$12&lt;$B150,"",IF(AND($F$12&gt;=$B150,INDIRECT("'総括分析データ '!"&amp;JZ$78&amp;$C150)&lt;&gt;""),VALUE(INDIRECT("'総括分析データ '!"&amp;JZ$78&amp;$C150)),""))</f>
        <v/>
      </c>
      <c r="KB150" s="192" t="str">
        <f ca="1">IF($F$12&lt;$B150,"",IF(OR(AND($F$12&gt;=$B150,COUNTIF($F$22:$I$32,"空車情報")=0),$D150=0),"不要",IF(AND($F$12&gt;=$B150,COUNTIF($F$22:$I$32,"空車情報")&gt;=1,$J150="NG"),"日数NG",IF(AND($F$12&gt;=$B150,COUNTIF($F$22:$I$32,"空車情報")&gt;=1,$D150=1,JZ150&lt;&gt;""),"OK","NG"))))</f>
        <v>不要</v>
      </c>
      <c r="KD150" s="192" t="str">
        <f ca="1">IF($F$12&lt;$B150,"",IF(OR(AND($F$12&gt;=$B150,COUNTIF($F$35:$I$45,"空車情報")=0),$F150=0),"不要",IF(AND($F$12&gt;=$B150,COUNTIF($F$35:$I$45,"空車情報")&gt;=1,$J150="NG"),"日数NG",IF(AND($F$12&gt;=$B150,COUNTIF($F$35:$I$45,"空車情報")&gt;=1,$F150=1,JZ150&lt;&gt;""),"OK","NG"))))</f>
        <v>不要</v>
      </c>
      <c r="KF150" s="192" t="str">
        <f ca="1">IF($F$12&lt;$B150,"",IF(OR(AND($F$12&gt;=$B150,COUNTIF($F$48:$I$58,"空車情報")=0),$H150=0),"不要",IF(AND($F$12&gt;=$B150,COUNTIF($F$48:$I$58,"空車情報")&gt;=1,$J150="NG"),"日数NG",IF(AND($F$12&gt;=$B150,COUNTIF($F$48:$I$58,"空車情報")&gt;=1,$H150=1,JZ150&lt;&gt;""),"OK","NG"))))</f>
        <v>不要</v>
      </c>
      <c r="KH150" s="192" t="str">
        <f ca="1">IF($F$12&lt;$B150,"",IF(COUNTIF(KB150:KF150,"不要")=3,"OK",IF($N150="NG","日数NG",IF(AND($F$12&gt;=$B150,JZ150&gt;=0,JZ150&lt;=100),"OK","NG"))))</f>
        <v>OK</v>
      </c>
      <c r="KJ150" s="107" t="str">
        <f ca="1">IF($F$12&lt;$B150,"",IF(COUNTIF(KB150:KF150,"不要")=3,"",IF(AND($F$12&gt;=$B150,ISNUMBER(JZ150)=TRUE),JZ150,0)))</f>
        <v/>
      </c>
      <c r="KL150">
        <v>36</v>
      </c>
      <c r="KN150" s="192" t="str">
        <f ca="1">IF($F$12&lt;$B150,"",IF(AND($F$12&gt;=$B150,INDIRECT("'総括分析データ '!"&amp;KN$78&amp;$C150)&lt;&gt;""),VALUE(INDIRECT("'総括分析データ '!"&amp;KN$78&amp;$C150)),""))</f>
        <v/>
      </c>
      <c r="KP150" s="192" t="str">
        <f ca="1">IF($F$12&lt;$B150,"",IF(OR(AND($F$12&gt;=$B150,COUNTIF($F$22:$I$32,"交通情報")=0),$D150=0),"不要",IF(AND($F$12&gt;=$B150,COUNTIF($F$22:$I$32,"交通情報")&gt;=1,$AX150="*NG*"),"距離NG",IF(AND($F$12&gt;=$B150,COUNTIF($F$22:$I$32,"交通情報")&gt;=1,$D150=1,KN150&lt;&gt;""),"OK","NG"))))</f>
        <v>不要</v>
      </c>
      <c r="KR150" s="192" t="str">
        <f ca="1">IF($F$12&lt;$B150,"",IF(OR(AND($F$12&gt;=$B150,COUNTIF($F$35:$I$45,"交通情報")=0),$F150=0),"不要",IF(AND($F$12&gt;=$B150,COUNTIF($F$35:$I$45,"交通情報")&gt;=1,$AX150="*NG*"),"距離NG",IF(AND($F$12&gt;=$B150,COUNTIF($F$35:$I$45,"交通情報")&gt;=1,$F150=1,KN150&lt;&gt;""),"OK","NG"))))</f>
        <v>不要</v>
      </c>
      <c r="KT150" s="192" t="str">
        <f ca="1">IF($F$12&lt;$B150,"",IF(OR(AND($F$12&gt;=$B150,COUNTIF($F$48:$I$58,"交通情報")=0),$H150=0),"不要",IF(AND($F$12&gt;=$B150,COUNTIF($F$48:$I$58,"交通情報")&gt;=1,$AX150="*NG*"),"距離NG",IF(AND($F$12&gt;=$B150,COUNTIF($F$48:$I$58,"交通情報")&gt;=1,$H150=1,KN150&lt;&gt;""),"OK","NG"))))</f>
        <v>不要</v>
      </c>
      <c r="KV150" s="192" t="str">
        <f ca="1">IF($F$12&lt;$B150,"",IF(COUNTIF(KP150:KT150,"不要")=3,"OK",IF($N150="NG","日数NG",IF(AND($F$12&gt;=$B150,KN150&gt;=0,KN150&lt;=$AV150),"OK","NG"))))</f>
        <v>OK</v>
      </c>
      <c r="KX150" s="107" t="str">
        <f ca="1">IF($F$12&lt;$B150,"",IF(COUNTIF(KP150:KT150,"不要")=3,"",IF(AND($F$12&gt;=$B150,ISNUMBER(KN150)=TRUE),KN150,0)))</f>
        <v/>
      </c>
      <c r="KZ150" s="192" t="str">
        <f ca="1">IF($F$12&lt;$B150,"",IF(AND($F$12&gt;=$B150,INDIRECT("'総括分析データ '!"&amp;KZ$78&amp;$C150)&lt;&gt;""),VALUE(INDIRECT("'総括分析データ '!"&amp;KZ$78&amp;$C150)),""))</f>
        <v/>
      </c>
      <c r="LB150" s="192" t="str">
        <f ca="1">IF($F$12&lt;$B150,"",IF(OR(AND($F$12&gt;=$B150,COUNTIF($F$22:$I$32,"交通情報")=0),$D150=0),"不要",IF(AND($F$12&gt;=$B150,COUNTIF($F$22:$I$32,"交通情報")&gt;=1,$D150=1,KZ150&lt;&gt;""),"OK","NG")))</f>
        <v>不要</v>
      </c>
      <c r="LD150" s="192" t="str">
        <f ca="1">IF($F$12&lt;$B150,"",IF(OR(AND($F$12&gt;=$B150,COUNTIF($F$35:$I$45,"交通情報")=0),$F150=0),"不要",IF(AND($F$12&gt;=$B150,COUNTIF($F$35:$I$45,"交通情報")&gt;=1,$F150=1,KZ150&lt;&gt;""),"OK","NG")))</f>
        <v>不要</v>
      </c>
      <c r="LF150" s="192" t="str">
        <f ca="1">IF($F$12&lt;$B150,"",IF(OR(AND($F$12&gt;=$B150,COUNTIF($F$48:$I$58,"交通情報")=0),$H150=0),"不要",IF(AND($F$12&gt;=$B150,COUNTIF($F$48:$I$58,"交通情報")&gt;=1,$H150=1,KZ150&lt;&gt;""),"OK","NG")))</f>
        <v>不要</v>
      </c>
      <c r="LH150" s="192" t="str">
        <f ca="1">IF($F$12&lt;$B150,"",IF(COUNTIF(LB150:LF150,"不要")=3,"OK",IF($N150="NG","日数NG",IF(KZ150="","OK",IF(AND(KZ150&gt;=0,KZ150&lt;&gt;"",ROUNDUP(KZ150,0)-ROUNDDOWN(KZ150,0)=0),"OK","NG")))))</f>
        <v>OK</v>
      </c>
      <c r="LJ150" s="107" t="str">
        <f ca="1">IF($F$12&lt;$B150,"",IF(COUNTIF(LB150:LF150,"不要")=3,"",IF(AND($F$12&gt;=$B150,ISNUMBER(KZ150)=TRUE),KZ150,0)))</f>
        <v/>
      </c>
      <c r="LL150" s="192" t="str">
        <f ca="1">IF($F$12&lt;$B150,"",IF(AND($F$12&gt;=$B150,INDIRECT("'総括分析データ '!"&amp;LL$78&amp;$C150)&lt;&gt;""),VALUE(INDIRECT("'総括分析データ '!"&amp;LL$78&amp;$C150)),""))</f>
        <v/>
      </c>
      <c r="LN150" s="192" t="str">
        <f ca="1">IF($F$12&lt;$B150,"",IF(OR(AND($F$12&gt;=$B150,COUNTIF($F$22:$I$32,"交通情報")=0),$D150=0),"不要",IF(AND($F$12&gt;=$B150,COUNTIF($F$22:$I$32,"交通情報")&gt;=1,$J150="NG"),"日数NG",IF(AND($F$12&gt;=$B150,COUNTIF($F$22:$I$32,"交通情報")&gt;=1,$D150=1,LL150&lt;&gt;""),"OK","NG"))))</f>
        <v>不要</v>
      </c>
      <c r="LP150" s="192" t="str">
        <f ca="1">IF($F$12&lt;$B150,"",IF(OR(AND($F$12&gt;=$B150,COUNTIF($F$35:$I$45,"交通情報")=0),$F150=0),"不要",IF(AND($F$12&gt;=$B150,COUNTIF($F$35:$I$45,"交通情報")&gt;=1,$J150="NG"),"日数NG",IF(AND($F$12&gt;=$B150,COUNTIF($F$35:$I$45,"交通情報")&gt;=1,$F150=1,LL150&lt;&gt;""),"OK","NG"))))</f>
        <v>不要</v>
      </c>
      <c r="LR150" s="192" t="str">
        <f ca="1">IF($F$12&lt;$B150,"",IF(OR(AND($F$12&gt;=$B150,COUNTIF($F$48:$I$58,"交通情報")=0),$H150=0),"不要",IF(AND($F$12&gt;=$B150,COUNTIF($F$48:$I$58,"交通情報")&gt;=1,$J150="NG"),"日数NG",IF(AND($F$12&gt;=$B150,COUNTIF($F$48:$I$58,"交通情報")&gt;=1,$H150=1,LL150&lt;&gt;""),"OK","NG"))))</f>
        <v>不要</v>
      </c>
      <c r="LT150" s="192" t="str">
        <f ca="1">IF($F$12&lt;$B150,"",IF(COUNTIF(LN150:LR150,"不要")=3,"OK",IF($N150="NG","日数NG",IF(LL150&gt;=0,"OK","NG"))))</f>
        <v>OK</v>
      </c>
      <c r="LV150" s="192" t="str">
        <f ca="1">IF($F$12&lt;$B150,"",IF(COUNTIF(LN150:LR150,"不要")=3,"OK",IF($N150="NG","日数NG",IF(OR(AND($F$12&gt;=$B150,$N150="OK",$CH150&gt;=0,LL150&lt;=$CH150),AND($F$12&gt;=$B150,$N150="OK",$CH150="",LL150&lt;=$L150*1440)),"OK","NG"))))</f>
        <v>OK</v>
      </c>
      <c r="LX150" s="107" t="str">
        <f ca="1">IF($F$12&lt;$B150,"",IF(COUNTIF(LN150:LR150,"不要")=3,"",IF(AND($F$12&gt;=$B150,ISNUMBER(LL150)=TRUE),LL150,0)))</f>
        <v/>
      </c>
      <c r="LZ150">
        <v>36</v>
      </c>
      <c r="MB150" s="192" t="str">
        <f ca="1">IF($F$12&lt;$B150,"",IF(AND($F$12&gt;=$B150,INDIRECT("'総括分析データ '!"&amp;MB$78&amp;$C150)&lt;&gt;""),VALUE(INDIRECT("'総括分析データ '!"&amp;MB$78&amp;$C150)),""))</f>
        <v/>
      </c>
      <c r="MD150" s="192" t="str">
        <f ca="1">IF($F$12&lt;$B150,"",IF(OR(AND($F$12&gt;=$B150,COUNTIF($F$22:$I$32,"温度情報")=0),$D150=0),"不要",IF(AND($F$12&gt;=$B150,COUNTIF($F$22:$I$32,"温度情報")&gt;=1,$J150="NG"),"日数NG",IF(AND($F$12&gt;=$B150,COUNTIF($F$22:$I$32,"温度情報")&gt;=1,$D150=1,MB150&lt;&gt;""),"OK","NG"))))</f>
        <v>不要</v>
      </c>
      <c r="MF150" s="192" t="str">
        <f ca="1">IF($F$12&lt;$B150,"",IF(OR(AND($F$12&gt;=$B150,COUNTIF($F$35:$I$45,"温度情報")=0),$F150=0),"不要",IF(AND($F$12&gt;=$B150,COUNTIF($F$35:$I$45,"温度情報")&gt;=1,$J150="NG"),"日数NG",IF(AND($F$12&gt;=$B150,COUNTIF($F$35:$I$45,"温度情報")&gt;=1,$F150=1,MB150&lt;&gt;""),"OK","NG"))))</f>
        <v>不要</v>
      </c>
      <c r="MH150" s="192" t="str">
        <f ca="1">IF($F$12&lt;$B150,"",IF(OR(AND($F$12&gt;=$B150,COUNTIF($F$48:$I$58,"温度情報")=0),$H150=0),"不要",IF(AND($F$12&gt;=$B150,COUNTIF($F$48:$I$58,"温度情報")&gt;=1,$J150="NG"),"日数NG",IF(AND($F$12&gt;=$B150,COUNTIF($F$48:$I$58,"温度情報")&gt;=1,$H150=1,MB150&lt;&gt;""),"OK","NG"))))</f>
        <v>不要</v>
      </c>
      <c r="MJ150" s="192" t="str">
        <f ca="1">IF($F$12&lt;$B150,"",IF(COUNTIF(MD150:MH150,"不要")=3,"OK",IF(AND($F$12&gt;=$B150,MB150&gt;100,MB150&lt;-100),"BC","OK")))</f>
        <v>OK</v>
      </c>
      <c r="ML150" s="107" t="str">
        <f ca="1">IF($F$12&lt;$B150,"",IF(COUNTIF(MD150:MH150,"不要")=3,"",IF(AND($F$12&gt;=$B150,ISNUMBER(MB150)=TRUE),MB150,0)))</f>
        <v/>
      </c>
      <c r="MN150" s="192" t="str">
        <f ca="1">IF($F$12&lt;$B150,"",IF(AND($F$12&gt;=$B150,INDIRECT("'総括分析データ '!"&amp;MN$78&amp;$C150)&lt;&gt;""),VALUE(INDIRECT("'総括分析データ '!"&amp;MN$78&amp;$C150)),""))</f>
        <v/>
      </c>
      <c r="MP150" s="192" t="str">
        <f ca="1">IF($F$12&lt;$B150,"",IF(OR(AND($F$12&gt;=$B150,COUNTIF($F$22:$I$32,"温度情報")=0),$D150=0),"不要",IF(AND($F$12&gt;=$B150,COUNTIF($F$22:$I$32,"温度情報")&gt;=1,$J150="NG"),"日数NG",IF(AND($F$12&gt;=$B150,COUNTIF($F$22:$I$32,"温度情報")&gt;=1,$D150=1,MN150&lt;&gt;""),"OK","NG"))))</f>
        <v>不要</v>
      </c>
      <c r="MR150" s="192" t="str">
        <f ca="1">IF($F$12&lt;$B150,"",IF(OR(AND($F$12&gt;=$B150,COUNTIF($F$35:$I$45,"温度情報")=0),$F150=0),"不要",IF(AND($F$12&gt;=$B150,COUNTIF($F$35:$I$45,"温度情報")&gt;=1,$J150="NG"),"日数NG",IF(AND($F$12&gt;=$B150,COUNTIF($F$35:$I$45,"温度情報")&gt;=1,$F150=1,MN150&lt;&gt;""),"OK","NG"))))</f>
        <v>不要</v>
      </c>
      <c r="MT150" s="192" t="str">
        <f ca="1">IF($F$12&lt;$B150,"",IF(OR(AND($F$12&gt;=$B150,COUNTIF($F$48:$I$58,"温度情報")=0),$H150=0),"不要",IF(AND($F$12&gt;=$B150,COUNTIF($F$48:$I$58,"温度情報")&gt;=1,$J150="NG"),"日数NG",IF(AND($F$12&gt;=$B150,COUNTIF($F$48:$I$58,"温度情報")&gt;=1,$H150=1,MN150&lt;&gt;""),"OK","NG"))))</f>
        <v>不要</v>
      </c>
      <c r="MV150" s="192" t="str">
        <f ca="1">IF($F$12&lt;$B150,"",IF(COUNTIF(MP150:MT150,"不要")=3,"OK",IF(AND($F$12&gt;=$B150,MN150&gt;100,MN150&lt;-100),"BC","OK")))</f>
        <v>OK</v>
      </c>
      <c r="MX150" s="107" t="str">
        <f ca="1">IF($F$12&lt;$B150,"",IF(COUNTIF(MP150:MT150,"不要")=3,"",IF(AND($F$12&gt;=$B150,ISNUMBER(MN150)=TRUE),MN150,0)))</f>
        <v/>
      </c>
      <c r="MZ150" s="192" t="str">
        <f ca="1">IF($F$12&lt;$B150,"",IF(AND($F$12&gt;=$B150,INDIRECT("'総括分析データ '!"&amp;MZ$78&amp;$C150)&lt;&gt;""),VALUE(INDIRECT("'総括分析データ '!"&amp;MZ$78&amp;$C150)),""))</f>
        <v/>
      </c>
      <c r="NB150" s="192" t="str">
        <f ca="1">IF($F$12&lt;$B150,"",IF(OR(AND($F$12&gt;=$B150,COUNTIF($F$22:$I$32,"温度情報")=0),$D150=0),"不要",IF(AND($F$12&gt;=$B150,COUNTIF($F$22:$I$32,"温度情報")&gt;=1,$J150="NG"),"日数NG",IF(AND($F$12&gt;=$B150,COUNTIF($F$22:$I$32,"温度情報")&gt;=1,$D150=1,MZ150&lt;&gt;""),"OK","NG"))))</f>
        <v>不要</v>
      </c>
      <c r="ND150" s="192" t="str">
        <f ca="1">IF($F$12&lt;$B150,"",IF(OR(AND($F$12&gt;=$B150,COUNTIF($F$35:$I$45,"温度情報")=0),$F150=0),"不要",IF(AND($F$12&gt;=$B150,COUNTIF($F$35:$I$45,"温度情報")&gt;=1,$J150="NG"),"日数NG",IF(AND($F$12&gt;=$B150,COUNTIF($F$35:$I$45,"温度情報")&gt;=1,$F150=1,MZ150&lt;&gt;""),"OK","NG"))))</f>
        <v>不要</v>
      </c>
      <c r="NF150" s="192" t="str">
        <f ca="1">IF($F$12&lt;$B150,"",IF(OR(AND($F$12&gt;=$B150,COUNTIF($F$48:$I$58,"温度情報")=0),$H150=0),"不要",IF(AND($F$12&gt;=$B150,COUNTIF($F$48:$I$58,"温度情報")&gt;=1,$J150="NG"),"日数NG",IF(AND($F$12&gt;=$B150,COUNTIF($F$48:$I$58,"温度情報")&gt;=1,$H150=1,MZ150&lt;&gt;""),"OK","NG"))))</f>
        <v>不要</v>
      </c>
      <c r="NH150" s="192" t="str">
        <f ca="1">IF($F$12&lt;$B150,"",IF(COUNTIF(NB150:NF150,"不要")=3,"OK",IF($N150="NG","日数NG",IF(MZ150="","OK",IF(AND(MZ150&gt;=0,MZ150&lt;&gt;"",ROUNDUP(MZ150,0)-ROUNDDOWN(MZ150,0)=0),"OK","NG")))))</f>
        <v>OK</v>
      </c>
      <c r="NJ150" s="107" t="str">
        <f ca="1">IF($F$12&lt;$B150,"",IF(COUNTIF(NB150:NF150,"不要")=3,"",IF(AND($F$12&gt;=$B150,ISNUMBER(MZ150)=TRUE),MZ150,0)))</f>
        <v/>
      </c>
      <c r="NL150">
        <v>36</v>
      </c>
      <c r="NN150" s="192" t="str">
        <f ca="1">IF($F$12&lt;$B150,"",IF(AND($F$12&gt;=$B150,INDIRECT("'総括分析データ '!"&amp;NN$78&amp;$C150)&lt;&gt;""),INDIRECT("'総括分析データ '!"&amp;NN$78&amp;$C150),""))</f>
        <v/>
      </c>
      <c r="NP150" s="192" t="str">
        <f>IF(OR($F$12&lt;$B150,AND($F$64="",$H$64="",$J$64="")),"",IF(AND($F$12&gt;=$B150,OR($F$64="",$D150=0)),"不要",IF(AND($F$12&gt;=$B150,$F$64&lt;&gt;"",$D150=1,NN150&lt;&gt;""),"OK","NG")))</f>
        <v/>
      </c>
      <c r="NR150" s="192" t="str">
        <f>IF(OR($F$12&lt;$B150,AND($F$64="",$H$64="",$J$64="")),"",IF(AND($F$12&gt;=$B150,OR($H$64="",$H$64=17,$D150=0)),"不要",IF(AND($F$12&gt;=$B150,$H$64&lt;&gt;"",$D150=1,NN150&lt;&gt;""),"OK","NG")))</f>
        <v/>
      </c>
      <c r="NT150" s="107" t="str">
        <f>IF(OR(COUNTIF(NP150:NR150,"不要")=2,AND(NP150="",NR150="")),"",NN150)</f>
        <v/>
      </c>
      <c r="NV150" s="192" t="str">
        <f ca="1">IF($F$12&lt;$B150,"",IF(AND($F$12&gt;=$B150,INDIRECT("'総括分析データ '!"&amp;NV$78&amp;$C150)&lt;&gt;""),INDIRECT("'総括分析データ '!"&amp;NV$78&amp;$C150),""))</f>
        <v/>
      </c>
      <c r="NX150" s="192" t="str">
        <f>IF(OR($F$12&lt;$B150,AND($F$66="",$H$66="",$J$66="")),"",IF(AND($F$12&gt;=$B150,OR($F$66="",$D150=0)),"不要",IF(AND($F$12&gt;=$B150,$F$66&lt;&gt;"",$D150=1,NV150&lt;&gt;""),"OK","NG")))</f>
        <v/>
      </c>
      <c r="NZ150" s="192" t="str">
        <f>IF(OR($F$12&lt;$B150,AND($F$66="",$H$66="",$J$66="")),"",IF(AND($F$12&gt;=$B150,OR($H$66="",$H$66=17,$D150=0)),"不要",IF(AND($F$12&gt;=$B150,$H$66&lt;&gt;"",$D150=1,NV150&lt;&gt;""),"OK","NG")))</f>
        <v/>
      </c>
      <c r="OB150" s="107" t="str">
        <f>IF(OR(COUNTIF(NX150:NZ150,"不要")=2,AND(NX150="",NZ150="")),"",NV150)</f>
        <v/>
      </c>
      <c r="OD150" s="192" t="str">
        <f ca="1">IF($F$12&lt;$B150,"",IF(AND($F$12&gt;=$B150,INDIRECT("'総括分析データ '!"&amp;OD$78&amp;$C150)&lt;&gt;""),INDIRECT("'総括分析データ '!"&amp;OD$78&amp;$C150),""))</f>
        <v/>
      </c>
      <c r="OF150" s="192" t="str">
        <f>IF(OR($F$12&lt;$B150,AND($F$68="",$H$68="",$J$68="")),"",IF(AND($F$12&gt;=$B150,OR($F$68="",$D150=0)),"不要",IF(AND($F$12&gt;=$B150,$F$68&lt;&gt;"",$D150=1,OD150&lt;&gt;""),"OK","NG")))</f>
        <v/>
      </c>
      <c r="OH150" s="192" t="str">
        <f>IF(OR($F$12&lt;$B150,AND($F$68="",$H$68="",$J$68="")),"",IF(AND($F$12&gt;=$B150,OR($H$68="",$H$68=17,$D150=0)),"不要",IF(AND($F$12&gt;=$B150,$H$68&lt;&gt;"",$D150=1,OD150&lt;&gt;""),"OK","NG")))</f>
        <v/>
      </c>
      <c r="OJ150" s="107" t="str">
        <f>IF(OR(COUNTIF(OF150:OH150,"不要")=2,AND(OF150="",OH150="")),"",OD150)</f>
        <v/>
      </c>
      <c r="OL150" s="192" t="str">
        <f ca="1">IF($F$12&lt;$B150,"",IF(AND($F$12&gt;=$B150,INDIRECT("'総括分析データ '!"&amp;OL$78&amp;$C150)&lt;&gt;""),INDIRECT("'総括分析データ '!"&amp;OL$78&amp;$C150),""))</f>
        <v/>
      </c>
      <c r="ON150" s="192" t="str">
        <f>IF(OR($F$12&lt;$B150,AND($F$70="",$H$70="",$J$70="")),"",IF(AND($F$12&gt;=$B150,OR($F$70="",$D150=0)),"不要",IF(AND($F$12&gt;=$B150,$F$70&lt;&gt;"",$D150=1,OL150&lt;&gt;""),"OK","NG")))</f>
        <v/>
      </c>
      <c r="OP150" s="192" t="str">
        <f>IF(OR($F$12&lt;$B150,AND($F$70="",$H$70="",$J$70="")),"",IF(AND($F$12&gt;=$B150,OR($H$70="",$H$70=17,$D150=0)),"不要",IF(AND($F$12&gt;=$B150,$H$70&lt;&gt;"",$D150=1,OL150&lt;&gt;""),"OK","NG")))</f>
        <v/>
      </c>
      <c r="OR150" s="107" t="str">
        <f>IF(OR(COUNTIF(ON150:OP150,"不要")=2,AND(ON150="",OP150="")),"",OL150)</f>
        <v/>
      </c>
    </row>
    <row r="151" spans="2:408" ht="5.0999999999999996" customHeight="1" thickBot="1" x14ac:dyDescent="0.2">
      <c r="L151" s="6"/>
      <c r="CT151" s="108"/>
      <c r="EF151" s="108"/>
      <c r="FJ151" s="108"/>
      <c r="FL151" s="108"/>
      <c r="FZ151" s="108"/>
      <c r="GR151" s="108"/>
      <c r="HF151" s="108"/>
      <c r="HV151" s="108"/>
      <c r="IT151" s="6"/>
      <c r="JL151" s="108"/>
      <c r="JX151" s="6"/>
      <c r="KJ151" s="6"/>
      <c r="KX151" s="6"/>
      <c r="LJ151" s="6"/>
      <c r="LX151" s="108"/>
      <c r="ML151" s="6"/>
      <c r="MX151" s="6"/>
      <c r="NJ151" s="6"/>
    </row>
    <row r="152" spans="2:408" ht="14.25" thickBot="1" x14ac:dyDescent="0.2">
      <c r="B152">
        <v>37</v>
      </c>
      <c r="C152">
        <v>50</v>
      </c>
      <c r="D152" s="52">
        <f ca="1">IF($F$12&lt;$B152,"",IF(AND($F$12&gt;=$B152,INDIRECT("'総括分析データ '!"&amp;D$78&amp;$C152)="○"),1,IF(AND($F$12&gt;=$B152,INDIRECT("'総括分析データ '!"&amp;D$78&amp;$C152)&lt;&gt;"○"),0)))</f>
        <v>0</v>
      </c>
      <c r="F152" s="52">
        <f ca="1">IF($F$12&lt;$B152,"",IF(AND($F$12&gt;=$B152,INDIRECT("'総括分析データ '!"&amp;F$78&amp;$C152)="○"),1,IF(AND($F$12&gt;=$B152,INDIRECT("'総括分析データ '!"&amp;F$78&amp;$C152)&lt;&gt;"○"),0)))</f>
        <v>0</v>
      </c>
      <c r="H152" s="52">
        <f ca="1">IF($F$12&lt;$B152,"",IF(AND($F$12&gt;=$B152,INDIRECT("'総括分析データ '!"&amp;H$78&amp;$C152)="○"),1,IF(AND($F$12&gt;=$B152,INDIRECT("'総括分析データ '!"&amp;H$78&amp;$C152)&lt;&gt;"○"),0)))</f>
        <v>0</v>
      </c>
      <c r="J152" s="192" t="str">
        <f ca="1">IF($F$12&lt;B152,"",IF(AND($F$12&gt;=B152,$F$18="",H152=1),"NG",IF(AND($F$12&gt;=B152,$F$18=17,D152=0,F152=0,H152=0),"NG",IF(AND($F$12&gt;=B152,$F$18="",D152=0,F152=0),"NG",IF(AND($F$12&gt;=B152,OR(D152&gt;=2,F152&gt;=2,H152&gt;=2)),"NG","OK")))))</f>
        <v>NG</v>
      </c>
      <c r="L152" s="52">
        <f ca="1">IF($F$12&lt;B152,"",IF(ISNUMBER(INDIRECT("'総括分析データ '!"&amp;L$78&amp;$C152))=TRUE,VALUE(INDIRECT("'総括分析データ '!"&amp;L$78&amp;$C152)),0))</f>
        <v>0</v>
      </c>
      <c r="N152" s="192" t="str">
        <f ca="1">IF($F$12&lt;$B152,"",IF(AND(L152="",L152&lt;10),"NG","OK"))</f>
        <v>OK</v>
      </c>
      <c r="O152" s="6"/>
      <c r="P152" s="52" t="str">
        <f ca="1">IF($F$12&lt;$B152,"",IF(AND($F$12&gt;=$B152,INDIRECT("'総括分析データ '!"&amp;P$78&amp;$C152)&lt;&gt;""),INDIRECT("'総括分析データ '!"&amp;P$78&amp;$C152),""))</f>
        <v/>
      </c>
      <c r="R152" s="52" t="str">
        <f ca="1">IF($F$12&lt;$B152,"",IF(AND($F$12&gt;=$B152,INDIRECT("'総括分析データ '!"&amp;R$78&amp;$C152)&lt;&gt;""),UPPER(INDIRECT("'総括分析データ '!"&amp;R$78&amp;$C152)),""))</f>
        <v/>
      </c>
      <c r="T152" s="52" t="str">
        <f ca="1">IF($F$12&lt;$B152,"",IF(AND($F$12&gt;=$B152,INDIRECT("'総括分析データ '!"&amp;T$78&amp;$C152)&lt;&gt;""),INDIRECT("'総括分析データ '!"&amp;T$78&amp;$C152),""))</f>
        <v/>
      </c>
      <c r="V152" s="52" t="str">
        <f ca="1">IF($F$12&lt;$B152,"",IF(AND($F$12&gt;=$B152,INDIRECT("'総括分析データ '!"&amp;V$78&amp;$C152)&lt;&gt;""),VALUE(INDIRECT("'総括分析データ '!"&amp;V$78&amp;$C152)),""))</f>
        <v/>
      </c>
      <c r="X152" s="192" t="str">
        <f ca="1">IF($F$12&lt;$B152,"",IF(AND($F$12&gt;=$B152,COUNTIF(プルダウンリスト!$F$3:$F$137,反映・確認シート!P152)=1,COUNTIF(プルダウンリスト!$H$3:$H$4233,反映・確認シート!R152)&gt;=1,T152&lt;&gt;"",V152&lt;&gt;""),"OK","NG"))</f>
        <v>NG</v>
      </c>
      <c r="Z152" s="453" t="str">
        <f ca="1">P152&amp;R152&amp;T152&amp;V152</f>
        <v/>
      </c>
      <c r="AA152" s="454"/>
      <c r="AB152" s="455"/>
      <c r="AD152" s="453" t="str">
        <f ca="1">IF($F$12&lt;$B152,"",IF(AND($F$12&gt;=$B152,INDIRECT("'総括分析データ '!"&amp;AD$78&amp;$C152)&lt;&gt;""),ASC(INDIRECT("'総括分析データ '!"&amp;AD$78&amp;$C152)),""))</f>
        <v/>
      </c>
      <c r="AE152" s="454"/>
      <c r="AF152" s="455"/>
      <c r="AH152" s="192" t="str">
        <f ca="1">IF($F$12&lt;$B152,"",IF(AND($F$12&gt;=$B152,AD152&lt;&gt;""),"OK","NG"))</f>
        <v>NG</v>
      </c>
      <c r="AJ152" s="462" t="str">
        <f ca="1">IF($F$12&lt;$B152,"",IF(AND($F$12&gt;=$B152,INDIRECT("'総括分析データ '!"&amp;AJ$78&amp;$C152)&lt;&gt;""),DBCS(SUBSTITUTE(SUBSTITUTE(INDIRECT("'総括分析データ '!"&amp;AJ$78&amp;$C152),"　"," ")," ","")),""))</f>
        <v/>
      </c>
      <c r="AK152" s="463"/>
      <c r="AL152" s="464"/>
      <c r="AN152" s="192" t="str">
        <f ca="1">IF($F$12&lt;$B152,"",IF(AND($F$12&gt;=$B152,AJ152&lt;&gt;""),"OK","BC"))</f>
        <v>BC</v>
      </c>
      <c r="AP152" s="52" t="str">
        <f ca="1">IF(OR($F$12&lt;$B152,INDIRECT("'総括分析データ '!"&amp;AP$78&amp;$C152)=""),"",INDIRECT("'総括分析データ '!"&amp;AP$78&amp;$C152))</f>
        <v/>
      </c>
      <c r="AR152" s="192" t="str">
        <f ca="1">IF($F$12&lt;$B152,"",IF(AND($F$12&gt;=$B152,COUNTIF(プルダウンリスト!$C$13:$C$16,反映・確認シート!AP152)=1),"OK","NG"))</f>
        <v>NG</v>
      </c>
      <c r="AT152">
        <v>37</v>
      </c>
      <c r="AV152" s="192" t="str">
        <f ca="1">IF($F$12&lt;$B152,"",IF(AND($F$12&gt;=$B152,INDIRECT("'総括分析データ '!"&amp;AV$78&amp;$C152)&lt;&gt;""),INDIRECT("'総括分析データ '!"&amp;AV$78&amp;$C152),""))</f>
        <v/>
      </c>
      <c r="AX152" s="192" t="str">
        <f ca="1">IF($F$12&lt;$B152,"",IF($N152="NG","日数NG",IF(OR(AND($F$6="連携前",$F$12&gt;=$B152,AV152&gt;0,AV152&lt;L152*2880),AND($F$6="連携後",$F$12&gt;=$B152,AV152&gt;=0,AV152&lt;L152*2880)),"OK","NG")))</f>
        <v>NG</v>
      </c>
      <c r="AZ152" s="92">
        <f ca="1">IF($F$12&lt;$B152,"",IF(AND($F$12&gt;=$B152,ISNUMBER(AV152)=TRUE),AV152,0))</f>
        <v>0</v>
      </c>
      <c r="BB152" s="192" t="str">
        <f ca="1">IF($F$12&lt;$B152,"",IF(AND($F$12&gt;=$B152,INDIRECT("'総括分析データ '!"&amp;BB$78&amp;$C152)&lt;&gt;""),VALUE(INDIRECT("'総括分析データ '!"&amp;BB$78&amp;$C152)),""))</f>
        <v/>
      </c>
      <c r="BD152" s="192" t="str">
        <f ca="1">IF($F$12&lt;$B152,"",IF($N152="NG","日数NG",IF(BB152="","NG",IF(AND($F$12&gt;=$B152,$BB152&lt;=$L152*100),"OK","BC"))))</f>
        <v>NG</v>
      </c>
      <c r="BF152" s="192" t="str">
        <f ca="1">IF($F$12&lt;$B152,"",IF(OR($AX152="NG",$AX152="日数NG"),"距離NG",IF(AND($F$12&gt;=$B152,OR(AND($F$6="連携前",$BB152&gt;0),AND($F$6="連携後",$AZ152=0,$BB152=0),AND($F$6="連携後",$AZ152&gt;0,$BB152&gt;0))),"OK","NG")))</f>
        <v>距離NG</v>
      </c>
      <c r="BH152" s="92" t="str">
        <f ca="1">IF($F$12&lt;$B152,"",BB152)</f>
        <v/>
      </c>
      <c r="BJ152" s="192" t="str">
        <f ca="1">IF($F$12&lt;$B152,"",IF(AND($F$12&gt;=$B152,INDIRECT("'総括分析データ '!"&amp;BJ$78&amp;$C152)&lt;&gt;""),VALUE(INDIRECT("'総括分析データ '!"&amp;BJ$78&amp;$C152)),""))</f>
        <v/>
      </c>
      <c r="BL152" s="192" t="str">
        <f ca="1">IF($F$12&lt;$B152,"",IF($N152="NG","日数NG",IF(AND(BJ152&gt;=0,BJ152&lt;&gt;"",BJ152&lt;=100),"OK","NG")))</f>
        <v>NG</v>
      </c>
      <c r="BN152" s="92">
        <f ca="1">IF($F$12&lt;$B152,"",IF(AND($F$12&gt;=$B152,ISNUMBER(BJ152)=TRUE),BJ152,0))</f>
        <v>0</v>
      </c>
      <c r="BP152" s="192" t="str">
        <f ca="1">IF($F$12&lt;$B152,"",IF(AND($F$12&gt;=$B152,INDIRECT("'総括分析データ '!"&amp;BP$78&amp;$C152)&lt;&gt;""),VALUE(INDIRECT("'総括分析データ '!"&amp;BP$78&amp;$C152)),""))</f>
        <v/>
      </c>
      <c r="BR152" s="192" t="str">
        <f ca="1">IF($F$12&lt;$B152,"",IF(OR($AX152="NG",$AX152="日数NG"),"距離NG",IF(BP152="","NG",IF(AND($F$12&gt;=$B152,OR(AND($F$6="連携前",$BP152&gt;0),AND($F$6="連携後",$AZ152=0,$BP152=0),AND($F$6="連携後",$AZ152&gt;0,$BP152&gt;0))),"OK","NG"))))</f>
        <v>距離NG</v>
      </c>
      <c r="BT152" s="92">
        <f ca="1">IF($F$12&lt;$B152,"",IF(AND($F$12&gt;=$B152,ISNUMBER(BP152)=TRUE),BP152,0))</f>
        <v>0</v>
      </c>
      <c r="BV152" s="192" t="str">
        <f ca="1">IF($F$12&lt;$B152,"",IF(AND($F$12&gt;=$B152,INDIRECT("'総括分析データ '!"&amp;BV$78&amp;$C152)&lt;&gt;""),VALUE(INDIRECT("'総括分析データ '!"&amp;BV$78&amp;$C152)),""))</f>
        <v/>
      </c>
      <c r="BX152" s="192" t="str">
        <f ca="1">IF($F$12&lt;$B152,"",IF(AND($F$12&gt;=$B152,$F$16=5,$BV152=""),"NG","OK"))</f>
        <v>OK</v>
      </c>
      <c r="BZ152" s="192" t="str">
        <f ca="1">IF($F$12&lt;$B152,"",IF(AND($F$12&gt;=$B152,$BP152&lt;&gt;"",$BV152&gt;$BP152),"NG","OK"))</f>
        <v>OK</v>
      </c>
      <c r="CB152" s="92">
        <f ca="1">IF($F$12&lt;$B152,"",IF(AND($F$12&gt;=$B152,ISNUMBER(BV152)=TRUE),BV152,0))</f>
        <v>0</v>
      </c>
      <c r="CD152" s="92">
        <f ca="1">IF($F$12&lt;$B152,"",IF(AND($F$12&gt;=$B152,ISNUMBER(INDIRECT("'総括分析データ '!"&amp;CD$78&amp;$C152)=TRUE)),INDIRECT("'総括分析データ '!"&amp;CD$78&amp;$C152),0))</f>
        <v>0</v>
      </c>
      <c r="CF152">
        <v>37</v>
      </c>
      <c r="CH152" s="192" t="str">
        <f ca="1">IF($F$12&lt;$B152,"",IF(AND($F$12&gt;=$B152,INDIRECT("'総括分析データ '!"&amp;CH$78&amp;$C152)&lt;&gt;""),VALUE(INDIRECT("'総括分析データ '!"&amp;CH$78&amp;$C152)),""))</f>
        <v/>
      </c>
      <c r="CJ152" s="192" t="str">
        <f ca="1">IF($F$12&lt;$B152,"",IF(OR(AND($F$12&gt;=$B152,COUNTIF($F$22:$I$32,"走行時間")=0),$D152=0),"不要",IF(AND($F$12&gt;=$B152,COUNTIF($F$22:$I$32,"走行時間")=1,$J152="NG"),"日数NG",IF(AND($F$12&gt;=$B152,COUNTIF($F$22:$I$32,"走行時間")=1,$D152=1,$CH152&lt;&gt;""),"OK","NG"))))</f>
        <v>不要</v>
      </c>
      <c r="CL152" s="192" t="str">
        <f ca="1">IF($F$12&lt;$B152,"",IF(OR(AND($F$12&gt;=$B152,COUNTIF($F$35:$I$45,"走行時間")=0),$F152=0),"不要",IF(AND($F$12&gt;=$B152,COUNTIF($F$35:$I$45,"走行時間")=1,$J152="NG"),"日数NG",IF(AND($F$12&gt;=$B152,COUNTIF($F$35:$I$45,"走行時間")=1,$F152=1,$CH152&lt;&gt;""),"OK","NG"))))</f>
        <v>不要</v>
      </c>
      <c r="CN152" s="192" t="str">
        <f ca="1">IF($F$12&lt;$B152,"",IF(OR(AND($F$12&gt;=$B152,COUNTIF($F$48:$I$58,"走行時間")=0),$H152=0),"不要",IF(AND($F$12&gt;=$B152,COUNTIF($F$48:$I$58,"走行時間")=1,$J152="NG"),"日数NG",IF(AND($F$12&gt;=$B152,COUNTIF($F$48:$I$58,"走行時間")=1,$H152=1,$CH152&lt;&gt;""),"OK","NG"))))</f>
        <v>不要</v>
      </c>
      <c r="CP152" s="192" t="str">
        <f ca="1">IF($F$12&lt;$B152,"",IF(COUNTIF($CJ152:$CN152,"不要")=3,"OK",IF(OR($AX152="NG",$AX152="日数NG"),"距離NG",IF(AND($F$12&gt;=$B152,OR(AND($F$6="連携前",CH152&gt;0),AND($F$6="連携後",$AZ152=0,CH152=0),AND($F$6="連携後",$AZ152&gt;0,CH152&gt;0))),"OK","NG"))))</f>
        <v>OK</v>
      </c>
      <c r="CR152" s="192" t="str">
        <f ca="1">IF($F$12&lt;$B152,"",IF(COUNTIF($CJ152:$CN152,"不要")=3,"OK",IF(OR($AX152="NG",$AX152="日数NG"),"距離NG",IF(AND($F$12&gt;=$B152,$L152*1440&gt;=CH152),"OK","NG"))))</f>
        <v>OK</v>
      </c>
      <c r="CT152" s="107" t="str">
        <f ca="1">IF(OR(COUNTIF($CJ152:$CN152,"不要")=3,$F$12&lt;$B152),"",IF(AND($F$12&gt;=$B152,ISNUMBER(CH152)=TRUE),CH152,0))</f>
        <v/>
      </c>
      <c r="CV152" s="192" t="str">
        <f ca="1">IF($F$12&lt;$B152,"",IF(AND($F$12&gt;=$B152,INDIRECT("'総括分析データ '!"&amp;CV$78&amp;$C152)&lt;&gt;""),VALUE(INDIRECT("'総括分析データ '!"&amp;CV$78&amp;$C152)),""))</f>
        <v/>
      </c>
      <c r="CX152" s="192" t="str">
        <f ca="1">IF($F$12&lt;$B152,"",IF(OR(AND($F$12&gt;=$B152,COUNTIF($F$22:$I$32,"平均速度")=0),$D152=0),"不要",IF(AND($F$12&gt;=$B152,COUNTIF($F$22:$I$32,"平均速度")=1,$J152="NG"),"日数NG",IF(AND($F$12&gt;=$B152,COUNTIF($F$22:$I$32,"平均速度")=1,$D152=1,$CH152&lt;&gt;""),"OK","NG"))))</f>
        <v>不要</v>
      </c>
      <c r="CZ152" s="192" t="str">
        <f ca="1">IF($F$12&lt;$B152,"",IF(OR(AND($F$12&gt;=$B152,COUNTIF($F$35:$I$45,"平均速度")=0),$F152=0),"不要",IF(AND($F$12&gt;=$B152,COUNTIF($F$35:$I$45,"平均速度")=1,$J152="NG"),"日数NG",IF(AND($F$12&gt;=$B152,COUNTIF($F$35:$I$45,"平均速度")=1,$F152=1,$CH152&lt;&gt;""),"OK","NG"))))</f>
        <v>不要</v>
      </c>
      <c r="DB152" s="192" t="str">
        <f ca="1">IF($F$12&lt;$B152,"",IF(OR(AND($F$12&gt;=$B152,COUNTIF($F$48:$I$58,"平均速度")=0),$H152=0),"不要",IF(AND($F$12&gt;=$B152,COUNTIF($F$48:$I$58,"平均速度")=1,$J152="NG"),"日数NG",IF(AND($F$12&gt;=$B152,COUNTIF($F$48:$I$58,"平均速度")=1,$H152=1,$CH152&lt;&gt;""),"OK","NG"))))</f>
        <v>不要</v>
      </c>
      <c r="DD152" s="192" t="str">
        <f ca="1">IF($F$12&lt;$B152,"",IF(COUNTIF($CX152:$DB152,"不要")=3,"OK",IF(OR($AX152="NG",$AX152="日数NG"),"距離NG",IF(AND($F$12&gt;=$B152,OR(AND($F$6="連携前",CV152&gt;0),AND($F$6="連携後",$AV152=0,CV152=0),AND($F$6="連携後",$AV152&gt;0,CV152&gt;0))),"OK","NG"))))</f>
        <v>OK</v>
      </c>
      <c r="DF152" s="192" t="str">
        <f ca="1">IF($F$12&lt;$B152,"",IF(COUNTIF($CX152:$DB152,"不要")=3,"OK",IF(OR($AX152="NG",$AX152="日数NG"),"距離NG",IF(AND($F$12&gt;=$B152,CV152&lt;60),"OK",IF(AND($F$12&gt;=$B152,CV152&lt;120),"BC","NG")))))</f>
        <v>OK</v>
      </c>
      <c r="DH152" s="107" t="str">
        <f ca="1">IF(OR($F$12&lt;$B152,COUNTIF($CX152:$DB152,"不要")=3),"",IF(AND($F$12&gt;=$B152,ISNUMBER(CV152)=TRUE),CV152,0))</f>
        <v/>
      </c>
      <c r="DJ152">
        <v>37</v>
      </c>
      <c r="DL152" s="192" t="str">
        <f ca="1">IF($F$12&lt;$B152,"",IF(AND($F$12&gt;=$B152,INDIRECT("'総括分析データ '!"&amp;DL$78&amp;$C152)&lt;&gt;""),VALUE(INDIRECT("'総括分析データ '!"&amp;DL$78&amp;$C152)),""))</f>
        <v/>
      </c>
      <c r="DN152" s="192" t="str">
        <f ca="1">IF($F$12&lt;$B152,"",IF(OR(AND($F$12&gt;=$B152,COUNTIF($F$22:$I$32,"走行距離（高速道路）")=0),$D152=0),"不要",IF(AND($F$12&gt;=$B152,COUNTIF($F$22:$I$32,"走行距離（高速道路）")&gt;=1,$J152="NG"),"日数NG",IF(AND($F$12&gt;=$B152,COUNTIF($F$22:$I$32,"走行距離（高速道路）")&gt;=1,$D152=1,$CH152&lt;&gt;""),"OK","NG"))))</f>
        <v>不要</v>
      </c>
      <c r="DP152" s="192" t="str">
        <f ca="1">IF($F$12&lt;$B152,"",IF(OR(AND($F$12&gt;=$B152,COUNTIF($F$35:$I$45,"走行距離（高速道路）")=0),$F152=0),"不要",IF(AND($F$12&gt;=$B152,COUNTIF($F$35:$I$45,"走行距離（高速道路）")&gt;=1,$J152="NG"),"日数NG",IF(AND($F$12&gt;=$B152,COUNTIF($F$35:$I$45,"走行距離（高速道路）")&gt;=1,$F152=1,$CH152&lt;&gt;""),"OK","NG"))))</f>
        <v>不要</v>
      </c>
      <c r="DR152" s="192" t="str">
        <f ca="1">IF($F$12&lt;$B152,"",IF(OR(AND($F$12&gt;=$B152,COUNTIF($F$48:$I$58,"走行距離（高速道路）")=0),$H152=0),"不要",IF(AND($F$12&gt;=$B152,COUNTIF($F$48:$I$58,"走行距離（高速道路）")&gt;=1,$J152="NG"),"日数NG",IF(AND($F$12&gt;=$B152,COUNTIF($F$48:$I$58,"走行距離（高速道路）")&gt;=1,$H152=1,$CH152&lt;&gt;""),"OK","NG"))))</f>
        <v>不要</v>
      </c>
      <c r="DT152" s="192" t="str">
        <f ca="1">IF($F$12&lt;$B152,"",IF(COUNTIF($DN152:$DR152,"不要")=3,"OK",IF(OR($AX152="NG",$AX152="日数NG"),"距離NG",IF(DL152&gt;=0,"OK","NG"))))</f>
        <v>OK</v>
      </c>
      <c r="DV152" s="192" t="str">
        <f ca="1">IF($F$12&lt;$B152,"",IF(COUNTIF($DN152:$DR152,"不要")=3,"OK",IF(OR($AX152="NG",$AX152="日数NG"),"距離NG",IF(AND($F$12&gt;=$B152,AX152="OK",OR(DL152&lt;=AZ152,DL152="")),"OK","NG"))))</f>
        <v>OK</v>
      </c>
      <c r="DX152" s="107" t="str">
        <f ca="1">IF(OR($F$12&lt;$B152,COUNTIF($DN152:$DR152,"不要")=3),"",IF(AND($F$12&gt;=$B152,ISNUMBER(DL152)=TRUE),DL152,0))</f>
        <v/>
      </c>
      <c r="DZ152" s="192" t="str">
        <f ca="1">IF($F$12&lt;$B152,"",IF(AND($F$12&gt;=$B152,INDIRECT("'総括分析データ '!"&amp;DZ$78&amp;$C152)&lt;&gt;""),VALUE(INDIRECT("'総括分析データ '!"&amp;DZ$78&amp;$C152)),""))</f>
        <v/>
      </c>
      <c r="EB152" s="192" t="str">
        <f ca="1">IF($F$12&lt;$B152,"",IF(COUNTIF($CJ152:$CN152,"不要")=3,"OK",IF($N152="NG","日数NG",IF(OR(DZ152&gt;=0,DZ152=""),"OK","NG"))))</f>
        <v>OK</v>
      </c>
      <c r="ED152" s="192" t="str">
        <f ca="1">IF($F$12&lt;$B152,"",IF(COUNTIF($CJ152:$CN152,"不要")=3,"OK",IF($N152="NG","日数NG",IF(OR(DZ152&lt;=CH152,DZ152=""),"OK","NG"))))</f>
        <v>OK</v>
      </c>
      <c r="EF152" s="107">
        <f ca="1">IF($F$12&lt;$B152,"",IF(AND($F$12&gt;=$B152,ISNUMBER(DZ152)=TRUE),DZ152,0))</f>
        <v>0</v>
      </c>
      <c r="EH152" s="192" t="str">
        <f ca="1">IF($F$12&lt;$B152,"",IF(AND($F$12&gt;=$B152,INDIRECT("'総括分析データ '!"&amp;EH$78&amp;$C152)&lt;&gt;""),VALUE(INDIRECT("'総括分析データ '!"&amp;EH$78&amp;$C152)),""))</f>
        <v/>
      </c>
      <c r="EJ152" s="192" t="str">
        <f ca="1">IF($F$12&lt;$B152,"",IF(COUNTIF($CX152:$DB152,"不要")=3,"OK",IF(OR($AX152="NG",$AX152="日数NG"),"距離NG",IF(OR(EH152&gt;=0,EH152=""),"OK","NG"))))</f>
        <v>OK</v>
      </c>
      <c r="EL152" s="192" t="str">
        <f ca="1">IF($F$12&lt;$B152,"",IF(COUNTIF($CX152:$DB152,"不要")=3,"OK",IF(OR($AX152="NG",$AX152="日数NG"),"距離NG",IF(OR(EH152&lt;=120,EH152=""),"OK","NG"))))</f>
        <v>OK</v>
      </c>
      <c r="EN152" s="92">
        <f ca="1">IF($F$12&lt;$B152,"",IF(AND($F$12&gt;=$B152,ISNUMBER(EH152)=TRUE),EH152,0))</f>
        <v>0</v>
      </c>
      <c r="EP152">
        <v>37</v>
      </c>
      <c r="ER152" s="192" t="str">
        <f ca="1">IF($F$12&lt;$B152,"",IF(AND($F$12&gt;=$B152,INDIRECT("'総括分析データ '!"&amp;ER$78&amp;$C152)&lt;&gt;""),VALUE(INDIRECT("'総括分析データ '!"&amp;ER$78&amp;$C152)),""))</f>
        <v/>
      </c>
      <c r="ET152" s="192" t="str">
        <f ca="1">IF($F$12&lt;$B152,"",IF(AND($F$12&gt;=$B152,INDIRECT("'総括分析データ '!"&amp;ET$78&amp;$C152)&lt;&gt;""),VALUE(INDIRECT("'総括分析データ '!"&amp;ET$78&amp;$C152)),""))</f>
        <v/>
      </c>
      <c r="EV152" s="192" t="str">
        <f ca="1">IF($F$12&lt;$B152,"",IF(OR(AND($F$12&gt;=$B152,COUNTIF($F$22:$I$32,"荷積み・荷卸し")=0),$D152=0),"不要",IF(AND($F$12&gt;=$B152,COUNTIF($F$22:$I$32,"荷積み・荷卸し")&gt;=1,$J152="NG"),"日数NG",IF(OR(AND($F$12&gt;=$B152,COUNTIF($F$22:$I$32,"荷積み・荷卸し")&gt;=1,$D152=1,$ER152&lt;&gt;""),AND($F$12&gt;=$B152,COUNTIF($F$22:$I$32,"荷積み・荷卸し")&gt;=1,$D152=1,$ET152&lt;&gt;"")),"OK","NG"))))</f>
        <v>不要</v>
      </c>
      <c r="EX152" s="192" t="str">
        <f ca="1">IF($F$12&lt;$B152,"",IF(OR(AND($F$12&gt;=$B152,COUNTIF($F$35:$I$45,"荷積み・荷卸し")=0),$F152=0),"不要",IF(AND($F$12&gt;=$B152,COUNTIF($F$35:$I$45,"荷積み・荷卸し")&gt;=1,$J152="NG"),"日数NG",IF(OR(AND($F$12&gt;=$B152,COUNTIF($F$35:$I$45,"荷積み・荷卸し")&gt;=1,$F152=1,$ER152&lt;&gt;""),AND($F$12&gt;=$B152,COUNTIF($F$35:$I$45,"荷積み・荷卸し")&gt;=1,$F152=1,$ET152&lt;&gt;"")),"OK","NG"))))</f>
        <v>不要</v>
      </c>
      <c r="EZ152" s="192" t="str">
        <f ca="1">IF($F$12&lt;$B152,"",IF(OR(AND($F$12&gt;=$B152,COUNTIF($F$48:$I$58,"荷積み・荷卸し")=0),$H152=0),"不要",IF(AND($F$12&gt;=$B152,COUNTIF($F$48:$I$58,"荷積み・荷卸し")&gt;=1,$J152="NG"),"日数NG",IF(OR(AND($F$12&gt;=$B152,COUNTIF($F$48:$I$58,"荷積み・荷卸し")&gt;=1,$H152=1,$ER152&lt;&gt;""),AND($F$12&gt;=$B152,COUNTIF($F$48:$I$58,"荷積み・荷卸し")&gt;=1,$H152=1,$ET152&lt;&gt;"")),"OK","NG"))))</f>
        <v>不要</v>
      </c>
      <c r="FB152" s="192" t="str">
        <f ca="1">IF($F$12&lt;$B152,"",IF(COUNTIF($EV152:$EZ152,"不要")=3,"OK",IF($N152="NG","日数NG",IF(OR(ER152&gt;=0,ER152=""),"OK","NG"))))</f>
        <v>OK</v>
      </c>
      <c r="FD152" s="192" t="str">
        <f ca="1">IF($F$12&lt;$B152,"",IF(COUNTIF($EV152:$EZ152,"不要")=3,"OK",IF($N152="NG","日数NG",IF(OR(ER152&lt;=$L152*1440,ER152=""),"OK","NG"))))</f>
        <v>OK</v>
      </c>
      <c r="FF152" s="192" t="str">
        <f ca="1">IF($F$12&lt;$B152,"",IF(COUNTIF($EV152:$EZ152,"不要")=3,"OK",IF($N152="NG","日数NG",IF(OR(ET152&gt;=0,ET152=""),"OK","NG"))))</f>
        <v>OK</v>
      </c>
      <c r="FH152" s="192" t="str">
        <f ca="1">IF($F$12&lt;$B152,"",IF(COUNTIF($EV152:$EZ152,"不要")=3,"OK",IF($N152="NG","日数NG",IF(OR(ET152&lt;=$L152*1440,ET152=""),"OK","NG"))))</f>
        <v>OK</v>
      </c>
      <c r="FJ152" s="107" t="str">
        <f ca="1">IF($F$12&lt;$B152,"",IF(COUNTIF($EV152:$EZ152,"不要")=3,"",IF(AND($F$12&gt;=$B152,ISNUMBER(ER152)=TRUE),ER152,0)))</f>
        <v/>
      </c>
      <c r="FL152" s="107" t="str">
        <f ca="1">IF($F$12&lt;$B152,"",IF(COUNTIF($EV152:$EZ152,"不要")=3,"",IF(AND($F$12&gt;=$B152,ISNUMBER(ET152)=TRUE),ET152,0)))</f>
        <v/>
      </c>
      <c r="FN152" s="192" t="str">
        <f ca="1">IF($F$12&lt;$B152,"",IF(AND($F$12&gt;=$B152,INDIRECT("'総括分析データ '!"&amp;FN$78&amp;$C152)&lt;&gt;""),VALUE(INDIRECT("'総括分析データ '!"&amp;FN$78&amp;$C152)),""))</f>
        <v/>
      </c>
      <c r="FP152" s="192" t="str">
        <f ca="1">IF($F$12&lt;$B152,"",IF(OR(AND($F$12&gt;=$B152,COUNTIF($F$22:$I$32,"荷待ち時間")=0),$D152=0),"不要",IF(AND($F$12&gt;=$B152,COUNTIF($F$22:$I$32,"荷待ち時間")&gt;=1,$J152="NG"),"日数NG",IF(AND($F$12&gt;=$B152,COUNTIF($F$22:$I$32,"荷待ち時間")&gt;=1,$D152=1,$FN152&lt;&gt;""),"OK","NG"))))</f>
        <v>不要</v>
      </c>
      <c r="FR152" s="192" t="str">
        <f ca="1">IF($F$12&lt;$B152,"",IF(OR(AND($F$12&gt;=$B152,COUNTIF($F$35:$I$45,"荷待ち時間")=0),$F152=0),"不要",IF(AND($F$12&gt;=$B152,COUNTIF($F$35:$I$45,"荷待ち時間")&gt;=1,$J152="NG"),"日数NG",IF(AND($F$12&gt;=$B152,COUNTIF($F$35:$I$45,"荷待ち時間")&gt;=1,$F152=1,$FN152&lt;&gt;""),"OK","NG"))))</f>
        <v>不要</v>
      </c>
      <c r="FT152" s="192" t="str">
        <f ca="1">IF($F$12&lt;$B152,"",IF(OR(AND($F$12&gt;=$B152,COUNTIF($F$48:$I$58,"荷待ち時間")=0),$H152=0),"不要",IF(AND($F$12&gt;=$B152,COUNTIF($F$48:$I$58,"荷待ち時間")&gt;=1,$J152="NG"),"日数NG",IF(AND($F$12&gt;=$B152,COUNTIF($F$48:$I$58,"荷待ち時間")&gt;=1,$H152=1,$FN152&lt;&gt;""),"OK","NG"))))</f>
        <v>不要</v>
      </c>
      <c r="FV152" s="192" t="str">
        <f ca="1">IF($F$12&lt;$B152,"",IF(COUNTIF($FP152:$FT152,"不要")=3,"OK",IF($N152="NG","日数NG",IF(FN152&gt;=0,"OK","NG"))))</f>
        <v>OK</v>
      </c>
      <c r="FX152" s="192" t="str">
        <f ca="1">IF($F$12&lt;$B152,"",IF(COUNTIF($FP152:$FT152,"不要")=3,"OK",IF($N152="NG","日数NG",IF(AND($F$12&gt;=$B152,$N152="OK",FN152&lt;=$L152*1440),"OK","NG"))))</f>
        <v>OK</v>
      </c>
      <c r="FZ152" s="107" t="str">
        <f ca="1">IF($F$12&lt;$B152,"",IF(COUNTIF($FP152:$FT152,"不要")=3,"",IF(AND($F$12&gt;=$B152,ISNUMBER(FN152)=TRUE),FN152,0)))</f>
        <v/>
      </c>
      <c r="GB152">
        <v>37</v>
      </c>
      <c r="GD152" s="192" t="str">
        <f ca="1">IF($F$12&lt;$B152,"",IF(AND($F$12&gt;=$B152,INDIRECT("'総括分析データ '!"&amp;GD$78&amp;$C152)&lt;&gt;""),VALUE(INDIRECT("'総括分析データ '!"&amp;GD$78&amp;$C152)),""))</f>
        <v/>
      </c>
      <c r="GF152" s="192" t="str">
        <f ca="1">IF($F$12&lt;$B152,"",IF(OR(AND($F$12&gt;=$B152,COUNTIF($F$22:$I$32,"荷待ち時間（うちアイドリング時間）")=0),$D152=0),"不要",IF(AND($F$12&gt;=$B152,COUNTIF($F$22:$I$32,"荷待ち時間（うちアイドリング時間）")&gt;=1,$J152="NG"),"日数NG",IF(AND($F$12&gt;=$B152,COUNTIF($F$22:$I$32,"荷待ち時間（うちアイドリング時間）")&gt;=1,$D152=1,GD152&lt;&gt;""),"OK","NG"))))</f>
        <v>不要</v>
      </c>
      <c r="GH152" s="192" t="str">
        <f ca="1">IF($F$12&lt;$B152,"",IF(OR(AND($F$12&gt;=$B152,COUNTIF($F$35:$I$45,"荷待ち時間（うちアイドリング時間）")=0),$F152=0),"不要",IF(AND($F$12&gt;=$B152,COUNTIF($F$35:$I$45,"荷待ち時間（うちアイドリング時間）")&gt;=1,$J152="NG"),"日数NG",IF(AND($F$12&gt;=$B152,COUNTIF($F$35:$I$45,"荷待ち時間（うちアイドリング時間）")&gt;=1,$F152=1,$GD152&lt;&gt;""),"OK","NG"))))</f>
        <v>不要</v>
      </c>
      <c r="GJ152" s="192" t="str">
        <f ca="1">IF($F$12&lt;$B152,"",IF(OR(AND($F$12&gt;=$B152,COUNTIF($F$48:$I$58,"荷待ち時間（うちアイドリング時間）")=0),$H152=0),"不要",IF(AND($F$12&gt;=$B152,COUNTIF($F$48:$I$58,"荷待ち時間（うちアイドリング時間）")&gt;=1,$J152="NG"),"日数NG",IF(AND($F$12&gt;=$B152,COUNTIF($F$48:$I$58,"荷待ち時間（うちアイドリング時間）")&gt;=1,$H152=1,$GD152&lt;&gt;""),"OK","NG"))))</f>
        <v>不要</v>
      </c>
      <c r="GL152" s="192" t="str">
        <f ca="1">IF($F$12&lt;$B152,"",IF(OR(AND($F$12&gt;=$B152,$F152=0),AND($F$12&gt;=$B152,$F$16&lt;&gt;5)),"不要",IF(AND($F$12&gt;=$B152,$F$16=5,$GD152&lt;&gt;""),"OK","NG")))</f>
        <v>不要</v>
      </c>
      <c r="GN152" s="192" t="str">
        <f ca="1">IF($F$12&lt;$B152,"",IF($N152="NG","日数NG",IF(GD152&gt;=0,"OK","NG")))</f>
        <v>OK</v>
      </c>
      <c r="GP152" s="192" t="str">
        <f ca="1">IF($F$12&lt;$B152,"",IF($N152="NG","日数NG",IF(OR(COUNTIF(GF152:GL152,"不要")=4,AND($F$12&gt;=$B152,$N152="OK",$FN152&gt;=0,$GD152&lt;=FN152),AND($F$12&gt;=$B152,$N152="OK",$FN152="",$GD152&lt;=$L152*1440)),"OK","NG")))</f>
        <v>OK</v>
      </c>
      <c r="GR152" s="107" t="str">
        <f ca="1">IF($F$12&lt;$B152,"",IF(COUNTIF($GF152:$GJ152,"不要")=3,"",IF(AND($F$12&gt;=$B152,ISNUMBER(GD152)=TRUE),GD152,0)))</f>
        <v/>
      </c>
      <c r="GT152" s="192" t="str">
        <f ca="1">IF($F$12&lt;$B152,"",IF(AND($F$12&gt;=$B152,INDIRECT("'総括分析データ '!"&amp;GT$78&amp;$C152)&lt;&gt;""),VALUE(INDIRECT("'総括分析データ '!"&amp;GT$78&amp;$C152)),""))</f>
        <v/>
      </c>
      <c r="GV152" s="192" t="str">
        <f ca="1">IF($F$12&lt;$B152,"",IF(OR(AND($F$12&gt;=$B152,COUNTIF($F$22:$I$32,"早着による待機時間")=0),$D152=0),"不要",IF(AND($F$12&gt;=$B152,COUNTIF($F$22:$I$32,"早着による待機時間")&gt;=1,$J152="NG"),"日数NG",IF(AND($F$12&gt;=$B152,COUNTIF($F$22:$I$32,"早着による待機時間")&gt;=1,$D152=1,GT152&lt;&gt;""),"OK","NG"))))</f>
        <v>不要</v>
      </c>
      <c r="GX152" s="192" t="str">
        <f ca="1">IF($F$12&lt;$B152,"",IF(OR(AND($F$12&gt;=$B152,COUNTIF($F$35:$I$45,"早着による待機時間")=0),$F152=0),"不要",IF(AND($F$12&gt;=$B152,COUNTIF($F$35:$I$45,"早着による待機時間")&gt;=1,$J152="NG"),"日数NG",IF(AND($F$12&gt;=$B152,COUNTIF($F$35:$I$45,"早着による待機時間")&gt;=1,$F152=1,GT152&lt;&gt;""),"OK","NG"))))</f>
        <v>不要</v>
      </c>
      <c r="GZ152" s="192" t="str">
        <f ca="1">IF($F$12&lt;$B152,"",IF(OR(AND($F$12&gt;=$B152,COUNTIF($F$48:$I$58,"早着による待機時間")=0),$H152=0),"不要",IF(AND($F$12&gt;=$B152,COUNTIF($F$48:$I$58,"早着による待機時間")&gt;=1,$J152="NG"),"日数NG",IF(AND($F$12&gt;=$B152,COUNTIF($F$48:$I$58,"早着による待機時間")&gt;=1,$H152=1,GT152&lt;&gt;""),"OK","NG"))))</f>
        <v>不要</v>
      </c>
      <c r="HB152" s="192" t="str">
        <f ca="1">IF($F$12&lt;$B152,"",IF(COUNTIF($GV152:$GZ152,"不要")=3,"OK",IF($N152="NG","日数NG",IF(GT152&gt;=0,"OK","NG"))))</f>
        <v>OK</v>
      </c>
      <c r="HD152" s="192" t="str">
        <f ca="1">IF($F$12&lt;$B152,"",IF(COUNTIF($GV152:$GZ152,"不要")=3,"OK",IF($N152="NG","日数NG",IF(AND($F$12&gt;=$B152,$N152="OK",GT152&lt;=$L152*1440),"OK","NG"))))</f>
        <v>OK</v>
      </c>
      <c r="HF152" s="107" t="str">
        <f ca="1">IF($F$12&lt;$B152,"",IF(COUNTIF($GV152:$GZ152,"不要")=3,"",IF(AND($F$12&gt;=$B152,ISNUMBER(GT152)=TRUE),GT152,0)))</f>
        <v/>
      </c>
      <c r="HH152">
        <v>37</v>
      </c>
      <c r="HJ152" s="192" t="str">
        <f ca="1">IF($F$12&lt;$B152,"",IF(AND($F$12&gt;=$B152,INDIRECT("'総括分析データ '!"&amp;HJ$78&amp;$C152)&lt;&gt;""),VALUE(INDIRECT("'総括分析データ '!"&amp;HJ$78&amp;$C152)),""))</f>
        <v/>
      </c>
      <c r="HL152" s="192" t="str">
        <f ca="1">IF($F$12&lt;$B152,"",IF(OR(AND($F$12&gt;=$B152,COUNTIF($F$22:$I$32,"休憩")=0),$D152=0),"不要",IF(AND($F$12&gt;=$B152,COUNTIF($F$22:$I$32,"休憩")&gt;=1,$J152="NG"),"日数NG",IF(AND($F$12&gt;=$B152,COUNTIF($F$22:$I$32,"休憩")&gt;=1,$D152=1,HJ152&lt;&gt;""),"OK","NG"))))</f>
        <v>不要</v>
      </c>
      <c r="HN152" s="192" t="str">
        <f ca="1">IF($F$12&lt;$B152,"",IF(OR(AND($F$12&gt;=$B152,COUNTIF($F$35:$I$45,"休憩")=0),$F152=0),"不要",IF(AND($F$12&gt;=$B152,COUNTIF($F$35:$I$45,"休憩")&gt;=1,$J152="NG"),"日数NG",IF(AND($F$12&gt;=$B152,COUNTIF($F$35:$I$45,"休憩")&gt;=1,$F152=1,HJ152&lt;&gt;""),"OK","NG"))))</f>
        <v>不要</v>
      </c>
      <c r="HP152" s="192" t="str">
        <f ca="1">IF($F$12&lt;$B152,"",IF(OR(AND($F$12&gt;=$B152,COUNTIF($F$48:$I$58,"休憩")=0),$H152=0),"不要",IF(AND($F$12&gt;=$B152,COUNTIF($F$48:$I$58,"休憩")&gt;=1,$J152="NG"),"日数NG",IF(AND($F$12&gt;=$B152,COUNTIF($F$48:$I$58,"休憩")&gt;=1,$H152=1,HJ152&lt;&gt;""),"OK","NG"))))</f>
        <v>不要</v>
      </c>
      <c r="HR152" s="192" t="str">
        <f ca="1">IF($F$12&lt;$B152,"",IF(COUNTIF($HL152:$HP152,"不要")=3,"OK",IF($N152="NG","日数NG",IF(HJ152&gt;=0,"OK","NG"))))</f>
        <v>OK</v>
      </c>
      <c r="HT152" s="192" t="str">
        <f ca="1">IF($F$12&lt;$B152,"",IF(COUNTIF($HL152:$HP152,"不要")=3,"OK",IF($N152="NG","日数NG",IF(AND($F$12&gt;=$B152,$N152="OK",HJ152&lt;=$L152*1440),"OK","NG"))))</f>
        <v>OK</v>
      </c>
      <c r="HV152" s="107" t="str">
        <f ca="1">IF($F$12&lt;$B152,"",IF(COUNTIF($HL152:$HP152,"不要")=3,"",IF(AND($F$12&gt;=$B152,ISNUMBER(HJ152)=TRUE),HJ152,0)))</f>
        <v/>
      </c>
      <c r="HX152" s="192" t="str">
        <f ca="1">IF($F$12&lt;$B152,"",IF(AND($F$12&gt;=$B152,INDIRECT("'総括分析データ '!"&amp;HX$78&amp;$C152)&lt;&gt;""),VALUE(INDIRECT("'総括分析データ '!"&amp;HX$78&amp;$C152)),""))</f>
        <v/>
      </c>
      <c r="HZ152" s="192" t="str">
        <f ca="1">IF($F$12&lt;$B152,"",IF(OR(AND($F$12&gt;=$B152,COUNTIF($F$22:$I$32,"発着時刻")=0),$D152=0),"不要",IF(AND($F$12&gt;=$B152,COUNTIF($F$22:$I$32,"発着時刻")&gt;=1,$J152="NG"),"日数NG",IF(AND($F$12&gt;=$B152,COUNTIF($F$22:$I$32,"発着時刻")&gt;=1,$D152=1,HX152&lt;&gt;""),"OK","NG"))))</f>
        <v>不要</v>
      </c>
      <c r="IB152" s="192" t="str">
        <f ca="1">IF($F$12&lt;$B152,"",IF(OR(AND($F$12&gt;=$B152,COUNTIF($F$35:$I$45,"発着時刻")=0),$F152=0),"不要",IF(AND($F$12&gt;=$B152,COUNTIF($F$35:$I$45,"発着時刻")&gt;=1,$J152="NG"),"日数NG",IF(AND($F$12&gt;=$B152,COUNTIF($F$35:$I$45,"発着時刻")&gt;=1,$F152=1,HX152&lt;&gt;""),"OK","NG"))))</f>
        <v>不要</v>
      </c>
      <c r="ID152" s="192" t="str">
        <f ca="1">IF($F$12&lt;$B152,"",IF(OR(AND($F$12&gt;=$B152,COUNTIF($F$48:$I$58,"発着時刻")=0),$H152=0),"不要",IF(AND($F$12&gt;=$B152,COUNTIF($F$48:$I$58,"発着時刻")&gt;=1,$J152="NG"),"日数NG",IF(AND($F$12&gt;=$B152,COUNTIF($F$48:$I$58,"発着時刻")&gt;=1,$H152=1,HX152&lt;&gt;""),"OK","NG"))))</f>
        <v>不要</v>
      </c>
      <c r="IF152" s="192" t="str">
        <f ca="1">IF($F$12&lt;$B152,"",IF(COUNTIF(HZ152:ID152,"不要")=3,"OK",IF($N152="NG","日数NG",IF(HX152="","OK",IF(AND(HX152&gt;=0,HX152&lt;&gt;"",ROUNDUP(HX152,0)-ROUNDDOWN(HX152,0)=0),"OK","NG")))))</f>
        <v>OK</v>
      </c>
      <c r="IH152" s="107" t="str">
        <f ca="1">IF($F$12&lt;$B152,"",IF(COUNTIF(HZ152:ID152,"不要")=3,"",IF(AND($F$12&gt;=$B152,ISNUMBER(HX152)=TRUE),HX152,0)))</f>
        <v/>
      </c>
      <c r="IJ152" s="192" t="str">
        <f ca="1">IF($F$12&lt;$B152,"",IF(AND($F$12&gt;=$B152,INDIRECT("'総括分析データ '!"&amp;IJ$78&amp;$C152)&lt;&gt;""),INDIRECT("'総括分析データ '!"&amp;IJ$78&amp;$C152),""))</f>
        <v/>
      </c>
      <c r="IL152" s="192" t="str">
        <f ca="1">IF($F$12&lt;$B152,"",IF(OR(AND($F$12&gt;=$B152,COUNTIF($F$22:$I$32,"積載情報")=0),$D152=0),"不要",IF(AND($F$12&gt;=$B152,COUNTIF($F$22:$I$32,"積載情報")&gt;=1,$J152="NG"),"日数NG",IF(AND($F$12&gt;=$B152,COUNTIF($F$22:$I$32,"積載情報")&gt;=1,$D152=1,IJ152&lt;&gt;""),"OK","NG"))))</f>
        <v>不要</v>
      </c>
      <c r="IN152" s="192" t="str">
        <f ca="1">IF($F$12&lt;$B152,"",IF(OR(AND($F$12&gt;=$B152,COUNTIF($F$35:$I$45,"積載情報")=0),$F152=0),"不要",IF(AND($F$12&gt;=$B152,COUNTIF($F$35:$I$45,"積載情報")&gt;=1,$J152="NG"),"日数NG",IF(AND($F$12&gt;=$B152,COUNTIF($F$35:$I$45,"積載情報")&gt;=1,$F152=1,IJ152&lt;&gt;""),"OK","NG"))))</f>
        <v>不要</v>
      </c>
      <c r="IP152" s="192" t="str">
        <f ca="1">IF($F$12&lt;$B152,"",IF(OR(AND($F$12&gt;=$B152,COUNTIF($F$48:$I$58,"積載情報")=0),$H152=0),"不要",IF(AND($F$12&gt;=$B152,COUNTIF($F$48:$I$58,"積載情報")&gt;=1,$J152="NG"),"日数NG",IF(AND($F$12&gt;=$B152,COUNTIF($F$48:$I$58,"積載情報")&gt;=1,$H152=1,IJ152&lt;&gt;""),"OK","NG"))))</f>
        <v>不要</v>
      </c>
      <c r="IR152" s="192" t="str">
        <f ca="1">IF($F$12&lt;$B152,"",IF(COUNTIF(IL152:IP152,"不要")=3,"OK",IF($N152="NG","日数NG",IF(IJ152="","OK",IF(COUNTIF(プルダウンリスト!$C$5:$C$8,反映・確認シート!IJ152)=1,"OK","NG")))))</f>
        <v>OK</v>
      </c>
      <c r="IT152" s="107" t="str">
        <f ca="1">IF($F$12&lt;$B152,"",IF($F$12&lt;$B152,"",IF(COUNTIF(IL152:IP152,"不要")=3,"",IJ152)))</f>
        <v/>
      </c>
      <c r="IV152" s="192" t="str">
        <f ca="1">IF($F$12&lt;$B152,"",IF(OR(AND($F$12&gt;=$B152,COUNTIF($F$48:$I$58,"積載情報")=0),$H152=0),"不要",IF(AND($F$12&gt;=$B152,COUNTIF($F$48:$I$58,"積載情報")&gt;=1,$J152="NG"),"日数NG",IF(AND($F$12&gt;=$B152,COUNTIF($F$48:$I$58,"積載情報")&gt;=1,$H152=1,IP152&lt;&gt;""),"OK","NG"))))</f>
        <v>不要</v>
      </c>
      <c r="IX152">
        <v>37</v>
      </c>
      <c r="IZ152" s="192" t="str">
        <f ca="1">IF($F$12&lt;$B152,"",IF(AND($F$12&gt;=$B152,INDIRECT("'総括分析データ '!"&amp;IZ$78&amp;$C152)&lt;&gt;""),VALUE(INDIRECT("'総括分析データ '!"&amp;IZ$78&amp;$C152)),""))</f>
        <v/>
      </c>
      <c r="JB152" s="192" t="str">
        <f ca="1">IF($F$12&lt;$B152,"",IF(OR(AND($F$12&gt;=$B152,COUNTIF($F$22:$I$32,"空車情報")=0),$D152=0),"不要",IF(AND($F$12&gt;=$B152,COUNTIF($F$22:$I$32,"空車情報")&gt;=1,$J152="NG"),"日数NG",IF(AND($F$12&gt;=$B152,COUNTIF($F$22:$I$32,"空車情報")&gt;=1,$D152=1,IZ152&lt;&gt;""),"OK","NG"))))</f>
        <v>不要</v>
      </c>
      <c r="JD152" s="192" t="str">
        <f ca="1">IF($F$12&lt;$B152,"",IF(OR(AND($F$12&gt;=$B152,COUNTIF($F$35:$I$45,"空車情報")=0),$F152=0),"不要",IF(AND($F$12&gt;=$B152,COUNTIF($F$35:$I$45,"空車情報")&gt;=1,$J152="NG"),"日数NG",IF(AND($F$12&gt;=$B152,COUNTIF($F$35:$I$45,"空車情報")&gt;=1,$F152=1,IZ152&lt;&gt;""),"OK","NG"))))</f>
        <v>不要</v>
      </c>
      <c r="JF152" s="192" t="str">
        <f ca="1">IF($F$12&lt;$B152,"",IF(OR(AND($F$12&gt;=$B152,COUNTIF($F$48:$I$58,"空車情報")=0),$H152=0),"不要",IF(AND($F$12&gt;=$B152,COUNTIF($F$48:$I$58,"空車情報")&gt;=1,$J152="NG"),"日数NG",IF(AND($F$12&gt;=$B152,COUNTIF($F$48:$I$58,"空車情報")&gt;=1,$H152=1,IZ152&lt;&gt;""),"OK","NG"))))</f>
        <v>不要</v>
      </c>
      <c r="JH152" s="192" t="str">
        <f ca="1">IF($F$12&lt;$B152,"",IF(COUNTIF(JB152:JF152,"不要")=3,"OK",IF($N152="NG","日数NG",IF(IZ152&gt;=0,"OK","NG"))))</f>
        <v>OK</v>
      </c>
      <c r="JJ152" s="192" t="str">
        <f ca="1">IF($F$12&lt;$B152,"",IF(COUNTIF(JB152:JF152,"不要")=3,"OK",IF($N152="NG","日数NG",IF(OR(AND($F$12&gt;=$B152,$N152="OK",$CH152&gt;=0,IZ152&lt;=$CH152),AND($F$12&gt;=$B152,$N152="OK",$CH152="",IZ152&lt;=$L152*1440)),"OK","NG"))))</f>
        <v>OK</v>
      </c>
      <c r="JL152" s="107" t="str">
        <f ca="1">IF($F$12&lt;$B152,"",IF(COUNTIF(JB152:JF152,"不要")=3,"",IF(AND($F$12&gt;=$B152,ISNUMBER(IZ152)=TRUE),IZ152,0)))</f>
        <v/>
      </c>
      <c r="JN152" s="192" t="str">
        <f ca="1">IF($F$12&lt;$B152,"",IF(AND($F$12&gt;=$B152,INDIRECT("'総括分析データ '!"&amp;JN$78&amp;$C152)&lt;&gt;""),VALUE(INDIRECT("'総括分析データ '!"&amp;JN$78&amp;$C152)),""))</f>
        <v/>
      </c>
      <c r="JP152" s="192" t="str">
        <f ca="1">IF($F$12&lt;$B152,"",IF(OR(AND($F$12&gt;=$B152,COUNTIF($F$22:$I$32,"空車情報")=0),$D152=0),"不要",IF(AND($F$12&gt;=$B152,COUNTIF($F$22:$I$32,"空車情報")&gt;=1,$J152="NG"),"日数NG",IF(AND($F$12&gt;=$B152,COUNTIF($F$22:$I$32,"空車情報")&gt;=1,$D152=1,JN152&lt;&gt;""),"OK","NG"))))</f>
        <v>不要</v>
      </c>
      <c r="JR152" s="192" t="str">
        <f ca="1">IF($F$12&lt;$B152,"",IF(OR(AND($F$12&gt;=$B152,COUNTIF($F$35:$I$45,"空車情報")=0),$F152=0),"不要",IF(AND($F$12&gt;=$B152,COUNTIF($F$35:$I$45,"空車情報")&gt;=1,$J152="NG"),"日数NG",IF(AND($F$12&gt;=$B152,COUNTIF($F$35:$I$45,"空車情報")&gt;=1,$F152=1,JN152&lt;&gt;""),"OK","NG"))))</f>
        <v>不要</v>
      </c>
      <c r="JT152" s="192" t="str">
        <f ca="1">IF($F$12&lt;$B152,"",IF(OR(AND($F$12&gt;=$B152,COUNTIF($F$48:$I$58,"空車情報")=0),$H152=0),"不要",IF(AND($F$12&gt;=$B152,COUNTIF($F$48:$I$58,"空車情報")&gt;=1,$J152="NG"),"日数NG",IF(AND($F$12&gt;=$B152,COUNTIF($F$48:$I$58,"空車情報")&gt;=1,$H152=1,JN152&lt;&gt;""),"OK","NG"))))</f>
        <v>不要</v>
      </c>
      <c r="JV152" s="192" t="str">
        <f ca="1">IF($F$12&lt;$B152,"",IF(COUNTIF(JP152:JT152,"不要")=3,"OK",IF($N152="NG","日数NG",IF(AND($F$12&gt;=$B152,JN152&gt;=0,JN152&lt;=AV152),"OK","NG"))))</f>
        <v>OK</v>
      </c>
      <c r="JX152" s="107" t="str">
        <f ca="1">IF($F$12&lt;$B152,"",IF(COUNTIF(JP152:JT152,"不要")=3,"",IF(AND($F$12&gt;=$B152,ISNUMBER(JN152)=TRUE),JN152,0)))</f>
        <v/>
      </c>
      <c r="JZ152" s="192" t="str">
        <f ca="1">IF($F$12&lt;$B152,"",IF(AND($F$12&gt;=$B152,INDIRECT("'総括分析データ '!"&amp;JZ$78&amp;$C152)&lt;&gt;""),VALUE(INDIRECT("'総括分析データ '!"&amp;JZ$78&amp;$C152)),""))</f>
        <v/>
      </c>
      <c r="KB152" s="192" t="str">
        <f ca="1">IF($F$12&lt;$B152,"",IF(OR(AND($F$12&gt;=$B152,COUNTIF($F$22:$I$32,"空車情報")=0),$D152=0),"不要",IF(AND($F$12&gt;=$B152,COUNTIF($F$22:$I$32,"空車情報")&gt;=1,$J152="NG"),"日数NG",IF(AND($F$12&gt;=$B152,COUNTIF($F$22:$I$32,"空車情報")&gt;=1,$D152=1,JZ152&lt;&gt;""),"OK","NG"))))</f>
        <v>不要</v>
      </c>
      <c r="KD152" s="192" t="str">
        <f ca="1">IF($F$12&lt;$B152,"",IF(OR(AND($F$12&gt;=$B152,COUNTIF($F$35:$I$45,"空車情報")=0),$F152=0),"不要",IF(AND($F$12&gt;=$B152,COUNTIF($F$35:$I$45,"空車情報")&gt;=1,$J152="NG"),"日数NG",IF(AND($F$12&gt;=$B152,COUNTIF($F$35:$I$45,"空車情報")&gt;=1,$F152=1,JZ152&lt;&gt;""),"OK","NG"))))</f>
        <v>不要</v>
      </c>
      <c r="KF152" s="192" t="str">
        <f ca="1">IF($F$12&lt;$B152,"",IF(OR(AND($F$12&gt;=$B152,COUNTIF($F$48:$I$58,"空車情報")=0),$H152=0),"不要",IF(AND($F$12&gt;=$B152,COUNTIF($F$48:$I$58,"空車情報")&gt;=1,$J152="NG"),"日数NG",IF(AND($F$12&gt;=$B152,COUNTIF($F$48:$I$58,"空車情報")&gt;=1,$H152=1,JZ152&lt;&gt;""),"OK","NG"))))</f>
        <v>不要</v>
      </c>
      <c r="KH152" s="192" t="str">
        <f ca="1">IF($F$12&lt;$B152,"",IF(COUNTIF(KB152:KF152,"不要")=3,"OK",IF($N152="NG","日数NG",IF(AND($F$12&gt;=$B152,JZ152&gt;=0,JZ152&lt;=100),"OK","NG"))))</f>
        <v>OK</v>
      </c>
      <c r="KJ152" s="107" t="str">
        <f ca="1">IF($F$12&lt;$B152,"",IF(COUNTIF(KB152:KF152,"不要")=3,"",IF(AND($F$12&gt;=$B152,ISNUMBER(JZ152)=TRUE),JZ152,0)))</f>
        <v/>
      </c>
      <c r="KL152">
        <v>37</v>
      </c>
      <c r="KN152" s="192" t="str">
        <f ca="1">IF($F$12&lt;$B152,"",IF(AND($F$12&gt;=$B152,INDIRECT("'総括分析データ '!"&amp;KN$78&amp;$C152)&lt;&gt;""),VALUE(INDIRECT("'総括分析データ '!"&amp;KN$78&amp;$C152)),""))</f>
        <v/>
      </c>
      <c r="KP152" s="192" t="str">
        <f ca="1">IF($F$12&lt;$B152,"",IF(OR(AND($F$12&gt;=$B152,COUNTIF($F$22:$I$32,"交通情報")=0),$D152=0),"不要",IF(AND($F$12&gt;=$B152,COUNTIF($F$22:$I$32,"交通情報")&gt;=1,$AX152="*NG*"),"距離NG",IF(AND($F$12&gt;=$B152,COUNTIF($F$22:$I$32,"交通情報")&gt;=1,$D152=1,KN152&lt;&gt;""),"OK","NG"))))</f>
        <v>不要</v>
      </c>
      <c r="KR152" s="192" t="str">
        <f ca="1">IF($F$12&lt;$B152,"",IF(OR(AND($F$12&gt;=$B152,COUNTIF($F$35:$I$45,"交通情報")=0),$F152=0),"不要",IF(AND($F$12&gt;=$B152,COUNTIF($F$35:$I$45,"交通情報")&gt;=1,$AX152="*NG*"),"距離NG",IF(AND($F$12&gt;=$B152,COUNTIF($F$35:$I$45,"交通情報")&gt;=1,$F152=1,KN152&lt;&gt;""),"OK","NG"))))</f>
        <v>不要</v>
      </c>
      <c r="KT152" s="192" t="str">
        <f ca="1">IF($F$12&lt;$B152,"",IF(OR(AND($F$12&gt;=$B152,COUNTIF($F$48:$I$58,"交通情報")=0),$H152=0),"不要",IF(AND($F$12&gt;=$B152,COUNTIF($F$48:$I$58,"交通情報")&gt;=1,$AX152="*NG*"),"距離NG",IF(AND($F$12&gt;=$B152,COUNTIF($F$48:$I$58,"交通情報")&gt;=1,$H152=1,KN152&lt;&gt;""),"OK","NG"))))</f>
        <v>不要</v>
      </c>
      <c r="KV152" s="192" t="str">
        <f ca="1">IF($F$12&lt;$B152,"",IF(COUNTIF(KP152:KT152,"不要")=3,"OK",IF($N152="NG","日数NG",IF(AND($F$12&gt;=$B152,KN152&gt;=0,KN152&lt;=$AV152),"OK","NG"))))</f>
        <v>OK</v>
      </c>
      <c r="KX152" s="107" t="str">
        <f ca="1">IF($F$12&lt;$B152,"",IF(COUNTIF(KP152:KT152,"不要")=3,"",IF(AND($F$12&gt;=$B152,ISNUMBER(KN152)=TRUE),KN152,0)))</f>
        <v/>
      </c>
      <c r="KZ152" s="192" t="str">
        <f ca="1">IF($F$12&lt;$B152,"",IF(AND($F$12&gt;=$B152,INDIRECT("'総括分析データ '!"&amp;KZ$78&amp;$C152)&lt;&gt;""),VALUE(INDIRECT("'総括分析データ '!"&amp;KZ$78&amp;$C152)),""))</f>
        <v/>
      </c>
      <c r="LB152" s="192" t="str">
        <f ca="1">IF($F$12&lt;$B152,"",IF(OR(AND($F$12&gt;=$B152,COUNTIF($F$22:$I$32,"交通情報")=0),$D152=0),"不要",IF(AND($F$12&gt;=$B152,COUNTIF($F$22:$I$32,"交通情報")&gt;=1,$D152=1,KZ152&lt;&gt;""),"OK","NG")))</f>
        <v>不要</v>
      </c>
      <c r="LD152" s="192" t="str">
        <f ca="1">IF($F$12&lt;$B152,"",IF(OR(AND($F$12&gt;=$B152,COUNTIF($F$35:$I$45,"交通情報")=0),$F152=0),"不要",IF(AND($F$12&gt;=$B152,COUNTIF($F$35:$I$45,"交通情報")&gt;=1,$F152=1,KZ152&lt;&gt;""),"OK","NG")))</f>
        <v>不要</v>
      </c>
      <c r="LF152" s="192" t="str">
        <f ca="1">IF($F$12&lt;$B152,"",IF(OR(AND($F$12&gt;=$B152,COUNTIF($F$48:$I$58,"交通情報")=0),$H152=0),"不要",IF(AND($F$12&gt;=$B152,COUNTIF($F$48:$I$58,"交通情報")&gt;=1,$H152=1,KZ152&lt;&gt;""),"OK","NG")))</f>
        <v>不要</v>
      </c>
      <c r="LH152" s="192" t="str">
        <f ca="1">IF($F$12&lt;$B152,"",IF(COUNTIF(LB152:LF152,"不要")=3,"OK",IF($N152="NG","日数NG",IF(KZ152="","OK",IF(AND(KZ152&gt;=0,KZ152&lt;&gt;"",ROUNDUP(KZ152,0)-ROUNDDOWN(KZ152,0)=0),"OK","NG")))))</f>
        <v>OK</v>
      </c>
      <c r="LJ152" s="107" t="str">
        <f ca="1">IF($F$12&lt;$B152,"",IF(COUNTIF(LB152:LF152,"不要")=3,"",IF(AND($F$12&gt;=$B152,ISNUMBER(KZ152)=TRUE),KZ152,0)))</f>
        <v/>
      </c>
      <c r="LL152" s="192" t="str">
        <f ca="1">IF($F$12&lt;$B152,"",IF(AND($F$12&gt;=$B152,INDIRECT("'総括分析データ '!"&amp;LL$78&amp;$C152)&lt;&gt;""),VALUE(INDIRECT("'総括分析データ '!"&amp;LL$78&amp;$C152)),""))</f>
        <v/>
      </c>
      <c r="LN152" s="192" t="str">
        <f ca="1">IF($F$12&lt;$B152,"",IF(OR(AND($F$12&gt;=$B152,COUNTIF($F$22:$I$32,"交通情報")=0),$D152=0),"不要",IF(AND($F$12&gt;=$B152,COUNTIF($F$22:$I$32,"交通情報")&gt;=1,$J152="NG"),"日数NG",IF(AND($F$12&gt;=$B152,COUNTIF($F$22:$I$32,"交通情報")&gt;=1,$D152=1,LL152&lt;&gt;""),"OK","NG"))))</f>
        <v>不要</v>
      </c>
      <c r="LP152" s="192" t="str">
        <f ca="1">IF($F$12&lt;$B152,"",IF(OR(AND($F$12&gt;=$B152,COUNTIF($F$35:$I$45,"交通情報")=0),$F152=0),"不要",IF(AND($F$12&gt;=$B152,COUNTIF($F$35:$I$45,"交通情報")&gt;=1,$J152="NG"),"日数NG",IF(AND($F$12&gt;=$B152,COUNTIF($F$35:$I$45,"交通情報")&gt;=1,$F152=1,LL152&lt;&gt;""),"OK","NG"))))</f>
        <v>不要</v>
      </c>
      <c r="LR152" s="192" t="str">
        <f ca="1">IF($F$12&lt;$B152,"",IF(OR(AND($F$12&gt;=$B152,COUNTIF($F$48:$I$58,"交通情報")=0),$H152=0),"不要",IF(AND($F$12&gt;=$B152,COUNTIF($F$48:$I$58,"交通情報")&gt;=1,$J152="NG"),"日数NG",IF(AND($F$12&gt;=$B152,COUNTIF($F$48:$I$58,"交通情報")&gt;=1,$H152=1,LL152&lt;&gt;""),"OK","NG"))))</f>
        <v>不要</v>
      </c>
      <c r="LT152" s="192" t="str">
        <f ca="1">IF($F$12&lt;$B152,"",IF(COUNTIF(LN152:LR152,"不要")=3,"OK",IF($N152="NG","日数NG",IF(LL152&gt;=0,"OK","NG"))))</f>
        <v>OK</v>
      </c>
      <c r="LV152" s="192" t="str">
        <f ca="1">IF($F$12&lt;$B152,"",IF(COUNTIF(LN152:LR152,"不要")=3,"OK",IF($N152="NG","日数NG",IF(OR(AND($F$12&gt;=$B152,$N152="OK",$CH152&gt;=0,LL152&lt;=$CH152),AND($F$12&gt;=$B152,$N152="OK",$CH152="",LL152&lt;=$L152*1440)),"OK","NG"))))</f>
        <v>OK</v>
      </c>
      <c r="LX152" s="107" t="str">
        <f ca="1">IF($F$12&lt;$B152,"",IF(COUNTIF(LN152:LR152,"不要")=3,"",IF(AND($F$12&gt;=$B152,ISNUMBER(LL152)=TRUE),LL152,0)))</f>
        <v/>
      </c>
      <c r="LZ152">
        <v>37</v>
      </c>
      <c r="MB152" s="192" t="str">
        <f ca="1">IF($F$12&lt;$B152,"",IF(AND($F$12&gt;=$B152,INDIRECT("'総括分析データ '!"&amp;MB$78&amp;$C152)&lt;&gt;""),VALUE(INDIRECT("'総括分析データ '!"&amp;MB$78&amp;$C152)),""))</f>
        <v/>
      </c>
      <c r="MD152" s="192" t="str">
        <f ca="1">IF($F$12&lt;$B152,"",IF(OR(AND($F$12&gt;=$B152,COUNTIF($F$22:$I$32,"温度情報")=0),$D152=0),"不要",IF(AND($F$12&gt;=$B152,COUNTIF($F$22:$I$32,"温度情報")&gt;=1,$J152="NG"),"日数NG",IF(AND($F$12&gt;=$B152,COUNTIF($F$22:$I$32,"温度情報")&gt;=1,$D152=1,MB152&lt;&gt;""),"OK","NG"))))</f>
        <v>不要</v>
      </c>
      <c r="MF152" s="192" t="str">
        <f ca="1">IF($F$12&lt;$B152,"",IF(OR(AND($F$12&gt;=$B152,COUNTIF($F$35:$I$45,"温度情報")=0),$F152=0),"不要",IF(AND($F$12&gt;=$B152,COUNTIF($F$35:$I$45,"温度情報")&gt;=1,$J152="NG"),"日数NG",IF(AND($F$12&gt;=$B152,COUNTIF($F$35:$I$45,"温度情報")&gt;=1,$F152=1,MB152&lt;&gt;""),"OK","NG"))))</f>
        <v>不要</v>
      </c>
      <c r="MH152" s="192" t="str">
        <f ca="1">IF($F$12&lt;$B152,"",IF(OR(AND($F$12&gt;=$B152,COUNTIF($F$48:$I$58,"温度情報")=0),$H152=0),"不要",IF(AND($F$12&gt;=$B152,COUNTIF($F$48:$I$58,"温度情報")&gt;=1,$J152="NG"),"日数NG",IF(AND($F$12&gt;=$B152,COUNTIF($F$48:$I$58,"温度情報")&gt;=1,$H152=1,MB152&lt;&gt;""),"OK","NG"))))</f>
        <v>不要</v>
      </c>
      <c r="MJ152" s="192" t="str">
        <f ca="1">IF($F$12&lt;$B152,"",IF(COUNTIF(MD152:MH152,"不要")=3,"OK",IF(AND($F$12&gt;=$B152,MB152&gt;100,MB152&lt;-100),"BC","OK")))</f>
        <v>OK</v>
      </c>
      <c r="ML152" s="107" t="str">
        <f ca="1">IF($F$12&lt;$B152,"",IF(COUNTIF(MD152:MH152,"不要")=3,"",IF(AND($F$12&gt;=$B152,ISNUMBER(MB152)=TRUE),MB152,0)))</f>
        <v/>
      </c>
      <c r="MN152" s="192" t="str">
        <f ca="1">IF($F$12&lt;$B152,"",IF(AND($F$12&gt;=$B152,INDIRECT("'総括分析データ '!"&amp;MN$78&amp;$C152)&lt;&gt;""),VALUE(INDIRECT("'総括分析データ '!"&amp;MN$78&amp;$C152)),""))</f>
        <v/>
      </c>
      <c r="MP152" s="192" t="str">
        <f ca="1">IF($F$12&lt;$B152,"",IF(OR(AND($F$12&gt;=$B152,COUNTIF($F$22:$I$32,"温度情報")=0),$D152=0),"不要",IF(AND($F$12&gt;=$B152,COUNTIF($F$22:$I$32,"温度情報")&gt;=1,$J152="NG"),"日数NG",IF(AND($F$12&gt;=$B152,COUNTIF($F$22:$I$32,"温度情報")&gt;=1,$D152=1,MN152&lt;&gt;""),"OK","NG"))))</f>
        <v>不要</v>
      </c>
      <c r="MR152" s="192" t="str">
        <f ca="1">IF($F$12&lt;$B152,"",IF(OR(AND($F$12&gt;=$B152,COUNTIF($F$35:$I$45,"温度情報")=0),$F152=0),"不要",IF(AND($F$12&gt;=$B152,COUNTIF($F$35:$I$45,"温度情報")&gt;=1,$J152="NG"),"日数NG",IF(AND($F$12&gt;=$B152,COUNTIF($F$35:$I$45,"温度情報")&gt;=1,$F152=1,MN152&lt;&gt;""),"OK","NG"))))</f>
        <v>不要</v>
      </c>
      <c r="MT152" s="192" t="str">
        <f ca="1">IF($F$12&lt;$B152,"",IF(OR(AND($F$12&gt;=$B152,COUNTIF($F$48:$I$58,"温度情報")=0),$H152=0),"不要",IF(AND($F$12&gt;=$B152,COUNTIF($F$48:$I$58,"温度情報")&gt;=1,$J152="NG"),"日数NG",IF(AND($F$12&gt;=$B152,COUNTIF($F$48:$I$58,"温度情報")&gt;=1,$H152=1,MN152&lt;&gt;""),"OK","NG"))))</f>
        <v>不要</v>
      </c>
      <c r="MV152" s="192" t="str">
        <f ca="1">IF($F$12&lt;$B152,"",IF(COUNTIF(MP152:MT152,"不要")=3,"OK",IF(AND($F$12&gt;=$B152,MN152&gt;100,MN152&lt;-100),"BC","OK")))</f>
        <v>OK</v>
      </c>
      <c r="MX152" s="107" t="str">
        <f ca="1">IF($F$12&lt;$B152,"",IF(COUNTIF(MP152:MT152,"不要")=3,"",IF(AND($F$12&gt;=$B152,ISNUMBER(MN152)=TRUE),MN152,0)))</f>
        <v/>
      </c>
      <c r="MZ152" s="192" t="str">
        <f ca="1">IF($F$12&lt;$B152,"",IF(AND($F$12&gt;=$B152,INDIRECT("'総括分析データ '!"&amp;MZ$78&amp;$C152)&lt;&gt;""),VALUE(INDIRECT("'総括分析データ '!"&amp;MZ$78&amp;$C152)),""))</f>
        <v/>
      </c>
      <c r="NB152" s="192" t="str">
        <f ca="1">IF($F$12&lt;$B152,"",IF(OR(AND($F$12&gt;=$B152,COUNTIF($F$22:$I$32,"温度情報")=0),$D152=0),"不要",IF(AND($F$12&gt;=$B152,COUNTIF($F$22:$I$32,"温度情報")&gt;=1,$J152="NG"),"日数NG",IF(AND($F$12&gt;=$B152,COUNTIF($F$22:$I$32,"温度情報")&gt;=1,$D152=1,MZ152&lt;&gt;""),"OK","NG"))))</f>
        <v>不要</v>
      </c>
      <c r="ND152" s="192" t="str">
        <f ca="1">IF($F$12&lt;$B152,"",IF(OR(AND($F$12&gt;=$B152,COUNTIF($F$35:$I$45,"温度情報")=0),$F152=0),"不要",IF(AND($F$12&gt;=$B152,COUNTIF($F$35:$I$45,"温度情報")&gt;=1,$J152="NG"),"日数NG",IF(AND($F$12&gt;=$B152,COUNTIF($F$35:$I$45,"温度情報")&gt;=1,$F152=1,MZ152&lt;&gt;""),"OK","NG"))))</f>
        <v>不要</v>
      </c>
      <c r="NF152" s="192" t="str">
        <f ca="1">IF($F$12&lt;$B152,"",IF(OR(AND($F$12&gt;=$B152,COUNTIF($F$48:$I$58,"温度情報")=0),$H152=0),"不要",IF(AND($F$12&gt;=$B152,COUNTIF($F$48:$I$58,"温度情報")&gt;=1,$J152="NG"),"日数NG",IF(AND($F$12&gt;=$B152,COUNTIF($F$48:$I$58,"温度情報")&gt;=1,$H152=1,MZ152&lt;&gt;""),"OK","NG"))))</f>
        <v>不要</v>
      </c>
      <c r="NH152" s="192" t="str">
        <f ca="1">IF($F$12&lt;$B152,"",IF(COUNTIF(NB152:NF152,"不要")=3,"OK",IF($N152="NG","日数NG",IF(MZ152="","OK",IF(AND(MZ152&gt;=0,MZ152&lt;&gt;"",ROUNDUP(MZ152,0)-ROUNDDOWN(MZ152,0)=0),"OK","NG")))))</f>
        <v>OK</v>
      </c>
      <c r="NJ152" s="107" t="str">
        <f ca="1">IF($F$12&lt;$B152,"",IF(COUNTIF(NB152:NF152,"不要")=3,"",IF(AND($F$12&gt;=$B152,ISNUMBER(MZ152)=TRUE),MZ152,0)))</f>
        <v/>
      </c>
      <c r="NL152">
        <v>37</v>
      </c>
      <c r="NN152" s="192" t="str">
        <f ca="1">IF($F$12&lt;$B152,"",IF(AND($F$12&gt;=$B152,INDIRECT("'総括分析データ '!"&amp;NN$78&amp;$C152)&lt;&gt;""),INDIRECT("'総括分析データ '!"&amp;NN$78&amp;$C152),""))</f>
        <v/>
      </c>
      <c r="NP152" s="192" t="str">
        <f>IF(OR($F$12&lt;$B152,AND($F$64="",$H$64="",$J$64="")),"",IF(AND($F$12&gt;=$B152,OR($F$64="",$D152=0)),"不要",IF(AND($F$12&gt;=$B152,$F$64&lt;&gt;"",$D152=1,NN152&lt;&gt;""),"OK","NG")))</f>
        <v/>
      </c>
      <c r="NR152" s="192" t="str">
        <f>IF(OR($F$12&lt;$B152,AND($F$64="",$H$64="",$J$64="")),"",IF(AND($F$12&gt;=$B152,OR($H$64="",$H$64=17,$D152=0)),"不要",IF(AND($F$12&gt;=$B152,$H$64&lt;&gt;"",$D152=1,NN152&lt;&gt;""),"OK","NG")))</f>
        <v/>
      </c>
      <c r="NT152" s="107" t="str">
        <f>IF(OR(COUNTIF(NP152:NR152,"不要")=2,AND(NP152="",NR152="")),"",NN152)</f>
        <v/>
      </c>
      <c r="NV152" s="192" t="str">
        <f ca="1">IF($F$12&lt;$B152,"",IF(AND($F$12&gt;=$B152,INDIRECT("'総括分析データ '!"&amp;NV$78&amp;$C152)&lt;&gt;""),INDIRECT("'総括分析データ '!"&amp;NV$78&amp;$C152),""))</f>
        <v/>
      </c>
      <c r="NX152" s="192" t="str">
        <f>IF(OR($F$12&lt;$B152,AND($F$66="",$H$66="",$J$66="")),"",IF(AND($F$12&gt;=$B152,OR($F$66="",$D152=0)),"不要",IF(AND($F$12&gt;=$B152,$F$66&lt;&gt;"",$D152=1,NV152&lt;&gt;""),"OK","NG")))</f>
        <v/>
      </c>
      <c r="NZ152" s="192" t="str">
        <f>IF(OR($F$12&lt;$B152,AND($F$66="",$H$66="",$J$66="")),"",IF(AND($F$12&gt;=$B152,OR($H$66="",$H$66=17,$D152=0)),"不要",IF(AND($F$12&gt;=$B152,$H$66&lt;&gt;"",$D152=1,NV152&lt;&gt;""),"OK","NG")))</f>
        <v/>
      </c>
      <c r="OB152" s="107" t="str">
        <f>IF(OR(COUNTIF(NX152:NZ152,"不要")=2,AND(NX152="",NZ152="")),"",NV152)</f>
        <v/>
      </c>
      <c r="OD152" s="192" t="str">
        <f ca="1">IF($F$12&lt;$B152,"",IF(AND($F$12&gt;=$B152,INDIRECT("'総括分析データ '!"&amp;OD$78&amp;$C152)&lt;&gt;""),INDIRECT("'総括分析データ '!"&amp;OD$78&amp;$C152),""))</f>
        <v/>
      </c>
      <c r="OF152" s="192" t="str">
        <f>IF(OR($F$12&lt;$B152,AND($F$68="",$H$68="",$J$68="")),"",IF(AND($F$12&gt;=$B152,OR($F$68="",$D152=0)),"不要",IF(AND($F$12&gt;=$B152,$F$68&lt;&gt;"",$D152=1,OD152&lt;&gt;""),"OK","NG")))</f>
        <v/>
      </c>
      <c r="OH152" s="192" t="str">
        <f>IF(OR($F$12&lt;$B152,AND($F$68="",$H$68="",$J$68="")),"",IF(AND($F$12&gt;=$B152,OR($H$68="",$H$68=17,$D152=0)),"不要",IF(AND($F$12&gt;=$B152,$H$68&lt;&gt;"",$D152=1,OD152&lt;&gt;""),"OK","NG")))</f>
        <v/>
      </c>
      <c r="OJ152" s="107" t="str">
        <f>IF(OR(COUNTIF(OF152:OH152,"不要")=2,AND(OF152="",OH152="")),"",OD152)</f>
        <v/>
      </c>
      <c r="OL152" s="192" t="str">
        <f ca="1">IF($F$12&lt;$B152,"",IF(AND($F$12&gt;=$B152,INDIRECT("'総括分析データ '!"&amp;OL$78&amp;$C152)&lt;&gt;""),INDIRECT("'総括分析データ '!"&amp;OL$78&amp;$C152),""))</f>
        <v/>
      </c>
      <c r="ON152" s="192" t="str">
        <f>IF(OR($F$12&lt;$B152,AND($F$70="",$H$70="",$J$70="")),"",IF(AND($F$12&gt;=$B152,OR($F$70="",$D152=0)),"不要",IF(AND($F$12&gt;=$B152,$F$70&lt;&gt;"",$D152=1,OL152&lt;&gt;""),"OK","NG")))</f>
        <v/>
      </c>
      <c r="OP152" s="192" t="str">
        <f>IF(OR($F$12&lt;$B152,AND($F$70="",$H$70="",$J$70="")),"",IF(AND($F$12&gt;=$B152,OR($H$70="",$H$70=17,$D152=0)),"不要",IF(AND($F$12&gt;=$B152,$H$70&lt;&gt;"",$D152=1,OL152&lt;&gt;""),"OK","NG")))</f>
        <v/>
      </c>
      <c r="OR152" s="107" t="str">
        <f>IF(OR(COUNTIF(ON152:OP152,"不要")=2,AND(ON152="",OP152="")),"",OL152)</f>
        <v/>
      </c>
    </row>
    <row r="153" spans="2:408" ht="5.0999999999999996" customHeight="1" thickBot="1" x14ac:dyDescent="0.2">
      <c r="L153" s="6"/>
      <c r="CT153" s="108"/>
      <c r="EF153" s="108"/>
      <c r="FJ153" s="108"/>
      <c r="FL153" s="108"/>
      <c r="FZ153" s="108"/>
      <c r="GR153" s="108"/>
      <c r="HF153" s="108"/>
      <c r="HV153" s="108"/>
      <c r="IT153" s="6"/>
      <c r="JL153" s="108"/>
      <c r="JX153" s="6"/>
      <c r="KJ153" s="6"/>
      <c r="KX153" s="6"/>
      <c r="LJ153" s="6"/>
      <c r="LX153" s="108"/>
      <c r="ML153" s="6"/>
      <c r="MX153" s="6"/>
      <c r="NJ153" s="6"/>
    </row>
    <row r="154" spans="2:408" ht="14.25" thickBot="1" x14ac:dyDescent="0.2">
      <c r="B154">
        <v>38</v>
      </c>
      <c r="C154">
        <v>51</v>
      </c>
      <c r="D154" s="52">
        <f ca="1">IF($F$12&lt;$B154,"",IF(AND($F$12&gt;=$B154,INDIRECT("'総括分析データ '!"&amp;D$78&amp;$C154)="○"),1,IF(AND($F$12&gt;=$B154,INDIRECT("'総括分析データ '!"&amp;D$78&amp;$C154)&lt;&gt;"○"),0)))</f>
        <v>0</v>
      </c>
      <c r="F154" s="52">
        <f ca="1">IF($F$12&lt;$B154,"",IF(AND($F$12&gt;=$B154,INDIRECT("'総括分析データ '!"&amp;F$78&amp;$C154)="○"),1,IF(AND($F$12&gt;=$B154,INDIRECT("'総括分析データ '!"&amp;F$78&amp;$C154)&lt;&gt;"○"),0)))</f>
        <v>0</v>
      </c>
      <c r="H154" s="52">
        <f ca="1">IF($F$12&lt;$B154,"",IF(AND($F$12&gt;=$B154,INDIRECT("'総括分析データ '!"&amp;H$78&amp;$C154)="○"),1,IF(AND($F$12&gt;=$B154,INDIRECT("'総括分析データ '!"&amp;H$78&amp;$C154)&lt;&gt;"○"),0)))</f>
        <v>0</v>
      </c>
      <c r="J154" s="192" t="str">
        <f ca="1">IF($F$12&lt;B154,"",IF(AND($F$12&gt;=B154,$F$18="",H154=1),"NG",IF(AND($F$12&gt;=B154,$F$18=17,D154=0,F154=0,H154=0),"NG",IF(AND($F$12&gt;=B154,$F$18="",D154=0,F154=0),"NG",IF(AND($F$12&gt;=B154,OR(D154&gt;=2,F154&gt;=2,H154&gt;=2)),"NG","OK")))))</f>
        <v>NG</v>
      </c>
      <c r="L154" s="52">
        <f ca="1">IF($F$12&lt;B154,"",IF(ISNUMBER(INDIRECT("'総括分析データ '!"&amp;L$78&amp;$C154))=TRUE,VALUE(INDIRECT("'総括分析データ '!"&amp;L$78&amp;$C154)),0))</f>
        <v>0</v>
      </c>
      <c r="N154" s="192" t="str">
        <f ca="1">IF($F$12&lt;$B154,"",IF(AND(L154="",L154&lt;10),"NG","OK"))</f>
        <v>OK</v>
      </c>
      <c r="O154" s="6"/>
      <c r="P154" s="52" t="str">
        <f ca="1">IF($F$12&lt;$B154,"",IF(AND($F$12&gt;=$B154,INDIRECT("'総括分析データ '!"&amp;P$78&amp;$C154)&lt;&gt;""),INDIRECT("'総括分析データ '!"&amp;P$78&amp;$C154),""))</f>
        <v/>
      </c>
      <c r="R154" s="52" t="str">
        <f ca="1">IF($F$12&lt;$B154,"",IF(AND($F$12&gt;=$B154,INDIRECT("'総括分析データ '!"&amp;R$78&amp;$C154)&lt;&gt;""),UPPER(INDIRECT("'総括分析データ '!"&amp;R$78&amp;$C154)),""))</f>
        <v/>
      </c>
      <c r="T154" s="52" t="str">
        <f ca="1">IF($F$12&lt;$B154,"",IF(AND($F$12&gt;=$B154,INDIRECT("'総括分析データ '!"&amp;T$78&amp;$C154)&lt;&gt;""),INDIRECT("'総括分析データ '!"&amp;T$78&amp;$C154),""))</f>
        <v/>
      </c>
      <c r="V154" s="52" t="str">
        <f ca="1">IF($F$12&lt;$B154,"",IF(AND($F$12&gt;=$B154,INDIRECT("'総括分析データ '!"&amp;V$78&amp;$C154)&lt;&gt;""),VALUE(INDIRECT("'総括分析データ '!"&amp;V$78&amp;$C154)),""))</f>
        <v/>
      </c>
      <c r="X154" s="192" t="str">
        <f ca="1">IF($F$12&lt;$B154,"",IF(AND($F$12&gt;=$B154,COUNTIF(プルダウンリスト!$F$3:$F$137,反映・確認シート!P154)=1,COUNTIF(プルダウンリスト!$H$3:$H$4233,反映・確認シート!R154)&gt;=1,T154&lt;&gt;"",V154&lt;&gt;""),"OK","NG"))</f>
        <v>NG</v>
      </c>
      <c r="Z154" s="453" t="str">
        <f ca="1">P154&amp;R154&amp;T154&amp;V154</f>
        <v/>
      </c>
      <c r="AA154" s="454"/>
      <c r="AB154" s="455"/>
      <c r="AD154" s="453" t="str">
        <f ca="1">IF($F$12&lt;$B154,"",IF(AND($F$12&gt;=$B154,INDIRECT("'総括分析データ '!"&amp;AD$78&amp;$C154)&lt;&gt;""),ASC(INDIRECT("'総括分析データ '!"&amp;AD$78&amp;$C154)),""))</f>
        <v/>
      </c>
      <c r="AE154" s="454"/>
      <c r="AF154" s="455"/>
      <c r="AH154" s="192" t="str">
        <f ca="1">IF($F$12&lt;$B154,"",IF(AND($F$12&gt;=$B154,AD154&lt;&gt;""),"OK","NG"))</f>
        <v>NG</v>
      </c>
      <c r="AJ154" s="462" t="str">
        <f ca="1">IF($F$12&lt;$B154,"",IF(AND($F$12&gt;=$B154,INDIRECT("'総括分析データ '!"&amp;AJ$78&amp;$C154)&lt;&gt;""),DBCS(SUBSTITUTE(SUBSTITUTE(INDIRECT("'総括分析データ '!"&amp;AJ$78&amp;$C154),"　"," ")," ","")),""))</f>
        <v/>
      </c>
      <c r="AK154" s="463"/>
      <c r="AL154" s="464"/>
      <c r="AN154" s="192" t="str">
        <f ca="1">IF($F$12&lt;$B154,"",IF(AND($F$12&gt;=$B154,AJ154&lt;&gt;""),"OK","BC"))</f>
        <v>BC</v>
      </c>
      <c r="AP154" s="52" t="str">
        <f ca="1">IF(OR($F$12&lt;$B154,INDIRECT("'総括分析データ '!"&amp;AP$78&amp;$C154)=""),"",INDIRECT("'総括分析データ '!"&amp;AP$78&amp;$C154))</f>
        <v/>
      </c>
      <c r="AR154" s="192" t="str">
        <f ca="1">IF($F$12&lt;$B154,"",IF(AND($F$12&gt;=$B154,COUNTIF(プルダウンリスト!$C$13:$C$16,反映・確認シート!AP154)=1),"OK","NG"))</f>
        <v>NG</v>
      </c>
      <c r="AT154">
        <v>38</v>
      </c>
      <c r="AV154" s="192" t="str">
        <f ca="1">IF($F$12&lt;$B154,"",IF(AND($F$12&gt;=$B154,INDIRECT("'総括分析データ '!"&amp;AV$78&amp;$C154)&lt;&gt;""),INDIRECT("'総括分析データ '!"&amp;AV$78&amp;$C154),""))</f>
        <v/>
      </c>
      <c r="AX154" s="192" t="str">
        <f ca="1">IF($F$12&lt;$B154,"",IF($N154="NG","日数NG",IF(OR(AND($F$6="連携前",$F$12&gt;=$B154,AV154&gt;0,AV154&lt;L154*2880),AND($F$6="連携後",$F$12&gt;=$B154,AV154&gt;=0,AV154&lt;L154*2880)),"OK","NG")))</f>
        <v>NG</v>
      </c>
      <c r="AZ154" s="92">
        <f ca="1">IF($F$12&lt;$B154,"",IF(AND($F$12&gt;=$B154,ISNUMBER(AV154)=TRUE),AV154,0))</f>
        <v>0</v>
      </c>
      <c r="BB154" s="192" t="str">
        <f ca="1">IF($F$12&lt;$B154,"",IF(AND($F$12&gt;=$B154,INDIRECT("'総括分析データ '!"&amp;BB$78&amp;$C154)&lt;&gt;""),VALUE(INDIRECT("'総括分析データ '!"&amp;BB$78&amp;$C154)),""))</f>
        <v/>
      </c>
      <c r="BD154" s="192" t="str">
        <f ca="1">IF($F$12&lt;$B154,"",IF($N154="NG","日数NG",IF(BB154="","NG",IF(AND($F$12&gt;=$B154,$BB154&lt;=$L154*100),"OK","BC"))))</f>
        <v>NG</v>
      </c>
      <c r="BF154" s="192" t="str">
        <f ca="1">IF($F$12&lt;$B154,"",IF(OR($AX154="NG",$AX154="日数NG"),"距離NG",IF(AND($F$12&gt;=$B154,OR(AND($F$6="連携前",$BB154&gt;0),AND($F$6="連携後",$AZ154=0,$BB154=0),AND($F$6="連携後",$AZ154&gt;0,$BB154&gt;0))),"OK","NG")))</f>
        <v>距離NG</v>
      </c>
      <c r="BH154" s="92" t="str">
        <f ca="1">IF($F$12&lt;$B154,"",BB154)</f>
        <v/>
      </c>
      <c r="BJ154" s="192" t="str">
        <f ca="1">IF($F$12&lt;$B154,"",IF(AND($F$12&gt;=$B154,INDIRECT("'総括分析データ '!"&amp;BJ$78&amp;$C154)&lt;&gt;""),VALUE(INDIRECT("'総括分析データ '!"&amp;BJ$78&amp;$C154)),""))</f>
        <v/>
      </c>
      <c r="BL154" s="192" t="str">
        <f ca="1">IF($F$12&lt;$B154,"",IF($N154="NG","日数NG",IF(AND(BJ154&gt;=0,BJ154&lt;&gt;"",BJ154&lt;=100),"OK","NG")))</f>
        <v>NG</v>
      </c>
      <c r="BN154" s="92">
        <f ca="1">IF($F$12&lt;$B154,"",IF(AND($F$12&gt;=$B154,ISNUMBER(BJ154)=TRUE),BJ154,0))</f>
        <v>0</v>
      </c>
      <c r="BP154" s="192" t="str">
        <f ca="1">IF($F$12&lt;$B154,"",IF(AND($F$12&gt;=$B154,INDIRECT("'総括分析データ '!"&amp;BP$78&amp;$C154)&lt;&gt;""),VALUE(INDIRECT("'総括分析データ '!"&amp;BP$78&amp;$C154)),""))</f>
        <v/>
      </c>
      <c r="BR154" s="192" t="str">
        <f ca="1">IF($F$12&lt;$B154,"",IF(OR($AX154="NG",$AX154="日数NG"),"距離NG",IF(BP154="","NG",IF(AND($F$12&gt;=$B154,OR(AND($F$6="連携前",$BP154&gt;0),AND($F$6="連携後",$AZ154=0,$BP154=0),AND($F$6="連携後",$AZ154&gt;0,$BP154&gt;0))),"OK","NG"))))</f>
        <v>距離NG</v>
      </c>
      <c r="BT154" s="92">
        <f ca="1">IF($F$12&lt;$B154,"",IF(AND($F$12&gt;=$B154,ISNUMBER(BP154)=TRUE),BP154,0))</f>
        <v>0</v>
      </c>
      <c r="BV154" s="192" t="str">
        <f ca="1">IF($F$12&lt;$B154,"",IF(AND($F$12&gt;=$B154,INDIRECT("'総括分析データ '!"&amp;BV$78&amp;$C154)&lt;&gt;""),VALUE(INDIRECT("'総括分析データ '!"&amp;BV$78&amp;$C154)),""))</f>
        <v/>
      </c>
      <c r="BX154" s="192" t="str">
        <f ca="1">IF($F$12&lt;$B154,"",IF(AND($F$12&gt;=$B154,$F$16=5,$BV154=""),"NG","OK"))</f>
        <v>OK</v>
      </c>
      <c r="BZ154" s="192" t="str">
        <f ca="1">IF($F$12&lt;$B154,"",IF(AND($F$12&gt;=$B154,$BP154&lt;&gt;"",$BV154&gt;$BP154),"NG","OK"))</f>
        <v>OK</v>
      </c>
      <c r="CB154" s="92">
        <f ca="1">IF($F$12&lt;$B154,"",IF(AND($F$12&gt;=$B154,ISNUMBER(BV154)=TRUE),BV154,0))</f>
        <v>0</v>
      </c>
      <c r="CD154" s="92">
        <f ca="1">IF($F$12&lt;$B154,"",IF(AND($F$12&gt;=$B154,ISNUMBER(INDIRECT("'総括分析データ '!"&amp;CD$78&amp;$C154)=TRUE)),INDIRECT("'総括分析データ '!"&amp;CD$78&amp;$C154),0))</f>
        <v>0</v>
      </c>
      <c r="CF154">
        <v>38</v>
      </c>
      <c r="CH154" s="192" t="str">
        <f ca="1">IF($F$12&lt;$B154,"",IF(AND($F$12&gt;=$B154,INDIRECT("'総括分析データ '!"&amp;CH$78&amp;$C154)&lt;&gt;""),VALUE(INDIRECT("'総括分析データ '!"&amp;CH$78&amp;$C154)),""))</f>
        <v/>
      </c>
      <c r="CJ154" s="192" t="str">
        <f ca="1">IF($F$12&lt;$B154,"",IF(OR(AND($F$12&gt;=$B154,COUNTIF($F$22:$I$32,"走行時間")=0),$D154=0),"不要",IF(AND($F$12&gt;=$B154,COUNTIF($F$22:$I$32,"走行時間")=1,$J154="NG"),"日数NG",IF(AND($F$12&gt;=$B154,COUNTIF($F$22:$I$32,"走行時間")=1,$D154=1,$CH154&lt;&gt;""),"OK","NG"))))</f>
        <v>不要</v>
      </c>
      <c r="CL154" s="192" t="str">
        <f ca="1">IF($F$12&lt;$B154,"",IF(OR(AND($F$12&gt;=$B154,COUNTIF($F$35:$I$45,"走行時間")=0),$F154=0),"不要",IF(AND($F$12&gt;=$B154,COUNTIF($F$35:$I$45,"走行時間")=1,$J154="NG"),"日数NG",IF(AND($F$12&gt;=$B154,COUNTIF($F$35:$I$45,"走行時間")=1,$F154=1,$CH154&lt;&gt;""),"OK","NG"))))</f>
        <v>不要</v>
      </c>
      <c r="CN154" s="192" t="str">
        <f ca="1">IF($F$12&lt;$B154,"",IF(OR(AND($F$12&gt;=$B154,COUNTIF($F$48:$I$58,"走行時間")=0),$H154=0),"不要",IF(AND($F$12&gt;=$B154,COUNTIF($F$48:$I$58,"走行時間")=1,$J154="NG"),"日数NG",IF(AND($F$12&gt;=$B154,COUNTIF($F$48:$I$58,"走行時間")=1,$H154=1,$CH154&lt;&gt;""),"OK","NG"))))</f>
        <v>不要</v>
      </c>
      <c r="CP154" s="192" t="str">
        <f ca="1">IF($F$12&lt;$B154,"",IF(COUNTIF($CJ154:$CN154,"不要")=3,"OK",IF(OR($AX154="NG",$AX154="日数NG"),"距離NG",IF(AND($F$12&gt;=$B154,OR(AND($F$6="連携前",CH154&gt;0),AND($F$6="連携後",$AZ154=0,CH154=0),AND($F$6="連携後",$AZ154&gt;0,CH154&gt;0))),"OK","NG"))))</f>
        <v>OK</v>
      </c>
      <c r="CR154" s="192" t="str">
        <f ca="1">IF($F$12&lt;$B154,"",IF(COUNTIF($CJ154:$CN154,"不要")=3,"OK",IF(OR($AX154="NG",$AX154="日数NG"),"距離NG",IF(AND($F$12&gt;=$B154,$L154*1440&gt;=CH154),"OK","NG"))))</f>
        <v>OK</v>
      </c>
      <c r="CT154" s="107" t="str">
        <f ca="1">IF(OR(COUNTIF($CJ154:$CN154,"不要")=3,$F$12&lt;$B154),"",IF(AND($F$12&gt;=$B154,ISNUMBER(CH154)=TRUE),CH154,0))</f>
        <v/>
      </c>
      <c r="CV154" s="192" t="str">
        <f ca="1">IF($F$12&lt;$B154,"",IF(AND($F$12&gt;=$B154,INDIRECT("'総括分析データ '!"&amp;CV$78&amp;$C154)&lt;&gt;""),VALUE(INDIRECT("'総括分析データ '!"&amp;CV$78&amp;$C154)),""))</f>
        <v/>
      </c>
      <c r="CX154" s="192" t="str">
        <f ca="1">IF($F$12&lt;$B154,"",IF(OR(AND($F$12&gt;=$B154,COUNTIF($F$22:$I$32,"平均速度")=0),$D154=0),"不要",IF(AND($F$12&gt;=$B154,COUNTIF($F$22:$I$32,"平均速度")=1,$J154="NG"),"日数NG",IF(AND($F$12&gt;=$B154,COUNTIF($F$22:$I$32,"平均速度")=1,$D154=1,$CH154&lt;&gt;""),"OK","NG"))))</f>
        <v>不要</v>
      </c>
      <c r="CZ154" s="192" t="str">
        <f ca="1">IF($F$12&lt;$B154,"",IF(OR(AND($F$12&gt;=$B154,COUNTIF($F$35:$I$45,"平均速度")=0),$F154=0),"不要",IF(AND($F$12&gt;=$B154,COUNTIF($F$35:$I$45,"平均速度")=1,$J154="NG"),"日数NG",IF(AND($F$12&gt;=$B154,COUNTIF($F$35:$I$45,"平均速度")=1,$F154=1,$CH154&lt;&gt;""),"OK","NG"))))</f>
        <v>不要</v>
      </c>
      <c r="DB154" s="192" t="str">
        <f ca="1">IF($F$12&lt;$B154,"",IF(OR(AND($F$12&gt;=$B154,COUNTIF($F$48:$I$58,"平均速度")=0),$H154=0),"不要",IF(AND($F$12&gt;=$B154,COUNTIF($F$48:$I$58,"平均速度")=1,$J154="NG"),"日数NG",IF(AND($F$12&gt;=$B154,COUNTIF($F$48:$I$58,"平均速度")=1,$H154=1,$CH154&lt;&gt;""),"OK","NG"))))</f>
        <v>不要</v>
      </c>
      <c r="DD154" s="192" t="str">
        <f ca="1">IF($F$12&lt;$B154,"",IF(COUNTIF($CX154:$DB154,"不要")=3,"OK",IF(OR($AX154="NG",$AX154="日数NG"),"距離NG",IF(AND($F$12&gt;=$B154,OR(AND($F$6="連携前",CV154&gt;0),AND($F$6="連携後",$AV154=0,CV154=0),AND($F$6="連携後",$AV154&gt;0,CV154&gt;0))),"OK","NG"))))</f>
        <v>OK</v>
      </c>
      <c r="DF154" s="192" t="str">
        <f ca="1">IF($F$12&lt;$B154,"",IF(COUNTIF($CX154:$DB154,"不要")=3,"OK",IF(OR($AX154="NG",$AX154="日数NG"),"距離NG",IF(AND($F$12&gt;=$B154,CV154&lt;60),"OK",IF(AND($F$12&gt;=$B154,CV154&lt;120),"BC","NG")))))</f>
        <v>OK</v>
      </c>
      <c r="DH154" s="107" t="str">
        <f ca="1">IF(OR($F$12&lt;$B154,COUNTIF($CX154:$DB154,"不要")=3),"",IF(AND($F$12&gt;=$B154,ISNUMBER(CV154)=TRUE),CV154,0))</f>
        <v/>
      </c>
      <c r="DJ154">
        <v>38</v>
      </c>
      <c r="DL154" s="192" t="str">
        <f ca="1">IF($F$12&lt;$B154,"",IF(AND($F$12&gt;=$B154,INDIRECT("'総括分析データ '!"&amp;DL$78&amp;$C154)&lt;&gt;""),VALUE(INDIRECT("'総括分析データ '!"&amp;DL$78&amp;$C154)),""))</f>
        <v/>
      </c>
      <c r="DN154" s="192" t="str">
        <f ca="1">IF($F$12&lt;$B154,"",IF(OR(AND($F$12&gt;=$B154,COUNTIF($F$22:$I$32,"走行距離（高速道路）")=0),$D154=0),"不要",IF(AND($F$12&gt;=$B154,COUNTIF($F$22:$I$32,"走行距離（高速道路）")&gt;=1,$J154="NG"),"日数NG",IF(AND($F$12&gt;=$B154,COUNTIF($F$22:$I$32,"走行距離（高速道路）")&gt;=1,$D154=1,$CH154&lt;&gt;""),"OK","NG"))))</f>
        <v>不要</v>
      </c>
      <c r="DP154" s="192" t="str">
        <f ca="1">IF($F$12&lt;$B154,"",IF(OR(AND($F$12&gt;=$B154,COUNTIF($F$35:$I$45,"走行距離（高速道路）")=0),$F154=0),"不要",IF(AND($F$12&gt;=$B154,COUNTIF($F$35:$I$45,"走行距離（高速道路）")&gt;=1,$J154="NG"),"日数NG",IF(AND($F$12&gt;=$B154,COUNTIF($F$35:$I$45,"走行距離（高速道路）")&gt;=1,$F154=1,$CH154&lt;&gt;""),"OK","NG"))))</f>
        <v>不要</v>
      </c>
      <c r="DR154" s="192" t="str">
        <f ca="1">IF($F$12&lt;$B154,"",IF(OR(AND($F$12&gt;=$B154,COUNTIF($F$48:$I$58,"走行距離（高速道路）")=0),$H154=0),"不要",IF(AND($F$12&gt;=$B154,COUNTIF($F$48:$I$58,"走行距離（高速道路）")&gt;=1,$J154="NG"),"日数NG",IF(AND($F$12&gt;=$B154,COUNTIF($F$48:$I$58,"走行距離（高速道路）")&gt;=1,$H154=1,$CH154&lt;&gt;""),"OK","NG"))))</f>
        <v>不要</v>
      </c>
      <c r="DT154" s="192" t="str">
        <f ca="1">IF($F$12&lt;$B154,"",IF(COUNTIF($DN154:$DR154,"不要")=3,"OK",IF(OR($AX154="NG",$AX154="日数NG"),"距離NG",IF(DL154&gt;=0,"OK","NG"))))</f>
        <v>OK</v>
      </c>
      <c r="DV154" s="192" t="str">
        <f ca="1">IF($F$12&lt;$B154,"",IF(COUNTIF($DN154:$DR154,"不要")=3,"OK",IF(OR($AX154="NG",$AX154="日数NG"),"距離NG",IF(AND($F$12&gt;=$B154,AX154="OK",OR(DL154&lt;=AZ154,DL154="")),"OK","NG"))))</f>
        <v>OK</v>
      </c>
      <c r="DX154" s="107" t="str">
        <f ca="1">IF(OR($F$12&lt;$B154,COUNTIF($DN154:$DR154,"不要")=3),"",IF(AND($F$12&gt;=$B154,ISNUMBER(DL154)=TRUE),DL154,0))</f>
        <v/>
      </c>
      <c r="DZ154" s="192" t="str">
        <f ca="1">IF($F$12&lt;$B154,"",IF(AND($F$12&gt;=$B154,INDIRECT("'総括分析データ '!"&amp;DZ$78&amp;$C154)&lt;&gt;""),VALUE(INDIRECT("'総括分析データ '!"&amp;DZ$78&amp;$C154)),""))</f>
        <v/>
      </c>
      <c r="EB154" s="192" t="str">
        <f ca="1">IF($F$12&lt;$B154,"",IF(COUNTIF($CJ154:$CN154,"不要")=3,"OK",IF($N154="NG","日数NG",IF(OR(DZ154&gt;=0,DZ154=""),"OK","NG"))))</f>
        <v>OK</v>
      </c>
      <c r="ED154" s="192" t="str">
        <f ca="1">IF($F$12&lt;$B154,"",IF(COUNTIF($CJ154:$CN154,"不要")=3,"OK",IF($N154="NG","日数NG",IF(OR(DZ154&lt;=CH154,DZ154=""),"OK","NG"))))</f>
        <v>OK</v>
      </c>
      <c r="EF154" s="107">
        <f ca="1">IF($F$12&lt;$B154,"",IF(AND($F$12&gt;=$B154,ISNUMBER(DZ154)=TRUE),DZ154,0))</f>
        <v>0</v>
      </c>
      <c r="EH154" s="192" t="str">
        <f ca="1">IF($F$12&lt;$B154,"",IF(AND($F$12&gt;=$B154,INDIRECT("'総括分析データ '!"&amp;EH$78&amp;$C154)&lt;&gt;""),VALUE(INDIRECT("'総括分析データ '!"&amp;EH$78&amp;$C154)),""))</f>
        <v/>
      </c>
      <c r="EJ154" s="192" t="str">
        <f ca="1">IF($F$12&lt;$B154,"",IF(COUNTIF($CX154:$DB154,"不要")=3,"OK",IF(OR($AX154="NG",$AX154="日数NG"),"距離NG",IF(OR(EH154&gt;=0,EH154=""),"OK","NG"))))</f>
        <v>OK</v>
      </c>
      <c r="EL154" s="192" t="str">
        <f ca="1">IF($F$12&lt;$B154,"",IF(COUNTIF($CX154:$DB154,"不要")=3,"OK",IF(OR($AX154="NG",$AX154="日数NG"),"距離NG",IF(OR(EH154&lt;=120,EH154=""),"OK","NG"))))</f>
        <v>OK</v>
      </c>
      <c r="EN154" s="92">
        <f ca="1">IF($F$12&lt;$B154,"",IF(AND($F$12&gt;=$B154,ISNUMBER(EH154)=TRUE),EH154,0))</f>
        <v>0</v>
      </c>
      <c r="EP154">
        <v>38</v>
      </c>
      <c r="ER154" s="192" t="str">
        <f ca="1">IF($F$12&lt;$B154,"",IF(AND($F$12&gt;=$B154,INDIRECT("'総括分析データ '!"&amp;ER$78&amp;$C154)&lt;&gt;""),VALUE(INDIRECT("'総括分析データ '!"&amp;ER$78&amp;$C154)),""))</f>
        <v/>
      </c>
      <c r="ET154" s="192" t="str">
        <f ca="1">IF($F$12&lt;$B154,"",IF(AND($F$12&gt;=$B154,INDIRECT("'総括分析データ '!"&amp;ET$78&amp;$C154)&lt;&gt;""),VALUE(INDIRECT("'総括分析データ '!"&amp;ET$78&amp;$C154)),""))</f>
        <v/>
      </c>
      <c r="EV154" s="192" t="str">
        <f ca="1">IF($F$12&lt;$B154,"",IF(OR(AND($F$12&gt;=$B154,COUNTIF($F$22:$I$32,"荷積み・荷卸し")=0),$D154=0),"不要",IF(AND($F$12&gt;=$B154,COUNTIF($F$22:$I$32,"荷積み・荷卸し")&gt;=1,$J154="NG"),"日数NG",IF(OR(AND($F$12&gt;=$B154,COUNTIF($F$22:$I$32,"荷積み・荷卸し")&gt;=1,$D154=1,$ER154&lt;&gt;""),AND($F$12&gt;=$B154,COUNTIF($F$22:$I$32,"荷積み・荷卸し")&gt;=1,$D154=1,$ET154&lt;&gt;"")),"OK","NG"))))</f>
        <v>不要</v>
      </c>
      <c r="EX154" s="192" t="str">
        <f ca="1">IF($F$12&lt;$B154,"",IF(OR(AND($F$12&gt;=$B154,COUNTIF($F$35:$I$45,"荷積み・荷卸し")=0),$F154=0),"不要",IF(AND($F$12&gt;=$B154,COUNTIF($F$35:$I$45,"荷積み・荷卸し")&gt;=1,$J154="NG"),"日数NG",IF(OR(AND($F$12&gt;=$B154,COUNTIF($F$35:$I$45,"荷積み・荷卸し")&gt;=1,$F154=1,$ER154&lt;&gt;""),AND($F$12&gt;=$B154,COUNTIF($F$35:$I$45,"荷積み・荷卸し")&gt;=1,$F154=1,$ET154&lt;&gt;"")),"OK","NG"))))</f>
        <v>不要</v>
      </c>
      <c r="EZ154" s="192" t="str">
        <f ca="1">IF($F$12&lt;$B154,"",IF(OR(AND($F$12&gt;=$B154,COUNTIF($F$48:$I$58,"荷積み・荷卸し")=0),$H154=0),"不要",IF(AND($F$12&gt;=$B154,COUNTIF($F$48:$I$58,"荷積み・荷卸し")&gt;=1,$J154="NG"),"日数NG",IF(OR(AND($F$12&gt;=$B154,COUNTIF($F$48:$I$58,"荷積み・荷卸し")&gt;=1,$H154=1,$ER154&lt;&gt;""),AND($F$12&gt;=$B154,COUNTIF($F$48:$I$58,"荷積み・荷卸し")&gt;=1,$H154=1,$ET154&lt;&gt;"")),"OK","NG"))))</f>
        <v>不要</v>
      </c>
      <c r="FB154" s="192" t="str">
        <f ca="1">IF($F$12&lt;$B154,"",IF(COUNTIF($EV154:$EZ154,"不要")=3,"OK",IF($N154="NG","日数NG",IF(OR(ER154&gt;=0,ER154=""),"OK","NG"))))</f>
        <v>OK</v>
      </c>
      <c r="FD154" s="192" t="str">
        <f ca="1">IF($F$12&lt;$B154,"",IF(COUNTIF($EV154:$EZ154,"不要")=3,"OK",IF($N154="NG","日数NG",IF(OR(ER154&lt;=$L154*1440,ER154=""),"OK","NG"))))</f>
        <v>OK</v>
      </c>
      <c r="FF154" s="192" t="str">
        <f ca="1">IF($F$12&lt;$B154,"",IF(COUNTIF($EV154:$EZ154,"不要")=3,"OK",IF($N154="NG","日数NG",IF(OR(ET154&gt;=0,ET154=""),"OK","NG"))))</f>
        <v>OK</v>
      </c>
      <c r="FH154" s="192" t="str">
        <f ca="1">IF($F$12&lt;$B154,"",IF(COUNTIF($EV154:$EZ154,"不要")=3,"OK",IF($N154="NG","日数NG",IF(OR(ET154&lt;=$L154*1440,ET154=""),"OK","NG"))))</f>
        <v>OK</v>
      </c>
      <c r="FJ154" s="107" t="str">
        <f ca="1">IF($F$12&lt;$B154,"",IF(COUNTIF($EV154:$EZ154,"不要")=3,"",IF(AND($F$12&gt;=$B154,ISNUMBER(ER154)=TRUE),ER154,0)))</f>
        <v/>
      </c>
      <c r="FL154" s="107" t="str">
        <f ca="1">IF($F$12&lt;$B154,"",IF(COUNTIF($EV154:$EZ154,"不要")=3,"",IF(AND($F$12&gt;=$B154,ISNUMBER(ET154)=TRUE),ET154,0)))</f>
        <v/>
      </c>
      <c r="FN154" s="192" t="str">
        <f ca="1">IF($F$12&lt;$B154,"",IF(AND($F$12&gt;=$B154,INDIRECT("'総括分析データ '!"&amp;FN$78&amp;$C154)&lt;&gt;""),VALUE(INDIRECT("'総括分析データ '!"&amp;FN$78&amp;$C154)),""))</f>
        <v/>
      </c>
      <c r="FP154" s="192" t="str">
        <f ca="1">IF($F$12&lt;$B154,"",IF(OR(AND($F$12&gt;=$B154,COUNTIF($F$22:$I$32,"荷待ち時間")=0),$D154=0),"不要",IF(AND($F$12&gt;=$B154,COUNTIF($F$22:$I$32,"荷待ち時間")&gt;=1,$J154="NG"),"日数NG",IF(AND($F$12&gt;=$B154,COUNTIF($F$22:$I$32,"荷待ち時間")&gt;=1,$D154=1,$FN154&lt;&gt;""),"OK","NG"))))</f>
        <v>不要</v>
      </c>
      <c r="FR154" s="192" t="str">
        <f ca="1">IF($F$12&lt;$B154,"",IF(OR(AND($F$12&gt;=$B154,COUNTIF($F$35:$I$45,"荷待ち時間")=0),$F154=0),"不要",IF(AND($F$12&gt;=$B154,COUNTIF($F$35:$I$45,"荷待ち時間")&gt;=1,$J154="NG"),"日数NG",IF(AND($F$12&gt;=$B154,COUNTIF($F$35:$I$45,"荷待ち時間")&gt;=1,$F154=1,$FN154&lt;&gt;""),"OK","NG"))))</f>
        <v>不要</v>
      </c>
      <c r="FT154" s="192" t="str">
        <f ca="1">IF($F$12&lt;$B154,"",IF(OR(AND($F$12&gt;=$B154,COUNTIF($F$48:$I$58,"荷待ち時間")=0),$H154=0),"不要",IF(AND($F$12&gt;=$B154,COUNTIF($F$48:$I$58,"荷待ち時間")&gt;=1,$J154="NG"),"日数NG",IF(AND($F$12&gt;=$B154,COUNTIF($F$48:$I$58,"荷待ち時間")&gt;=1,$H154=1,$FN154&lt;&gt;""),"OK","NG"))))</f>
        <v>不要</v>
      </c>
      <c r="FV154" s="192" t="str">
        <f ca="1">IF($F$12&lt;$B154,"",IF(COUNTIF($FP154:$FT154,"不要")=3,"OK",IF($N154="NG","日数NG",IF(FN154&gt;=0,"OK","NG"))))</f>
        <v>OK</v>
      </c>
      <c r="FX154" s="192" t="str">
        <f ca="1">IF($F$12&lt;$B154,"",IF(COUNTIF($FP154:$FT154,"不要")=3,"OK",IF($N154="NG","日数NG",IF(AND($F$12&gt;=$B154,$N154="OK",FN154&lt;=$L154*1440),"OK","NG"))))</f>
        <v>OK</v>
      </c>
      <c r="FZ154" s="107" t="str">
        <f ca="1">IF($F$12&lt;$B154,"",IF(COUNTIF($FP154:$FT154,"不要")=3,"",IF(AND($F$12&gt;=$B154,ISNUMBER(FN154)=TRUE),FN154,0)))</f>
        <v/>
      </c>
      <c r="GB154">
        <v>38</v>
      </c>
      <c r="GD154" s="192" t="str">
        <f ca="1">IF($F$12&lt;$B154,"",IF(AND($F$12&gt;=$B154,INDIRECT("'総括分析データ '!"&amp;GD$78&amp;$C154)&lt;&gt;""),VALUE(INDIRECT("'総括分析データ '!"&amp;GD$78&amp;$C154)),""))</f>
        <v/>
      </c>
      <c r="GF154" s="192" t="str">
        <f ca="1">IF($F$12&lt;$B154,"",IF(OR(AND($F$12&gt;=$B154,COUNTIF($F$22:$I$32,"荷待ち時間（うちアイドリング時間）")=0),$D154=0),"不要",IF(AND($F$12&gt;=$B154,COUNTIF($F$22:$I$32,"荷待ち時間（うちアイドリング時間）")&gt;=1,$J154="NG"),"日数NG",IF(AND($F$12&gt;=$B154,COUNTIF($F$22:$I$32,"荷待ち時間（うちアイドリング時間）")&gt;=1,$D154=1,GD154&lt;&gt;""),"OK","NG"))))</f>
        <v>不要</v>
      </c>
      <c r="GH154" s="192" t="str">
        <f ca="1">IF($F$12&lt;$B154,"",IF(OR(AND($F$12&gt;=$B154,COUNTIF($F$35:$I$45,"荷待ち時間（うちアイドリング時間）")=0),$F154=0),"不要",IF(AND($F$12&gt;=$B154,COUNTIF($F$35:$I$45,"荷待ち時間（うちアイドリング時間）")&gt;=1,$J154="NG"),"日数NG",IF(AND($F$12&gt;=$B154,COUNTIF($F$35:$I$45,"荷待ち時間（うちアイドリング時間）")&gt;=1,$F154=1,$GD154&lt;&gt;""),"OK","NG"))))</f>
        <v>不要</v>
      </c>
      <c r="GJ154" s="192" t="str">
        <f ca="1">IF($F$12&lt;$B154,"",IF(OR(AND($F$12&gt;=$B154,COUNTIF($F$48:$I$58,"荷待ち時間（うちアイドリング時間）")=0),$H154=0),"不要",IF(AND($F$12&gt;=$B154,COUNTIF($F$48:$I$58,"荷待ち時間（うちアイドリング時間）")&gt;=1,$J154="NG"),"日数NG",IF(AND($F$12&gt;=$B154,COUNTIF($F$48:$I$58,"荷待ち時間（うちアイドリング時間）")&gt;=1,$H154=1,$GD154&lt;&gt;""),"OK","NG"))))</f>
        <v>不要</v>
      </c>
      <c r="GL154" s="192" t="str">
        <f ca="1">IF($F$12&lt;$B154,"",IF(OR(AND($F$12&gt;=$B154,$F154=0),AND($F$12&gt;=$B154,$F$16&lt;&gt;5)),"不要",IF(AND($F$12&gt;=$B154,$F$16=5,$GD154&lt;&gt;""),"OK","NG")))</f>
        <v>不要</v>
      </c>
      <c r="GN154" s="192" t="str">
        <f ca="1">IF($F$12&lt;$B154,"",IF($N154="NG","日数NG",IF(GD154&gt;=0,"OK","NG")))</f>
        <v>OK</v>
      </c>
      <c r="GP154" s="192" t="str">
        <f ca="1">IF($F$12&lt;$B154,"",IF($N154="NG","日数NG",IF(OR(COUNTIF(GF154:GL154,"不要")=4,AND($F$12&gt;=$B154,$N154="OK",$FN154&gt;=0,$GD154&lt;=FN154),AND($F$12&gt;=$B154,$N154="OK",$FN154="",$GD154&lt;=$L154*1440)),"OK","NG")))</f>
        <v>OK</v>
      </c>
      <c r="GR154" s="107" t="str">
        <f ca="1">IF($F$12&lt;$B154,"",IF(COUNTIF($GF154:$GJ154,"不要")=3,"",IF(AND($F$12&gt;=$B154,ISNUMBER(GD154)=TRUE),GD154,0)))</f>
        <v/>
      </c>
      <c r="GT154" s="192" t="str">
        <f ca="1">IF($F$12&lt;$B154,"",IF(AND($F$12&gt;=$B154,INDIRECT("'総括分析データ '!"&amp;GT$78&amp;$C154)&lt;&gt;""),VALUE(INDIRECT("'総括分析データ '!"&amp;GT$78&amp;$C154)),""))</f>
        <v/>
      </c>
      <c r="GV154" s="192" t="str">
        <f ca="1">IF($F$12&lt;$B154,"",IF(OR(AND($F$12&gt;=$B154,COUNTIF($F$22:$I$32,"早着による待機時間")=0),$D154=0),"不要",IF(AND($F$12&gt;=$B154,COUNTIF($F$22:$I$32,"早着による待機時間")&gt;=1,$J154="NG"),"日数NG",IF(AND($F$12&gt;=$B154,COUNTIF($F$22:$I$32,"早着による待機時間")&gt;=1,$D154=1,GT154&lt;&gt;""),"OK","NG"))))</f>
        <v>不要</v>
      </c>
      <c r="GX154" s="192" t="str">
        <f ca="1">IF($F$12&lt;$B154,"",IF(OR(AND($F$12&gt;=$B154,COUNTIF($F$35:$I$45,"早着による待機時間")=0),$F154=0),"不要",IF(AND($F$12&gt;=$B154,COUNTIF($F$35:$I$45,"早着による待機時間")&gt;=1,$J154="NG"),"日数NG",IF(AND($F$12&gt;=$B154,COUNTIF($F$35:$I$45,"早着による待機時間")&gt;=1,$F154=1,GT154&lt;&gt;""),"OK","NG"))))</f>
        <v>不要</v>
      </c>
      <c r="GZ154" s="192" t="str">
        <f ca="1">IF($F$12&lt;$B154,"",IF(OR(AND($F$12&gt;=$B154,COUNTIF($F$48:$I$58,"早着による待機時間")=0),$H154=0),"不要",IF(AND($F$12&gt;=$B154,COUNTIF($F$48:$I$58,"早着による待機時間")&gt;=1,$J154="NG"),"日数NG",IF(AND($F$12&gt;=$B154,COUNTIF($F$48:$I$58,"早着による待機時間")&gt;=1,$H154=1,GT154&lt;&gt;""),"OK","NG"))))</f>
        <v>不要</v>
      </c>
      <c r="HB154" s="192" t="str">
        <f ca="1">IF($F$12&lt;$B154,"",IF(COUNTIF($GV154:$GZ154,"不要")=3,"OK",IF($N154="NG","日数NG",IF(GT154&gt;=0,"OK","NG"))))</f>
        <v>OK</v>
      </c>
      <c r="HD154" s="192" t="str">
        <f ca="1">IF($F$12&lt;$B154,"",IF(COUNTIF($GV154:$GZ154,"不要")=3,"OK",IF($N154="NG","日数NG",IF(AND($F$12&gt;=$B154,$N154="OK",GT154&lt;=$L154*1440),"OK","NG"))))</f>
        <v>OK</v>
      </c>
      <c r="HF154" s="107" t="str">
        <f ca="1">IF($F$12&lt;$B154,"",IF(COUNTIF($GV154:$GZ154,"不要")=3,"",IF(AND($F$12&gt;=$B154,ISNUMBER(GT154)=TRUE),GT154,0)))</f>
        <v/>
      </c>
      <c r="HH154">
        <v>38</v>
      </c>
      <c r="HJ154" s="192" t="str">
        <f ca="1">IF($F$12&lt;$B154,"",IF(AND($F$12&gt;=$B154,INDIRECT("'総括分析データ '!"&amp;HJ$78&amp;$C154)&lt;&gt;""),VALUE(INDIRECT("'総括分析データ '!"&amp;HJ$78&amp;$C154)),""))</f>
        <v/>
      </c>
      <c r="HL154" s="192" t="str">
        <f ca="1">IF($F$12&lt;$B154,"",IF(OR(AND($F$12&gt;=$B154,COUNTIF($F$22:$I$32,"休憩")=0),$D154=0),"不要",IF(AND($F$12&gt;=$B154,COUNTIF($F$22:$I$32,"休憩")&gt;=1,$J154="NG"),"日数NG",IF(AND($F$12&gt;=$B154,COUNTIF($F$22:$I$32,"休憩")&gt;=1,$D154=1,HJ154&lt;&gt;""),"OK","NG"))))</f>
        <v>不要</v>
      </c>
      <c r="HN154" s="192" t="str">
        <f ca="1">IF($F$12&lt;$B154,"",IF(OR(AND($F$12&gt;=$B154,COUNTIF($F$35:$I$45,"休憩")=0),$F154=0),"不要",IF(AND($F$12&gt;=$B154,COUNTIF($F$35:$I$45,"休憩")&gt;=1,$J154="NG"),"日数NG",IF(AND($F$12&gt;=$B154,COUNTIF($F$35:$I$45,"休憩")&gt;=1,$F154=1,HJ154&lt;&gt;""),"OK","NG"))))</f>
        <v>不要</v>
      </c>
      <c r="HP154" s="192" t="str">
        <f ca="1">IF($F$12&lt;$B154,"",IF(OR(AND($F$12&gt;=$B154,COUNTIF($F$48:$I$58,"休憩")=0),$H154=0),"不要",IF(AND($F$12&gt;=$B154,COUNTIF($F$48:$I$58,"休憩")&gt;=1,$J154="NG"),"日数NG",IF(AND($F$12&gt;=$B154,COUNTIF($F$48:$I$58,"休憩")&gt;=1,$H154=1,HJ154&lt;&gt;""),"OK","NG"))))</f>
        <v>不要</v>
      </c>
      <c r="HR154" s="192" t="str">
        <f ca="1">IF($F$12&lt;$B154,"",IF(COUNTIF($HL154:$HP154,"不要")=3,"OK",IF($N154="NG","日数NG",IF(HJ154&gt;=0,"OK","NG"))))</f>
        <v>OK</v>
      </c>
      <c r="HT154" s="192" t="str">
        <f ca="1">IF($F$12&lt;$B154,"",IF(COUNTIF($HL154:$HP154,"不要")=3,"OK",IF($N154="NG","日数NG",IF(AND($F$12&gt;=$B154,$N154="OK",HJ154&lt;=$L154*1440),"OK","NG"))))</f>
        <v>OK</v>
      </c>
      <c r="HV154" s="107" t="str">
        <f ca="1">IF($F$12&lt;$B154,"",IF(COUNTIF($HL154:$HP154,"不要")=3,"",IF(AND($F$12&gt;=$B154,ISNUMBER(HJ154)=TRUE),HJ154,0)))</f>
        <v/>
      </c>
      <c r="HX154" s="192" t="str">
        <f ca="1">IF($F$12&lt;$B154,"",IF(AND($F$12&gt;=$B154,INDIRECT("'総括分析データ '!"&amp;HX$78&amp;$C154)&lt;&gt;""),VALUE(INDIRECT("'総括分析データ '!"&amp;HX$78&amp;$C154)),""))</f>
        <v/>
      </c>
      <c r="HZ154" s="192" t="str">
        <f ca="1">IF($F$12&lt;$B154,"",IF(OR(AND($F$12&gt;=$B154,COUNTIF($F$22:$I$32,"発着時刻")=0),$D154=0),"不要",IF(AND($F$12&gt;=$B154,COUNTIF($F$22:$I$32,"発着時刻")&gt;=1,$J154="NG"),"日数NG",IF(AND($F$12&gt;=$B154,COUNTIF($F$22:$I$32,"発着時刻")&gt;=1,$D154=1,HX154&lt;&gt;""),"OK","NG"))))</f>
        <v>不要</v>
      </c>
      <c r="IB154" s="192" t="str">
        <f ca="1">IF($F$12&lt;$B154,"",IF(OR(AND($F$12&gt;=$B154,COUNTIF($F$35:$I$45,"発着時刻")=0),$F154=0),"不要",IF(AND($F$12&gt;=$B154,COUNTIF($F$35:$I$45,"発着時刻")&gt;=1,$J154="NG"),"日数NG",IF(AND($F$12&gt;=$B154,COUNTIF($F$35:$I$45,"発着時刻")&gt;=1,$F154=1,HX154&lt;&gt;""),"OK","NG"))))</f>
        <v>不要</v>
      </c>
      <c r="ID154" s="192" t="str">
        <f ca="1">IF($F$12&lt;$B154,"",IF(OR(AND($F$12&gt;=$B154,COUNTIF($F$48:$I$58,"発着時刻")=0),$H154=0),"不要",IF(AND($F$12&gt;=$B154,COUNTIF($F$48:$I$58,"発着時刻")&gt;=1,$J154="NG"),"日数NG",IF(AND($F$12&gt;=$B154,COUNTIF($F$48:$I$58,"発着時刻")&gt;=1,$H154=1,HX154&lt;&gt;""),"OK","NG"))))</f>
        <v>不要</v>
      </c>
      <c r="IF154" s="192" t="str">
        <f ca="1">IF($F$12&lt;$B154,"",IF(COUNTIF(HZ154:ID154,"不要")=3,"OK",IF($N154="NG","日数NG",IF(HX154="","OK",IF(AND(HX154&gt;=0,HX154&lt;&gt;"",ROUNDUP(HX154,0)-ROUNDDOWN(HX154,0)=0),"OK","NG")))))</f>
        <v>OK</v>
      </c>
      <c r="IH154" s="107" t="str">
        <f ca="1">IF($F$12&lt;$B154,"",IF(COUNTIF(HZ154:ID154,"不要")=3,"",IF(AND($F$12&gt;=$B154,ISNUMBER(HX154)=TRUE),HX154,0)))</f>
        <v/>
      </c>
      <c r="IJ154" s="192" t="str">
        <f ca="1">IF($F$12&lt;$B154,"",IF(AND($F$12&gt;=$B154,INDIRECT("'総括分析データ '!"&amp;IJ$78&amp;$C154)&lt;&gt;""),INDIRECT("'総括分析データ '!"&amp;IJ$78&amp;$C154),""))</f>
        <v/>
      </c>
      <c r="IL154" s="192" t="str">
        <f ca="1">IF($F$12&lt;$B154,"",IF(OR(AND($F$12&gt;=$B154,COUNTIF($F$22:$I$32,"積載情報")=0),$D154=0),"不要",IF(AND($F$12&gt;=$B154,COUNTIF($F$22:$I$32,"積載情報")&gt;=1,$J154="NG"),"日数NG",IF(AND($F$12&gt;=$B154,COUNTIF($F$22:$I$32,"積載情報")&gt;=1,$D154=1,IJ154&lt;&gt;""),"OK","NG"))))</f>
        <v>不要</v>
      </c>
      <c r="IN154" s="192" t="str">
        <f ca="1">IF($F$12&lt;$B154,"",IF(OR(AND($F$12&gt;=$B154,COUNTIF($F$35:$I$45,"積載情報")=0),$F154=0),"不要",IF(AND($F$12&gt;=$B154,COUNTIF($F$35:$I$45,"積載情報")&gt;=1,$J154="NG"),"日数NG",IF(AND($F$12&gt;=$B154,COUNTIF($F$35:$I$45,"積載情報")&gt;=1,$F154=1,IJ154&lt;&gt;""),"OK","NG"))))</f>
        <v>不要</v>
      </c>
      <c r="IP154" s="192" t="str">
        <f ca="1">IF($F$12&lt;$B154,"",IF(OR(AND($F$12&gt;=$B154,COUNTIF($F$48:$I$58,"積載情報")=0),$H154=0),"不要",IF(AND($F$12&gt;=$B154,COUNTIF($F$48:$I$58,"積載情報")&gt;=1,$J154="NG"),"日数NG",IF(AND($F$12&gt;=$B154,COUNTIF($F$48:$I$58,"積載情報")&gt;=1,$H154=1,IJ154&lt;&gt;""),"OK","NG"))))</f>
        <v>不要</v>
      </c>
      <c r="IR154" s="192" t="str">
        <f ca="1">IF($F$12&lt;$B154,"",IF(COUNTIF(IL154:IP154,"不要")=3,"OK",IF($N154="NG","日数NG",IF(IJ154="","OK",IF(COUNTIF(プルダウンリスト!$C$5:$C$8,反映・確認シート!IJ154)=1,"OK","NG")))))</f>
        <v>OK</v>
      </c>
      <c r="IT154" s="107" t="str">
        <f ca="1">IF($F$12&lt;$B154,"",IF($F$12&lt;$B154,"",IF(COUNTIF(IL154:IP154,"不要")=3,"",IJ154)))</f>
        <v/>
      </c>
      <c r="IV154" s="192" t="str">
        <f ca="1">IF($F$12&lt;$B154,"",IF(OR(AND($F$12&gt;=$B154,COUNTIF($F$48:$I$58,"積載情報")=0),$H154=0),"不要",IF(AND($F$12&gt;=$B154,COUNTIF($F$48:$I$58,"積載情報")&gt;=1,$J154="NG"),"日数NG",IF(AND($F$12&gt;=$B154,COUNTIF($F$48:$I$58,"積載情報")&gt;=1,$H154=1,IP154&lt;&gt;""),"OK","NG"))))</f>
        <v>不要</v>
      </c>
      <c r="IX154">
        <v>38</v>
      </c>
      <c r="IZ154" s="192" t="str">
        <f ca="1">IF($F$12&lt;$B154,"",IF(AND($F$12&gt;=$B154,INDIRECT("'総括分析データ '!"&amp;IZ$78&amp;$C154)&lt;&gt;""),VALUE(INDIRECT("'総括分析データ '!"&amp;IZ$78&amp;$C154)),""))</f>
        <v/>
      </c>
      <c r="JB154" s="192" t="str">
        <f ca="1">IF($F$12&lt;$B154,"",IF(OR(AND($F$12&gt;=$B154,COUNTIF($F$22:$I$32,"空車情報")=0),$D154=0),"不要",IF(AND($F$12&gt;=$B154,COUNTIF($F$22:$I$32,"空車情報")&gt;=1,$J154="NG"),"日数NG",IF(AND($F$12&gt;=$B154,COUNTIF($F$22:$I$32,"空車情報")&gt;=1,$D154=1,IZ154&lt;&gt;""),"OK","NG"))))</f>
        <v>不要</v>
      </c>
      <c r="JD154" s="192" t="str">
        <f ca="1">IF($F$12&lt;$B154,"",IF(OR(AND($F$12&gt;=$B154,COUNTIF($F$35:$I$45,"空車情報")=0),$F154=0),"不要",IF(AND($F$12&gt;=$B154,COUNTIF($F$35:$I$45,"空車情報")&gt;=1,$J154="NG"),"日数NG",IF(AND($F$12&gt;=$B154,COUNTIF($F$35:$I$45,"空車情報")&gt;=1,$F154=1,IZ154&lt;&gt;""),"OK","NG"))))</f>
        <v>不要</v>
      </c>
      <c r="JF154" s="192" t="str">
        <f ca="1">IF($F$12&lt;$B154,"",IF(OR(AND($F$12&gt;=$B154,COUNTIF($F$48:$I$58,"空車情報")=0),$H154=0),"不要",IF(AND($F$12&gt;=$B154,COUNTIF($F$48:$I$58,"空車情報")&gt;=1,$J154="NG"),"日数NG",IF(AND($F$12&gt;=$B154,COUNTIF($F$48:$I$58,"空車情報")&gt;=1,$H154=1,IZ154&lt;&gt;""),"OK","NG"))))</f>
        <v>不要</v>
      </c>
      <c r="JH154" s="192" t="str">
        <f ca="1">IF($F$12&lt;$B154,"",IF(COUNTIF(JB154:JF154,"不要")=3,"OK",IF($N154="NG","日数NG",IF(IZ154&gt;=0,"OK","NG"))))</f>
        <v>OK</v>
      </c>
      <c r="JJ154" s="192" t="str">
        <f ca="1">IF($F$12&lt;$B154,"",IF(COUNTIF(JB154:JF154,"不要")=3,"OK",IF($N154="NG","日数NG",IF(OR(AND($F$12&gt;=$B154,$N154="OK",$CH154&gt;=0,IZ154&lt;=$CH154),AND($F$12&gt;=$B154,$N154="OK",$CH154="",IZ154&lt;=$L154*1440)),"OK","NG"))))</f>
        <v>OK</v>
      </c>
      <c r="JL154" s="107" t="str">
        <f ca="1">IF($F$12&lt;$B154,"",IF(COUNTIF(JB154:JF154,"不要")=3,"",IF(AND($F$12&gt;=$B154,ISNUMBER(IZ154)=TRUE),IZ154,0)))</f>
        <v/>
      </c>
      <c r="JN154" s="192" t="str">
        <f ca="1">IF($F$12&lt;$B154,"",IF(AND($F$12&gt;=$B154,INDIRECT("'総括分析データ '!"&amp;JN$78&amp;$C154)&lt;&gt;""),VALUE(INDIRECT("'総括分析データ '!"&amp;JN$78&amp;$C154)),""))</f>
        <v/>
      </c>
      <c r="JP154" s="192" t="str">
        <f ca="1">IF($F$12&lt;$B154,"",IF(OR(AND($F$12&gt;=$B154,COUNTIF($F$22:$I$32,"空車情報")=0),$D154=0),"不要",IF(AND($F$12&gt;=$B154,COUNTIF($F$22:$I$32,"空車情報")&gt;=1,$J154="NG"),"日数NG",IF(AND($F$12&gt;=$B154,COUNTIF($F$22:$I$32,"空車情報")&gt;=1,$D154=1,JN154&lt;&gt;""),"OK","NG"))))</f>
        <v>不要</v>
      </c>
      <c r="JR154" s="192" t="str">
        <f ca="1">IF($F$12&lt;$B154,"",IF(OR(AND($F$12&gt;=$B154,COUNTIF($F$35:$I$45,"空車情報")=0),$F154=0),"不要",IF(AND($F$12&gt;=$B154,COUNTIF($F$35:$I$45,"空車情報")&gt;=1,$J154="NG"),"日数NG",IF(AND($F$12&gt;=$B154,COUNTIF($F$35:$I$45,"空車情報")&gt;=1,$F154=1,JN154&lt;&gt;""),"OK","NG"))))</f>
        <v>不要</v>
      </c>
      <c r="JT154" s="192" t="str">
        <f ca="1">IF($F$12&lt;$B154,"",IF(OR(AND($F$12&gt;=$B154,COUNTIF($F$48:$I$58,"空車情報")=0),$H154=0),"不要",IF(AND($F$12&gt;=$B154,COUNTIF($F$48:$I$58,"空車情報")&gt;=1,$J154="NG"),"日数NG",IF(AND($F$12&gt;=$B154,COUNTIF($F$48:$I$58,"空車情報")&gt;=1,$H154=1,JN154&lt;&gt;""),"OK","NG"))))</f>
        <v>不要</v>
      </c>
      <c r="JV154" s="192" t="str">
        <f ca="1">IF($F$12&lt;$B154,"",IF(COUNTIF(JP154:JT154,"不要")=3,"OK",IF($N154="NG","日数NG",IF(AND($F$12&gt;=$B154,JN154&gt;=0,JN154&lt;=AV154),"OK","NG"))))</f>
        <v>OK</v>
      </c>
      <c r="JX154" s="107" t="str">
        <f ca="1">IF($F$12&lt;$B154,"",IF(COUNTIF(JP154:JT154,"不要")=3,"",IF(AND($F$12&gt;=$B154,ISNUMBER(JN154)=TRUE),JN154,0)))</f>
        <v/>
      </c>
      <c r="JZ154" s="192" t="str">
        <f ca="1">IF($F$12&lt;$B154,"",IF(AND($F$12&gt;=$B154,INDIRECT("'総括分析データ '!"&amp;JZ$78&amp;$C154)&lt;&gt;""),VALUE(INDIRECT("'総括分析データ '!"&amp;JZ$78&amp;$C154)),""))</f>
        <v/>
      </c>
      <c r="KB154" s="192" t="str">
        <f ca="1">IF($F$12&lt;$B154,"",IF(OR(AND($F$12&gt;=$B154,COUNTIF($F$22:$I$32,"空車情報")=0),$D154=0),"不要",IF(AND($F$12&gt;=$B154,COUNTIF($F$22:$I$32,"空車情報")&gt;=1,$J154="NG"),"日数NG",IF(AND($F$12&gt;=$B154,COUNTIF($F$22:$I$32,"空車情報")&gt;=1,$D154=1,JZ154&lt;&gt;""),"OK","NG"))))</f>
        <v>不要</v>
      </c>
      <c r="KD154" s="192" t="str">
        <f ca="1">IF($F$12&lt;$B154,"",IF(OR(AND($F$12&gt;=$B154,COUNTIF($F$35:$I$45,"空車情報")=0),$F154=0),"不要",IF(AND($F$12&gt;=$B154,COUNTIF($F$35:$I$45,"空車情報")&gt;=1,$J154="NG"),"日数NG",IF(AND($F$12&gt;=$B154,COUNTIF($F$35:$I$45,"空車情報")&gt;=1,$F154=1,JZ154&lt;&gt;""),"OK","NG"))))</f>
        <v>不要</v>
      </c>
      <c r="KF154" s="192" t="str">
        <f ca="1">IF($F$12&lt;$B154,"",IF(OR(AND($F$12&gt;=$B154,COUNTIF($F$48:$I$58,"空車情報")=0),$H154=0),"不要",IF(AND($F$12&gt;=$B154,COUNTIF($F$48:$I$58,"空車情報")&gt;=1,$J154="NG"),"日数NG",IF(AND($F$12&gt;=$B154,COUNTIF($F$48:$I$58,"空車情報")&gt;=1,$H154=1,JZ154&lt;&gt;""),"OK","NG"))))</f>
        <v>不要</v>
      </c>
      <c r="KH154" s="192" t="str">
        <f ca="1">IF($F$12&lt;$B154,"",IF(COUNTIF(KB154:KF154,"不要")=3,"OK",IF($N154="NG","日数NG",IF(AND($F$12&gt;=$B154,JZ154&gt;=0,JZ154&lt;=100),"OK","NG"))))</f>
        <v>OK</v>
      </c>
      <c r="KJ154" s="107" t="str">
        <f ca="1">IF($F$12&lt;$B154,"",IF(COUNTIF(KB154:KF154,"不要")=3,"",IF(AND($F$12&gt;=$B154,ISNUMBER(JZ154)=TRUE),JZ154,0)))</f>
        <v/>
      </c>
      <c r="KL154">
        <v>38</v>
      </c>
      <c r="KN154" s="192" t="str">
        <f ca="1">IF($F$12&lt;$B154,"",IF(AND($F$12&gt;=$B154,INDIRECT("'総括分析データ '!"&amp;KN$78&amp;$C154)&lt;&gt;""),VALUE(INDIRECT("'総括分析データ '!"&amp;KN$78&amp;$C154)),""))</f>
        <v/>
      </c>
      <c r="KP154" s="192" t="str">
        <f ca="1">IF($F$12&lt;$B154,"",IF(OR(AND($F$12&gt;=$B154,COUNTIF($F$22:$I$32,"交通情報")=0),$D154=0),"不要",IF(AND($F$12&gt;=$B154,COUNTIF($F$22:$I$32,"交通情報")&gt;=1,$AX154="*NG*"),"距離NG",IF(AND($F$12&gt;=$B154,COUNTIF($F$22:$I$32,"交通情報")&gt;=1,$D154=1,KN154&lt;&gt;""),"OK","NG"))))</f>
        <v>不要</v>
      </c>
      <c r="KR154" s="192" t="str">
        <f ca="1">IF($F$12&lt;$B154,"",IF(OR(AND($F$12&gt;=$B154,COUNTIF($F$35:$I$45,"交通情報")=0),$F154=0),"不要",IF(AND($F$12&gt;=$B154,COUNTIF($F$35:$I$45,"交通情報")&gt;=1,$AX154="*NG*"),"距離NG",IF(AND($F$12&gt;=$B154,COUNTIF($F$35:$I$45,"交通情報")&gt;=1,$F154=1,KN154&lt;&gt;""),"OK","NG"))))</f>
        <v>不要</v>
      </c>
      <c r="KT154" s="192" t="str">
        <f ca="1">IF($F$12&lt;$B154,"",IF(OR(AND($F$12&gt;=$B154,COUNTIF($F$48:$I$58,"交通情報")=0),$H154=0),"不要",IF(AND($F$12&gt;=$B154,COUNTIF($F$48:$I$58,"交通情報")&gt;=1,$AX154="*NG*"),"距離NG",IF(AND($F$12&gt;=$B154,COUNTIF($F$48:$I$58,"交通情報")&gt;=1,$H154=1,KN154&lt;&gt;""),"OK","NG"))))</f>
        <v>不要</v>
      </c>
      <c r="KV154" s="192" t="str">
        <f ca="1">IF($F$12&lt;$B154,"",IF(COUNTIF(KP154:KT154,"不要")=3,"OK",IF($N154="NG","日数NG",IF(AND($F$12&gt;=$B154,KN154&gt;=0,KN154&lt;=$AV154),"OK","NG"))))</f>
        <v>OK</v>
      </c>
      <c r="KX154" s="107" t="str">
        <f ca="1">IF($F$12&lt;$B154,"",IF(COUNTIF(KP154:KT154,"不要")=3,"",IF(AND($F$12&gt;=$B154,ISNUMBER(KN154)=TRUE),KN154,0)))</f>
        <v/>
      </c>
      <c r="KZ154" s="192" t="str">
        <f ca="1">IF($F$12&lt;$B154,"",IF(AND($F$12&gt;=$B154,INDIRECT("'総括分析データ '!"&amp;KZ$78&amp;$C154)&lt;&gt;""),VALUE(INDIRECT("'総括分析データ '!"&amp;KZ$78&amp;$C154)),""))</f>
        <v/>
      </c>
      <c r="LB154" s="192" t="str">
        <f ca="1">IF($F$12&lt;$B154,"",IF(OR(AND($F$12&gt;=$B154,COUNTIF($F$22:$I$32,"交通情報")=0),$D154=0),"不要",IF(AND($F$12&gt;=$B154,COUNTIF($F$22:$I$32,"交通情報")&gt;=1,$D154=1,KZ154&lt;&gt;""),"OK","NG")))</f>
        <v>不要</v>
      </c>
      <c r="LD154" s="192" t="str">
        <f ca="1">IF($F$12&lt;$B154,"",IF(OR(AND($F$12&gt;=$B154,COUNTIF($F$35:$I$45,"交通情報")=0),$F154=0),"不要",IF(AND($F$12&gt;=$B154,COUNTIF($F$35:$I$45,"交通情報")&gt;=1,$F154=1,KZ154&lt;&gt;""),"OK","NG")))</f>
        <v>不要</v>
      </c>
      <c r="LF154" s="192" t="str">
        <f ca="1">IF($F$12&lt;$B154,"",IF(OR(AND($F$12&gt;=$B154,COUNTIF($F$48:$I$58,"交通情報")=0),$H154=0),"不要",IF(AND($F$12&gt;=$B154,COUNTIF($F$48:$I$58,"交通情報")&gt;=1,$H154=1,KZ154&lt;&gt;""),"OK","NG")))</f>
        <v>不要</v>
      </c>
      <c r="LH154" s="192" t="str">
        <f ca="1">IF($F$12&lt;$B154,"",IF(COUNTIF(LB154:LF154,"不要")=3,"OK",IF($N154="NG","日数NG",IF(KZ154="","OK",IF(AND(KZ154&gt;=0,KZ154&lt;&gt;"",ROUNDUP(KZ154,0)-ROUNDDOWN(KZ154,0)=0),"OK","NG")))))</f>
        <v>OK</v>
      </c>
      <c r="LJ154" s="107" t="str">
        <f ca="1">IF($F$12&lt;$B154,"",IF(COUNTIF(LB154:LF154,"不要")=3,"",IF(AND($F$12&gt;=$B154,ISNUMBER(KZ154)=TRUE),KZ154,0)))</f>
        <v/>
      </c>
      <c r="LL154" s="192" t="str">
        <f ca="1">IF($F$12&lt;$B154,"",IF(AND($F$12&gt;=$B154,INDIRECT("'総括分析データ '!"&amp;LL$78&amp;$C154)&lt;&gt;""),VALUE(INDIRECT("'総括分析データ '!"&amp;LL$78&amp;$C154)),""))</f>
        <v/>
      </c>
      <c r="LN154" s="192" t="str">
        <f ca="1">IF($F$12&lt;$B154,"",IF(OR(AND($F$12&gt;=$B154,COUNTIF($F$22:$I$32,"交通情報")=0),$D154=0),"不要",IF(AND($F$12&gt;=$B154,COUNTIF($F$22:$I$32,"交通情報")&gt;=1,$J154="NG"),"日数NG",IF(AND($F$12&gt;=$B154,COUNTIF($F$22:$I$32,"交通情報")&gt;=1,$D154=1,LL154&lt;&gt;""),"OK","NG"))))</f>
        <v>不要</v>
      </c>
      <c r="LP154" s="192" t="str">
        <f ca="1">IF($F$12&lt;$B154,"",IF(OR(AND($F$12&gt;=$B154,COUNTIF($F$35:$I$45,"交通情報")=0),$F154=0),"不要",IF(AND($F$12&gt;=$B154,COUNTIF($F$35:$I$45,"交通情報")&gt;=1,$J154="NG"),"日数NG",IF(AND($F$12&gt;=$B154,COUNTIF($F$35:$I$45,"交通情報")&gt;=1,$F154=1,LL154&lt;&gt;""),"OK","NG"))))</f>
        <v>不要</v>
      </c>
      <c r="LR154" s="192" t="str">
        <f ca="1">IF($F$12&lt;$B154,"",IF(OR(AND($F$12&gt;=$B154,COUNTIF($F$48:$I$58,"交通情報")=0),$H154=0),"不要",IF(AND($F$12&gt;=$B154,COUNTIF($F$48:$I$58,"交通情報")&gt;=1,$J154="NG"),"日数NG",IF(AND($F$12&gt;=$B154,COUNTIF($F$48:$I$58,"交通情報")&gt;=1,$H154=1,LL154&lt;&gt;""),"OK","NG"))))</f>
        <v>不要</v>
      </c>
      <c r="LT154" s="192" t="str">
        <f ca="1">IF($F$12&lt;$B154,"",IF(COUNTIF(LN154:LR154,"不要")=3,"OK",IF($N154="NG","日数NG",IF(LL154&gt;=0,"OK","NG"))))</f>
        <v>OK</v>
      </c>
      <c r="LV154" s="192" t="str">
        <f ca="1">IF($F$12&lt;$B154,"",IF(COUNTIF(LN154:LR154,"不要")=3,"OK",IF($N154="NG","日数NG",IF(OR(AND($F$12&gt;=$B154,$N154="OK",$CH154&gt;=0,LL154&lt;=$CH154),AND($F$12&gt;=$B154,$N154="OK",$CH154="",LL154&lt;=$L154*1440)),"OK","NG"))))</f>
        <v>OK</v>
      </c>
      <c r="LX154" s="107" t="str">
        <f ca="1">IF($F$12&lt;$B154,"",IF(COUNTIF(LN154:LR154,"不要")=3,"",IF(AND($F$12&gt;=$B154,ISNUMBER(LL154)=TRUE),LL154,0)))</f>
        <v/>
      </c>
      <c r="LZ154">
        <v>38</v>
      </c>
      <c r="MB154" s="192" t="str">
        <f ca="1">IF($F$12&lt;$B154,"",IF(AND($F$12&gt;=$B154,INDIRECT("'総括分析データ '!"&amp;MB$78&amp;$C154)&lt;&gt;""),VALUE(INDIRECT("'総括分析データ '!"&amp;MB$78&amp;$C154)),""))</f>
        <v/>
      </c>
      <c r="MD154" s="192" t="str">
        <f ca="1">IF($F$12&lt;$B154,"",IF(OR(AND($F$12&gt;=$B154,COUNTIF($F$22:$I$32,"温度情報")=0),$D154=0),"不要",IF(AND($F$12&gt;=$B154,COUNTIF($F$22:$I$32,"温度情報")&gt;=1,$J154="NG"),"日数NG",IF(AND($F$12&gt;=$B154,COUNTIF($F$22:$I$32,"温度情報")&gt;=1,$D154=1,MB154&lt;&gt;""),"OK","NG"))))</f>
        <v>不要</v>
      </c>
      <c r="MF154" s="192" t="str">
        <f ca="1">IF($F$12&lt;$B154,"",IF(OR(AND($F$12&gt;=$B154,COUNTIF($F$35:$I$45,"温度情報")=0),$F154=0),"不要",IF(AND($F$12&gt;=$B154,COUNTIF($F$35:$I$45,"温度情報")&gt;=1,$J154="NG"),"日数NG",IF(AND($F$12&gt;=$B154,COUNTIF($F$35:$I$45,"温度情報")&gt;=1,$F154=1,MB154&lt;&gt;""),"OK","NG"))))</f>
        <v>不要</v>
      </c>
      <c r="MH154" s="192" t="str">
        <f ca="1">IF($F$12&lt;$B154,"",IF(OR(AND($F$12&gt;=$B154,COUNTIF($F$48:$I$58,"温度情報")=0),$H154=0),"不要",IF(AND($F$12&gt;=$B154,COUNTIF($F$48:$I$58,"温度情報")&gt;=1,$J154="NG"),"日数NG",IF(AND($F$12&gt;=$B154,COUNTIF($F$48:$I$58,"温度情報")&gt;=1,$H154=1,MB154&lt;&gt;""),"OK","NG"))))</f>
        <v>不要</v>
      </c>
      <c r="MJ154" s="192" t="str">
        <f ca="1">IF($F$12&lt;$B154,"",IF(COUNTIF(MD154:MH154,"不要")=3,"OK",IF(AND($F$12&gt;=$B154,MB154&gt;100,MB154&lt;-100),"BC","OK")))</f>
        <v>OK</v>
      </c>
      <c r="ML154" s="107" t="str">
        <f ca="1">IF($F$12&lt;$B154,"",IF(COUNTIF(MD154:MH154,"不要")=3,"",IF(AND($F$12&gt;=$B154,ISNUMBER(MB154)=TRUE),MB154,0)))</f>
        <v/>
      </c>
      <c r="MN154" s="192" t="str">
        <f ca="1">IF($F$12&lt;$B154,"",IF(AND($F$12&gt;=$B154,INDIRECT("'総括分析データ '!"&amp;MN$78&amp;$C154)&lt;&gt;""),VALUE(INDIRECT("'総括分析データ '!"&amp;MN$78&amp;$C154)),""))</f>
        <v/>
      </c>
      <c r="MP154" s="192" t="str">
        <f ca="1">IF($F$12&lt;$B154,"",IF(OR(AND($F$12&gt;=$B154,COUNTIF($F$22:$I$32,"温度情報")=0),$D154=0),"不要",IF(AND($F$12&gt;=$B154,COUNTIF($F$22:$I$32,"温度情報")&gt;=1,$J154="NG"),"日数NG",IF(AND($F$12&gt;=$B154,COUNTIF($F$22:$I$32,"温度情報")&gt;=1,$D154=1,MN154&lt;&gt;""),"OK","NG"))))</f>
        <v>不要</v>
      </c>
      <c r="MR154" s="192" t="str">
        <f ca="1">IF($F$12&lt;$B154,"",IF(OR(AND($F$12&gt;=$B154,COUNTIF($F$35:$I$45,"温度情報")=0),$F154=0),"不要",IF(AND($F$12&gt;=$B154,COUNTIF($F$35:$I$45,"温度情報")&gt;=1,$J154="NG"),"日数NG",IF(AND($F$12&gt;=$B154,COUNTIF($F$35:$I$45,"温度情報")&gt;=1,$F154=1,MN154&lt;&gt;""),"OK","NG"))))</f>
        <v>不要</v>
      </c>
      <c r="MT154" s="192" t="str">
        <f ca="1">IF($F$12&lt;$B154,"",IF(OR(AND($F$12&gt;=$B154,COUNTIF($F$48:$I$58,"温度情報")=0),$H154=0),"不要",IF(AND($F$12&gt;=$B154,COUNTIF($F$48:$I$58,"温度情報")&gt;=1,$J154="NG"),"日数NG",IF(AND($F$12&gt;=$B154,COUNTIF($F$48:$I$58,"温度情報")&gt;=1,$H154=1,MN154&lt;&gt;""),"OK","NG"))))</f>
        <v>不要</v>
      </c>
      <c r="MV154" s="192" t="str">
        <f ca="1">IF($F$12&lt;$B154,"",IF(COUNTIF(MP154:MT154,"不要")=3,"OK",IF(AND($F$12&gt;=$B154,MN154&gt;100,MN154&lt;-100),"BC","OK")))</f>
        <v>OK</v>
      </c>
      <c r="MX154" s="107" t="str">
        <f ca="1">IF($F$12&lt;$B154,"",IF(COUNTIF(MP154:MT154,"不要")=3,"",IF(AND($F$12&gt;=$B154,ISNUMBER(MN154)=TRUE),MN154,0)))</f>
        <v/>
      </c>
      <c r="MZ154" s="192" t="str">
        <f ca="1">IF($F$12&lt;$B154,"",IF(AND($F$12&gt;=$B154,INDIRECT("'総括分析データ '!"&amp;MZ$78&amp;$C154)&lt;&gt;""),VALUE(INDIRECT("'総括分析データ '!"&amp;MZ$78&amp;$C154)),""))</f>
        <v/>
      </c>
      <c r="NB154" s="192" t="str">
        <f ca="1">IF($F$12&lt;$B154,"",IF(OR(AND($F$12&gt;=$B154,COUNTIF($F$22:$I$32,"温度情報")=0),$D154=0),"不要",IF(AND($F$12&gt;=$B154,COUNTIF($F$22:$I$32,"温度情報")&gt;=1,$J154="NG"),"日数NG",IF(AND($F$12&gt;=$B154,COUNTIF($F$22:$I$32,"温度情報")&gt;=1,$D154=1,MZ154&lt;&gt;""),"OK","NG"))))</f>
        <v>不要</v>
      </c>
      <c r="ND154" s="192" t="str">
        <f ca="1">IF($F$12&lt;$B154,"",IF(OR(AND($F$12&gt;=$B154,COUNTIF($F$35:$I$45,"温度情報")=0),$F154=0),"不要",IF(AND($F$12&gt;=$B154,COUNTIF($F$35:$I$45,"温度情報")&gt;=1,$J154="NG"),"日数NG",IF(AND($F$12&gt;=$B154,COUNTIF($F$35:$I$45,"温度情報")&gt;=1,$F154=1,MZ154&lt;&gt;""),"OK","NG"))))</f>
        <v>不要</v>
      </c>
      <c r="NF154" s="192" t="str">
        <f ca="1">IF($F$12&lt;$B154,"",IF(OR(AND($F$12&gt;=$B154,COUNTIF($F$48:$I$58,"温度情報")=0),$H154=0),"不要",IF(AND($F$12&gt;=$B154,COUNTIF($F$48:$I$58,"温度情報")&gt;=1,$J154="NG"),"日数NG",IF(AND($F$12&gt;=$B154,COUNTIF($F$48:$I$58,"温度情報")&gt;=1,$H154=1,MZ154&lt;&gt;""),"OK","NG"))))</f>
        <v>不要</v>
      </c>
      <c r="NH154" s="192" t="str">
        <f ca="1">IF($F$12&lt;$B154,"",IF(COUNTIF(NB154:NF154,"不要")=3,"OK",IF($N154="NG","日数NG",IF(MZ154="","OK",IF(AND(MZ154&gt;=0,MZ154&lt;&gt;"",ROUNDUP(MZ154,0)-ROUNDDOWN(MZ154,0)=0),"OK","NG")))))</f>
        <v>OK</v>
      </c>
      <c r="NJ154" s="107" t="str">
        <f ca="1">IF($F$12&lt;$B154,"",IF(COUNTIF(NB154:NF154,"不要")=3,"",IF(AND($F$12&gt;=$B154,ISNUMBER(MZ154)=TRUE),MZ154,0)))</f>
        <v/>
      </c>
      <c r="NL154">
        <v>38</v>
      </c>
      <c r="NN154" s="192" t="str">
        <f ca="1">IF($F$12&lt;$B154,"",IF(AND($F$12&gt;=$B154,INDIRECT("'総括分析データ '!"&amp;NN$78&amp;$C154)&lt;&gt;""),INDIRECT("'総括分析データ '!"&amp;NN$78&amp;$C154),""))</f>
        <v/>
      </c>
      <c r="NP154" s="192" t="str">
        <f>IF(OR($F$12&lt;$B154,AND($F$64="",$H$64="",$J$64="")),"",IF(AND($F$12&gt;=$B154,OR($F$64="",$D154=0)),"不要",IF(AND($F$12&gt;=$B154,$F$64&lt;&gt;"",$D154=1,NN154&lt;&gt;""),"OK","NG")))</f>
        <v/>
      </c>
      <c r="NR154" s="192" t="str">
        <f>IF(OR($F$12&lt;$B154,AND($F$64="",$H$64="",$J$64="")),"",IF(AND($F$12&gt;=$B154,OR($H$64="",$H$64=17,$D154=0)),"不要",IF(AND($F$12&gt;=$B154,$H$64&lt;&gt;"",$D154=1,NN154&lt;&gt;""),"OK","NG")))</f>
        <v/>
      </c>
      <c r="NT154" s="107" t="str">
        <f>IF(OR(COUNTIF(NP154:NR154,"不要")=2,AND(NP154="",NR154="")),"",NN154)</f>
        <v/>
      </c>
      <c r="NV154" s="192" t="str">
        <f ca="1">IF($F$12&lt;$B154,"",IF(AND($F$12&gt;=$B154,INDIRECT("'総括分析データ '!"&amp;NV$78&amp;$C154)&lt;&gt;""),INDIRECT("'総括分析データ '!"&amp;NV$78&amp;$C154),""))</f>
        <v/>
      </c>
      <c r="NX154" s="192" t="str">
        <f>IF(OR($F$12&lt;$B154,AND($F$66="",$H$66="",$J$66="")),"",IF(AND($F$12&gt;=$B154,OR($F$66="",$D154=0)),"不要",IF(AND($F$12&gt;=$B154,$F$66&lt;&gt;"",$D154=1,NV154&lt;&gt;""),"OK","NG")))</f>
        <v/>
      </c>
      <c r="NZ154" s="192" t="str">
        <f>IF(OR($F$12&lt;$B154,AND($F$66="",$H$66="",$J$66="")),"",IF(AND($F$12&gt;=$B154,OR($H$66="",$H$66=17,$D154=0)),"不要",IF(AND($F$12&gt;=$B154,$H$66&lt;&gt;"",$D154=1,NV154&lt;&gt;""),"OK","NG")))</f>
        <v/>
      </c>
      <c r="OB154" s="107" t="str">
        <f>IF(OR(COUNTIF(NX154:NZ154,"不要")=2,AND(NX154="",NZ154="")),"",NV154)</f>
        <v/>
      </c>
      <c r="OD154" s="192" t="str">
        <f ca="1">IF($F$12&lt;$B154,"",IF(AND($F$12&gt;=$B154,INDIRECT("'総括分析データ '!"&amp;OD$78&amp;$C154)&lt;&gt;""),INDIRECT("'総括分析データ '!"&amp;OD$78&amp;$C154),""))</f>
        <v/>
      </c>
      <c r="OF154" s="192" t="str">
        <f>IF(OR($F$12&lt;$B154,AND($F$68="",$H$68="",$J$68="")),"",IF(AND($F$12&gt;=$B154,OR($F$68="",$D154=0)),"不要",IF(AND($F$12&gt;=$B154,$F$68&lt;&gt;"",$D154=1,OD154&lt;&gt;""),"OK","NG")))</f>
        <v/>
      </c>
      <c r="OH154" s="192" t="str">
        <f>IF(OR($F$12&lt;$B154,AND($F$68="",$H$68="",$J$68="")),"",IF(AND($F$12&gt;=$B154,OR($H$68="",$H$68=17,$D154=0)),"不要",IF(AND($F$12&gt;=$B154,$H$68&lt;&gt;"",$D154=1,OD154&lt;&gt;""),"OK","NG")))</f>
        <v/>
      </c>
      <c r="OJ154" s="107" t="str">
        <f>IF(OR(COUNTIF(OF154:OH154,"不要")=2,AND(OF154="",OH154="")),"",OD154)</f>
        <v/>
      </c>
      <c r="OL154" s="192" t="str">
        <f ca="1">IF($F$12&lt;$B154,"",IF(AND($F$12&gt;=$B154,INDIRECT("'総括分析データ '!"&amp;OL$78&amp;$C154)&lt;&gt;""),INDIRECT("'総括分析データ '!"&amp;OL$78&amp;$C154),""))</f>
        <v/>
      </c>
      <c r="ON154" s="192" t="str">
        <f>IF(OR($F$12&lt;$B154,AND($F$70="",$H$70="",$J$70="")),"",IF(AND($F$12&gt;=$B154,OR($F$70="",$D154=0)),"不要",IF(AND($F$12&gt;=$B154,$F$70&lt;&gt;"",$D154=1,OL154&lt;&gt;""),"OK","NG")))</f>
        <v/>
      </c>
      <c r="OP154" s="192" t="str">
        <f>IF(OR($F$12&lt;$B154,AND($F$70="",$H$70="",$J$70="")),"",IF(AND($F$12&gt;=$B154,OR($H$70="",$H$70=17,$D154=0)),"不要",IF(AND($F$12&gt;=$B154,$H$70&lt;&gt;"",$D154=1,OL154&lt;&gt;""),"OK","NG")))</f>
        <v/>
      </c>
      <c r="OR154" s="107" t="str">
        <f>IF(OR(COUNTIF(ON154:OP154,"不要")=2,AND(ON154="",OP154="")),"",OL154)</f>
        <v/>
      </c>
    </row>
    <row r="155" spans="2:408" ht="5.0999999999999996" customHeight="1" thickBot="1" x14ac:dyDescent="0.2">
      <c r="L155" s="6"/>
      <c r="CT155" s="108"/>
      <c r="EF155" s="108"/>
      <c r="FJ155" s="108"/>
      <c r="FL155" s="108"/>
      <c r="FZ155" s="108"/>
      <c r="GR155" s="108"/>
      <c r="HF155" s="108"/>
      <c r="HV155" s="108"/>
      <c r="IT155" s="6"/>
      <c r="JL155" s="108"/>
      <c r="JX155" s="6"/>
      <c r="KJ155" s="6"/>
      <c r="KX155" s="6"/>
      <c r="LJ155" s="6"/>
      <c r="LX155" s="108"/>
      <c r="ML155" s="6"/>
      <c r="MX155" s="6"/>
      <c r="NJ155" s="6"/>
    </row>
    <row r="156" spans="2:408" ht="14.25" thickBot="1" x14ac:dyDescent="0.2">
      <c r="B156">
        <v>39</v>
      </c>
      <c r="C156">
        <v>52</v>
      </c>
      <c r="D156" s="52">
        <f ca="1">IF($F$12&lt;$B156,"",IF(AND($F$12&gt;=$B156,INDIRECT("'総括分析データ '!"&amp;D$78&amp;$C156)="○"),1,IF(AND($F$12&gt;=$B156,INDIRECT("'総括分析データ '!"&amp;D$78&amp;$C156)&lt;&gt;"○"),0)))</f>
        <v>0</v>
      </c>
      <c r="F156" s="52">
        <f ca="1">IF($F$12&lt;$B156,"",IF(AND($F$12&gt;=$B156,INDIRECT("'総括分析データ '!"&amp;F$78&amp;$C156)="○"),1,IF(AND($F$12&gt;=$B156,INDIRECT("'総括分析データ '!"&amp;F$78&amp;$C156)&lt;&gt;"○"),0)))</f>
        <v>0</v>
      </c>
      <c r="H156" s="52">
        <f ca="1">IF($F$12&lt;$B156,"",IF(AND($F$12&gt;=$B156,INDIRECT("'総括分析データ '!"&amp;H$78&amp;$C156)="○"),1,IF(AND($F$12&gt;=$B156,INDIRECT("'総括分析データ '!"&amp;H$78&amp;$C156)&lt;&gt;"○"),0)))</f>
        <v>0</v>
      </c>
      <c r="J156" s="192" t="str">
        <f ca="1">IF($F$12&lt;B156,"",IF(AND($F$12&gt;=B156,$F$18="",H156=1),"NG",IF(AND($F$12&gt;=B156,$F$18=17,D156=0,F156=0,H156=0),"NG",IF(AND($F$12&gt;=B156,$F$18="",D156=0,F156=0),"NG",IF(AND($F$12&gt;=B156,OR(D156&gt;=2,F156&gt;=2,H156&gt;=2)),"NG","OK")))))</f>
        <v>NG</v>
      </c>
      <c r="L156" s="52">
        <f ca="1">IF($F$12&lt;B156,"",IF(ISNUMBER(INDIRECT("'総括分析データ '!"&amp;L$78&amp;$C156))=TRUE,VALUE(INDIRECT("'総括分析データ '!"&amp;L$78&amp;$C156)),0))</f>
        <v>0</v>
      </c>
      <c r="N156" s="192" t="str">
        <f ca="1">IF($F$12&lt;$B156,"",IF(AND(L156="",L156&lt;10),"NG","OK"))</f>
        <v>OK</v>
      </c>
      <c r="O156" s="6"/>
      <c r="P156" s="52" t="str">
        <f ca="1">IF($F$12&lt;$B156,"",IF(AND($F$12&gt;=$B156,INDIRECT("'総括分析データ '!"&amp;P$78&amp;$C156)&lt;&gt;""),INDIRECT("'総括分析データ '!"&amp;P$78&amp;$C156),""))</f>
        <v/>
      </c>
      <c r="R156" s="52" t="str">
        <f ca="1">IF($F$12&lt;$B156,"",IF(AND($F$12&gt;=$B156,INDIRECT("'総括分析データ '!"&amp;R$78&amp;$C156)&lt;&gt;""),UPPER(INDIRECT("'総括分析データ '!"&amp;R$78&amp;$C156)),""))</f>
        <v/>
      </c>
      <c r="T156" s="52" t="str">
        <f ca="1">IF($F$12&lt;$B156,"",IF(AND($F$12&gt;=$B156,INDIRECT("'総括分析データ '!"&amp;T$78&amp;$C156)&lt;&gt;""),INDIRECT("'総括分析データ '!"&amp;T$78&amp;$C156),""))</f>
        <v/>
      </c>
      <c r="V156" s="52" t="str">
        <f ca="1">IF($F$12&lt;$B156,"",IF(AND($F$12&gt;=$B156,INDIRECT("'総括分析データ '!"&amp;V$78&amp;$C156)&lt;&gt;""),VALUE(INDIRECT("'総括分析データ '!"&amp;V$78&amp;$C156)),""))</f>
        <v/>
      </c>
      <c r="X156" s="192" t="str">
        <f ca="1">IF($F$12&lt;$B156,"",IF(AND($F$12&gt;=$B156,COUNTIF(プルダウンリスト!$F$3:$F$137,反映・確認シート!P156)=1,COUNTIF(プルダウンリスト!$H$3:$H$4233,反映・確認シート!R156)&gt;=1,T156&lt;&gt;"",V156&lt;&gt;""),"OK","NG"))</f>
        <v>NG</v>
      </c>
      <c r="Z156" s="453" t="str">
        <f ca="1">P156&amp;R156&amp;T156&amp;V156</f>
        <v/>
      </c>
      <c r="AA156" s="454"/>
      <c r="AB156" s="455"/>
      <c r="AD156" s="453" t="str">
        <f ca="1">IF($F$12&lt;$B156,"",IF(AND($F$12&gt;=$B156,INDIRECT("'総括分析データ '!"&amp;AD$78&amp;$C156)&lt;&gt;""),ASC(INDIRECT("'総括分析データ '!"&amp;AD$78&amp;$C156)),""))</f>
        <v/>
      </c>
      <c r="AE156" s="454"/>
      <c r="AF156" s="455"/>
      <c r="AH156" s="192" t="str">
        <f ca="1">IF($F$12&lt;$B156,"",IF(AND($F$12&gt;=$B156,AD156&lt;&gt;""),"OK","NG"))</f>
        <v>NG</v>
      </c>
      <c r="AJ156" s="462" t="str">
        <f ca="1">IF($F$12&lt;$B156,"",IF(AND($F$12&gt;=$B156,INDIRECT("'総括分析データ '!"&amp;AJ$78&amp;$C156)&lt;&gt;""),DBCS(SUBSTITUTE(SUBSTITUTE(INDIRECT("'総括分析データ '!"&amp;AJ$78&amp;$C156),"　"," ")," ","")),""))</f>
        <v/>
      </c>
      <c r="AK156" s="463"/>
      <c r="AL156" s="464"/>
      <c r="AN156" s="192" t="str">
        <f ca="1">IF($F$12&lt;$B156,"",IF(AND($F$12&gt;=$B156,AJ156&lt;&gt;""),"OK","BC"))</f>
        <v>BC</v>
      </c>
      <c r="AP156" s="52" t="str">
        <f ca="1">IF(OR($F$12&lt;$B156,INDIRECT("'総括分析データ '!"&amp;AP$78&amp;$C156)=""),"",INDIRECT("'総括分析データ '!"&amp;AP$78&amp;$C156))</f>
        <v/>
      </c>
      <c r="AR156" s="192" t="str">
        <f ca="1">IF($F$12&lt;$B156,"",IF(AND($F$12&gt;=$B156,COUNTIF(プルダウンリスト!$C$13:$C$16,反映・確認シート!AP156)=1),"OK","NG"))</f>
        <v>NG</v>
      </c>
      <c r="AT156">
        <v>39</v>
      </c>
      <c r="AV156" s="192" t="str">
        <f ca="1">IF($F$12&lt;$B156,"",IF(AND($F$12&gt;=$B156,INDIRECT("'総括分析データ '!"&amp;AV$78&amp;$C156)&lt;&gt;""),INDIRECT("'総括分析データ '!"&amp;AV$78&amp;$C156),""))</f>
        <v/>
      </c>
      <c r="AX156" s="192" t="str">
        <f ca="1">IF($F$12&lt;$B156,"",IF($N156="NG","日数NG",IF(OR(AND($F$6="連携前",$F$12&gt;=$B156,AV156&gt;0,AV156&lt;L156*2880),AND($F$6="連携後",$F$12&gt;=$B156,AV156&gt;=0,AV156&lt;L156*2880)),"OK","NG")))</f>
        <v>NG</v>
      </c>
      <c r="AZ156" s="92">
        <f ca="1">IF($F$12&lt;$B156,"",IF(AND($F$12&gt;=$B156,ISNUMBER(AV156)=TRUE),AV156,0))</f>
        <v>0</v>
      </c>
      <c r="BB156" s="192" t="str">
        <f ca="1">IF($F$12&lt;$B156,"",IF(AND($F$12&gt;=$B156,INDIRECT("'総括分析データ '!"&amp;BB$78&amp;$C156)&lt;&gt;""),VALUE(INDIRECT("'総括分析データ '!"&amp;BB$78&amp;$C156)),""))</f>
        <v/>
      </c>
      <c r="BD156" s="192" t="str">
        <f ca="1">IF($F$12&lt;$B156,"",IF($N156="NG","日数NG",IF(BB156="","NG",IF(AND($F$12&gt;=$B156,$BB156&lt;=$L156*100),"OK","BC"))))</f>
        <v>NG</v>
      </c>
      <c r="BF156" s="192" t="str">
        <f ca="1">IF($F$12&lt;$B156,"",IF(OR($AX156="NG",$AX156="日数NG"),"距離NG",IF(AND($F$12&gt;=$B156,OR(AND($F$6="連携前",$BB156&gt;0),AND($F$6="連携後",$AZ156=0,$BB156=0),AND($F$6="連携後",$AZ156&gt;0,$BB156&gt;0))),"OK","NG")))</f>
        <v>距離NG</v>
      </c>
      <c r="BH156" s="92" t="str">
        <f ca="1">IF($F$12&lt;$B156,"",BB156)</f>
        <v/>
      </c>
      <c r="BJ156" s="192" t="str">
        <f ca="1">IF($F$12&lt;$B156,"",IF(AND($F$12&gt;=$B156,INDIRECT("'総括分析データ '!"&amp;BJ$78&amp;$C156)&lt;&gt;""),VALUE(INDIRECT("'総括分析データ '!"&amp;BJ$78&amp;$C156)),""))</f>
        <v/>
      </c>
      <c r="BL156" s="192" t="str">
        <f ca="1">IF($F$12&lt;$B156,"",IF($N156="NG","日数NG",IF(AND(BJ156&gt;=0,BJ156&lt;&gt;"",BJ156&lt;=100),"OK","NG")))</f>
        <v>NG</v>
      </c>
      <c r="BN156" s="92">
        <f ca="1">IF($F$12&lt;$B156,"",IF(AND($F$12&gt;=$B156,ISNUMBER(BJ156)=TRUE),BJ156,0))</f>
        <v>0</v>
      </c>
      <c r="BP156" s="192" t="str">
        <f ca="1">IF($F$12&lt;$B156,"",IF(AND($F$12&gt;=$B156,INDIRECT("'総括分析データ '!"&amp;BP$78&amp;$C156)&lt;&gt;""),VALUE(INDIRECT("'総括分析データ '!"&amp;BP$78&amp;$C156)),""))</f>
        <v/>
      </c>
      <c r="BR156" s="192" t="str">
        <f ca="1">IF($F$12&lt;$B156,"",IF(OR($AX156="NG",$AX156="日数NG"),"距離NG",IF(BP156="","NG",IF(AND($F$12&gt;=$B156,OR(AND($F$6="連携前",$BP156&gt;0),AND($F$6="連携後",$AZ156=0,$BP156=0),AND($F$6="連携後",$AZ156&gt;0,$BP156&gt;0))),"OK","NG"))))</f>
        <v>距離NG</v>
      </c>
      <c r="BT156" s="92">
        <f ca="1">IF($F$12&lt;$B156,"",IF(AND($F$12&gt;=$B156,ISNUMBER(BP156)=TRUE),BP156,0))</f>
        <v>0</v>
      </c>
      <c r="BV156" s="192" t="str">
        <f ca="1">IF($F$12&lt;$B156,"",IF(AND($F$12&gt;=$B156,INDIRECT("'総括分析データ '!"&amp;BV$78&amp;$C156)&lt;&gt;""),VALUE(INDIRECT("'総括分析データ '!"&amp;BV$78&amp;$C156)),""))</f>
        <v/>
      </c>
      <c r="BX156" s="192" t="str">
        <f ca="1">IF($F$12&lt;$B156,"",IF(AND($F$12&gt;=$B156,$F$16=5,$BV156=""),"NG","OK"))</f>
        <v>OK</v>
      </c>
      <c r="BZ156" s="192" t="str">
        <f ca="1">IF($F$12&lt;$B156,"",IF(AND($F$12&gt;=$B156,$BP156&lt;&gt;"",$BV156&gt;$BP156),"NG","OK"))</f>
        <v>OK</v>
      </c>
      <c r="CB156" s="92">
        <f ca="1">IF($F$12&lt;$B156,"",IF(AND($F$12&gt;=$B156,ISNUMBER(BV156)=TRUE),BV156,0))</f>
        <v>0</v>
      </c>
      <c r="CD156" s="92">
        <f ca="1">IF($F$12&lt;$B156,"",IF(AND($F$12&gt;=$B156,ISNUMBER(INDIRECT("'総括分析データ '!"&amp;CD$78&amp;$C156)=TRUE)),INDIRECT("'総括分析データ '!"&amp;CD$78&amp;$C156),0))</f>
        <v>0</v>
      </c>
      <c r="CF156">
        <v>39</v>
      </c>
      <c r="CH156" s="192" t="str">
        <f ca="1">IF($F$12&lt;$B156,"",IF(AND($F$12&gt;=$B156,INDIRECT("'総括分析データ '!"&amp;CH$78&amp;$C156)&lt;&gt;""),VALUE(INDIRECT("'総括分析データ '!"&amp;CH$78&amp;$C156)),""))</f>
        <v/>
      </c>
      <c r="CJ156" s="192" t="str">
        <f ca="1">IF($F$12&lt;$B156,"",IF(OR(AND($F$12&gt;=$B156,COUNTIF($F$22:$I$32,"走行時間")=0),$D156=0),"不要",IF(AND($F$12&gt;=$B156,COUNTIF($F$22:$I$32,"走行時間")=1,$J156="NG"),"日数NG",IF(AND($F$12&gt;=$B156,COUNTIF($F$22:$I$32,"走行時間")=1,$D156=1,$CH156&lt;&gt;""),"OK","NG"))))</f>
        <v>不要</v>
      </c>
      <c r="CL156" s="192" t="str">
        <f ca="1">IF($F$12&lt;$B156,"",IF(OR(AND($F$12&gt;=$B156,COUNTIF($F$35:$I$45,"走行時間")=0),$F156=0),"不要",IF(AND($F$12&gt;=$B156,COUNTIF($F$35:$I$45,"走行時間")=1,$J156="NG"),"日数NG",IF(AND($F$12&gt;=$B156,COUNTIF($F$35:$I$45,"走行時間")=1,$F156=1,$CH156&lt;&gt;""),"OK","NG"))))</f>
        <v>不要</v>
      </c>
      <c r="CN156" s="192" t="str">
        <f ca="1">IF($F$12&lt;$B156,"",IF(OR(AND($F$12&gt;=$B156,COUNTIF($F$48:$I$58,"走行時間")=0),$H156=0),"不要",IF(AND($F$12&gt;=$B156,COUNTIF($F$48:$I$58,"走行時間")=1,$J156="NG"),"日数NG",IF(AND($F$12&gt;=$B156,COUNTIF($F$48:$I$58,"走行時間")=1,$H156=1,$CH156&lt;&gt;""),"OK","NG"))))</f>
        <v>不要</v>
      </c>
      <c r="CP156" s="192" t="str">
        <f ca="1">IF($F$12&lt;$B156,"",IF(COUNTIF($CJ156:$CN156,"不要")=3,"OK",IF(OR($AX156="NG",$AX156="日数NG"),"距離NG",IF(AND($F$12&gt;=$B156,OR(AND($F$6="連携前",CH156&gt;0),AND($F$6="連携後",$AZ156=0,CH156=0),AND($F$6="連携後",$AZ156&gt;0,CH156&gt;0))),"OK","NG"))))</f>
        <v>OK</v>
      </c>
      <c r="CR156" s="192" t="str">
        <f ca="1">IF($F$12&lt;$B156,"",IF(COUNTIF($CJ156:$CN156,"不要")=3,"OK",IF(OR($AX156="NG",$AX156="日数NG"),"距離NG",IF(AND($F$12&gt;=$B156,$L156*1440&gt;=CH156),"OK","NG"))))</f>
        <v>OK</v>
      </c>
      <c r="CT156" s="107" t="str">
        <f ca="1">IF(OR(COUNTIF($CJ156:$CN156,"不要")=3,$F$12&lt;$B156),"",IF(AND($F$12&gt;=$B156,ISNUMBER(CH156)=TRUE),CH156,0))</f>
        <v/>
      </c>
      <c r="CV156" s="192" t="str">
        <f ca="1">IF($F$12&lt;$B156,"",IF(AND($F$12&gt;=$B156,INDIRECT("'総括分析データ '!"&amp;CV$78&amp;$C156)&lt;&gt;""),VALUE(INDIRECT("'総括分析データ '!"&amp;CV$78&amp;$C156)),""))</f>
        <v/>
      </c>
      <c r="CX156" s="192" t="str">
        <f ca="1">IF($F$12&lt;$B156,"",IF(OR(AND($F$12&gt;=$B156,COUNTIF($F$22:$I$32,"平均速度")=0),$D156=0),"不要",IF(AND($F$12&gt;=$B156,COUNTIF($F$22:$I$32,"平均速度")=1,$J156="NG"),"日数NG",IF(AND($F$12&gt;=$B156,COUNTIF($F$22:$I$32,"平均速度")=1,$D156=1,$CH156&lt;&gt;""),"OK","NG"))))</f>
        <v>不要</v>
      </c>
      <c r="CZ156" s="192" t="str">
        <f ca="1">IF($F$12&lt;$B156,"",IF(OR(AND($F$12&gt;=$B156,COUNTIF($F$35:$I$45,"平均速度")=0),$F156=0),"不要",IF(AND($F$12&gt;=$B156,COUNTIF($F$35:$I$45,"平均速度")=1,$J156="NG"),"日数NG",IF(AND($F$12&gt;=$B156,COUNTIF($F$35:$I$45,"平均速度")=1,$F156=1,$CH156&lt;&gt;""),"OK","NG"))))</f>
        <v>不要</v>
      </c>
      <c r="DB156" s="192" t="str">
        <f ca="1">IF($F$12&lt;$B156,"",IF(OR(AND($F$12&gt;=$B156,COUNTIF($F$48:$I$58,"平均速度")=0),$H156=0),"不要",IF(AND($F$12&gt;=$B156,COUNTIF($F$48:$I$58,"平均速度")=1,$J156="NG"),"日数NG",IF(AND($F$12&gt;=$B156,COUNTIF($F$48:$I$58,"平均速度")=1,$H156=1,$CH156&lt;&gt;""),"OK","NG"))))</f>
        <v>不要</v>
      </c>
      <c r="DD156" s="192" t="str">
        <f ca="1">IF($F$12&lt;$B156,"",IF(COUNTIF($CX156:$DB156,"不要")=3,"OK",IF(OR($AX156="NG",$AX156="日数NG"),"距離NG",IF(AND($F$12&gt;=$B156,OR(AND($F$6="連携前",CV156&gt;0),AND($F$6="連携後",$AV156=0,CV156=0),AND($F$6="連携後",$AV156&gt;0,CV156&gt;0))),"OK","NG"))))</f>
        <v>OK</v>
      </c>
      <c r="DF156" s="192" t="str">
        <f ca="1">IF($F$12&lt;$B156,"",IF(COUNTIF($CX156:$DB156,"不要")=3,"OK",IF(OR($AX156="NG",$AX156="日数NG"),"距離NG",IF(AND($F$12&gt;=$B156,CV156&lt;60),"OK",IF(AND($F$12&gt;=$B156,CV156&lt;120),"BC","NG")))))</f>
        <v>OK</v>
      </c>
      <c r="DH156" s="107" t="str">
        <f ca="1">IF(OR($F$12&lt;$B156,COUNTIF($CX156:$DB156,"不要")=3),"",IF(AND($F$12&gt;=$B156,ISNUMBER(CV156)=TRUE),CV156,0))</f>
        <v/>
      </c>
      <c r="DJ156">
        <v>39</v>
      </c>
      <c r="DL156" s="192" t="str">
        <f ca="1">IF($F$12&lt;$B156,"",IF(AND($F$12&gt;=$B156,INDIRECT("'総括分析データ '!"&amp;DL$78&amp;$C156)&lt;&gt;""),VALUE(INDIRECT("'総括分析データ '!"&amp;DL$78&amp;$C156)),""))</f>
        <v/>
      </c>
      <c r="DN156" s="192" t="str">
        <f ca="1">IF($F$12&lt;$B156,"",IF(OR(AND($F$12&gt;=$B156,COUNTIF($F$22:$I$32,"走行距離（高速道路）")=0),$D156=0),"不要",IF(AND($F$12&gt;=$B156,COUNTIF($F$22:$I$32,"走行距離（高速道路）")&gt;=1,$J156="NG"),"日数NG",IF(AND($F$12&gt;=$B156,COUNTIF($F$22:$I$32,"走行距離（高速道路）")&gt;=1,$D156=1,$CH156&lt;&gt;""),"OK","NG"))))</f>
        <v>不要</v>
      </c>
      <c r="DP156" s="192" t="str">
        <f ca="1">IF($F$12&lt;$B156,"",IF(OR(AND($F$12&gt;=$B156,COUNTIF($F$35:$I$45,"走行距離（高速道路）")=0),$F156=0),"不要",IF(AND($F$12&gt;=$B156,COUNTIF($F$35:$I$45,"走行距離（高速道路）")&gt;=1,$J156="NG"),"日数NG",IF(AND($F$12&gt;=$B156,COUNTIF($F$35:$I$45,"走行距離（高速道路）")&gt;=1,$F156=1,$CH156&lt;&gt;""),"OK","NG"))))</f>
        <v>不要</v>
      </c>
      <c r="DR156" s="192" t="str">
        <f ca="1">IF($F$12&lt;$B156,"",IF(OR(AND($F$12&gt;=$B156,COUNTIF($F$48:$I$58,"走行距離（高速道路）")=0),$H156=0),"不要",IF(AND($F$12&gt;=$B156,COUNTIF($F$48:$I$58,"走行距離（高速道路）")&gt;=1,$J156="NG"),"日数NG",IF(AND($F$12&gt;=$B156,COUNTIF($F$48:$I$58,"走行距離（高速道路）")&gt;=1,$H156=1,$CH156&lt;&gt;""),"OK","NG"))))</f>
        <v>不要</v>
      </c>
      <c r="DT156" s="192" t="str">
        <f ca="1">IF($F$12&lt;$B156,"",IF(COUNTIF($DN156:$DR156,"不要")=3,"OK",IF(OR($AX156="NG",$AX156="日数NG"),"距離NG",IF(DL156&gt;=0,"OK","NG"))))</f>
        <v>OK</v>
      </c>
      <c r="DV156" s="192" t="str">
        <f ca="1">IF($F$12&lt;$B156,"",IF(COUNTIF($DN156:$DR156,"不要")=3,"OK",IF(OR($AX156="NG",$AX156="日数NG"),"距離NG",IF(AND($F$12&gt;=$B156,AX156="OK",OR(DL156&lt;=AZ156,DL156="")),"OK","NG"))))</f>
        <v>OK</v>
      </c>
      <c r="DX156" s="107" t="str">
        <f ca="1">IF(OR($F$12&lt;$B156,COUNTIF($DN156:$DR156,"不要")=3),"",IF(AND($F$12&gt;=$B156,ISNUMBER(DL156)=TRUE),DL156,0))</f>
        <v/>
      </c>
      <c r="DZ156" s="192" t="str">
        <f ca="1">IF($F$12&lt;$B156,"",IF(AND($F$12&gt;=$B156,INDIRECT("'総括分析データ '!"&amp;DZ$78&amp;$C156)&lt;&gt;""),VALUE(INDIRECT("'総括分析データ '!"&amp;DZ$78&amp;$C156)),""))</f>
        <v/>
      </c>
      <c r="EB156" s="192" t="str">
        <f ca="1">IF($F$12&lt;$B156,"",IF(COUNTIF($CJ156:$CN156,"不要")=3,"OK",IF($N156="NG","日数NG",IF(OR(DZ156&gt;=0,DZ156=""),"OK","NG"))))</f>
        <v>OK</v>
      </c>
      <c r="ED156" s="192" t="str">
        <f ca="1">IF($F$12&lt;$B156,"",IF(COUNTIF($CJ156:$CN156,"不要")=3,"OK",IF($N156="NG","日数NG",IF(OR(DZ156&lt;=CH156,DZ156=""),"OK","NG"))))</f>
        <v>OK</v>
      </c>
      <c r="EF156" s="107">
        <f ca="1">IF($F$12&lt;$B156,"",IF(AND($F$12&gt;=$B156,ISNUMBER(DZ156)=TRUE),DZ156,0))</f>
        <v>0</v>
      </c>
      <c r="EH156" s="192" t="str">
        <f ca="1">IF($F$12&lt;$B156,"",IF(AND($F$12&gt;=$B156,INDIRECT("'総括分析データ '!"&amp;EH$78&amp;$C156)&lt;&gt;""),VALUE(INDIRECT("'総括分析データ '!"&amp;EH$78&amp;$C156)),""))</f>
        <v/>
      </c>
      <c r="EJ156" s="192" t="str">
        <f ca="1">IF($F$12&lt;$B156,"",IF(COUNTIF($CX156:$DB156,"不要")=3,"OK",IF(OR($AX156="NG",$AX156="日数NG"),"距離NG",IF(OR(EH156&gt;=0,EH156=""),"OK","NG"))))</f>
        <v>OK</v>
      </c>
      <c r="EL156" s="192" t="str">
        <f ca="1">IF($F$12&lt;$B156,"",IF(COUNTIF($CX156:$DB156,"不要")=3,"OK",IF(OR($AX156="NG",$AX156="日数NG"),"距離NG",IF(OR(EH156&lt;=120,EH156=""),"OK","NG"))))</f>
        <v>OK</v>
      </c>
      <c r="EN156" s="92">
        <f ca="1">IF($F$12&lt;$B156,"",IF(AND($F$12&gt;=$B156,ISNUMBER(EH156)=TRUE),EH156,0))</f>
        <v>0</v>
      </c>
      <c r="EP156">
        <v>39</v>
      </c>
      <c r="ER156" s="192" t="str">
        <f ca="1">IF($F$12&lt;$B156,"",IF(AND($F$12&gt;=$B156,INDIRECT("'総括分析データ '!"&amp;ER$78&amp;$C156)&lt;&gt;""),VALUE(INDIRECT("'総括分析データ '!"&amp;ER$78&amp;$C156)),""))</f>
        <v/>
      </c>
      <c r="ET156" s="192" t="str">
        <f ca="1">IF($F$12&lt;$B156,"",IF(AND($F$12&gt;=$B156,INDIRECT("'総括分析データ '!"&amp;ET$78&amp;$C156)&lt;&gt;""),VALUE(INDIRECT("'総括分析データ '!"&amp;ET$78&amp;$C156)),""))</f>
        <v/>
      </c>
      <c r="EV156" s="192" t="str">
        <f ca="1">IF($F$12&lt;$B156,"",IF(OR(AND($F$12&gt;=$B156,COUNTIF($F$22:$I$32,"荷積み・荷卸し")=0),$D156=0),"不要",IF(AND($F$12&gt;=$B156,COUNTIF($F$22:$I$32,"荷積み・荷卸し")&gt;=1,$J156="NG"),"日数NG",IF(OR(AND($F$12&gt;=$B156,COUNTIF($F$22:$I$32,"荷積み・荷卸し")&gt;=1,$D156=1,$ER156&lt;&gt;""),AND($F$12&gt;=$B156,COUNTIF($F$22:$I$32,"荷積み・荷卸し")&gt;=1,$D156=1,$ET156&lt;&gt;"")),"OK","NG"))))</f>
        <v>不要</v>
      </c>
      <c r="EX156" s="192" t="str">
        <f ca="1">IF($F$12&lt;$B156,"",IF(OR(AND($F$12&gt;=$B156,COUNTIF($F$35:$I$45,"荷積み・荷卸し")=0),$F156=0),"不要",IF(AND($F$12&gt;=$B156,COUNTIF($F$35:$I$45,"荷積み・荷卸し")&gt;=1,$J156="NG"),"日数NG",IF(OR(AND($F$12&gt;=$B156,COUNTIF($F$35:$I$45,"荷積み・荷卸し")&gt;=1,$F156=1,$ER156&lt;&gt;""),AND($F$12&gt;=$B156,COUNTIF($F$35:$I$45,"荷積み・荷卸し")&gt;=1,$F156=1,$ET156&lt;&gt;"")),"OK","NG"))))</f>
        <v>不要</v>
      </c>
      <c r="EZ156" s="192" t="str">
        <f ca="1">IF($F$12&lt;$B156,"",IF(OR(AND($F$12&gt;=$B156,COUNTIF($F$48:$I$58,"荷積み・荷卸し")=0),$H156=0),"不要",IF(AND($F$12&gt;=$B156,COUNTIF($F$48:$I$58,"荷積み・荷卸し")&gt;=1,$J156="NG"),"日数NG",IF(OR(AND($F$12&gt;=$B156,COUNTIF($F$48:$I$58,"荷積み・荷卸し")&gt;=1,$H156=1,$ER156&lt;&gt;""),AND($F$12&gt;=$B156,COUNTIF($F$48:$I$58,"荷積み・荷卸し")&gt;=1,$H156=1,$ET156&lt;&gt;"")),"OK","NG"))))</f>
        <v>不要</v>
      </c>
      <c r="FB156" s="192" t="str">
        <f ca="1">IF($F$12&lt;$B156,"",IF(COUNTIF($EV156:$EZ156,"不要")=3,"OK",IF($N156="NG","日数NG",IF(OR(ER156&gt;=0,ER156=""),"OK","NG"))))</f>
        <v>OK</v>
      </c>
      <c r="FD156" s="192" t="str">
        <f ca="1">IF($F$12&lt;$B156,"",IF(COUNTIF($EV156:$EZ156,"不要")=3,"OK",IF($N156="NG","日数NG",IF(OR(ER156&lt;=$L156*1440,ER156=""),"OK","NG"))))</f>
        <v>OK</v>
      </c>
      <c r="FF156" s="192" t="str">
        <f ca="1">IF($F$12&lt;$B156,"",IF(COUNTIF($EV156:$EZ156,"不要")=3,"OK",IF($N156="NG","日数NG",IF(OR(ET156&gt;=0,ET156=""),"OK","NG"))))</f>
        <v>OK</v>
      </c>
      <c r="FH156" s="192" t="str">
        <f ca="1">IF($F$12&lt;$B156,"",IF(COUNTIF($EV156:$EZ156,"不要")=3,"OK",IF($N156="NG","日数NG",IF(OR(ET156&lt;=$L156*1440,ET156=""),"OK","NG"))))</f>
        <v>OK</v>
      </c>
      <c r="FJ156" s="107" t="str">
        <f ca="1">IF($F$12&lt;$B156,"",IF(COUNTIF($EV156:$EZ156,"不要")=3,"",IF(AND($F$12&gt;=$B156,ISNUMBER(ER156)=TRUE),ER156,0)))</f>
        <v/>
      </c>
      <c r="FL156" s="107" t="str">
        <f ca="1">IF($F$12&lt;$B156,"",IF(COUNTIF($EV156:$EZ156,"不要")=3,"",IF(AND($F$12&gt;=$B156,ISNUMBER(ET156)=TRUE),ET156,0)))</f>
        <v/>
      </c>
      <c r="FN156" s="192" t="str">
        <f ca="1">IF($F$12&lt;$B156,"",IF(AND($F$12&gt;=$B156,INDIRECT("'総括分析データ '!"&amp;FN$78&amp;$C156)&lt;&gt;""),VALUE(INDIRECT("'総括分析データ '!"&amp;FN$78&amp;$C156)),""))</f>
        <v/>
      </c>
      <c r="FP156" s="192" t="str">
        <f ca="1">IF($F$12&lt;$B156,"",IF(OR(AND($F$12&gt;=$B156,COUNTIF($F$22:$I$32,"荷待ち時間")=0),$D156=0),"不要",IF(AND($F$12&gt;=$B156,COUNTIF($F$22:$I$32,"荷待ち時間")&gt;=1,$J156="NG"),"日数NG",IF(AND($F$12&gt;=$B156,COUNTIF($F$22:$I$32,"荷待ち時間")&gt;=1,$D156=1,$FN156&lt;&gt;""),"OK","NG"))))</f>
        <v>不要</v>
      </c>
      <c r="FR156" s="192" t="str">
        <f ca="1">IF($F$12&lt;$B156,"",IF(OR(AND($F$12&gt;=$B156,COUNTIF($F$35:$I$45,"荷待ち時間")=0),$F156=0),"不要",IF(AND($F$12&gt;=$B156,COUNTIF($F$35:$I$45,"荷待ち時間")&gt;=1,$J156="NG"),"日数NG",IF(AND($F$12&gt;=$B156,COUNTIF($F$35:$I$45,"荷待ち時間")&gt;=1,$F156=1,$FN156&lt;&gt;""),"OK","NG"))))</f>
        <v>不要</v>
      </c>
      <c r="FT156" s="192" t="str">
        <f ca="1">IF($F$12&lt;$B156,"",IF(OR(AND($F$12&gt;=$B156,COUNTIF($F$48:$I$58,"荷待ち時間")=0),$H156=0),"不要",IF(AND($F$12&gt;=$B156,COUNTIF($F$48:$I$58,"荷待ち時間")&gt;=1,$J156="NG"),"日数NG",IF(AND($F$12&gt;=$B156,COUNTIF($F$48:$I$58,"荷待ち時間")&gt;=1,$H156=1,$FN156&lt;&gt;""),"OK","NG"))))</f>
        <v>不要</v>
      </c>
      <c r="FV156" s="192" t="str">
        <f ca="1">IF($F$12&lt;$B156,"",IF(COUNTIF($FP156:$FT156,"不要")=3,"OK",IF($N156="NG","日数NG",IF(FN156&gt;=0,"OK","NG"))))</f>
        <v>OK</v>
      </c>
      <c r="FX156" s="192" t="str">
        <f ca="1">IF($F$12&lt;$B156,"",IF(COUNTIF($FP156:$FT156,"不要")=3,"OK",IF($N156="NG","日数NG",IF(AND($F$12&gt;=$B156,$N156="OK",FN156&lt;=$L156*1440),"OK","NG"))))</f>
        <v>OK</v>
      </c>
      <c r="FZ156" s="107" t="str">
        <f ca="1">IF($F$12&lt;$B156,"",IF(COUNTIF($FP156:$FT156,"不要")=3,"",IF(AND($F$12&gt;=$B156,ISNUMBER(FN156)=TRUE),FN156,0)))</f>
        <v/>
      </c>
      <c r="GB156">
        <v>39</v>
      </c>
      <c r="GD156" s="192" t="str">
        <f ca="1">IF($F$12&lt;$B156,"",IF(AND($F$12&gt;=$B156,INDIRECT("'総括分析データ '!"&amp;GD$78&amp;$C156)&lt;&gt;""),VALUE(INDIRECT("'総括分析データ '!"&amp;GD$78&amp;$C156)),""))</f>
        <v/>
      </c>
      <c r="GF156" s="192" t="str">
        <f ca="1">IF($F$12&lt;$B156,"",IF(OR(AND($F$12&gt;=$B156,COUNTIF($F$22:$I$32,"荷待ち時間（うちアイドリング時間）")=0),$D156=0),"不要",IF(AND($F$12&gt;=$B156,COUNTIF($F$22:$I$32,"荷待ち時間（うちアイドリング時間）")&gt;=1,$J156="NG"),"日数NG",IF(AND($F$12&gt;=$B156,COUNTIF($F$22:$I$32,"荷待ち時間（うちアイドリング時間）")&gt;=1,$D156=1,GD156&lt;&gt;""),"OK","NG"))))</f>
        <v>不要</v>
      </c>
      <c r="GH156" s="192" t="str">
        <f ca="1">IF($F$12&lt;$B156,"",IF(OR(AND($F$12&gt;=$B156,COUNTIF($F$35:$I$45,"荷待ち時間（うちアイドリング時間）")=0),$F156=0),"不要",IF(AND($F$12&gt;=$B156,COUNTIF($F$35:$I$45,"荷待ち時間（うちアイドリング時間）")&gt;=1,$J156="NG"),"日数NG",IF(AND($F$12&gt;=$B156,COUNTIF($F$35:$I$45,"荷待ち時間（うちアイドリング時間）")&gt;=1,$F156=1,$GD156&lt;&gt;""),"OK","NG"))))</f>
        <v>不要</v>
      </c>
      <c r="GJ156" s="192" t="str">
        <f ca="1">IF($F$12&lt;$B156,"",IF(OR(AND($F$12&gt;=$B156,COUNTIF($F$48:$I$58,"荷待ち時間（うちアイドリング時間）")=0),$H156=0),"不要",IF(AND($F$12&gt;=$B156,COUNTIF($F$48:$I$58,"荷待ち時間（うちアイドリング時間）")&gt;=1,$J156="NG"),"日数NG",IF(AND($F$12&gt;=$B156,COUNTIF($F$48:$I$58,"荷待ち時間（うちアイドリング時間）")&gt;=1,$H156=1,$GD156&lt;&gt;""),"OK","NG"))))</f>
        <v>不要</v>
      </c>
      <c r="GL156" s="192" t="str">
        <f ca="1">IF($F$12&lt;$B156,"",IF(OR(AND($F$12&gt;=$B156,$F156=0),AND($F$12&gt;=$B156,$F$16&lt;&gt;5)),"不要",IF(AND($F$12&gt;=$B156,$F$16=5,$GD156&lt;&gt;""),"OK","NG")))</f>
        <v>不要</v>
      </c>
      <c r="GN156" s="192" t="str">
        <f ca="1">IF($F$12&lt;$B156,"",IF($N156="NG","日数NG",IF(GD156&gt;=0,"OK","NG")))</f>
        <v>OK</v>
      </c>
      <c r="GP156" s="192" t="str">
        <f ca="1">IF($F$12&lt;$B156,"",IF($N156="NG","日数NG",IF(OR(COUNTIF(GF156:GL156,"不要")=4,AND($F$12&gt;=$B156,$N156="OK",$FN156&gt;=0,$GD156&lt;=FN156),AND($F$12&gt;=$B156,$N156="OK",$FN156="",$GD156&lt;=$L156*1440)),"OK","NG")))</f>
        <v>OK</v>
      </c>
      <c r="GR156" s="107" t="str">
        <f ca="1">IF($F$12&lt;$B156,"",IF(COUNTIF($GF156:$GJ156,"不要")=3,"",IF(AND($F$12&gt;=$B156,ISNUMBER(GD156)=TRUE),GD156,0)))</f>
        <v/>
      </c>
      <c r="GT156" s="192" t="str">
        <f ca="1">IF($F$12&lt;$B156,"",IF(AND($F$12&gt;=$B156,INDIRECT("'総括分析データ '!"&amp;GT$78&amp;$C156)&lt;&gt;""),VALUE(INDIRECT("'総括分析データ '!"&amp;GT$78&amp;$C156)),""))</f>
        <v/>
      </c>
      <c r="GV156" s="192" t="str">
        <f ca="1">IF($F$12&lt;$B156,"",IF(OR(AND($F$12&gt;=$B156,COUNTIF($F$22:$I$32,"早着による待機時間")=0),$D156=0),"不要",IF(AND($F$12&gt;=$B156,COUNTIF($F$22:$I$32,"早着による待機時間")&gt;=1,$J156="NG"),"日数NG",IF(AND($F$12&gt;=$B156,COUNTIF($F$22:$I$32,"早着による待機時間")&gt;=1,$D156=1,GT156&lt;&gt;""),"OK","NG"))))</f>
        <v>不要</v>
      </c>
      <c r="GX156" s="192" t="str">
        <f ca="1">IF($F$12&lt;$B156,"",IF(OR(AND($F$12&gt;=$B156,COUNTIF($F$35:$I$45,"早着による待機時間")=0),$F156=0),"不要",IF(AND($F$12&gt;=$B156,COUNTIF($F$35:$I$45,"早着による待機時間")&gt;=1,$J156="NG"),"日数NG",IF(AND($F$12&gt;=$B156,COUNTIF($F$35:$I$45,"早着による待機時間")&gt;=1,$F156=1,GT156&lt;&gt;""),"OK","NG"))))</f>
        <v>不要</v>
      </c>
      <c r="GZ156" s="192" t="str">
        <f ca="1">IF($F$12&lt;$B156,"",IF(OR(AND($F$12&gt;=$B156,COUNTIF($F$48:$I$58,"早着による待機時間")=0),$H156=0),"不要",IF(AND($F$12&gt;=$B156,COUNTIF($F$48:$I$58,"早着による待機時間")&gt;=1,$J156="NG"),"日数NG",IF(AND($F$12&gt;=$B156,COUNTIF($F$48:$I$58,"早着による待機時間")&gt;=1,$H156=1,GT156&lt;&gt;""),"OK","NG"))))</f>
        <v>不要</v>
      </c>
      <c r="HB156" s="192" t="str">
        <f ca="1">IF($F$12&lt;$B156,"",IF(COUNTIF($GV156:$GZ156,"不要")=3,"OK",IF($N156="NG","日数NG",IF(GT156&gt;=0,"OK","NG"))))</f>
        <v>OK</v>
      </c>
      <c r="HD156" s="192" t="str">
        <f ca="1">IF($F$12&lt;$B156,"",IF(COUNTIF($GV156:$GZ156,"不要")=3,"OK",IF($N156="NG","日数NG",IF(AND($F$12&gt;=$B156,$N156="OK",GT156&lt;=$L156*1440),"OK","NG"))))</f>
        <v>OK</v>
      </c>
      <c r="HF156" s="107" t="str">
        <f ca="1">IF($F$12&lt;$B156,"",IF(COUNTIF($GV156:$GZ156,"不要")=3,"",IF(AND($F$12&gt;=$B156,ISNUMBER(GT156)=TRUE),GT156,0)))</f>
        <v/>
      </c>
      <c r="HH156">
        <v>39</v>
      </c>
      <c r="HJ156" s="192" t="str">
        <f ca="1">IF($F$12&lt;$B156,"",IF(AND($F$12&gt;=$B156,INDIRECT("'総括分析データ '!"&amp;HJ$78&amp;$C156)&lt;&gt;""),VALUE(INDIRECT("'総括分析データ '!"&amp;HJ$78&amp;$C156)),""))</f>
        <v/>
      </c>
      <c r="HL156" s="192" t="str">
        <f ca="1">IF($F$12&lt;$B156,"",IF(OR(AND($F$12&gt;=$B156,COUNTIF($F$22:$I$32,"休憩")=0),$D156=0),"不要",IF(AND($F$12&gt;=$B156,COUNTIF($F$22:$I$32,"休憩")&gt;=1,$J156="NG"),"日数NG",IF(AND($F$12&gt;=$B156,COUNTIF($F$22:$I$32,"休憩")&gt;=1,$D156=1,HJ156&lt;&gt;""),"OK","NG"))))</f>
        <v>不要</v>
      </c>
      <c r="HN156" s="192" t="str">
        <f ca="1">IF($F$12&lt;$B156,"",IF(OR(AND($F$12&gt;=$B156,COUNTIF($F$35:$I$45,"休憩")=0),$F156=0),"不要",IF(AND($F$12&gt;=$B156,COUNTIF($F$35:$I$45,"休憩")&gt;=1,$J156="NG"),"日数NG",IF(AND($F$12&gt;=$B156,COUNTIF($F$35:$I$45,"休憩")&gt;=1,$F156=1,HJ156&lt;&gt;""),"OK","NG"))))</f>
        <v>不要</v>
      </c>
      <c r="HP156" s="192" t="str">
        <f ca="1">IF($F$12&lt;$B156,"",IF(OR(AND($F$12&gt;=$B156,COUNTIF($F$48:$I$58,"休憩")=0),$H156=0),"不要",IF(AND($F$12&gt;=$B156,COUNTIF($F$48:$I$58,"休憩")&gt;=1,$J156="NG"),"日数NG",IF(AND($F$12&gt;=$B156,COUNTIF($F$48:$I$58,"休憩")&gt;=1,$H156=1,HJ156&lt;&gt;""),"OK","NG"))))</f>
        <v>不要</v>
      </c>
      <c r="HR156" s="192" t="str">
        <f ca="1">IF($F$12&lt;$B156,"",IF(COUNTIF($HL156:$HP156,"不要")=3,"OK",IF($N156="NG","日数NG",IF(HJ156&gt;=0,"OK","NG"))))</f>
        <v>OK</v>
      </c>
      <c r="HT156" s="192" t="str">
        <f ca="1">IF($F$12&lt;$B156,"",IF(COUNTIF($HL156:$HP156,"不要")=3,"OK",IF($N156="NG","日数NG",IF(AND($F$12&gt;=$B156,$N156="OK",HJ156&lt;=$L156*1440),"OK","NG"))))</f>
        <v>OK</v>
      </c>
      <c r="HV156" s="107" t="str">
        <f ca="1">IF($F$12&lt;$B156,"",IF(COUNTIF($HL156:$HP156,"不要")=3,"",IF(AND($F$12&gt;=$B156,ISNUMBER(HJ156)=TRUE),HJ156,0)))</f>
        <v/>
      </c>
      <c r="HX156" s="192" t="str">
        <f ca="1">IF($F$12&lt;$B156,"",IF(AND($F$12&gt;=$B156,INDIRECT("'総括分析データ '!"&amp;HX$78&amp;$C156)&lt;&gt;""),VALUE(INDIRECT("'総括分析データ '!"&amp;HX$78&amp;$C156)),""))</f>
        <v/>
      </c>
      <c r="HZ156" s="192" t="str">
        <f ca="1">IF($F$12&lt;$B156,"",IF(OR(AND($F$12&gt;=$B156,COUNTIF($F$22:$I$32,"発着時刻")=0),$D156=0),"不要",IF(AND($F$12&gt;=$B156,COUNTIF($F$22:$I$32,"発着時刻")&gt;=1,$J156="NG"),"日数NG",IF(AND($F$12&gt;=$B156,COUNTIF($F$22:$I$32,"発着時刻")&gt;=1,$D156=1,HX156&lt;&gt;""),"OK","NG"))))</f>
        <v>不要</v>
      </c>
      <c r="IB156" s="192" t="str">
        <f ca="1">IF($F$12&lt;$B156,"",IF(OR(AND($F$12&gt;=$B156,COUNTIF($F$35:$I$45,"発着時刻")=0),$F156=0),"不要",IF(AND($F$12&gt;=$B156,COUNTIF($F$35:$I$45,"発着時刻")&gt;=1,$J156="NG"),"日数NG",IF(AND($F$12&gt;=$B156,COUNTIF($F$35:$I$45,"発着時刻")&gt;=1,$F156=1,HX156&lt;&gt;""),"OK","NG"))))</f>
        <v>不要</v>
      </c>
      <c r="ID156" s="192" t="str">
        <f ca="1">IF($F$12&lt;$B156,"",IF(OR(AND($F$12&gt;=$B156,COUNTIF($F$48:$I$58,"発着時刻")=0),$H156=0),"不要",IF(AND($F$12&gt;=$B156,COUNTIF($F$48:$I$58,"発着時刻")&gt;=1,$J156="NG"),"日数NG",IF(AND($F$12&gt;=$B156,COUNTIF($F$48:$I$58,"発着時刻")&gt;=1,$H156=1,HX156&lt;&gt;""),"OK","NG"))))</f>
        <v>不要</v>
      </c>
      <c r="IF156" s="192" t="str">
        <f ca="1">IF($F$12&lt;$B156,"",IF(COUNTIF(HZ156:ID156,"不要")=3,"OK",IF($N156="NG","日数NG",IF(HX156="","OK",IF(AND(HX156&gt;=0,HX156&lt;&gt;"",ROUNDUP(HX156,0)-ROUNDDOWN(HX156,0)=0),"OK","NG")))))</f>
        <v>OK</v>
      </c>
      <c r="IH156" s="107" t="str">
        <f ca="1">IF($F$12&lt;$B156,"",IF(COUNTIF(HZ156:ID156,"不要")=3,"",IF(AND($F$12&gt;=$B156,ISNUMBER(HX156)=TRUE),HX156,0)))</f>
        <v/>
      </c>
      <c r="IJ156" s="192" t="str">
        <f ca="1">IF($F$12&lt;$B156,"",IF(AND($F$12&gt;=$B156,INDIRECT("'総括分析データ '!"&amp;IJ$78&amp;$C156)&lt;&gt;""),INDIRECT("'総括分析データ '!"&amp;IJ$78&amp;$C156),""))</f>
        <v/>
      </c>
      <c r="IL156" s="192" t="str">
        <f ca="1">IF($F$12&lt;$B156,"",IF(OR(AND($F$12&gt;=$B156,COUNTIF($F$22:$I$32,"積載情報")=0),$D156=0),"不要",IF(AND($F$12&gt;=$B156,COUNTIF($F$22:$I$32,"積載情報")&gt;=1,$J156="NG"),"日数NG",IF(AND($F$12&gt;=$B156,COUNTIF($F$22:$I$32,"積載情報")&gt;=1,$D156=1,IJ156&lt;&gt;""),"OK","NG"))))</f>
        <v>不要</v>
      </c>
      <c r="IN156" s="192" t="str">
        <f ca="1">IF($F$12&lt;$B156,"",IF(OR(AND($F$12&gt;=$B156,COUNTIF($F$35:$I$45,"積載情報")=0),$F156=0),"不要",IF(AND($F$12&gt;=$B156,COUNTIF($F$35:$I$45,"積載情報")&gt;=1,$J156="NG"),"日数NG",IF(AND($F$12&gt;=$B156,COUNTIF($F$35:$I$45,"積載情報")&gt;=1,$F156=1,IJ156&lt;&gt;""),"OK","NG"))))</f>
        <v>不要</v>
      </c>
      <c r="IP156" s="192" t="str">
        <f ca="1">IF($F$12&lt;$B156,"",IF(OR(AND($F$12&gt;=$B156,COUNTIF($F$48:$I$58,"積載情報")=0),$H156=0),"不要",IF(AND($F$12&gt;=$B156,COUNTIF($F$48:$I$58,"積載情報")&gt;=1,$J156="NG"),"日数NG",IF(AND($F$12&gt;=$B156,COUNTIF($F$48:$I$58,"積載情報")&gt;=1,$H156=1,IJ156&lt;&gt;""),"OK","NG"))))</f>
        <v>不要</v>
      </c>
      <c r="IR156" s="192" t="str">
        <f ca="1">IF($F$12&lt;$B156,"",IF(COUNTIF(IL156:IP156,"不要")=3,"OK",IF($N156="NG","日数NG",IF(IJ156="","OK",IF(COUNTIF(プルダウンリスト!$C$5:$C$8,反映・確認シート!IJ156)=1,"OK","NG")))))</f>
        <v>OK</v>
      </c>
      <c r="IT156" s="107" t="str">
        <f ca="1">IF($F$12&lt;$B156,"",IF($F$12&lt;$B156,"",IF(COUNTIF(IL156:IP156,"不要")=3,"",IJ156)))</f>
        <v/>
      </c>
      <c r="IV156" s="192" t="str">
        <f ca="1">IF($F$12&lt;$B156,"",IF(OR(AND($F$12&gt;=$B156,COUNTIF($F$48:$I$58,"積載情報")=0),$H156=0),"不要",IF(AND($F$12&gt;=$B156,COUNTIF($F$48:$I$58,"積載情報")&gt;=1,$J156="NG"),"日数NG",IF(AND($F$12&gt;=$B156,COUNTIF($F$48:$I$58,"積載情報")&gt;=1,$H156=1,IP156&lt;&gt;""),"OK","NG"))))</f>
        <v>不要</v>
      </c>
      <c r="IX156">
        <v>39</v>
      </c>
      <c r="IZ156" s="192" t="str">
        <f ca="1">IF($F$12&lt;$B156,"",IF(AND($F$12&gt;=$B156,INDIRECT("'総括分析データ '!"&amp;IZ$78&amp;$C156)&lt;&gt;""),VALUE(INDIRECT("'総括分析データ '!"&amp;IZ$78&amp;$C156)),""))</f>
        <v/>
      </c>
      <c r="JB156" s="192" t="str">
        <f ca="1">IF($F$12&lt;$B156,"",IF(OR(AND($F$12&gt;=$B156,COUNTIF($F$22:$I$32,"空車情報")=0),$D156=0),"不要",IF(AND($F$12&gt;=$B156,COUNTIF($F$22:$I$32,"空車情報")&gt;=1,$J156="NG"),"日数NG",IF(AND($F$12&gt;=$B156,COUNTIF($F$22:$I$32,"空車情報")&gt;=1,$D156=1,IZ156&lt;&gt;""),"OK","NG"))))</f>
        <v>不要</v>
      </c>
      <c r="JD156" s="192" t="str">
        <f ca="1">IF($F$12&lt;$B156,"",IF(OR(AND($F$12&gt;=$B156,COUNTIF($F$35:$I$45,"空車情報")=0),$F156=0),"不要",IF(AND($F$12&gt;=$B156,COUNTIF($F$35:$I$45,"空車情報")&gt;=1,$J156="NG"),"日数NG",IF(AND($F$12&gt;=$B156,COUNTIF($F$35:$I$45,"空車情報")&gt;=1,$F156=1,IZ156&lt;&gt;""),"OK","NG"))))</f>
        <v>不要</v>
      </c>
      <c r="JF156" s="192" t="str">
        <f ca="1">IF($F$12&lt;$B156,"",IF(OR(AND($F$12&gt;=$B156,COUNTIF($F$48:$I$58,"空車情報")=0),$H156=0),"不要",IF(AND($F$12&gt;=$B156,COUNTIF($F$48:$I$58,"空車情報")&gt;=1,$J156="NG"),"日数NG",IF(AND($F$12&gt;=$B156,COUNTIF($F$48:$I$58,"空車情報")&gt;=1,$H156=1,IZ156&lt;&gt;""),"OK","NG"))))</f>
        <v>不要</v>
      </c>
      <c r="JH156" s="192" t="str">
        <f ca="1">IF($F$12&lt;$B156,"",IF(COUNTIF(JB156:JF156,"不要")=3,"OK",IF($N156="NG","日数NG",IF(IZ156&gt;=0,"OK","NG"))))</f>
        <v>OK</v>
      </c>
      <c r="JJ156" s="192" t="str">
        <f ca="1">IF($F$12&lt;$B156,"",IF(COUNTIF(JB156:JF156,"不要")=3,"OK",IF($N156="NG","日数NG",IF(OR(AND($F$12&gt;=$B156,$N156="OK",$CH156&gt;=0,IZ156&lt;=$CH156),AND($F$12&gt;=$B156,$N156="OK",$CH156="",IZ156&lt;=$L156*1440)),"OK","NG"))))</f>
        <v>OK</v>
      </c>
      <c r="JL156" s="107" t="str">
        <f ca="1">IF($F$12&lt;$B156,"",IF(COUNTIF(JB156:JF156,"不要")=3,"",IF(AND($F$12&gt;=$B156,ISNUMBER(IZ156)=TRUE),IZ156,0)))</f>
        <v/>
      </c>
      <c r="JN156" s="192" t="str">
        <f ca="1">IF($F$12&lt;$B156,"",IF(AND($F$12&gt;=$B156,INDIRECT("'総括分析データ '!"&amp;JN$78&amp;$C156)&lt;&gt;""),VALUE(INDIRECT("'総括分析データ '!"&amp;JN$78&amp;$C156)),""))</f>
        <v/>
      </c>
      <c r="JP156" s="192" t="str">
        <f ca="1">IF($F$12&lt;$B156,"",IF(OR(AND($F$12&gt;=$B156,COUNTIF($F$22:$I$32,"空車情報")=0),$D156=0),"不要",IF(AND($F$12&gt;=$B156,COUNTIF($F$22:$I$32,"空車情報")&gt;=1,$J156="NG"),"日数NG",IF(AND($F$12&gt;=$B156,COUNTIF($F$22:$I$32,"空車情報")&gt;=1,$D156=1,JN156&lt;&gt;""),"OK","NG"))))</f>
        <v>不要</v>
      </c>
      <c r="JR156" s="192" t="str">
        <f ca="1">IF($F$12&lt;$B156,"",IF(OR(AND($F$12&gt;=$B156,COUNTIF($F$35:$I$45,"空車情報")=0),$F156=0),"不要",IF(AND($F$12&gt;=$B156,COUNTIF($F$35:$I$45,"空車情報")&gt;=1,$J156="NG"),"日数NG",IF(AND($F$12&gt;=$B156,COUNTIF($F$35:$I$45,"空車情報")&gt;=1,$F156=1,JN156&lt;&gt;""),"OK","NG"))))</f>
        <v>不要</v>
      </c>
      <c r="JT156" s="192" t="str">
        <f ca="1">IF($F$12&lt;$B156,"",IF(OR(AND($F$12&gt;=$B156,COUNTIF($F$48:$I$58,"空車情報")=0),$H156=0),"不要",IF(AND($F$12&gt;=$B156,COUNTIF($F$48:$I$58,"空車情報")&gt;=1,$J156="NG"),"日数NG",IF(AND($F$12&gt;=$B156,COUNTIF($F$48:$I$58,"空車情報")&gt;=1,$H156=1,JN156&lt;&gt;""),"OK","NG"))))</f>
        <v>不要</v>
      </c>
      <c r="JV156" s="192" t="str">
        <f ca="1">IF($F$12&lt;$B156,"",IF(COUNTIF(JP156:JT156,"不要")=3,"OK",IF($N156="NG","日数NG",IF(AND($F$12&gt;=$B156,JN156&gt;=0,JN156&lt;=AV156),"OK","NG"))))</f>
        <v>OK</v>
      </c>
      <c r="JX156" s="107" t="str">
        <f ca="1">IF($F$12&lt;$B156,"",IF(COUNTIF(JP156:JT156,"不要")=3,"",IF(AND($F$12&gt;=$B156,ISNUMBER(JN156)=TRUE),JN156,0)))</f>
        <v/>
      </c>
      <c r="JZ156" s="192" t="str">
        <f ca="1">IF($F$12&lt;$B156,"",IF(AND($F$12&gt;=$B156,INDIRECT("'総括分析データ '!"&amp;JZ$78&amp;$C156)&lt;&gt;""),VALUE(INDIRECT("'総括分析データ '!"&amp;JZ$78&amp;$C156)),""))</f>
        <v/>
      </c>
      <c r="KB156" s="192" t="str">
        <f ca="1">IF($F$12&lt;$B156,"",IF(OR(AND($F$12&gt;=$B156,COUNTIF($F$22:$I$32,"空車情報")=0),$D156=0),"不要",IF(AND($F$12&gt;=$B156,COUNTIF($F$22:$I$32,"空車情報")&gt;=1,$J156="NG"),"日数NG",IF(AND($F$12&gt;=$B156,COUNTIF($F$22:$I$32,"空車情報")&gt;=1,$D156=1,JZ156&lt;&gt;""),"OK","NG"))))</f>
        <v>不要</v>
      </c>
      <c r="KD156" s="192" t="str">
        <f ca="1">IF($F$12&lt;$B156,"",IF(OR(AND($F$12&gt;=$B156,COUNTIF($F$35:$I$45,"空車情報")=0),$F156=0),"不要",IF(AND($F$12&gt;=$B156,COUNTIF($F$35:$I$45,"空車情報")&gt;=1,$J156="NG"),"日数NG",IF(AND($F$12&gt;=$B156,COUNTIF($F$35:$I$45,"空車情報")&gt;=1,$F156=1,JZ156&lt;&gt;""),"OK","NG"))))</f>
        <v>不要</v>
      </c>
      <c r="KF156" s="192" t="str">
        <f ca="1">IF($F$12&lt;$B156,"",IF(OR(AND($F$12&gt;=$B156,COUNTIF($F$48:$I$58,"空車情報")=0),$H156=0),"不要",IF(AND($F$12&gt;=$B156,COUNTIF($F$48:$I$58,"空車情報")&gt;=1,$J156="NG"),"日数NG",IF(AND($F$12&gt;=$B156,COUNTIF($F$48:$I$58,"空車情報")&gt;=1,$H156=1,JZ156&lt;&gt;""),"OK","NG"))))</f>
        <v>不要</v>
      </c>
      <c r="KH156" s="192" t="str">
        <f ca="1">IF($F$12&lt;$B156,"",IF(COUNTIF(KB156:KF156,"不要")=3,"OK",IF($N156="NG","日数NG",IF(AND($F$12&gt;=$B156,JZ156&gt;=0,JZ156&lt;=100),"OK","NG"))))</f>
        <v>OK</v>
      </c>
      <c r="KJ156" s="107" t="str">
        <f ca="1">IF($F$12&lt;$B156,"",IF(COUNTIF(KB156:KF156,"不要")=3,"",IF(AND($F$12&gt;=$B156,ISNUMBER(JZ156)=TRUE),JZ156,0)))</f>
        <v/>
      </c>
      <c r="KL156">
        <v>39</v>
      </c>
      <c r="KN156" s="192" t="str">
        <f ca="1">IF($F$12&lt;$B156,"",IF(AND($F$12&gt;=$B156,INDIRECT("'総括分析データ '!"&amp;KN$78&amp;$C156)&lt;&gt;""),VALUE(INDIRECT("'総括分析データ '!"&amp;KN$78&amp;$C156)),""))</f>
        <v/>
      </c>
      <c r="KP156" s="192" t="str">
        <f ca="1">IF($F$12&lt;$B156,"",IF(OR(AND($F$12&gt;=$B156,COUNTIF($F$22:$I$32,"交通情報")=0),$D156=0),"不要",IF(AND($F$12&gt;=$B156,COUNTIF($F$22:$I$32,"交通情報")&gt;=1,$AX156="*NG*"),"距離NG",IF(AND($F$12&gt;=$B156,COUNTIF($F$22:$I$32,"交通情報")&gt;=1,$D156=1,KN156&lt;&gt;""),"OK","NG"))))</f>
        <v>不要</v>
      </c>
      <c r="KR156" s="192" t="str">
        <f ca="1">IF($F$12&lt;$B156,"",IF(OR(AND($F$12&gt;=$B156,COUNTIF($F$35:$I$45,"交通情報")=0),$F156=0),"不要",IF(AND($F$12&gt;=$B156,COUNTIF($F$35:$I$45,"交通情報")&gt;=1,$AX156="*NG*"),"距離NG",IF(AND($F$12&gt;=$B156,COUNTIF($F$35:$I$45,"交通情報")&gt;=1,$F156=1,KN156&lt;&gt;""),"OK","NG"))))</f>
        <v>不要</v>
      </c>
      <c r="KT156" s="192" t="str">
        <f ca="1">IF($F$12&lt;$B156,"",IF(OR(AND($F$12&gt;=$B156,COUNTIF($F$48:$I$58,"交通情報")=0),$H156=0),"不要",IF(AND($F$12&gt;=$B156,COUNTIF($F$48:$I$58,"交通情報")&gt;=1,$AX156="*NG*"),"距離NG",IF(AND($F$12&gt;=$B156,COUNTIF($F$48:$I$58,"交通情報")&gt;=1,$H156=1,KN156&lt;&gt;""),"OK","NG"))))</f>
        <v>不要</v>
      </c>
      <c r="KV156" s="192" t="str">
        <f ca="1">IF($F$12&lt;$B156,"",IF(COUNTIF(KP156:KT156,"不要")=3,"OK",IF($N156="NG","日数NG",IF(AND($F$12&gt;=$B156,KN156&gt;=0,KN156&lt;=$AV156),"OK","NG"))))</f>
        <v>OK</v>
      </c>
      <c r="KX156" s="107" t="str">
        <f ca="1">IF($F$12&lt;$B156,"",IF(COUNTIF(KP156:KT156,"不要")=3,"",IF(AND($F$12&gt;=$B156,ISNUMBER(KN156)=TRUE),KN156,0)))</f>
        <v/>
      </c>
      <c r="KZ156" s="192" t="str">
        <f ca="1">IF($F$12&lt;$B156,"",IF(AND($F$12&gt;=$B156,INDIRECT("'総括分析データ '!"&amp;KZ$78&amp;$C156)&lt;&gt;""),VALUE(INDIRECT("'総括分析データ '!"&amp;KZ$78&amp;$C156)),""))</f>
        <v/>
      </c>
      <c r="LB156" s="192" t="str">
        <f ca="1">IF($F$12&lt;$B156,"",IF(OR(AND($F$12&gt;=$B156,COUNTIF($F$22:$I$32,"交通情報")=0),$D156=0),"不要",IF(AND($F$12&gt;=$B156,COUNTIF($F$22:$I$32,"交通情報")&gt;=1,$D156=1,KZ156&lt;&gt;""),"OK","NG")))</f>
        <v>不要</v>
      </c>
      <c r="LD156" s="192" t="str">
        <f ca="1">IF($F$12&lt;$B156,"",IF(OR(AND($F$12&gt;=$B156,COUNTIF($F$35:$I$45,"交通情報")=0),$F156=0),"不要",IF(AND($F$12&gt;=$B156,COUNTIF($F$35:$I$45,"交通情報")&gt;=1,$F156=1,KZ156&lt;&gt;""),"OK","NG")))</f>
        <v>不要</v>
      </c>
      <c r="LF156" s="192" t="str">
        <f ca="1">IF($F$12&lt;$B156,"",IF(OR(AND($F$12&gt;=$B156,COUNTIF($F$48:$I$58,"交通情報")=0),$H156=0),"不要",IF(AND($F$12&gt;=$B156,COUNTIF($F$48:$I$58,"交通情報")&gt;=1,$H156=1,KZ156&lt;&gt;""),"OK","NG")))</f>
        <v>不要</v>
      </c>
      <c r="LH156" s="192" t="str">
        <f ca="1">IF($F$12&lt;$B156,"",IF(COUNTIF(LB156:LF156,"不要")=3,"OK",IF($N156="NG","日数NG",IF(KZ156="","OK",IF(AND(KZ156&gt;=0,KZ156&lt;&gt;"",ROUNDUP(KZ156,0)-ROUNDDOWN(KZ156,0)=0),"OK","NG")))))</f>
        <v>OK</v>
      </c>
      <c r="LJ156" s="107" t="str">
        <f ca="1">IF($F$12&lt;$B156,"",IF(COUNTIF(LB156:LF156,"不要")=3,"",IF(AND($F$12&gt;=$B156,ISNUMBER(KZ156)=TRUE),KZ156,0)))</f>
        <v/>
      </c>
      <c r="LL156" s="192" t="str">
        <f ca="1">IF($F$12&lt;$B156,"",IF(AND($F$12&gt;=$B156,INDIRECT("'総括分析データ '!"&amp;LL$78&amp;$C156)&lt;&gt;""),VALUE(INDIRECT("'総括分析データ '!"&amp;LL$78&amp;$C156)),""))</f>
        <v/>
      </c>
      <c r="LN156" s="192" t="str">
        <f ca="1">IF($F$12&lt;$B156,"",IF(OR(AND($F$12&gt;=$B156,COUNTIF($F$22:$I$32,"交通情報")=0),$D156=0),"不要",IF(AND($F$12&gt;=$B156,COUNTIF($F$22:$I$32,"交通情報")&gt;=1,$J156="NG"),"日数NG",IF(AND($F$12&gt;=$B156,COUNTIF($F$22:$I$32,"交通情報")&gt;=1,$D156=1,LL156&lt;&gt;""),"OK","NG"))))</f>
        <v>不要</v>
      </c>
      <c r="LP156" s="192" t="str">
        <f ca="1">IF($F$12&lt;$B156,"",IF(OR(AND($F$12&gt;=$B156,COUNTIF($F$35:$I$45,"交通情報")=0),$F156=0),"不要",IF(AND($F$12&gt;=$B156,COUNTIF($F$35:$I$45,"交通情報")&gt;=1,$J156="NG"),"日数NG",IF(AND($F$12&gt;=$B156,COUNTIF($F$35:$I$45,"交通情報")&gt;=1,$F156=1,LL156&lt;&gt;""),"OK","NG"))))</f>
        <v>不要</v>
      </c>
      <c r="LR156" s="192" t="str">
        <f ca="1">IF($F$12&lt;$B156,"",IF(OR(AND($F$12&gt;=$B156,COUNTIF($F$48:$I$58,"交通情報")=0),$H156=0),"不要",IF(AND($F$12&gt;=$B156,COUNTIF($F$48:$I$58,"交通情報")&gt;=1,$J156="NG"),"日数NG",IF(AND($F$12&gt;=$B156,COUNTIF($F$48:$I$58,"交通情報")&gt;=1,$H156=1,LL156&lt;&gt;""),"OK","NG"))))</f>
        <v>不要</v>
      </c>
      <c r="LT156" s="192" t="str">
        <f ca="1">IF($F$12&lt;$B156,"",IF(COUNTIF(LN156:LR156,"不要")=3,"OK",IF($N156="NG","日数NG",IF(LL156&gt;=0,"OK","NG"))))</f>
        <v>OK</v>
      </c>
      <c r="LV156" s="192" t="str">
        <f ca="1">IF($F$12&lt;$B156,"",IF(COUNTIF(LN156:LR156,"不要")=3,"OK",IF($N156="NG","日数NG",IF(OR(AND($F$12&gt;=$B156,$N156="OK",$CH156&gt;=0,LL156&lt;=$CH156),AND($F$12&gt;=$B156,$N156="OK",$CH156="",LL156&lt;=$L156*1440)),"OK","NG"))))</f>
        <v>OK</v>
      </c>
      <c r="LX156" s="107" t="str">
        <f ca="1">IF($F$12&lt;$B156,"",IF(COUNTIF(LN156:LR156,"不要")=3,"",IF(AND($F$12&gt;=$B156,ISNUMBER(LL156)=TRUE),LL156,0)))</f>
        <v/>
      </c>
      <c r="LZ156">
        <v>39</v>
      </c>
      <c r="MB156" s="192" t="str">
        <f ca="1">IF($F$12&lt;$B156,"",IF(AND($F$12&gt;=$B156,INDIRECT("'総括分析データ '!"&amp;MB$78&amp;$C156)&lt;&gt;""),VALUE(INDIRECT("'総括分析データ '!"&amp;MB$78&amp;$C156)),""))</f>
        <v/>
      </c>
      <c r="MD156" s="192" t="str">
        <f ca="1">IF($F$12&lt;$B156,"",IF(OR(AND($F$12&gt;=$B156,COUNTIF($F$22:$I$32,"温度情報")=0),$D156=0),"不要",IF(AND($F$12&gt;=$B156,COUNTIF($F$22:$I$32,"温度情報")&gt;=1,$J156="NG"),"日数NG",IF(AND($F$12&gt;=$B156,COUNTIF($F$22:$I$32,"温度情報")&gt;=1,$D156=1,MB156&lt;&gt;""),"OK","NG"))))</f>
        <v>不要</v>
      </c>
      <c r="MF156" s="192" t="str">
        <f ca="1">IF($F$12&lt;$B156,"",IF(OR(AND($F$12&gt;=$B156,COUNTIF($F$35:$I$45,"温度情報")=0),$F156=0),"不要",IF(AND($F$12&gt;=$B156,COUNTIF($F$35:$I$45,"温度情報")&gt;=1,$J156="NG"),"日数NG",IF(AND($F$12&gt;=$B156,COUNTIF($F$35:$I$45,"温度情報")&gt;=1,$F156=1,MB156&lt;&gt;""),"OK","NG"))))</f>
        <v>不要</v>
      </c>
      <c r="MH156" s="192" t="str">
        <f ca="1">IF($F$12&lt;$B156,"",IF(OR(AND($F$12&gt;=$B156,COUNTIF($F$48:$I$58,"温度情報")=0),$H156=0),"不要",IF(AND($F$12&gt;=$B156,COUNTIF($F$48:$I$58,"温度情報")&gt;=1,$J156="NG"),"日数NG",IF(AND($F$12&gt;=$B156,COUNTIF($F$48:$I$58,"温度情報")&gt;=1,$H156=1,MB156&lt;&gt;""),"OK","NG"))))</f>
        <v>不要</v>
      </c>
      <c r="MJ156" s="192" t="str">
        <f ca="1">IF($F$12&lt;$B156,"",IF(COUNTIF(MD156:MH156,"不要")=3,"OK",IF(AND($F$12&gt;=$B156,MB156&gt;100,MB156&lt;-100),"BC","OK")))</f>
        <v>OK</v>
      </c>
      <c r="ML156" s="107" t="str">
        <f ca="1">IF($F$12&lt;$B156,"",IF(COUNTIF(MD156:MH156,"不要")=3,"",IF(AND($F$12&gt;=$B156,ISNUMBER(MB156)=TRUE),MB156,0)))</f>
        <v/>
      </c>
      <c r="MN156" s="192" t="str">
        <f ca="1">IF($F$12&lt;$B156,"",IF(AND($F$12&gt;=$B156,INDIRECT("'総括分析データ '!"&amp;MN$78&amp;$C156)&lt;&gt;""),VALUE(INDIRECT("'総括分析データ '!"&amp;MN$78&amp;$C156)),""))</f>
        <v/>
      </c>
      <c r="MP156" s="192" t="str">
        <f ca="1">IF($F$12&lt;$B156,"",IF(OR(AND($F$12&gt;=$B156,COUNTIF($F$22:$I$32,"温度情報")=0),$D156=0),"不要",IF(AND($F$12&gt;=$B156,COUNTIF($F$22:$I$32,"温度情報")&gt;=1,$J156="NG"),"日数NG",IF(AND($F$12&gt;=$B156,COUNTIF($F$22:$I$32,"温度情報")&gt;=1,$D156=1,MN156&lt;&gt;""),"OK","NG"))))</f>
        <v>不要</v>
      </c>
      <c r="MR156" s="192" t="str">
        <f ca="1">IF($F$12&lt;$B156,"",IF(OR(AND($F$12&gt;=$B156,COUNTIF($F$35:$I$45,"温度情報")=0),$F156=0),"不要",IF(AND($F$12&gt;=$B156,COUNTIF($F$35:$I$45,"温度情報")&gt;=1,$J156="NG"),"日数NG",IF(AND($F$12&gt;=$B156,COUNTIF($F$35:$I$45,"温度情報")&gt;=1,$F156=1,MN156&lt;&gt;""),"OK","NG"))))</f>
        <v>不要</v>
      </c>
      <c r="MT156" s="192" t="str">
        <f ca="1">IF($F$12&lt;$B156,"",IF(OR(AND($F$12&gt;=$B156,COUNTIF($F$48:$I$58,"温度情報")=0),$H156=0),"不要",IF(AND($F$12&gt;=$B156,COUNTIF($F$48:$I$58,"温度情報")&gt;=1,$J156="NG"),"日数NG",IF(AND($F$12&gt;=$B156,COUNTIF($F$48:$I$58,"温度情報")&gt;=1,$H156=1,MN156&lt;&gt;""),"OK","NG"))))</f>
        <v>不要</v>
      </c>
      <c r="MV156" s="192" t="str">
        <f ca="1">IF($F$12&lt;$B156,"",IF(COUNTIF(MP156:MT156,"不要")=3,"OK",IF(AND($F$12&gt;=$B156,MN156&gt;100,MN156&lt;-100),"BC","OK")))</f>
        <v>OK</v>
      </c>
      <c r="MX156" s="107" t="str">
        <f ca="1">IF($F$12&lt;$B156,"",IF(COUNTIF(MP156:MT156,"不要")=3,"",IF(AND($F$12&gt;=$B156,ISNUMBER(MN156)=TRUE),MN156,0)))</f>
        <v/>
      </c>
      <c r="MZ156" s="192" t="str">
        <f ca="1">IF($F$12&lt;$B156,"",IF(AND($F$12&gt;=$B156,INDIRECT("'総括分析データ '!"&amp;MZ$78&amp;$C156)&lt;&gt;""),VALUE(INDIRECT("'総括分析データ '!"&amp;MZ$78&amp;$C156)),""))</f>
        <v/>
      </c>
      <c r="NB156" s="192" t="str">
        <f ca="1">IF($F$12&lt;$B156,"",IF(OR(AND($F$12&gt;=$B156,COUNTIF($F$22:$I$32,"温度情報")=0),$D156=0),"不要",IF(AND($F$12&gt;=$B156,COUNTIF($F$22:$I$32,"温度情報")&gt;=1,$J156="NG"),"日数NG",IF(AND($F$12&gt;=$B156,COUNTIF($F$22:$I$32,"温度情報")&gt;=1,$D156=1,MZ156&lt;&gt;""),"OK","NG"))))</f>
        <v>不要</v>
      </c>
      <c r="ND156" s="192" t="str">
        <f ca="1">IF($F$12&lt;$B156,"",IF(OR(AND($F$12&gt;=$B156,COUNTIF($F$35:$I$45,"温度情報")=0),$F156=0),"不要",IF(AND($F$12&gt;=$B156,COUNTIF($F$35:$I$45,"温度情報")&gt;=1,$J156="NG"),"日数NG",IF(AND($F$12&gt;=$B156,COUNTIF($F$35:$I$45,"温度情報")&gt;=1,$F156=1,MZ156&lt;&gt;""),"OK","NG"))))</f>
        <v>不要</v>
      </c>
      <c r="NF156" s="192" t="str">
        <f ca="1">IF($F$12&lt;$B156,"",IF(OR(AND($F$12&gt;=$B156,COUNTIF($F$48:$I$58,"温度情報")=0),$H156=0),"不要",IF(AND($F$12&gt;=$B156,COUNTIF($F$48:$I$58,"温度情報")&gt;=1,$J156="NG"),"日数NG",IF(AND($F$12&gt;=$B156,COUNTIF($F$48:$I$58,"温度情報")&gt;=1,$H156=1,MZ156&lt;&gt;""),"OK","NG"))))</f>
        <v>不要</v>
      </c>
      <c r="NH156" s="192" t="str">
        <f ca="1">IF($F$12&lt;$B156,"",IF(COUNTIF(NB156:NF156,"不要")=3,"OK",IF($N156="NG","日数NG",IF(MZ156="","OK",IF(AND(MZ156&gt;=0,MZ156&lt;&gt;"",ROUNDUP(MZ156,0)-ROUNDDOWN(MZ156,0)=0),"OK","NG")))))</f>
        <v>OK</v>
      </c>
      <c r="NJ156" s="107" t="str">
        <f ca="1">IF($F$12&lt;$B156,"",IF(COUNTIF(NB156:NF156,"不要")=3,"",IF(AND($F$12&gt;=$B156,ISNUMBER(MZ156)=TRUE),MZ156,0)))</f>
        <v/>
      </c>
      <c r="NL156">
        <v>39</v>
      </c>
      <c r="NN156" s="192" t="str">
        <f ca="1">IF($F$12&lt;$B156,"",IF(AND($F$12&gt;=$B156,INDIRECT("'総括分析データ '!"&amp;NN$78&amp;$C156)&lt;&gt;""),INDIRECT("'総括分析データ '!"&amp;NN$78&amp;$C156),""))</f>
        <v/>
      </c>
      <c r="NP156" s="192" t="str">
        <f>IF(OR($F$12&lt;$B156,AND($F$64="",$H$64="",$J$64="")),"",IF(AND($F$12&gt;=$B156,OR($F$64="",$D156=0)),"不要",IF(AND($F$12&gt;=$B156,$F$64&lt;&gt;"",$D156=1,NN156&lt;&gt;""),"OK","NG")))</f>
        <v/>
      </c>
      <c r="NR156" s="192" t="str">
        <f>IF(OR($F$12&lt;$B156,AND($F$64="",$H$64="",$J$64="")),"",IF(AND($F$12&gt;=$B156,OR($H$64="",$H$64=17,$D156=0)),"不要",IF(AND($F$12&gt;=$B156,$H$64&lt;&gt;"",$D156=1,NN156&lt;&gt;""),"OK","NG")))</f>
        <v/>
      </c>
      <c r="NT156" s="107" t="str">
        <f>IF(OR(COUNTIF(NP156:NR156,"不要")=2,AND(NP156="",NR156="")),"",NN156)</f>
        <v/>
      </c>
      <c r="NV156" s="192" t="str">
        <f ca="1">IF($F$12&lt;$B156,"",IF(AND($F$12&gt;=$B156,INDIRECT("'総括分析データ '!"&amp;NV$78&amp;$C156)&lt;&gt;""),INDIRECT("'総括分析データ '!"&amp;NV$78&amp;$C156),""))</f>
        <v/>
      </c>
      <c r="NX156" s="192" t="str">
        <f>IF(OR($F$12&lt;$B156,AND($F$66="",$H$66="",$J$66="")),"",IF(AND($F$12&gt;=$B156,OR($F$66="",$D156=0)),"不要",IF(AND($F$12&gt;=$B156,$F$66&lt;&gt;"",$D156=1,NV156&lt;&gt;""),"OK","NG")))</f>
        <v/>
      </c>
      <c r="NZ156" s="192" t="str">
        <f>IF(OR($F$12&lt;$B156,AND($F$66="",$H$66="",$J$66="")),"",IF(AND($F$12&gt;=$B156,OR($H$66="",$H$66=17,$D156=0)),"不要",IF(AND($F$12&gt;=$B156,$H$66&lt;&gt;"",$D156=1,NV156&lt;&gt;""),"OK","NG")))</f>
        <v/>
      </c>
      <c r="OB156" s="107" t="str">
        <f>IF(OR(COUNTIF(NX156:NZ156,"不要")=2,AND(NX156="",NZ156="")),"",NV156)</f>
        <v/>
      </c>
      <c r="OD156" s="192" t="str">
        <f ca="1">IF($F$12&lt;$B156,"",IF(AND($F$12&gt;=$B156,INDIRECT("'総括分析データ '!"&amp;OD$78&amp;$C156)&lt;&gt;""),INDIRECT("'総括分析データ '!"&amp;OD$78&amp;$C156),""))</f>
        <v/>
      </c>
      <c r="OF156" s="192" t="str">
        <f>IF(OR($F$12&lt;$B156,AND($F$68="",$H$68="",$J$68="")),"",IF(AND($F$12&gt;=$B156,OR($F$68="",$D156=0)),"不要",IF(AND($F$12&gt;=$B156,$F$68&lt;&gt;"",$D156=1,OD156&lt;&gt;""),"OK","NG")))</f>
        <v/>
      </c>
      <c r="OH156" s="192" t="str">
        <f>IF(OR($F$12&lt;$B156,AND($F$68="",$H$68="",$J$68="")),"",IF(AND($F$12&gt;=$B156,OR($H$68="",$H$68=17,$D156=0)),"不要",IF(AND($F$12&gt;=$B156,$H$68&lt;&gt;"",$D156=1,OD156&lt;&gt;""),"OK","NG")))</f>
        <v/>
      </c>
      <c r="OJ156" s="107" t="str">
        <f>IF(OR(COUNTIF(OF156:OH156,"不要")=2,AND(OF156="",OH156="")),"",OD156)</f>
        <v/>
      </c>
      <c r="OL156" s="192" t="str">
        <f ca="1">IF($F$12&lt;$B156,"",IF(AND($F$12&gt;=$B156,INDIRECT("'総括分析データ '!"&amp;OL$78&amp;$C156)&lt;&gt;""),INDIRECT("'総括分析データ '!"&amp;OL$78&amp;$C156),""))</f>
        <v/>
      </c>
      <c r="ON156" s="192" t="str">
        <f>IF(OR($F$12&lt;$B156,AND($F$70="",$H$70="",$J$70="")),"",IF(AND($F$12&gt;=$B156,OR($F$70="",$D156=0)),"不要",IF(AND($F$12&gt;=$B156,$F$70&lt;&gt;"",$D156=1,OL156&lt;&gt;""),"OK","NG")))</f>
        <v/>
      </c>
      <c r="OP156" s="192" t="str">
        <f>IF(OR($F$12&lt;$B156,AND($F$70="",$H$70="",$J$70="")),"",IF(AND($F$12&gt;=$B156,OR($H$70="",$H$70=17,$D156=0)),"不要",IF(AND($F$12&gt;=$B156,$H$70&lt;&gt;"",$D156=1,OL156&lt;&gt;""),"OK","NG")))</f>
        <v/>
      </c>
      <c r="OR156" s="107" t="str">
        <f>IF(OR(COUNTIF(ON156:OP156,"不要")=2,AND(ON156="",OP156="")),"",OL156)</f>
        <v/>
      </c>
    </row>
    <row r="157" spans="2:408" ht="5.0999999999999996" customHeight="1" thickBot="1" x14ac:dyDescent="0.2">
      <c r="L157" s="6"/>
      <c r="CT157" s="108"/>
      <c r="EF157" s="108"/>
      <c r="FJ157" s="108"/>
      <c r="FL157" s="108"/>
      <c r="FZ157" s="108"/>
      <c r="GR157" s="108"/>
      <c r="HF157" s="108"/>
      <c r="HV157" s="108"/>
      <c r="IT157" s="6"/>
      <c r="JL157" s="108"/>
      <c r="JX157" s="6"/>
      <c r="KJ157" s="6"/>
      <c r="KX157" s="6"/>
      <c r="LJ157" s="6"/>
      <c r="LX157" s="108"/>
      <c r="ML157" s="6"/>
      <c r="MX157" s="6"/>
      <c r="NJ157" s="6"/>
    </row>
    <row r="158" spans="2:408" ht="14.25" thickBot="1" x14ac:dyDescent="0.2">
      <c r="B158">
        <v>40</v>
      </c>
      <c r="C158">
        <v>53</v>
      </c>
      <c r="D158" s="52">
        <f ca="1">IF($F$12&lt;$B158,"",IF(AND($F$12&gt;=$B158,INDIRECT("'総括分析データ '!"&amp;D$78&amp;$C158)="○"),1,IF(AND($F$12&gt;=$B158,INDIRECT("'総括分析データ '!"&amp;D$78&amp;$C158)&lt;&gt;"○"),0)))</f>
        <v>0</v>
      </c>
      <c r="F158" s="52">
        <f ca="1">IF($F$12&lt;$B158,"",IF(AND($F$12&gt;=$B158,INDIRECT("'総括分析データ '!"&amp;F$78&amp;$C158)="○"),1,IF(AND($F$12&gt;=$B158,INDIRECT("'総括分析データ '!"&amp;F$78&amp;$C158)&lt;&gt;"○"),0)))</f>
        <v>0</v>
      </c>
      <c r="H158" s="52">
        <f ca="1">IF($F$12&lt;$B158,"",IF(AND($F$12&gt;=$B158,INDIRECT("'総括分析データ '!"&amp;H$78&amp;$C158)="○"),1,IF(AND($F$12&gt;=$B158,INDIRECT("'総括分析データ '!"&amp;H$78&amp;$C158)&lt;&gt;"○"),0)))</f>
        <v>0</v>
      </c>
      <c r="J158" s="192" t="str">
        <f ca="1">IF($F$12&lt;B158,"",IF(AND($F$12&gt;=B158,$F$18="",H158=1),"NG",IF(AND($F$12&gt;=B158,$F$18=17,D158=0,F158=0,H158=0),"NG",IF(AND($F$12&gt;=B158,$F$18="",D158=0,F158=0),"NG",IF(AND($F$12&gt;=B158,OR(D158&gt;=2,F158&gt;=2,H158&gt;=2)),"NG","OK")))))</f>
        <v>NG</v>
      </c>
      <c r="L158" s="52">
        <f ca="1">IF($F$12&lt;B158,"",IF(ISNUMBER(INDIRECT("'総括分析データ '!"&amp;L$78&amp;$C158))=TRUE,VALUE(INDIRECT("'総括分析データ '!"&amp;L$78&amp;$C158)),0))</f>
        <v>0</v>
      </c>
      <c r="N158" s="192" t="str">
        <f ca="1">IF($F$12&lt;$B158,"",IF(AND(L158="",L158&lt;10),"NG","OK"))</f>
        <v>OK</v>
      </c>
      <c r="O158" s="6"/>
      <c r="P158" s="52" t="str">
        <f ca="1">IF($F$12&lt;$B158,"",IF(AND($F$12&gt;=$B158,INDIRECT("'総括分析データ '!"&amp;P$78&amp;$C158)&lt;&gt;""),INDIRECT("'総括分析データ '!"&amp;P$78&amp;$C158),""))</f>
        <v/>
      </c>
      <c r="R158" s="52" t="str">
        <f ca="1">IF($F$12&lt;$B158,"",IF(AND($F$12&gt;=$B158,INDIRECT("'総括分析データ '!"&amp;R$78&amp;$C158)&lt;&gt;""),UPPER(INDIRECT("'総括分析データ '!"&amp;R$78&amp;$C158)),""))</f>
        <v/>
      </c>
      <c r="T158" s="52" t="str">
        <f ca="1">IF($F$12&lt;$B158,"",IF(AND($F$12&gt;=$B158,INDIRECT("'総括分析データ '!"&amp;T$78&amp;$C158)&lt;&gt;""),INDIRECT("'総括分析データ '!"&amp;T$78&amp;$C158),""))</f>
        <v/>
      </c>
      <c r="V158" s="52" t="str">
        <f ca="1">IF($F$12&lt;$B158,"",IF(AND($F$12&gt;=$B158,INDIRECT("'総括分析データ '!"&amp;V$78&amp;$C158)&lt;&gt;""),VALUE(INDIRECT("'総括分析データ '!"&amp;V$78&amp;$C158)),""))</f>
        <v/>
      </c>
      <c r="X158" s="192" t="str">
        <f ca="1">IF($F$12&lt;$B158,"",IF(AND($F$12&gt;=$B158,COUNTIF(プルダウンリスト!$F$3:$F$137,反映・確認シート!P158)=1,COUNTIF(プルダウンリスト!$H$3:$H$4233,反映・確認シート!R158)&gt;=1,T158&lt;&gt;"",V158&lt;&gt;""),"OK","NG"))</f>
        <v>NG</v>
      </c>
      <c r="Z158" s="453" t="str">
        <f ca="1">P158&amp;R158&amp;T158&amp;V158</f>
        <v/>
      </c>
      <c r="AA158" s="454"/>
      <c r="AB158" s="455"/>
      <c r="AD158" s="453" t="str">
        <f ca="1">IF($F$12&lt;$B158,"",IF(AND($F$12&gt;=$B158,INDIRECT("'総括分析データ '!"&amp;AD$78&amp;$C158)&lt;&gt;""),ASC(INDIRECT("'総括分析データ '!"&amp;AD$78&amp;$C158)),""))</f>
        <v/>
      </c>
      <c r="AE158" s="454"/>
      <c r="AF158" s="455"/>
      <c r="AH158" s="192" t="str">
        <f ca="1">IF($F$12&lt;$B158,"",IF(AND($F$12&gt;=$B158,AD158&lt;&gt;""),"OK","NG"))</f>
        <v>NG</v>
      </c>
      <c r="AJ158" s="462" t="str">
        <f ca="1">IF($F$12&lt;$B158,"",IF(AND($F$12&gt;=$B158,INDIRECT("'総括分析データ '!"&amp;AJ$78&amp;$C158)&lt;&gt;""),DBCS(SUBSTITUTE(SUBSTITUTE(INDIRECT("'総括分析データ '!"&amp;AJ$78&amp;$C158),"　"," ")," ","")),""))</f>
        <v/>
      </c>
      <c r="AK158" s="463"/>
      <c r="AL158" s="464"/>
      <c r="AN158" s="192" t="str">
        <f ca="1">IF($F$12&lt;$B158,"",IF(AND($F$12&gt;=$B158,AJ158&lt;&gt;""),"OK","BC"))</f>
        <v>BC</v>
      </c>
      <c r="AP158" s="52" t="str">
        <f ca="1">IF(OR($F$12&lt;$B158,INDIRECT("'総括分析データ '!"&amp;AP$78&amp;$C158)=""),"",INDIRECT("'総括分析データ '!"&amp;AP$78&amp;$C158))</f>
        <v/>
      </c>
      <c r="AR158" s="192" t="str">
        <f ca="1">IF($F$12&lt;$B158,"",IF(AND($F$12&gt;=$B158,COUNTIF(プルダウンリスト!$C$13:$C$16,反映・確認シート!AP158)=1),"OK","NG"))</f>
        <v>NG</v>
      </c>
      <c r="AT158">
        <v>40</v>
      </c>
      <c r="AV158" s="192" t="str">
        <f ca="1">IF($F$12&lt;$B158,"",IF(AND($F$12&gt;=$B158,INDIRECT("'総括分析データ '!"&amp;AV$78&amp;$C158)&lt;&gt;""),INDIRECT("'総括分析データ '!"&amp;AV$78&amp;$C158),""))</f>
        <v/>
      </c>
      <c r="AX158" s="192" t="str">
        <f ca="1">IF($F$12&lt;$B158,"",IF($N158="NG","日数NG",IF(OR(AND($F$6="連携前",$F$12&gt;=$B158,AV158&gt;0,AV158&lt;L158*2880),AND($F$6="連携後",$F$12&gt;=$B158,AV158&gt;=0,AV158&lt;L158*2880)),"OK","NG")))</f>
        <v>NG</v>
      </c>
      <c r="AZ158" s="92">
        <f ca="1">IF($F$12&lt;$B158,"",IF(AND($F$12&gt;=$B158,ISNUMBER(AV158)=TRUE),AV158,0))</f>
        <v>0</v>
      </c>
      <c r="BB158" s="192" t="str">
        <f ca="1">IF($F$12&lt;$B158,"",IF(AND($F$12&gt;=$B158,INDIRECT("'総括分析データ '!"&amp;BB$78&amp;$C158)&lt;&gt;""),VALUE(INDIRECT("'総括分析データ '!"&amp;BB$78&amp;$C158)),""))</f>
        <v/>
      </c>
      <c r="BD158" s="192" t="str">
        <f ca="1">IF($F$12&lt;$B158,"",IF($N158="NG","日数NG",IF(BB158="","NG",IF(AND($F$12&gt;=$B158,$BB158&lt;=$L158*100),"OK","BC"))))</f>
        <v>NG</v>
      </c>
      <c r="BF158" s="192" t="str">
        <f ca="1">IF($F$12&lt;$B158,"",IF(OR($AX158="NG",$AX158="日数NG"),"距離NG",IF(AND($F$12&gt;=$B158,OR(AND($F$6="連携前",$BB158&gt;0),AND($F$6="連携後",$AZ158=0,$BB158=0),AND($F$6="連携後",$AZ158&gt;0,$BB158&gt;0))),"OK","NG")))</f>
        <v>距離NG</v>
      </c>
      <c r="BH158" s="92" t="str">
        <f ca="1">IF($F$12&lt;$B158,"",BB158)</f>
        <v/>
      </c>
      <c r="BJ158" s="192" t="str">
        <f ca="1">IF($F$12&lt;$B158,"",IF(AND($F$12&gt;=$B158,INDIRECT("'総括分析データ '!"&amp;BJ$78&amp;$C158)&lt;&gt;""),VALUE(INDIRECT("'総括分析データ '!"&amp;BJ$78&amp;$C158)),""))</f>
        <v/>
      </c>
      <c r="BL158" s="192" t="str">
        <f ca="1">IF($F$12&lt;$B158,"",IF($N158="NG","日数NG",IF(AND(BJ158&gt;=0,BJ158&lt;&gt;"",BJ158&lt;=100),"OK","NG")))</f>
        <v>NG</v>
      </c>
      <c r="BN158" s="92">
        <f ca="1">IF($F$12&lt;$B158,"",IF(AND($F$12&gt;=$B158,ISNUMBER(BJ158)=TRUE),BJ158,0))</f>
        <v>0</v>
      </c>
      <c r="BP158" s="192" t="str">
        <f ca="1">IF($F$12&lt;$B158,"",IF(AND($F$12&gt;=$B158,INDIRECT("'総括分析データ '!"&amp;BP$78&amp;$C158)&lt;&gt;""),VALUE(INDIRECT("'総括分析データ '!"&amp;BP$78&amp;$C158)),""))</f>
        <v/>
      </c>
      <c r="BR158" s="192" t="str">
        <f ca="1">IF($F$12&lt;$B158,"",IF(OR($AX158="NG",$AX158="日数NG"),"距離NG",IF(BP158="","NG",IF(AND($F$12&gt;=$B158,OR(AND($F$6="連携前",$BP158&gt;0),AND($F$6="連携後",$AZ158=0,$BP158=0),AND($F$6="連携後",$AZ158&gt;0,$BP158&gt;0))),"OK","NG"))))</f>
        <v>距離NG</v>
      </c>
      <c r="BT158" s="92">
        <f ca="1">IF($F$12&lt;$B158,"",IF(AND($F$12&gt;=$B158,ISNUMBER(BP158)=TRUE),BP158,0))</f>
        <v>0</v>
      </c>
      <c r="BV158" s="192" t="str">
        <f ca="1">IF($F$12&lt;$B158,"",IF(AND($F$12&gt;=$B158,INDIRECT("'総括分析データ '!"&amp;BV$78&amp;$C158)&lt;&gt;""),VALUE(INDIRECT("'総括分析データ '!"&amp;BV$78&amp;$C158)),""))</f>
        <v/>
      </c>
      <c r="BX158" s="192" t="str">
        <f ca="1">IF($F$12&lt;$B158,"",IF(AND($F$12&gt;=$B158,$F$16=5,$BV158=""),"NG","OK"))</f>
        <v>OK</v>
      </c>
      <c r="BZ158" s="192" t="str">
        <f ca="1">IF($F$12&lt;$B158,"",IF(AND($F$12&gt;=$B158,$BP158&lt;&gt;"",$BV158&gt;$BP158),"NG","OK"))</f>
        <v>OK</v>
      </c>
      <c r="CB158" s="92">
        <f ca="1">IF($F$12&lt;$B158,"",IF(AND($F$12&gt;=$B158,ISNUMBER(BV158)=TRUE),BV158,0))</f>
        <v>0</v>
      </c>
      <c r="CD158" s="92">
        <f ca="1">IF($F$12&lt;$B158,"",IF(AND($F$12&gt;=$B158,ISNUMBER(INDIRECT("'総括分析データ '!"&amp;CD$78&amp;$C158)=TRUE)),INDIRECT("'総括分析データ '!"&amp;CD$78&amp;$C158),0))</f>
        <v>0</v>
      </c>
      <c r="CF158">
        <v>40</v>
      </c>
      <c r="CH158" s="192" t="str">
        <f ca="1">IF($F$12&lt;$B158,"",IF(AND($F$12&gt;=$B158,INDIRECT("'総括分析データ '!"&amp;CH$78&amp;$C158)&lt;&gt;""),VALUE(INDIRECT("'総括分析データ '!"&amp;CH$78&amp;$C158)),""))</f>
        <v/>
      </c>
      <c r="CJ158" s="192" t="str">
        <f ca="1">IF($F$12&lt;$B158,"",IF(OR(AND($F$12&gt;=$B158,COUNTIF($F$22:$I$32,"走行時間")=0),$D158=0),"不要",IF(AND($F$12&gt;=$B158,COUNTIF($F$22:$I$32,"走行時間")=1,$J158="NG"),"日数NG",IF(AND($F$12&gt;=$B158,COUNTIF($F$22:$I$32,"走行時間")=1,$D158=1,$CH158&lt;&gt;""),"OK","NG"))))</f>
        <v>不要</v>
      </c>
      <c r="CL158" s="192" t="str">
        <f ca="1">IF($F$12&lt;$B158,"",IF(OR(AND($F$12&gt;=$B158,COUNTIF($F$35:$I$45,"走行時間")=0),$F158=0),"不要",IF(AND($F$12&gt;=$B158,COUNTIF($F$35:$I$45,"走行時間")=1,$J158="NG"),"日数NG",IF(AND($F$12&gt;=$B158,COUNTIF($F$35:$I$45,"走行時間")=1,$F158=1,$CH158&lt;&gt;""),"OK","NG"))))</f>
        <v>不要</v>
      </c>
      <c r="CN158" s="192" t="str">
        <f ca="1">IF($F$12&lt;$B158,"",IF(OR(AND($F$12&gt;=$B158,COUNTIF($F$48:$I$58,"走行時間")=0),$H158=0),"不要",IF(AND($F$12&gt;=$B158,COUNTIF($F$48:$I$58,"走行時間")=1,$J158="NG"),"日数NG",IF(AND($F$12&gt;=$B158,COUNTIF($F$48:$I$58,"走行時間")=1,$H158=1,$CH158&lt;&gt;""),"OK","NG"))))</f>
        <v>不要</v>
      </c>
      <c r="CP158" s="192" t="str">
        <f ca="1">IF($F$12&lt;$B158,"",IF(COUNTIF($CJ158:$CN158,"不要")=3,"OK",IF(OR($AX158="NG",$AX158="日数NG"),"距離NG",IF(AND($F$12&gt;=$B158,OR(AND($F$6="連携前",CH158&gt;0),AND($F$6="連携後",$AZ158=0,CH158=0),AND($F$6="連携後",$AZ158&gt;0,CH158&gt;0))),"OK","NG"))))</f>
        <v>OK</v>
      </c>
      <c r="CR158" s="192" t="str">
        <f ca="1">IF($F$12&lt;$B158,"",IF(COUNTIF($CJ158:$CN158,"不要")=3,"OK",IF(OR($AX158="NG",$AX158="日数NG"),"距離NG",IF(AND($F$12&gt;=$B158,$L158*1440&gt;=CH158),"OK","NG"))))</f>
        <v>OK</v>
      </c>
      <c r="CT158" s="107" t="str">
        <f ca="1">IF(OR(COUNTIF($CJ158:$CN158,"不要")=3,$F$12&lt;$B158),"",IF(AND($F$12&gt;=$B158,ISNUMBER(CH158)=TRUE),CH158,0))</f>
        <v/>
      </c>
      <c r="CV158" s="192" t="str">
        <f ca="1">IF($F$12&lt;$B158,"",IF(AND($F$12&gt;=$B158,INDIRECT("'総括分析データ '!"&amp;CV$78&amp;$C158)&lt;&gt;""),VALUE(INDIRECT("'総括分析データ '!"&amp;CV$78&amp;$C158)),""))</f>
        <v/>
      </c>
      <c r="CX158" s="192" t="str">
        <f ca="1">IF($F$12&lt;$B158,"",IF(OR(AND($F$12&gt;=$B158,COUNTIF($F$22:$I$32,"平均速度")=0),$D158=0),"不要",IF(AND($F$12&gt;=$B158,COUNTIF($F$22:$I$32,"平均速度")=1,$J158="NG"),"日数NG",IF(AND($F$12&gt;=$B158,COUNTIF($F$22:$I$32,"平均速度")=1,$D158=1,$CH158&lt;&gt;""),"OK","NG"))))</f>
        <v>不要</v>
      </c>
      <c r="CZ158" s="192" t="str">
        <f ca="1">IF($F$12&lt;$B158,"",IF(OR(AND($F$12&gt;=$B158,COUNTIF($F$35:$I$45,"平均速度")=0),$F158=0),"不要",IF(AND($F$12&gt;=$B158,COUNTIF($F$35:$I$45,"平均速度")=1,$J158="NG"),"日数NG",IF(AND($F$12&gt;=$B158,COUNTIF($F$35:$I$45,"平均速度")=1,$F158=1,$CH158&lt;&gt;""),"OK","NG"))))</f>
        <v>不要</v>
      </c>
      <c r="DB158" s="192" t="str">
        <f ca="1">IF($F$12&lt;$B158,"",IF(OR(AND($F$12&gt;=$B158,COUNTIF($F$48:$I$58,"平均速度")=0),$H158=0),"不要",IF(AND($F$12&gt;=$B158,COUNTIF($F$48:$I$58,"平均速度")=1,$J158="NG"),"日数NG",IF(AND($F$12&gt;=$B158,COUNTIF($F$48:$I$58,"平均速度")=1,$H158=1,$CH158&lt;&gt;""),"OK","NG"))))</f>
        <v>不要</v>
      </c>
      <c r="DD158" s="192" t="str">
        <f ca="1">IF($F$12&lt;$B158,"",IF(COUNTIF($CX158:$DB158,"不要")=3,"OK",IF(OR($AX158="NG",$AX158="日数NG"),"距離NG",IF(AND($F$12&gt;=$B158,OR(AND($F$6="連携前",CV158&gt;0),AND($F$6="連携後",$AV158=0,CV158=0),AND($F$6="連携後",$AV158&gt;0,CV158&gt;0))),"OK","NG"))))</f>
        <v>OK</v>
      </c>
      <c r="DF158" s="192" t="str">
        <f ca="1">IF($F$12&lt;$B158,"",IF(COUNTIF($CX158:$DB158,"不要")=3,"OK",IF(OR($AX158="NG",$AX158="日数NG"),"距離NG",IF(AND($F$12&gt;=$B158,CV158&lt;60),"OK",IF(AND($F$12&gt;=$B158,CV158&lt;120),"BC","NG")))))</f>
        <v>OK</v>
      </c>
      <c r="DH158" s="107" t="str">
        <f ca="1">IF(OR($F$12&lt;$B158,COUNTIF($CX158:$DB158,"不要")=3),"",IF(AND($F$12&gt;=$B158,ISNUMBER(CV158)=TRUE),CV158,0))</f>
        <v/>
      </c>
      <c r="DJ158">
        <v>40</v>
      </c>
      <c r="DL158" s="192" t="str">
        <f ca="1">IF($F$12&lt;$B158,"",IF(AND($F$12&gt;=$B158,INDIRECT("'総括分析データ '!"&amp;DL$78&amp;$C158)&lt;&gt;""),VALUE(INDIRECT("'総括分析データ '!"&amp;DL$78&amp;$C158)),""))</f>
        <v/>
      </c>
      <c r="DN158" s="192" t="str">
        <f ca="1">IF($F$12&lt;$B158,"",IF(OR(AND($F$12&gt;=$B158,COUNTIF($F$22:$I$32,"走行距離（高速道路）")=0),$D158=0),"不要",IF(AND($F$12&gt;=$B158,COUNTIF($F$22:$I$32,"走行距離（高速道路）")&gt;=1,$J158="NG"),"日数NG",IF(AND($F$12&gt;=$B158,COUNTIF($F$22:$I$32,"走行距離（高速道路）")&gt;=1,$D158=1,$CH158&lt;&gt;""),"OK","NG"))))</f>
        <v>不要</v>
      </c>
      <c r="DP158" s="192" t="str">
        <f ca="1">IF($F$12&lt;$B158,"",IF(OR(AND($F$12&gt;=$B158,COUNTIF($F$35:$I$45,"走行距離（高速道路）")=0),$F158=0),"不要",IF(AND($F$12&gt;=$B158,COUNTIF($F$35:$I$45,"走行距離（高速道路）")&gt;=1,$J158="NG"),"日数NG",IF(AND($F$12&gt;=$B158,COUNTIF($F$35:$I$45,"走行距離（高速道路）")&gt;=1,$F158=1,$CH158&lt;&gt;""),"OK","NG"))))</f>
        <v>不要</v>
      </c>
      <c r="DR158" s="192" t="str">
        <f ca="1">IF($F$12&lt;$B158,"",IF(OR(AND($F$12&gt;=$B158,COUNTIF($F$48:$I$58,"走行距離（高速道路）")=0),$H158=0),"不要",IF(AND($F$12&gt;=$B158,COUNTIF($F$48:$I$58,"走行距離（高速道路）")&gt;=1,$J158="NG"),"日数NG",IF(AND($F$12&gt;=$B158,COUNTIF($F$48:$I$58,"走行距離（高速道路）")&gt;=1,$H158=1,$CH158&lt;&gt;""),"OK","NG"))))</f>
        <v>不要</v>
      </c>
      <c r="DT158" s="192" t="str">
        <f ca="1">IF($F$12&lt;$B158,"",IF(COUNTIF($DN158:$DR158,"不要")=3,"OK",IF(OR($AX158="NG",$AX158="日数NG"),"距離NG",IF(DL158&gt;=0,"OK","NG"))))</f>
        <v>OK</v>
      </c>
      <c r="DV158" s="192" t="str">
        <f ca="1">IF($F$12&lt;$B158,"",IF(COUNTIF($DN158:$DR158,"不要")=3,"OK",IF(OR($AX158="NG",$AX158="日数NG"),"距離NG",IF(AND($F$12&gt;=$B158,AX158="OK",OR(DL158&lt;=AZ158,DL158="")),"OK","NG"))))</f>
        <v>OK</v>
      </c>
      <c r="DX158" s="107" t="str">
        <f ca="1">IF(OR($F$12&lt;$B158,COUNTIF($DN158:$DR158,"不要")=3),"",IF(AND($F$12&gt;=$B158,ISNUMBER(DL158)=TRUE),DL158,0))</f>
        <v/>
      </c>
      <c r="DZ158" s="192" t="str">
        <f ca="1">IF($F$12&lt;$B158,"",IF(AND($F$12&gt;=$B158,INDIRECT("'総括分析データ '!"&amp;DZ$78&amp;$C158)&lt;&gt;""),VALUE(INDIRECT("'総括分析データ '!"&amp;DZ$78&amp;$C158)),""))</f>
        <v/>
      </c>
      <c r="EB158" s="192" t="str">
        <f ca="1">IF($F$12&lt;$B158,"",IF(COUNTIF($CJ158:$CN158,"不要")=3,"OK",IF($N158="NG","日数NG",IF(OR(DZ158&gt;=0,DZ158=""),"OK","NG"))))</f>
        <v>OK</v>
      </c>
      <c r="ED158" s="192" t="str">
        <f ca="1">IF($F$12&lt;$B158,"",IF(COUNTIF($CJ158:$CN158,"不要")=3,"OK",IF($N158="NG","日数NG",IF(OR(DZ158&lt;=CH158,DZ158=""),"OK","NG"))))</f>
        <v>OK</v>
      </c>
      <c r="EF158" s="107">
        <f ca="1">IF($F$12&lt;$B158,"",IF(AND($F$12&gt;=$B158,ISNUMBER(DZ158)=TRUE),DZ158,0))</f>
        <v>0</v>
      </c>
      <c r="EH158" s="192" t="str">
        <f ca="1">IF($F$12&lt;$B158,"",IF(AND($F$12&gt;=$B158,INDIRECT("'総括分析データ '!"&amp;EH$78&amp;$C158)&lt;&gt;""),VALUE(INDIRECT("'総括分析データ '!"&amp;EH$78&amp;$C158)),""))</f>
        <v/>
      </c>
      <c r="EJ158" s="192" t="str">
        <f ca="1">IF($F$12&lt;$B158,"",IF(COUNTIF($CX158:$DB158,"不要")=3,"OK",IF(OR($AX158="NG",$AX158="日数NG"),"距離NG",IF(OR(EH158&gt;=0,EH158=""),"OK","NG"))))</f>
        <v>OK</v>
      </c>
      <c r="EL158" s="192" t="str">
        <f ca="1">IF($F$12&lt;$B158,"",IF(COUNTIF($CX158:$DB158,"不要")=3,"OK",IF(OR($AX158="NG",$AX158="日数NG"),"距離NG",IF(OR(EH158&lt;=120,EH158=""),"OK","NG"))))</f>
        <v>OK</v>
      </c>
      <c r="EN158" s="92">
        <f ca="1">IF($F$12&lt;$B158,"",IF(AND($F$12&gt;=$B158,ISNUMBER(EH158)=TRUE),EH158,0))</f>
        <v>0</v>
      </c>
      <c r="EP158">
        <v>40</v>
      </c>
      <c r="ER158" s="192" t="str">
        <f ca="1">IF($F$12&lt;$B158,"",IF(AND($F$12&gt;=$B158,INDIRECT("'総括分析データ '!"&amp;ER$78&amp;$C158)&lt;&gt;""),VALUE(INDIRECT("'総括分析データ '!"&amp;ER$78&amp;$C158)),""))</f>
        <v/>
      </c>
      <c r="ET158" s="192" t="str">
        <f ca="1">IF($F$12&lt;$B158,"",IF(AND($F$12&gt;=$B158,INDIRECT("'総括分析データ '!"&amp;ET$78&amp;$C158)&lt;&gt;""),VALUE(INDIRECT("'総括分析データ '!"&amp;ET$78&amp;$C158)),""))</f>
        <v/>
      </c>
      <c r="EV158" s="192" t="str">
        <f ca="1">IF($F$12&lt;$B158,"",IF(OR(AND($F$12&gt;=$B158,COUNTIF($F$22:$I$32,"荷積み・荷卸し")=0),$D158=0),"不要",IF(AND($F$12&gt;=$B158,COUNTIF($F$22:$I$32,"荷積み・荷卸し")&gt;=1,$J158="NG"),"日数NG",IF(OR(AND($F$12&gt;=$B158,COUNTIF($F$22:$I$32,"荷積み・荷卸し")&gt;=1,$D158=1,$ER158&lt;&gt;""),AND($F$12&gt;=$B158,COUNTIF($F$22:$I$32,"荷積み・荷卸し")&gt;=1,$D158=1,$ET158&lt;&gt;"")),"OK","NG"))))</f>
        <v>不要</v>
      </c>
      <c r="EX158" s="192" t="str">
        <f ca="1">IF($F$12&lt;$B158,"",IF(OR(AND($F$12&gt;=$B158,COUNTIF($F$35:$I$45,"荷積み・荷卸し")=0),$F158=0),"不要",IF(AND($F$12&gt;=$B158,COUNTIF($F$35:$I$45,"荷積み・荷卸し")&gt;=1,$J158="NG"),"日数NG",IF(OR(AND($F$12&gt;=$B158,COUNTIF($F$35:$I$45,"荷積み・荷卸し")&gt;=1,$F158=1,$ER158&lt;&gt;""),AND($F$12&gt;=$B158,COUNTIF($F$35:$I$45,"荷積み・荷卸し")&gt;=1,$F158=1,$ET158&lt;&gt;"")),"OK","NG"))))</f>
        <v>不要</v>
      </c>
      <c r="EZ158" s="192" t="str">
        <f ca="1">IF($F$12&lt;$B158,"",IF(OR(AND($F$12&gt;=$B158,COUNTIF($F$48:$I$58,"荷積み・荷卸し")=0),$H158=0),"不要",IF(AND($F$12&gt;=$B158,COUNTIF($F$48:$I$58,"荷積み・荷卸し")&gt;=1,$J158="NG"),"日数NG",IF(OR(AND($F$12&gt;=$B158,COUNTIF($F$48:$I$58,"荷積み・荷卸し")&gt;=1,$H158=1,$ER158&lt;&gt;""),AND($F$12&gt;=$B158,COUNTIF($F$48:$I$58,"荷積み・荷卸し")&gt;=1,$H158=1,$ET158&lt;&gt;"")),"OK","NG"))))</f>
        <v>不要</v>
      </c>
      <c r="FB158" s="192" t="str">
        <f ca="1">IF($F$12&lt;$B158,"",IF(COUNTIF($EV158:$EZ158,"不要")=3,"OK",IF($N158="NG","日数NG",IF(OR(ER158&gt;=0,ER158=""),"OK","NG"))))</f>
        <v>OK</v>
      </c>
      <c r="FD158" s="192" t="str">
        <f ca="1">IF($F$12&lt;$B158,"",IF(COUNTIF($EV158:$EZ158,"不要")=3,"OK",IF($N158="NG","日数NG",IF(OR(ER158&lt;=$L158*1440,ER158=""),"OK","NG"))))</f>
        <v>OK</v>
      </c>
      <c r="FF158" s="192" t="str">
        <f ca="1">IF($F$12&lt;$B158,"",IF(COUNTIF($EV158:$EZ158,"不要")=3,"OK",IF($N158="NG","日数NG",IF(OR(ET158&gt;=0,ET158=""),"OK","NG"))))</f>
        <v>OK</v>
      </c>
      <c r="FH158" s="192" t="str">
        <f ca="1">IF($F$12&lt;$B158,"",IF(COUNTIF($EV158:$EZ158,"不要")=3,"OK",IF($N158="NG","日数NG",IF(OR(ET158&lt;=$L158*1440,ET158=""),"OK","NG"))))</f>
        <v>OK</v>
      </c>
      <c r="FJ158" s="107" t="str">
        <f ca="1">IF($F$12&lt;$B158,"",IF(COUNTIF($EV158:$EZ158,"不要")=3,"",IF(AND($F$12&gt;=$B158,ISNUMBER(ER158)=TRUE),ER158,0)))</f>
        <v/>
      </c>
      <c r="FL158" s="107" t="str">
        <f ca="1">IF($F$12&lt;$B158,"",IF(COUNTIF($EV158:$EZ158,"不要")=3,"",IF(AND($F$12&gt;=$B158,ISNUMBER(ET158)=TRUE),ET158,0)))</f>
        <v/>
      </c>
      <c r="FN158" s="192" t="str">
        <f ca="1">IF($F$12&lt;$B158,"",IF(AND($F$12&gt;=$B158,INDIRECT("'総括分析データ '!"&amp;FN$78&amp;$C158)&lt;&gt;""),VALUE(INDIRECT("'総括分析データ '!"&amp;FN$78&amp;$C158)),""))</f>
        <v/>
      </c>
      <c r="FP158" s="192" t="str">
        <f ca="1">IF($F$12&lt;$B158,"",IF(OR(AND($F$12&gt;=$B158,COUNTIF($F$22:$I$32,"荷待ち時間")=0),$D158=0),"不要",IF(AND($F$12&gt;=$B158,COUNTIF($F$22:$I$32,"荷待ち時間")&gt;=1,$J158="NG"),"日数NG",IF(AND($F$12&gt;=$B158,COUNTIF($F$22:$I$32,"荷待ち時間")&gt;=1,$D158=1,$FN158&lt;&gt;""),"OK","NG"))))</f>
        <v>不要</v>
      </c>
      <c r="FR158" s="192" t="str">
        <f ca="1">IF($F$12&lt;$B158,"",IF(OR(AND($F$12&gt;=$B158,COUNTIF($F$35:$I$45,"荷待ち時間")=0),$F158=0),"不要",IF(AND($F$12&gt;=$B158,COUNTIF($F$35:$I$45,"荷待ち時間")&gt;=1,$J158="NG"),"日数NG",IF(AND($F$12&gt;=$B158,COUNTIF($F$35:$I$45,"荷待ち時間")&gt;=1,$F158=1,$FN158&lt;&gt;""),"OK","NG"))))</f>
        <v>不要</v>
      </c>
      <c r="FT158" s="192" t="str">
        <f ca="1">IF($F$12&lt;$B158,"",IF(OR(AND($F$12&gt;=$B158,COUNTIF($F$48:$I$58,"荷待ち時間")=0),$H158=0),"不要",IF(AND($F$12&gt;=$B158,COUNTIF($F$48:$I$58,"荷待ち時間")&gt;=1,$J158="NG"),"日数NG",IF(AND($F$12&gt;=$B158,COUNTIF($F$48:$I$58,"荷待ち時間")&gt;=1,$H158=1,$FN158&lt;&gt;""),"OK","NG"))))</f>
        <v>不要</v>
      </c>
      <c r="FV158" s="192" t="str">
        <f ca="1">IF($F$12&lt;$B158,"",IF(COUNTIF($FP158:$FT158,"不要")=3,"OK",IF($N158="NG","日数NG",IF(FN158&gt;=0,"OK","NG"))))</f>
        <v>OK</v>
      </c>
      <c r="FX158" s="192" t="str">
        <f ca="1">IF($F$12&lt;$B158,"",IF(COUNTIF($FP158:$FT158,"不要")=3,"OK",IF($N158="NG","日数NG",IF(AND($F$12&gt;=$B158,$N158="OK",FN158&lt;=$L158*1440),"OK","NG"))))</f>
        <v>OK</v>
      </c>
      <c r="FZ158" s="107" t="str">
        <f ca="1">IF($F$12&lt;$B158,"",IF(COUNTIF($FP158:$FT158,"不要")=3,"",IF(AND($F$12&gt;=$B158,ISNUMBER(FN158)=TRUE),FN158,0)))</f>
        <v/>
      </c>
      <c r="GB158">
        <v>40</v>
      </c>
      <c r="GD158" s="192" t="str">
        <f ca="1">IF($F$12&lt;$B158,"",IF(AND($F$12&gt;=$B158,INDIRECT("'総括分析データ '!"&amp;GD$78&amp;$C158)&lt;&gt;""),VALUE(INDIRECT("'総括分析データ '!"&amp;GD$78&amp;$C158)),""))</f>
        <v/>
      </c>
      <c r="GF158" s="192" t="str">
        <f ca="1">IF($F$12&lt;$B158,"",IF(OR(AND($F$12&gt;=$B158,COUNTIF($F$22:$I$32,"荷待ち時間（うちアイドリング時間）")=0),$D158=0),"不要",IF(AND($F$12&gt;=$B158,COUNTIF($F$22:$I$32,"荷待ち時間（うちアイドリング時間）")&gt;=1,$J158="NG"),"日数NG",IF(AND($F$12&gt;=$B158,COUNTIF($F$22:$I$32,"荷待ち時間（うちアイドリング時間）")&gt;=1,$D158=1,GD158&lt;&gt;""),"OK","NG"))))</f>
        <v>不要</v>
      </c>
      <c r="GH158" s="192" t="str">
        <f ca="1">IF($F$12&lt;$B158,"",IF(OR(AND($F$12&gt;=$B158,COUNTIF($F$35:$I$45,"荷待ち時間（うちアイドリング時間）")=0),$F158=0),"不要",IF(AND($F$12&gt;=$B158,COUNTIF($F$35:$I$45,"荷待ち時間（うちアイドリング時間）")&gt;=1,$J158="NG"),"日数NG",IF(AND($F$12&gt;=$B158,COUNTIF($F$35:$I$45,"荷待ち時間（うちアイドリング時間）")&gt;=1,$F158=1,$GD158&lt;&gt;""),"OK","NG"))))</f>
        <v>不要</v>
      </c>
      <c r="GJ158" s="192" t="str">
        <f ca="1">IF($F$12&lt;$B158,"",IF(OR(AND($F$12&gt;=$B158,COUNTIF($F$48:$I$58,"荷待ち時間（うちアイドリング時間）")=0),$H158=0),"不要",IF(AND($F$12&gt;=$B158,COUNTIF($F$48:$I$58,"荷待ち時間（うちアイドリング時間）")&gt;=1,$J158="NG"),"日数NG",IF(AND($F$12&gt;=$B158,COUNTIF($F$48:$I$58,"荷待ち時間（うちアイドリング時間）")&gt;=1,$H158=1,$GD158&lt;&gt;""),"OK","NG"))))</f>
        <v>不要</v>
      </c>
      <c r="GL158" s="192" t="str">
        <f ca="1">IF($F$12&lt;$B158,"",IF(OR(AND($F$12&gt;=$B158,$F158=0),AND($F$12&gt;=$B158,$F$16&lt;&gt;5)),"不要",IF(AND($F$12&gt;=$B158,$F$16=5,$GD158&lt;&gt;""),"OK","NG")))</f>
        <v>不要</v>
      </c>
      <c r="GN158" s="192" t="str">
        <f ca="1">IF($F$12&lt;$B158,"",IF($N158="NG","日数NG",IF(GD158&gt;=0,"OK","NG")))</f>
        <v>OK</v>
      </c>
      <c r="GP158" s="192" t="str">
        <f ca="1">IF($F$12&lt;$B158,"",IF($N158="NG","日数NG",IF(OR(COUNTIF(GF158:GL158,"不要")=4,AND($F$12&gt;=$B158,$N158="OK",$FN158&gt;=0,$GD158&lt;=FN158),AND($F$12&gt;=$B158,$N158="OK",$FN158="",$GD158&lt;=$L158*1440)),"OK","NG")))</f>
        <v>OK</v>
      </c>
      <c r="GR158" s="107" t="str">
        <f ca="1">IF($F$12&lt;$B158,"",IF(COUNTIF($GF158:$GJ158,"不要")=3,"",IF(AND($F$12&gt;=$B158,ISNUMBER(GD158)=TRUE),GD158,0)))</f>
        <v/>
      </c>
      <c r="GT158" s="192" t="str">
        <f ca="1">IF($F$12&lt;$B158,"",IF(AND($F$12&gt;=$B158,INDIRECT("'総括分析データ '!"&amp;GT$78&amp;$C158)&lt;&gt;""),VALUE(INDIRECT("'総括分析データ '!"&amp;GT$78&amp;$C158)),""))</f>
        <v/>
      </c>
      <c r="GV158" s="192" t="str">
        <f ca="1">IF($F$12&lt;$B158,"",IF(OR(AND($F$12&gt;=$B158,COUNTIF($F$22:$I$32,"早着による待機時間")=0),$D158=0),"不要",IF(AND($F$12&gt;=$B158,COUNTIF($F$22:$I$32,"早着による待機時間")&gt;=1,$J158="NG"),"日数NG",IF(AND($F$12&gt;=$B158,COUNTIF($F$22:$I$32,"早着による待機時間")&gt;=1,$D158=1,GT158&lt;&gt;""),"OK","NG"))))</f>
        <v>不要</v>
      </c>
      <c r="GX158" s="192" t="str">
        <f ca="1">IF($F$12&lt;$B158,"",IF(OR(AND($F$12&gt;=$B158,COUNTIF($F$35:$I$45,"早着による待機時間")=0),$F158=0),"不要",IF(AND($F$12&gt;=$B158,COUNTIF($F$35:$I$45,"早着による待機時間")&gt;=1,$J158="NG"),"日数NG",IF(AND($F$12&gt;=$B158,COUNTIF($F$35:$I$45,"早着による待機時間")&gt;=1,$F158=1,GT158&lt;&gt;""),"OK","NG"))))</f>
        <v>不要</v>
      </c>
      <c r="GZ158" s="192" t="str">
        <f ca="1">IF($F$12&lt;$B158,"",IF(OR(AND($F$12&gt;=$B158,COUNTIF($F$48:$I$58,"早着による待機時間")=0),$H158=0),"不要",IF(AND($F$12&gt;=$B158,COUNTIF($F$48:$I$58,"早着による待機時間")&gt;=1,$J158="NG"),"日数NG",IF(AND($F$12&gt;=$B158,COUNTIF($F$48:$I$58,"早着による待機時間")&gt;=1,$H158=1,GT158&lt;&gt;""),"OK","NG"))))</f>
        <v>不要</v>
      </c>
      <c r="HB158" s="192" t="str">
        <f ca="1">IF($F$12&lt;$B158,"",IF(COUNTIF($GV158:$GZ158,"不要")=3,"OK",IF($N158="NG","日数NG",IF(GT158&gt;=0,"OK","NG"))))</f>
        <v>OK</v>
      </c>
      <c r="HD158" s="192" t="str">
        <f ca="1">IF($F$12&lt;$B158,"",IF(COUNTIF($GV158:$GZ158,"不要")=3,"OK",IF($N158="NG","日数NG",IF(AND($F$12&gt;=$B158,$N158="OK",GT158&lt;=$L158*1440),"OK","NG"))))</f>
        <v>OK</v>
      </c>
      <c r="HF158" s="107" t="str">
        <f ca="1">IF($F$12&lt;$B158,"",IF(COUNTIF($GV158:$GZ158,"不要")=3,"",IF(AND($F$12&gt;=$B158,ISNUMBER(GT158)=TRUE),GT158,0)))</f>
        <v/>
      </c>
      <c r="HH158">
        <v>40</v>
      </c>
      <c r="HJ158" s="192" t="str">
        <f ca="1">IF($F$12&lt;$B158,"",IF(AND($F$12&gt;=$B158,INDIRECT("'総括分析データ '!"&amp;HJ$78&amp;$C158)&lt;&gt;""),VALUE(INDIRECT("'総括分析データ '!"&amp;HJ$78&amp;$C158)),""))</f>
        <v/>
      </c>
      <c r="HL158" s="192" t="str">
        <f ca="1">IF($F$12&lt;$B158,"",IF(OR(AND($F$12&gt;=$B158,COUNTIF($F$22:$I$32,"休憩")=0),$D158=0),"不要",IF(AND($F$12&gt;=$B158,COUNTIF($F$22:$I$32,"休憩")&gt;=1,$J158="NG"),"日数NG",IF(AND($F$12&gt;=$B158,COUNTIF($F$22:$I$32,"休憩")&gt;=1,$D158=1,HJ158&lt;&gt;""),"OK","NG"))))</f>
        <v>不要</v>
      </c>
      <c r="HN158" s="192" t="str">
        <f ca="1">IF($F$12&lt;$B158,"",IF(OR(AND($F$12&gt;=$B158,COUNTIF($F$35:$I$45,"休憩")=0),$F158=0),"不要",IF(AND($F$12&gt;=$B158,COUNTIF($F$35:$I$45,"休憩")&gt;=1,$J158="NG"),"日数NG",IF(AND($F$12&gt;=$B158,COUNTIF($F$35:$I$45,"休憩")&gt;=1,$F158=1,HJ158&lt;&gt;""),"OK","NG"))))</f>
        <v>不要</v>
      </c>
      <c r="HP158" s="192" t="str">
        <f ca="1">IF($F$12&lt;$B158,"",IF(OR(AND($F$12&gt;=$B158,COUNTIF($F$48:$I$58,"休憩")=0),$H158=0),"不要",IF(AND($F$12&gt;=$B158,COUNTIF($F$48:$I$58,"休憩")&gt;=1,$J158="NG"),"日数NG",IF(AND($F$12&gt;=$B158,COUNTIF($F$48:$I$58,"休憩")&gt;=1,$H158=1,HJ158&lt;&gt;""),"OK","NG"))))</f>
        <v>不要</v>
      </c>
      <c r="HR158" s="192" t="str">
        <f ca="1">IF($F$12&lt;$B158,"",IF(COUNTIF($HL158:$HP158,"不要")=3,"OK",IF($N158="NG","日数NG",IF(HJ158&gt;=0,"OK","NG"))))</f>
        <v>OK</v>
      </c>
      <c r="HT158" s="192" t="str">
        <f ca="1">IF($F$12&lt;$B158,"",IF(COUNTIF($HL158:$HP158,"不要")=3,"OK",IF($N158="NG","日数NG",IF(AND($F$12&gt;=$B158,$N158="OK",HJ158&lt;=$L158*1440),"OK","NG"))))</f>
        <v>OK</v>
      </c>
      <c r="HV158" s="107" t="str">
        <f ca="1">IF($F$12&lt;$B158,"",IF(COUNTIF($HL158:$HP158,"不要")=3,"",IF(AND($F$12&gt;=$B158,ISNUMBER(HJ158)=TRUE),HJ158,0)))</f>
        <v/>
      </c>
      <c r="HX158" s="192" t="str">
        <f ca="1">IF($F$12&lt;$B158,"",IF(AND($F$12&gt;=$B158,INDIRECT("'総括分析データ '!"&amp;HX$78&amp;$C158)&lt;&gt;""),VALUE(INDIRECT("'総括分析データ '!"&amp;HX$78&amp;$C158)),""))</f>
        <v/>
      </c>
      <c r="HZ158" s="192" t="str">
        <f ca="1">IF($F$12&lt;$B158,"",IF(OR(AND($F$12&gt;=$B158,COUNTIF($F$22:$I$32,"発着時刻")=0),$D158=0),"不要",IF(AND($F$12&gt;=$B158,COUNTIF($F$22:$I$32,"発着時刻")&gt;=1,$J158="NG"),"日数NG",IF(AND($F$12&gt;=$B158,COUNTIF($F$22:$I$32,"発着時刻")&gt;=1,$D158=1,HX158&lt;&gt;""),"OK","NG"))))</f>
        <v>不要</v>
      </c>
      <c r="IB158" s="192" t="str">
        <f ca="1">IF($F$12&lt;$B158,"",IF(OR(AND($F$12&gt;=$B158,COUNTIF($F$35:$I$45,"発着時刻")=0),$F158=0),"不要",IF(AND($F$12&gt;=$B158,COUNTIF($F$35:$I$45,"発着時刻")&gt;=1,$J158="NG"),"日数NG",IF(AND($F$12&gt;=$B158,COUNTIF($F$35:$I$45,"発着時刻")&gt;=1,$F158=1,HX158&lt;&gt;""),"OK","NG"))))</f>
        <v>不要</v>
      </c>
      <c r="ID158" s="192" t="str">
        <f ca="1">IF($F$12&lt;$B158,"",IF(OR(AND($F$12&gt;=$B158,COUNTIF($F$48:$I$58,"発着時刻")=0),$H158=0),"不要",IF(AND($F$12&gt;=$B158,COUNTIF($F$48:$I$58,"発着時刻")&gt;=1,$J158="NG"),"日数NG",IF(AND($F$12&gt;=$B158,COUNTIF($F$48:$I$58,"発着時刻")&gt;=1,$H158=1,HX158&lt;&gt;""),"OK","NG"))))</f>
        <v>不要</v>
      </c>
      <c r="IF158" s="192" t="str">
        <f ca="1">IF($F$12&lt;$B158,"",IF(COUNTIF(HZ158:ID158,"不要")=3,"OK",IF($N158="NG","日数NG",IF(HX158="","OK",IF(AND(HX158&gt;=0,HX158&lt;&gt;"",ROUNDUP(HX158,0)-ROUNDDOWN(HX158,0)=0),"OK","NG")))))</f>
        <v>OK</v>
      </c>
      <c r="IH158" s="107" t="str">
        <f ca="1">IF($F$12&lt;$B158,"",IF(COUNTIF(HZ158:ID158,"不要")=3,"",IF(AND($F$12&gt;=$B158,ISNUMBER(HX158)=TRUE),HX158,0)))</f>
        <v/>
      </c>
      <c r="IJ158" s="192" t="str">
        <f ca="1">IF($F$12&lt;$B158,"",IF(AND($F$12&gt;=$B158,INDIRECT("'総括分析データ '!"&amp;IJ$78&amp;$C158)&lt;&gt;""),INDIRECT("'総括分析データ '!"&amp;IJ$78&amp;$C158),""))</f>
        <v/>
      </c>
      <c r="IL158" s="192" t="str">
        <f ca="1">IF($F$12&lt;$B158,"",IF(OR(AND($F$12&gt;=$B158,COUNTIF($F$22:$I$32,"積載情報")=0),$D158=0),"不要",IF(AND($F$12&gt;=$B158,COUNTIF($F$22:$I$32,"積載情報")&gt;=1,$J158="NG"),"日数NG",IF(AND($F$12&gt;=$B158,COUNTIF($F$22:$I$32,"積載情報")&gt;=1,$D158=1,IJ158&lt;&gt;""),"OK","NG"))))</f>
        <v>不要</v>
      </c>
      <c r="IN158" s="192" t="str">
        <f ca="1">IF($F$12&lt;$B158,"",IF(OR(AND($F$12&gt;=$B158,COUNTIF($F$35:$I$45,"積載情報")=0),$F158=0),"不要",IF(AND($F$12&gt;=$B158,COUNTIF($F$35:$I$45,"積載情報")&gt;=1,$J158="NG"),"日数NG",IF(AND($F$12&gt;=$B158,COUNTIF($F$35:$I$45,"積載情報")&gt;=1,$F158=1,IJ158&lt;&gt;""),"OK","NG"))))</f>
        <v>不要</v>
      </c>
      <c r="IP158" s="192" t="str">
        <f ca="1">IF($F$12&lt;$B158,"",IF(OR(AND($F$12&gt;=$B158,COUNTIF($F$48:$I$58,"積載情報")=0),$H158=0),"不要",IF(AND($F$12&gt;=$B158,COUNTIF($F$48:$I$58,"積載情報")&gt;=1,$J158="NG"),"日数NG",IF(AND($F$12&gt;=$B158,COUNTIF($F$48:$I$58,"積載情報")&gt;=1,$H158=1,IJ158&lt;&gt;""),"OK","NG"))))</f>
        <v>不要</v>
      </c>
      <c r="IR158" s="192" t="str">
        <f ca="1">IF($F$12&lt;$B158,"",IF(COUNTIF(IL158:IP158,"不要")=3,"OK",IF($N158="NG","日数NG",IF(IJ158="","OK",IF(COUNTIF(プルダウンリスト!$C$5:$C$8,反映・確認シート!IJ158)=1,"OK","NG")))))</f>
        <v>OK</v>
      </c>
      <c r="IT158" s="107" t="str">
        <f ca="1">IF($F$12&lt;$B158,"",IF($F$12&lt;$B158,"",IF(COUNTIF(IL158:IP158,"不要")=3,"",IJ158)))</f>
        <v/>
      </c>
      <c r="IV158" s="192" t="str">
        <f ca="1">IF($F$12&lt;$B158,"",IF(OR(AND($F$12&gt;=$B158,COUNTIF($F$48:$I$58,"積載情報")=0),$H158=0),"不要",IF(AND($F$12&gt;=$B158,COUNTIF($F$48:$I$58,"積載情報")&gt;=1,$J158="NG"),"日数NG",IF(AND($F$12&gt;=$B158,COUNTIF($F$48:$I$58,"積載情報")&gt;=1,$H158=1,IP158&lt;&gt;""),"OK","NG"))))</f>
        <v>不要</v>
      </c>
      <c r="IX158">
        <v>40</v>
      </c>
      <c r="IZ158" s="192" t="str">
        <f ca="1">IF($F$12&lt;$B158,"",IF(AND($F$12&gt;=$B158,INDIRECT("'総括分析データ '!"&amp;IZ$78&amp;$C158)&lt;&gt;""),VALUE(INDIRECT("'総括分析データ '!"&amp;IZ$78&amp;$C158)),""))</f>
        <v/>
      </c>
      <c r="JB158" s="192" t="str">
        <f ca="1">IF($F$12&lt;$B158,"",IF(OR(AND($F$12&gt;=$B158,COUNTIF($F$22:$I$32,"空車情報")=0),$D158=0),"不要",IF(AND($F$12&gt;=$B158,COUNTIF($F$22:$I$32,"空車情報")&gt;=1,$J158="NG"),"日数NG",IF(AND($F$12&gt;=$B158,COUNTIF($F$22:$I$32,"空車情報")&gt;=1,$D158=1,IZ158&lt;&gt;""),"OK","NG"))))</f>
        <v>不要</v>
      </c>
      <c r="JD158" s="192" t="str">
        <f ca="1">IF($F$12&lt;$B158,"",IF(OR(AND($F$12&gt;=$B158,COUNTIF($F$35:$I$45,"空車情報")=0),$F158=0),"不要",IF(AND($F$12&gt;=$B158,COUNTIF($F$35:$I$45,"空車情報")&gt;=1,$J158="NG"),"日数NG",IF(AND($F$12&gt;=$B158,COUNTIF($F$35:$I$45,"空車情報")&gt;=1,$F158=1,IZ158&lt;&gt;""),"OK","NG"))))</f>
        <v>不要</v>
      </c>
      <c r="JF158" s="192" t="str">
        <f ca="1">IF($F$12&lt;$B158,"",IF(OR(AND($F$12&gt;=$B158,COUNTIF($F$48:$I$58,"空車情報")=0),$H158=0),"不要",IF(AND($F$12&gt;=$B158,COUNTIF($F$48:$I$58,"空車情報")&gt;=1,$J158="NG"),"日数NG",IF(AND($F$12&gt;=$B158,COUNTIF($F$48:$I$58,"空車情報")&gt;=1,$H158=1,IZ158&lt;&gt;""),"OK","NG"))))</f>
        <v>不要</v>
      </c>
      <c r="JH158" s="192" t="str">
        <f ca="1">IF($F$12&lt;$B158,"",IF(COUNTIF(JB158:JF158,"不要")=3,"OK",IF($N158="NG","日数NG",IF(IZ158&gt;=0,"OK","NG"))))</f>
        <v>OK</v>
      </c>
      <c r="JJ158" s="192" t="str">
        <f ca="1">IF($F$12&lt;$B158,"",IF(COUNTIF(JB158:JF158,"不要")=3,"OK",IF($N158="NG","日数NG",IF(OR(AND($F$12&gt;=$B158,$N158="OK",$CH158&gt;=0,IZ158&lt;=$CH158),AND($F$12&gt;=$B158,$N158="OK",$CH158="",IZ158&lt;=$L158*1440)),"OK","NG"))))</f>
        <v>OK</v>
      </c>
      <c r="JL158" s="107" t="str">
        <f ca="1">IF($F$12&lt;$B158,"",IF(COUNTIF(JB158:JF158,"不要")=3,"",IF(AND($F$12&gt;=$B158,ISNUMBER(IZ158)=TRUE),IZ158,0)))</f>
        <v/>
      </c>
      <c r="JN158" s="192" t="str">
        <f ca="1">IF($F$12&lt;$B158,"",IF(AND($F$12&gt;=$B158,INDIRECT("'総括分析データ '!"&amp;JN$78&amp;$C158)&lt;&gt;""),VALUE(INDIRECT("'総括分析データ '!"&amp;JN$78&amp;$C158)),""))</f>
        <v/>
      </c>
      <c r="JP158" s="192" t="str">
        <f ca="1">IF($F$12&lt;$B158,"",IF(OR(AND($F$12&gt;=$B158,COUNTIF($F$22:$I$32,"空車情報")=0),$D158=0),"不要",IF(AND($F$12&gt;=$B158,COUNTIF($F$22:$I$32,"空車情報")&gt;=1,$J158="NG"),"日数NG",IF(AND($F$12&gt;=$B158,COUNTIF($F$22:$I$32,"空車情報")&gt;=1,$D158=1,JN158&lt;&gt;""),"OK","NG"))))</f>
        <v>不要</v>
      </c>
      <c r="JR158" s="192" t="str">
        <f ca="1">IF($F$12&lt;$B158,"",IF(OR(AND($F$12&gt;=$B158,COUNTIF($F$35:$I$45,"空車情報")=0),$F158=0),"不要",IF(AND($F$12&gt;=$B158,COUNTIF($F$35:$I$45,"空車情報")&gt;=1,$J158="NG"),"日数NG",IF(AND($F$12&gt;=$B158,COUNTIF($F$35:$I$45,"空車情報")&gt;=1,$F158=1,JN158&lt;&gt;""),"OK","NG"))))</f>
        <v>不要</v>
      </c>
      <c r="JT158" s="192" t="str">
        <f ca="1">IF($F$12&lt;$B158,"",IF(OR(AND($F$12&gt;=$B158,COUNTIF($F$48:$I$58,"空車情報")=0),$H158=0),"不要",IF(AND($F$12&gt;=$B158,COUNTIF($F$48:$I$58,"空車情報")&gt;=1,$J158="NG"),"日数NG",IF(AND($F$12&gt;=$B158,COUNTIF($F$48:$I$58,"空車情報")&gt;=1,$H158=1,JN158&lt;&gt;""),"OK","NG"))))</f>
        <v>不要</v>
      </c>
      <c r="JV158" s="192" t="str">
        <f ca="1">IF($F$12&lt;$B158,"",IF(COUNTIF(JP158:JT158,"不要")=3,"OK",IF($N158="NG","日数NG",IF(AND($F$12&gt;=$B158,JN158&gt;=0,JN158&lt;=AV158),"OK","NG"))))</f>
        <v>OK</v>
      </c>
      <c r="JX158" s="107" t="str">
        <f ca="1">IF($F$12&lt;$B158,"",IF(COUNTIF(JP158:JT158,"不要")=3,"",IF(AND($F$12&gt;=$B158,ISNUMBER(JN158)=TRUE),JN158,0)))</f>
        <v/>
      </c>
      <c r="JZ158" s="192" t="str">
        <f ca="1">IF($F$12&lt;$B158,"",IF(AND($F$12&gt;=$B158,INDIRECT("'総括分析データ '!"&amp;JZ$78&amp;$C158)&lt;&gt;""),VALUE(INDIRECT("'総括分析データ '!"&amp;JZ$78&amp;$C158)),""))</f>
        <v/>
      </c>
      <c r="KB158" s="192" t="str">
        <f ca="1">IF($F$12&lt;$B158,"",IF(OR(AND($F$12&gt;=$B158,COUNTIF($F$22:$I$32,"空車情報")=0),$D158=0),"不要",IF(AND($F$12&gt;=$B158,COUNTIF($F$22:$I$32,"空車情報")&gt;=1,$J158="NG"),"日数NG",IF(AND($F$12&gt;=$B158,COUNTIF($F$22:$I$32,"空車情報")&gt;=1,$D158=1,JZ158&lt;&gt;""),"OK","NG"))))</f>
        <v>不要</v>
      </c>
      <c r="KD158" s="192" t="str">
        <f ca="1">IF($F$12&lt;$B158,"",IF(OR(AND($F$12&gt;=$B158,COUNTIF($F$35:$I$45,"空車情報")=0),$F158=0),"不要",IF(AND($F$12&gt;=$B158,COUNTIF($F$35:$I$45,"空車情報")&gt;=1,$J158="NG"),"日数NG",IF(AND($F$12&gt;=$B158,COUNTIF($F$35:$I$45,"空車情報")&gt;=1,$F158=1,JZ158&lt;&gt;""),"OK","NG"))))</f>
        <v>不要</v>
      </c>
      <c r="KF158" s="192" t="str">
        <f ca="1">IF($F$12&lt;$B158,"",IF(OR(AND($F$12&gt;=$B158,COUNTIF($F$48:$I$58,"空車情報")=0),$H158=0),"不要",IF(AND($F$12&gt;=$B158,COUNTIF($F$48:$I$58,"空車情報")&gt;=1,$J158="NG"),"日数NG",IF(AND($F$12&gt;=$B158,COUNTIF($F$48:$I$58,"空車情報")&gt;=1,$H158=1,JZ158&lt;&gt;""),"OK","NG"))))</f>
        <v>不要</v>
      </c>
      <c r="KH158" s="192" t="str">
        <f ca="1">IF($F$12&lt;$B158,"",IF(COUNTIF(KB158:KF158,"不要")=3,"OK",IF($N158="NG","日数NG",IF(AND($F$12&gt;=$B158,JZ158&gt;=0,JZ158&lt;=100),"OK","NG"))))</f>
        <v>OK</v>
      </c>
      <c r="KJ158" s="107" t="str">
        <f ca="1">IF($F$12&lt;$B158,"",IF(COUNTIF(KB158:KF158,"不要")=3,"",IF(AND($F$12&gt;=$B158,ISNUMBER(JZ158)=TRUE),JZ158,0)))</f>
        <v/>
      </c>
      <c r="KL158">
        <v>40</v>
      </c>
      <c r="KN158" s="192" t="str">
        <f ca="1">IF($F$12&lt;$B158,"",IF(AND($F$12&gt;=$B158,INDIRECT("'総括分析データ '!"&amp;KN$78&amp;$C158)&lt;&gt;""),VALUE(INDIRECT("'総括分析データ '!"&amp;KN$78&amp;$C158)),""))</f>
        <v/>
      </c>
      <c r="KP158" s="192" t="str">
        <f ca="1">IF($F$12&lt;$B158,"",IF(OR(AND($F$12&gt;=$B158,COUNTIF($F$22:$I$32,"交通情報")=0),$D158=0),"不要",IF(AND($F$12&gt;=$B158,COUNTIF($F$22:$I$32,"交通情報")&gt;=1,$AX158="*NG*"),"距離NG",IF(AND($F$12&gt;=$B158,COUNTIF($F$22:$I$32,"交通情報")&gt;=1,$D158=1,KN158&lt;&gt;""),"OK","NG"))))</f>
        <v>不要</v>
      </c>
      <c r="KR158" s="192" t="str">
        <f ca="1">IF($F$12&lt;$B158,"",IF(OR(AND($F$12&gt;=$B158,COUNTIF($F$35:$I$45,"交通情報")=0),$F158=0),"不要",IF(AND($F$12&gt;=$B158,COUNTIF($F$35:$I$45,"交通情報")&gt;=1,$AX158="*NG*"),"距離NG",IF(AND($F$12&gt;=$B158,COUNTIF($F$35:$I$45,"交通情報")&gt;=1,$F158=1,KN158&lt;&gt;""),"OK","NG"))))</f>
        <v>不要</v>
      </c>
      <c r="KT158" s="192" t="str">
        <f ca="1">IF($F$12&lt;$B158,"",IF(OR(AND($F$12&gt;=$B158,COUNTIF($F$48:$I$58,"交通情報")=0),$H158=0),"不要",IF(AND($F$12&gt;=$B158,COUNTIF($F$48:$I$58,"交通情報")&gt;=1,$AX158="*NG*"),"距離NG",IF(AND($F$12&gt;=$B158,COUNTIF($F$48:$I$58,"交通情報")&gt;=1,$H158=1,KN158&lt;&gt;""),"OK","NG"))))</f>
        <v>不要</v>
      </c>
      <c r="KV158" s="192" t="str">
        <f ca="1">IF($F$12&lt;$B158,"",IF(COUNTIF(KP158:KT158,"不要")=3,"OK",IF($N158="NG","日数NG",IF(AND($F$12&gt;=$B158,KN158&gt;=0,KN158&lt;=$AV158),"OK","NG"))))</f>
        <v>OK</v>
      </c>
      <c r="KX158" s="107" t="str">
        <f ca="1">IF($F$12&lt;$B158,"",IF(COUNTIF(KP158:KT158,"不要")=3,"",IF(AND($F$12&gt;=$B158,ISNUMBER(KN158)=TRUE),KN158,0)))</f>
        <v/>
      </c>
      <c r="KZ158" s="192" t="str">
        <f ca="1">IF($F$12&lt;$B158,"",IF(AND($F$12&gt;=$B158,INDIRECT("'総括分析データ '!"&amp;KZ$78&amp;$C158)&lt;&gt;""),VALUE(INDIRECT("'総括分析データ '!"&amp;KZ$78&amp;$C158)),""))</f>
        <v/>
      </c>
      <c r="LB158" s="192" t="str">
        <f ca="1">IF($F$12&lt;$B158,"",IF(OR(AND($F$12&gt;=$B158,COUNTIF($F$22:$I$32,"交通情報")=0),$D158=0),"不要",IF(AND($F$12&gt;=$B158,COUNTIF($F$22:$I$32,"交通情報")&gt;=1,$D158=1,KZ158&lt;&gt;""),"OK","NG")))</f>
        <v>不要</v>
      </c>
      <c r="LD158" s="192" t="str">
        <f ca="1">IF($F$12&lt;$B158,"",IF(OR(AND($F$12&gt;=$B158,COUNTIF($F$35:$I$45,"交通情報")=0),$F158=0),"不要",IF(AND($F$12&gt;=$B158,COUNTIF($F$35:$I$45,"交通情報")&gt;=1,$F158=1,KZ158&lt;&gt;""),"OK","NG")))</f>
        <v>不要</v>
      </c>
      <c r="LF158" s="192" t="str">
        <f ca="1">IF($F$12&lt;$B158,"",IF(OR(AND($F$12&gt;=$B158,COUNTIF($F$48:$I$58,"交通情報")=0),$H158=0),"不要",IF(AND($F$12&gt;=$B158,COUNTIF($F$48:$I$58,"交通情報")&gt;=1,$H158=1,KZ158&lt;&gt;""),"OK","NG")))</f>
        <v>不要</v>
      </c>
      <c r="LH158" s="192" t="str">
        <f ca="1">IF($F$12&lt;$B158,"",IF(COUNTIF(LB158:LF158,"不要")=3,"OK",IF($N158="NG","日数NG",IF(KZ158="","OK",IF(AND(KZ158&gt;=0,KZ158&lt;&gt;"",ROUNDUP(KZ158,0)-ROUNDDOWN(KZ158,0)=0),"OK","NG")))))</f>
        <v>OK</v>
      </c>
      <c r="LJ158" s="107" t="str">
        <f ca="1">IF($F$12&lt;$B158,"",IF(COUNTIF(LB158:LF158,"不要")=3,"",IF(AND($F$12&gt;=$B158,ISNUMBER(KZ158)=TRUE),KZ158,0)))</f>
        <v/>
      </c>
      <c r="LL158" s="192" t="str">
        <f ca="1">IF($F$12&lt;$B158,"",IF(AND($F$12&gt;=$B158,INDIRECT("'総括分析データ '!"&amp;LL$78&amp;$C158)&lt;&gt;""),VALUE(INDIRECT("'総括分析データ '!"&amp;LL$78&amp;$C158)),""))</f>
        <v/>
      </c>
      <c r="LN158" s="192" t="str">
        <f ca="1">IF($F$12&lt;$B158,"",IF(OR(AND($F$12&gt;=$B158,COUNTIF($F$22:$I$32,"交通情報")=0),$D158=0),"不要",IF(AND($F$12&gt;=$B158,COUNTIF($F$22:$I$32,"交通情報")&gt;=1,$J158="NG"),"日数NG",IF(AND($F$12&gt;=$B158,COUNTIF($F$22:$I$32,"交通情報")&gt;=1,$D158=1,LL158&lt;&gt;""),"OK","NG"))))</f>
        <v>不要</v>
      </c>
      <c r="LP158" s="192" t="str">
        <f ca="1">IF($F$12&lt;$B158,"",IF(OR(AND($F$12&gt;=$B158,COUNTIF($F$35:$I$45,"交通情報")=0),$F158=0),"不要",IF(AND($F$12&gt;=$B158,COUNTIF($F$35:$I$45,"交通情報")&gt;=1,$J158="NG"),"日数NG",IF(AND($F$12&gt;=$B158,COUNTIF($F$35:$I$45,"交通情報")&gt;=1,$F158=1,LL158&lt;&gt;""),"OK","NG"))))</f>
        <v>不要</v>
      </c>
      <c r="LR158" s="192" t="str">
        <f ca="1">IF($F$12&lt;$B158,"",IF(OR(AND($F$12&gt;=$B158,COUNTIF($F$48:$I$58,"交通情報")=0),$H158=0),"不要",IF(AND($F$12&gt;=$B158,COUNTIF($F$48:$I$58,"交通情報")&gt;=1,$J158="NG"),"日数NG",IF(AND($F$12&gt;=$B158,COUNTIF($F$48:$I$58,"交通情報")&gt;=1,$H158=1,LL158&lt;&gt;""),"OK","NG"))))</f>
        <v>不要</v>
      </c>
      <c r="LT158" s="192" t="str">
        <f ca="1">IF($F$12&lt;$B158,"",IF(COUNTIF(LN158:LR158,"不要")=3,"OK",IF($N158="NG","日数NG",IF(LL158&gt;=0,"OK","NG"))))</f>
        <v>OK</v>
      </c>
      <c r="LV158" s="192" t="str">
        <f ca="1">IF($F$12&lt;$B158,"",IF(COUNTIF(LN158:LR158,"不要")=3,"OK",IF($N158="NG","日数NG",IF(OR(AND($F$12&gt;=$B158,$N158="OK",$CH158&gt;=0,LL158&lt;=$CH158),AND($F$12&gt;=$B158,$N158="OK",$CH158="",LL158&lt;=$L158*1440)),"OK","NG"))))</f>
        <v>OK</v>
      </c>
      <c r="LX158" s="107" t="str">
        <f ca="1">IF($F$12&lt;$B158,"",IF(COUNTIF(LN158:LR158,"不要")=3,"",IF(AND($F$12&gt;=$B158,ISNUMBER(LL158)=TRUE),LL158,0)))</f>
        <v/>
      </c>
      <c r="LZ158">
        <v>40</v>
      </c>
      <c r="MB158" s="192" t="str">
        <f ca="1">IF($F$12&lt;$B158,"",IF(AND($F$12&gt;=$B158,INDIRECT("'総括分析データ '!"&amp;MB$78&amp;$C158)&lt;&gt;""),VALUE(INDIRECT("'総括分析データ '!"&amp;MB$78&amp;$C158)),""))</f>
        <v/>
      </c>
      <c r="MD158" s="192" t="str">
        <f ca="1">IF($F$12&lt;$B158,"",IF(OR(AND($F$12&gt;=$B158,COUNTIF($F$22:$I$32,"温度情報")=0),$D158=0),"不要",IF(AND($F$12&gt;=$B158,COUNTIF($F$22:$I$32,"温度情報")&gt;=1,$J158="NG"),"日数NG",IF(AND($F$12&gt;=$B158,COUNTIF($F$22:$I$32,"温度情報")&gt;=1,$D158=1,MB158&lt;&gt;""),"OK","NG"))))</f>
        <v>不要</v>
      </c>
      <c r="MF158" s="192" t="str">
        <f ca="1">IF($F$12&lt;$B158,"",IF(OR(AND($F$12&gt;=$B158,COUNTIF($F$35:$I$45,"温度情報")=0),$F158=0),"不要",IF(AND($F$12&gt;=$B158,COUNTIF($F$35:$I$45,"温度情報")&gt;=1,$J158="NG"),"日数NG",IF(AND($F$12&gt;=$B158,COUNTIF($F$35:$I$45,"温度情報")&gt;=1,$F158=1,MB158&lt;&gt;""),"OK","NG"))))</f>
        <v>不要</v>
      </c>
      <c r="MH158" s="192" t="str">
        <f ca="1">IF($F$12&lt;$B158,"",IF(OR(AND($F$12&gt;=$B158,COUNTIF($F$48:$I$58,"温度情報")=0),$H158=0),"不要",IF(AND($F$12&gt;=$B158,COUNTIF($F$48:$I$58,"温度情報")&gt;=1,$J158="NG"),"日数NG",IF(AND($F$12&gt;=$B158,COUNTIF($F$48:$I$58,"温度情報")&gt;=1,$H158=1,MB158&lt;&gt;""),"OK","NG"))))</f>
        <v>不要</v>
      </c>
      <c r="MJ158" s="192" t="str">
        <f ca="1">IF($F$12&lt;$B158,"",IF(COUNTIF(MD158:MH158,"不要")=3,"OK",IF(AND($F$12&gt;=$B158,MB158&gt;100,MB158&lt;-100),"BC","OK")))</f>
        <v>OK</v>
      </c>
      <c r="ML158" s="107" t="str">
        <f ca="1">IF($F$12&lt;$B158,"",IF(COUNTIF(MD158:MH158,"不要")=3,"",IF(AND($F$12&gt;=$B158,ISNUMBER(MB158)=TRUE),MB158,0)))</f>
        <v/>
      </c>
      <c r="MN158" s="192" t="str">
        <f ca="1">IF($F$12&lt;$B158,"",IF(AND($F$12&gt;=$B158,INDIRECT("'総括分析データ '!"&amp;MN$78&amp;$C158)&lt;&gt;""),VALUE(INDIRECT("'総括分析データ '!"&amp;MN$78&amp;$C158)),""))</f>
        <v/>
      </c>
      <c r="MP158" s="192" t="str">
        <f ca="1">IF($F$12&lt;$B158,"",IF(OR(AND($F$12&gt;=$B158,COUNTIF($F$22:$I$32,"温度情報")=0),$D158=0),"不要",IF(AND($F$12&gt;=$B158,COUNTIF($F$22:$I$32,"温度情報")&gt;=1,$J158="NG"),"日数NG",IF(AND($F$12&gt;=$B158,COUNTIF($F$22:$I$32,"温度情報")&gt;=1,$D158=1,MN158&lt;&gt;""),"OK","NG"))))</f>
        <v>不要</v>
      </c>
      <c r="MR158" s="192" t="str">
        <f ca="1">IF($F$12&lt;$B158,"",IF(OR(AND($F$12&gt;=$B158,COUNTIF($F$35:$I$45,"温度情報")=0),$F158=0),"不要",IF(AND($F$12&gt;=$B158,COUNTIF($F$35:$I$45,"温度情報")&gt;=1,$J158="NG"),"日数NG",IF(AND($F$12&gt;=$B158,COUNTIF($F$35:$I$45,"温度情報")&gt;=1,$F158=1,MN158&lt;&gt;""),"OK","NG"))))</f>
        <v>不要</v>
      </c>
      <c r="MT158" s="192" t="str">
        <f ca="1">IF($F$12&lt;$B158,"",IF(OR(AND($F$12&gt;=$B158,COUNTIF($F$48:$I$58,"温度情報")=0),$H158=0),"不要",IF(AND($F$12&gt;=$B158,COUNTIF($F$48:$I$58,"温度情報")&gt;=1,$J158="NG"),"日数NG",IF(AND($F$12&gt;=$B158,COUNTIF($F$48:$I$58,"温度情報")&gt;=1,$H158=1,MN158&lt;&gt;""),"OK","NG"))))</f>
        <v>不要</v>
      </c>
      <c r="MV158" s="192" t="str">
        <f ca="1">IF($F$12&lt;$B158,"",IF(COUNTIF(MP158:MT158,"不要")=3,"OK",IF(AND($F$12&gt;=$B158,MN158&gt;100,MN158&lt;-100),"BC","OK")))</f>
        <v>OK</v>
      </c>
      <c r="MX158" s="107" t="str">
        <f ca="1">IF($F$12&lt;$B158,"",IF(COUNTIF(MP158:MT158,"不要")=3,"",IF(AND($F$12&gt;=$B158,ISNUMBER(MN158)=TRUE),MN158,0)))</f>
        <v/>
      </c>
      <c r="MZ158" s="192" t="str">
        <f ca="1">IF($F$12&lt;$B158,"",IF(AND($F$12&gt;=$B158,INDIRECT("'総括分析データ '!"&amp;MZ$78&amp;$C158)&lt;&gt;""),VALUE(INDIRECT("'総括分析データ '!"&amp;MZ$78&amp;$C158)),""))</f>
        <v/>
      </c>
      <c r="NB158" s="192" t="str">
        <f ca="1">IF($F$12&lt;$B158,"",IF(OR(AND($F$12&gt;=$B158,COUNTIF($F$22:$I$32,"温度情報")=0),$D158=0),"不要",IF(AND($F$12&gt;=$B158,COUNTIF($F$22:$I$32,"温度情報")&gt;=1,$J158="NG"),"日数NG",IF(AND($F$12&gt;=$B158,COUNTIF($F$22:$I$32,"温度情報")&gt;=1,$D158=1,MZ158&lt;&gt;""),"OK","NG"))))</f>
        <v>不要</v>
      </c>
      <c r="ND158" s="192" t="str">
        <f ca="1">IF($F$12&lt;$B158,"",IF(OR(AND($F$12&gt;=$B158,COUNTIF($F$35:$I$45,"温度情報")=0),$F158=0),"不要",IF(AND($F$12&gt;=$B158,COUNTIF($F$35:$I$45,"温度情報")&gt;=1,$J158="NG"),"日数NG",IF(AND($F$12&gt;=$B158,COUNTIF($F$35:$I$45,"温度情報")&gt;=1,$F158=1,MZ158&lt;&gt;""),"OK","NG"))))</f>
        <v>不要</v>
      </c>
      <c r="NF158" s="192" t="str">
        <f ca="1">IF($F$12&lt;$B158,"",IF(OR(AND($F$12&gt;=$B158,COUNTIF($F$48:$I$58,"温度情報")=0),$H158=0),"不要",IF(AND($F$12&gt;=$B158,COUNTIF($F$48:$I$58,"温度情報")&gt;=1,$J158="NG"),"日数NG",IF(AND($F$12&gt;=$B158,COUNTIF($F$48:$I$58,"温度情報")&gt;=1,$H158=1,MZ158&lt;&gt;""),"OK","NG"))))</f>
        <v>不要</v>
      </c>
      <c r="NH158" s="192" t="str">
        <f ca="1">IF($F$12&lt;$B158,"",IF(COUNTIF(NB158:NF158,"不要")=3,"OK",IF($N158="NG","日数NG",IF(MZ158="","OK",IF(AND(MZ158&gt;=0,MZ158&lt;&gt;"",ROUNDUP(MZ158,0)-ROUNDDOWN(MZ158,0)=0),"OK","NG")))))</f>
        <v>OK</v>
      </c>
      <c r="NJ158" s="107" t="str">
        <f ca="1">IF($F$12&lt;$B158,"",IF(COUNTIF(NB158:NF158,"不要")=3,"",IF(AND($F$12&gt;=$B158,ISNUMBER(MZ158)=TRUE),MZ158,0)))</f>
        <v/>
      </c>
      <c r="NL158">
        <v>40</v>
      </c>
      <c r="NN158" s="192" t="str">
        <f ca="1">IF($F$12&lt;$B158,"",IF(AND($F$12&gt;=$B158,INDIRECT("'総括分析データ '!"&amp;NN$78&amp;$C158)&lt;&gt;""),INDIRECT("'総括分析データ '!"&amp;NN$78&amp;$C158),""))</f>
        <v/>
      </c>
      <c r="NP158" s="192" t="str">
        <f>IF(OR($F$12&lt;$B158,AND($F$64="",$H$64="",$J$64="")),"",IF(AND($F$12&gt;=$B158,OR($F$64="",$D158=0)),"不要",IF(AND($F$12&gt;=$B158,$F$64&lt;&gt;"",$D158=1,NN158&lt;&gt;""),"OK","NG")))</f>
        <v/>
      </c>
      <c r="NR158" s="192" t="str">
        <f>IF(OR($F$12&lt;$B158,AND($F$64="",$H$64="",$J$64="")),"",IF(AND($F$12&gt;=$B158,OR($H$64="",$H$64=17,$D158=0)),"不要",IF(AND($F$12&gt;=$B158,$H$64&lt;&gt;"",$D158=1,NN158&lt;&gt;""),"OK","NG")))</f>
        <v/>
      </c>
      <c r="NT158" s="107" t="str">
        <f>IF(OR(COUNTIF(NP158:NR158,"不要")=2,AND(NP158="",NR158="")),"",NN158)</f>
        <v/>
      </c>
      <c r="NV158" s="192" t="str">
        <f ca="1">IF($F$12&lt;$B158,"",IF(AND($F$12&gt;=$B158,INDIRECT("'総括分析データ '!"&amp;NV$78&amp;$C158)&lt;&gt;""),INDIRECT("'総括分析データ '!"&amp;NV$78&amp;$C158),""))</f>
        <v/>
      </c>
      <c r="NX158" s="192" t="str">
        <f>IF(OR($F$12&lt;$B158,AND($F$66="",$H$66="",$J$66="")),"",IF(AND($F$12&gt;=$B158,OR($F$66="",$D158=0)),"不要",IF(AND($F$12&gt;=$B158,$F$66&lt;&gt;"",$D158=1,NV158&lt;&gt;""),"OK","NG")))</f>
        <v/>
      </c>
      <c r="NZ158" s="192" t="str">
        <f>IF(OR($F$12&lt;$B158,AND($F$66="",$H$66="",$J$66="")),"",IF(AND($F$12&gt;=$B158,OR($H$66="",$H$66=17,$D158=0)),"不要",IF(AND($F$12&gt;=$B158,$H$66&lt;&gt;"",$D158=1,NV158&lt;&gt;""),"OK","NG")))</f>
        <v/>
      </c>
      <c r="OB158" s="107" t="str">
        <f>IF(OR(COUNTIF(NX158:NZ158,"不要")=2,AND(NX158="",NZ158="")),"",NV158)</f>
        <v/>
      </c>
      <c r="OD158" s="192" t="str">
        <f ca="1">IF($F$12&lt;$B158,"",IF(AND($F$12&gt;=$B158,INDIRECT("'総括分析データ '!"&amp;OD$78&amp;$C158)&lt;&gt;""),INDIRECT("'総括分析データ '!"&amp;OD$78&amp;$C158),""))</f>
        <v/>
      </c>
      <c r="OF158" s="192" t="str">
        <f>IF(OR($F$12&lt;$B158,AND($F$68="",$H$68="",$J$68="")),"",IF(AND($F$12&gt;=$B158,OR($F$68="",$D158=0)),"不要",IF(AND($F$12&gt;=$B158,$F$68&lt;&gt;"",$D158=1,OD158&lt;&gt;""),"OK","NG")))</f>
        <v/>
      </c>
      <c r="OH158" s="192" t="str">
        <f>IF(OR($F$12&lt;$B158,AND($F$68="",$H$68="",$J$68="")),"",IF(AND($F$12&gt;=$B158,OR($H$68="",$H$68=17,$D158=0)),"不要",IF(AND($F$12&gt;=$B158,$H$68&lt;&gt;"",$D158=1,OD158&lt;&gt;""),"OK","NG")))</f>
        <v/>
      </c>
      <c r="OJ158" s="107" t="str">
        <f>IF(OR(COUNTIF(OF158:OH158,"不要")=2,AND(OF158="",OH158="")),"",OD158)</f>
        <v/>
      </c>
      <c r="OL158" s="192" t="str">
        <f ca="1">IF($F$12&lt;$B158,"",IF(AND($F$12&gt;=$B158,INDIRECT("'総括分析データ '!"&amp;OL$78&amp;$C158)&lt;&gt;""),INDIRECT("'総括分析データ '!"&amp;OL$78&amp;$C158),""))</f>
        <v/>
      </c>
      <c r="ON158" s="192" t="str">
        <f>IF(OR($F$12&lt;$B158,AND($F$70="",$H$70="",$J$70="")),"",IF(AND($F$12&gt;=$B158,OR($F$70="",$D158=0)),"不要",IF(AND($F$12&gt;=$B158,$F$70&lt;&gt;"",$D158=1,OL158&lt;&gt;""),"OK","NG")))</f>
        <v/>
      </c>
      <c r="OP158" s="192" t="str">
        <f>IF(OR($F$12&lt;$B158,AND($F$70="",$H$70="",$J$70="")),"",IF(AND($F$12&gt;=$B158,OR($H$70="",$H$70=17,$D158=0)),"不要",IF(AND($F$12&gt;=$B158,$H$70&lt;&gt;"",$D158=1,OL158&lt;&gt;""),"OK","NG")))</f>
        <v/>
      </c>
      <c r="OR158" s="107" t="str">
        <f>IF(OR(COUNTIF(ON158:OP158,"不要")=2,AND(ON158="",OP158="")),"",OL158)</f>
        <v/>
      </c>
    </row>
    <row r="159" spans="2:408" ht="5.0999999999999996" customHeight="1" thickBot="1" x14ac:dyDescent="0.2">
      <c r="L159" s="6"/>
      <c r="CT159" s="108"/>
      <c r="EF159" s="108"/>
      <c r="FJ159" s="108"/>
      <c r="FL159" s="108"/>
      <c r="FZ159" s="108"/>
      <c r="GR159" s="108"/>
      <c r="HF159" s="108"/>
      <c r="HV159" s="108"/>
      <c r="IT159" s="6"/>
      <c r="JL159" s="108"/>
      <c r="JX159" s="6"/>
      <c r="KJ159" s="6"/>
      <c r="KX159" s="6"/>
      <c r="LJ159" s="6"/>
      <c r="LX159" s="108"/>
      <c r="ML159" s="6"/>
      <c r="MX159" s="6"/>
      <c r="NJ159" s="6"/>
    </row>
    <row r="160" spans="2:408" ht="14.25" thickBot="1" x14ac:dyDescent="0.2">
      <c r="B160">
        <v>41</v>
      </c>
      <c r="C160">
        <v>54</v>
      </c>
      <c r="D160" s="52">
        <f ca="1">IF($F$12&lt;$B160,"",IF(AND($F$12&gt;=$B160,INDIRECT("'総括分析データ '!"&amp;D$78&amp;$C160)="○"),1,IF(AND($F$12&gt;=$B160,INDIRECT("'総括分析データ '!"&amp;D$78&amp;$C160)&lt;&gt;"○"),0)))</f>
        <v>0</v>
      </c>
      <c r="F160" s="52">
        <f ca="1">IF($F$12&lt;$B160,"",IF(AND($F$12&gt;=$B160,INDIRECT("'総括分析データ '!"&amp;F$78&amp;$C160)="○"),1,IF(AND($F$12&gt;=$B160,INDIRECT("'総括分析データ '!"&amp;F$78&amp;$C160)&lt;&gt;"○"),0)))</f>
        <v>0</v>
      </c>
      <c r="H160" s="52">
        <f ca="1">IF($F$12&lt;$B160,"",IF(AND($F$12&gt;=$B160,INDIRECT("'総括分析データ '!"&amp;H$78&amp;$C160)="○"),1,IF(AND($F$12&gt;=$B160,INDIRECT("'総括分析データ '!"&amp;H$78&amp;$C160)&lt;&gt;"○"),0)))</f>
        <v>0</v>
      </c>
      <c r="J160" s="192" t="str">
        <f ca="1">IF($F$12&lt;B160,"",IF(AND($F$12&gt;=B160,$F$18="",H160=1),"NG",IF(AND($F$12&gt;=B160,$F$18=17,D160=0,F160=0,H160=0),"NG",IF(AND($F$12&gt;=B160,$F$18="",D160=0,F160=0),"NG",IF(AND($F$12&gt;=B160,OR(D160&gt;=2,F160&gt;=2,H160&gt;=2)),"NG","OK")))))</f>
        <v>NG</v>
      </c>
      <c r="L160" s="52">
        <f ca="1">IF($F$12&lt;B160,"",IF(ISNUMBER(INDIRECT("'総括分析データ '!"&amp;L$78&amp;$C160))=TRUE,VALUE(INDIRECT("'総括分析データ '!"&amp;L$78&amp;$C160)),0))</f>
        <v>0</v>
      </c>
      <c r="N160" s="192" t="str">
        <f ca="1">IF($F$12&lt;$B160,"",IF(AND(L160="",L160&lt;10),"NG","OK"))</f>
        <v>OK</v>
      </c>
      <c r="O160" s="6"/>
      <c r="P160" s="52" t="str">
        <f ca="1">IF($F$12&lt;$B160,"",IF(AND($F$12&gt;=$B160,INDIRECT("'総括分析データ '!"&amp;P$78&amp;$C160)&lt;&gt;""),INDIRECT("'総括分析データ '!"&amp;P$78&amp;$C160),""))</f>
        <v/>
      </c>
      <c r="R160" s="52" t="str">
        <f ca="1">IF($F$12&lt;$B160,"",IF(AND($F$12&gt;=$B160,INDIRECT("'総括分析データ '!"&amp;R$78&amp;$C160)&lt;&gt;""),UPPER(INDIRECT("'総括分析データ '!"&amp;R$78&amp;$C160)),""))</f>
        <v/>
      </c>
      <c r="T160" s="52" t="str">
        <f ca="1">IF($F$12&lt;$B160,"",IF(AND($F$12&gt;=$B160,INDIRECT("'総括分析データ '!"&amp;T$78&amp;$C160)&lt;&gt;""),INDIRECT("'総括分析データ '!"&amp;T$78&amp;$C160),""))</f>
        <v/>
      </c>
      <c r="V160" s="52" t="str">
        <f ca="1">IF($F$12&lt;$B160,"",IF(AND($F$12&gt;=$B160,INDIRECT("'総括分析データ '!"&amp;V$78&amp;$C160)&lt;&gt;""),VALUE(INDIRECT("'総括分析データ '!"&amp;V$78&amp;$C160)),""))</f>
        <v/>
      </c>
      <c r="X160" s="192" t="str">
        <f ca="1">IF($F$12&lt;$B160,"",IF(AND($F$12&gt;=$B160,COUNTIF(プルダウンリスト!$F$3:$F$137,反映・確認シート!P160)=1,COUNTIF(プルダウンリスト!$H$3:$H$4233,反映・確認シート!R160)&gt;=1,T160&lt;&gt;"",V160&lt;&gt;""),"OK","NG"))</f>
        <v>NG</v>
      </c>
      <c r="Z160" s="453" t="str">
        <f ca="1">P160&amp;R160&amp;T160&amp;V160</f>
        <v/>
      </c>
      <c r="AA160" s="454"/>
      <c r="AB160" s="455"/>
      <c r="AD160" s="453" t="str">
        <f ca="1">IF($F$12&lt;$B160,"",IF(AND($F$12&gt;=$B160,INDIRECT("'総括分析データ '!"&amp;AD$78&amp;$C160)&lt;&gt;""),ASC(INDIRECT("'総括分析データ '!"&amp;AD$78&amp;$C160)),""))</f>
        <v/>
      </c>
      <c r="AE160" s="454"/>
      <c r="AF160" s="455"/>
      <c r="AH160" s="192" t="str">
        <f ca="1">IF($F$12&lt;$B160,"",IF(AND($F$12&gt;=$B160,AD160&lt;&gt;""),"OK","NG"))</f>
        <v>NG</v>
      </c>
      <c r="AJ160" s="462" t="str">
        <f ca="1">IF($F$12&lt;$B160,"",IF(AND($F$12&gt;=$B160,INDIRECT("'総括分析データ '!"&amp;AJ$78&amp;$C160)&lt;&gt;""),DBCS(SUBSTITUTE(SUBSTITUTE(INDIRECT("'総括分析データ '!"&amp;AJ$78&amp;$C160),"　"," ")," ","")),""))</f>
        <v/>
      </c>
      <c r="AK160" s="463"/>
      <c r="AL160" s="464"/>
      <c r="AN160" s="192" t="str">
        <f ca="1">IF($F$12&lt;$B160,"",IF(AND($F$12&gt;=$B160,AJ160&lt;&gt;""),"OK","BC"))</f>
        <v>BC</v>
      </c>
      <c r="AP160" s="52" t="str">
        <f ca="1">IF(OR($F$12&lt;$B160,INDIRECT("'総括分析データ '!"&amp;AP$78&amp;$C160)=""),"",INDIRECT("'総括分析データ '!"&amp;AP$78&amp;$C160))</f>
        <v/>
      </c>
      <c r="AR160" s="192" t="str">
        <f ca="1">IF($F$12&lt;$B160,"",IF(AND($F$12&gt;=$B160,COUNTIF(プルダウンリスト!$C$13:$C$16,反映・確認シート!AP160)=1),"OK","NG"))</f>
        <v>NG</v>
      </c>
      <c r="AT160">
        <v>41</v>
      </c>
      <c r="AV160" s="192" t="str">
        <f ca="1">IF($F$12&lt;$B160,"",IF(AND($F$12&gt;=$B160,INDIRECT("'総括分析データ '!"&amp;AV$78&amp;$C160)&lt;&gt;""),INDIRECT("'総括分析データ '!"&amp;AV$78&amp;$C160),""))</f>
        <v/>
      </c>
      <c r="AX160" s="192" t="str">
        <f ca="1">IF($F$12&lt;$B160,"",IF($N160="NG","日数NG",IF(OR(AND($F$6="連携前",$F$12&gt;=$B160,AV160&gt;0,AV160&lt;L160*2880),AND($F$6="連携後",$F$12&gt;=$B160,AV160&gt;=0,AV160&lt;L160*2880)),"OK","NG")))</f>
        <v>NG</v>
      </c>
      <c r="AZ160" s="92">
        <f ca="1">IF($F$12&lt;$B160,"",IF(AND($F$12&gt;=$B160,ISNUMBER(AV160)=TRUE),AV160,0))</f>
        <v>0</v>
      </c>
      <c r="BB160" s="192" t="str">
        <f ca="1">IF($F$12&lt;$B160,"",IF(AND($F$12&gt;=$B160,INDIRECT("'総括分析データ '!"&amp;BB$78&amp;$C160)&lt;&gt;""),VALUE(INDIRECT("'総括分析データ '!"&amp;BB$78&amp;$C160)),""))</f>
        <v/>
      </c>
      <c r="BD160" s="192" t="str">
        <f ca="1">IF($F$12&lt;$B160,"",IF($N160="NG","日数NG",IF(BB160="","NG",IF(AND($F$12&gt;=$B160,$BB160&lt;=$L160*100),"OK","BC"))))</f>
        <v>NG</v>
      </c>
      <c r="BF160" s="192" t="str">
        <f ca="1">IF($F$12&lt;$B160,"",IF(OR($AX160="NG",$AX160="日数NG"),"距離NG",IF(AND($F$12&gt;=$B160,OR(AND($F$6="連携前",$BB160&gt;0),AND($F$6="連携後",$AZ160=0,$BB160=0),AND($F$6="連携後",$AZ160&gt;0,$BB160&gt;0))),"OK","NG")))</f>
        <v>距離NG</v>
      </c>
      <c r="BH160" s="92" t="str">
        <f ca="1">IF($F$12&lt;$B160,"",BB160)</f>
        <v/>
      </c>
      <c r="BJ160" s="192" t="str">
        <f ca="1">IF($F$12&lt;$B160,"",IF(AND($F$12&gt;=$B160,INDIRECT("'総括分析データ '!"&amp;BJ$78&amp;$C160)&lt;&gt;""),VALUE(INDIRECT("'総括分析データ '!"&amp;BJ$78&amp;$C160)),""))</f>
        <v/>
      </c>
      <c r="BL160" s="192" t="str">
        <f ca="1">IF($F$12&lt;$B160,"",IF($N160="NG","日数NG",IF(AND(BJ160&gt;=0,BJ160&lt;&gt;"",BJ160&lt;=100),"OK","NG")))</f>
        <v>NG</v>
      </c>
      <c r="BN160" s="92">
        <f ca="1">IF($F$12&lt;$B160,"",IF(AND($F$12&gt;=$B160,ISNUMBER(BJ160)=TRUE),BJ160,0))</f>
        <v>0</v>
      </c>
      <c r="BP160" s="192" t="str">
        <f ca="1">IF($F$12&lt;$B160,"",IF(AND($F$12&gt;=$B160,INDIRECT("'総括分析データ '!"&amp;BP$78&amp;$C160)&lt;&gt;""),VALUE(INDIRECT("'総括分析データ '!"&amp;BP$78&amp;$C160)),""))</f>
        <v/>
      </c>
      <c r="BR160" s="192" t="str">
        <f ca="1">IF($F$12&lt;$B160,"",IF(OR($AX160="NG",$AX160="日数NG"),"距離NG",IF(BP160="","NG",IF(AND($F$12&gt;=$B160,OR(AND($F$6="連携前",$BP160&gt;0),AND($F$6="連携後",$AZ160=0,$BP160=0),AND($F$6="連携後",$AZ160&gt;0,$BP160&gt;0))),"OK","NG"))))</f>
        <v>距離NG</v>
      </c>
      <c r="BT160" s="92">
        <f ca="1">IF($F$12&lt;$B160,"",IF(AND($F$12&gt;=$B160,ISNUMBER(BP160)=TRUE),BP160,0))</f>
        <v>0</v>
      </c>
      <c r="BV160" s="192" t="str">
        <f ca="1">IF($F$12&lt;$B160,"",IF(AND($F$12&gt;=$B160,INDIRECT("'総括分析データ '!"&amp;BV$78&amp;$C160)&lt;&gt;""),VALUE(INDIRECT("'総括分析データ '!"&amp;BV$78&amp;$C160)),""))</f>
        <v/>
      </c>
      <c r="BX160" s="192" t="str">
        <f ca="1">IF($F$12&lt;$B160,"",IF(AND($F$12&gt;=$B160,$F$16=5,$BV160=""),"NG","OK"))</f>
        <v>OK</v>
      </c>
      <c r="BZ160" s="192" t="str">
        <f ca="1">IF($F$12&lt;$B160,"",IF(AND($F$12&gt;=$B160,$BP160&lt;&gt;"",$BV160&gt;$BP160),"NG","OK"))</f>
        <v>OK</v>
      </c>
      <c r="CB160" s="92">
        <f ca="1">IF($F$12&lt;$B160,"",IF(AND($F$12&gt;=$B160,ISNUMBER(BV160)=TRUE),BV160,0))</f>
        <v>0</v>
      </c>
      <c r="CD160" s="92">
        <f ca="1">IF($F$12&lt;$B160,"",IF(AND($F$12&gt;=$B160,ISNUMBER(INDIRECT("'総括分析データ '!"&amp;CD$78&amp;$C160)=TRUE)),INDIRECT("'総括分析データ '!"&amp;CD$78&amp;$C160),0))</f>
        <v>0</v>
      </c>
      <c r="CF160">
        <v>41</v>
      </c>
      <c r="CH160" s="192" t="str">
        <f ca="1">IF($F$12&lt;$B160,"",IF(AND($F$12&gt;=$B160,INDIRECT("'総括分析データ '!"&amp;CH$78&amp;$C160)&lt;&gt;""),VALUE(INDIRECT("'総括分析データ '!"&amp;CH$78&amp;$C160)),""))</f>
        <v/>
      </c>
      <c r="CJ160" s="192" t="str">
        <f ca="1">IF($F$12&lt;$B160,"",IF(OR(AND($F$12&gt;=$B160,COUNTIF($F$22:$I$32,"走行時間")=0),$D160=0),"不要",IF(AND($F$12&gt;=$B160,COUNTIF($F$22:$I$32,"走行時間")=1,$J160="NG"),"日数NG",IF(AND($F$12&gt;=$B160,COUNTIF($F$22:$I$32,"走行時間")=1,$D160=1,$CH160&lt;&gt;""),"OK","NG"))))</f>
        <v>不要</v>
      </c>
      <c r="CL160" s="192" t="str">
        <f ca="1">IF($F$12&lt;$B160,"",IF(OR(AND($F$12&gt;=$B160,COUNTIF($F$35:$I$45,"走行時間")=0),$F160=0),"不要",IF(AND($F$12&gt;=$B160,COUNTIF($F$35:$I$45,"走行時間")=1,$J160="NG"),"日数NG",IF(AND($F$12&gt;=$B160,COUNTIF($F$35:$I$45,"走行時間")=1,$F160=1,$CH160&lt;&gt;""),"OK","NG"))))</f>
        <v>不要</v>
      </c>
      <c r="CN160" s="192" t="str">
        <f ca="1">IF($F$12&lt;$B160,"",IF(OR(AND($F$12&gt;=$B160,COUNTIF($F$48:$I$58,"走行時間")=0),$H160=0),"不要",IF(AND($F$12&gt;=$B160,COUNTIF($F$48:$I$58,"走行時間")=1,$J160="NG"),"日数NG",IF(AND($F$12&gt;=$B160,COUNTIF($F$48:$I$58,"走行時間")=1,$H160=1,$CH160&lt;&gt;""),"OK","NG"))))</f>
        <v>不要</v>
      </c>
      <c r="CP160" s="192" t="str">
        <f ca="1">IF($F$12&lt;$B160,"",IF(COUNTIF($CJ160:$CN160,"不要")=3,"OK",IF(OR($AX160="NG",$AX160="日数NG"),"距離NG",IF(AND($F$12&gt;=$B160,OR(AND($F$6="連携前",CH160&gt;0),AND($F$6="連携後",$AZ160=0,CH160=0),AND($F$6="連携後",$AZ160&gt;0,CH160&gt;0))),"OK","NG"))))</f>
        <v>OK</v>
      </c>
      <c r="CR160" s="192" t="str">
        <f ca="1">IF($F$12&lt;$B160,"",IF(COUNTIF($CJ160:$CN160,"不要")=3,"OK",IF(OR($AX160="NG",$AX160="日数NG"),"距離NG",IF(AND($F$12&gt;=$B160,$L160*1440&gt;=CH160),"OK","NG"))))</f>
        <v>OK</v>
      </c>
      <c r="CT160" s="107" t="str">
        <f ca="1">IF(OR(COUNTIF($CJ160:$CN160,"不要")=3,$F$12&lt;$B160),"",IF(AND($F$12&gt;=$B160,ISNUMBER(CH160)=TRUE),CH160,0))</f>
        <v/>
      </c>
      <c r="CV160" s="192" t="str">
        <f ca="1">IF($F$12&lt;$B160,"",IF(AND($F$12&gt;=$B160,INDIRECT("'総括分析データ '!"&amp;CV$78&amp;$C160)&lt;&gt;""),VALUE(INDIRECT("'総括分析データ '!"&amp;CV$78&amp;$C160)),""))</f>
        <v/>
      </c>
      <c r="CX160" s="192" t="str">
        <f ca="1">IF($F$12&lt;$B160,"",IF(OR(AND($F$12&gt;=$B160,COUNTIF($F$22:$I$32,"平均速度")=0),$D160=0),"不要",IF(AND($F$12&gt;=$B160,COUNTIF($F$22:$I$32,"平均速度")=1,$J160="NG"),"日数NG",IF(AND($F$12&gt;=$B160,COUNTIF($F$22:$I$32,"平均速度")=1,$D160=1,$CH160&lt;&gt;""),"OK","NG"))))</f>
        <v>不要</v>
      </c>
      <c r="CZ160" s="192" t="str">
        <f ca="1">IF($F$12&lt;$B160,"",IF(OR(AND($F$12&gt;=$B160,COUNTIF($F$35:$I$45,"平均速度")=0),$F160=0),"不要",IF(AND($F$12&gt;=$B160,COUNTIF($F$35:$I$45,"平均速度")=1,$J160="NG"),"日数NG",IF(AND($F$12&gt;=$B160,COUNTIF($F$35:$I$45,"平均速度")=1,$F160=1,$CH160&lt;&gt;""),"OK","NG"))))</f>
        <v>不要</v>
      </c>
      <c r="DB160" s="192" t="str">
        <f ca="1">IF($F$12&lt;$B160,"",IF(OR(AND($F$12&gt;=$B160,COUNTIF($F$48:$I$58,"平均速度")=0),$H160=0),"不要",IF(AND($F$12&gt;=$B160,COUNTIF($F$48:$I$58,"平均速度")=1,$J160="NG"),"日数NG",IF(AND($F$12&gt;=$B160,COUNTIF($F$48:$I$58,"平均速度")=1,$H160=1,$CH160&lt;&gt;""),"OK","NG"))))</f>
        <v>不要</v>
      </c>
      <c r="DD160" s="192" t="str">
        <f ca="1">IF($F$12&lt;$B160,"",IF(COUNTIF($CX160:$DB160,"不要")=3,"OK",IF(OR($AX160="NG",$AX160="日数NG"),"距離NG",IF(AND($F$12&gt;=$B160,OR(AND($F$6="連携前",CV160&gt;0),AND($F$6="連携後",$AV160=0,CV160=0),AND($F$6="連携後",$AV160&gt;0,CV160&gt;0))),"OK","NG"))))</f>
        <v>OK</v>
      </c>
      <c r="DF160" s="192" t="str">
        <f ca="1">IF($F$12&lt;$B160,"",IF(COUNTIF($CX160:$DB160,"不要")=3,"OK",IF(OR($AX160="NG",$AX160="日数NG"),"距離NG",IF(AND($F$12&gt;=$B160,CV160&lt;60),"OK",IF(AND($F$12&gt;=$B160,CV160&lt;120),"BC","NG")))))</f>
        <v>OK</v>
      </c>
      <c r="DH160" s="107" t="str">
        <f ca="1">IF(OR($F$12&lt;$B160,COUNTIF($CX160:$DB160,"不要")=3),"",IF(AND($F$12&gt;=$B160,ISNUMBER(CV160)=TRUE),CV160,0))</f>
        <v/>
      </c>
      <c r="DJ160">
        <v>41</v>
      </c>
      <c r="DL160" s="192" t="str">
        <f ca="1">IF($F$12&lt;$B160,"",IF(AND($F$12&gt;=$B160,INDIRECT("'総括分析データ '!"&amp;DL$78&amp;$C160)&lt;&gt;""),VALUE(INDIRECT("'総括分析データ '!"&amp;DL$78&amp;$C160)),""))</f>
        <v/>
      </c>
      <c r="DN160" s="192" t="str">
        <f ca="1">IF($F$12&lt;$B160,"",IF(OR(AND($F$12&gt;=$B160,COUNTIF($F$22:$I$32,"走行距離（高速道路）")=0),$D160=0),"不要",IF(AND($F$12&gt;=$B160,COUNTIF($F$22:$I$32,"走行距離（高速道路）")&gt;=1,$J160="NG"),"日数NG",IF(AND($F$12&gt;=$B160,COUNTIF($F$22:$I$32,"走行距離（高速道路）")&gt;=1,$D160=1,$CH160&lt;&gt;""),"OK","NG"))))</f>
        <v>不要</v>
      </c>
      <c r="DP160" s="192" t="str">
        <f ca="1">IF($F$12&lt;$B160,"",IF(OR(AND($F$12&gt;=$B160,COUNTIF($F$35:$I$45,"走行距離（高速道路）")=0),$F160=0),"不要",IF(AND($F$12&gt;=$B160,COUNTIF($F$35:$I$45,"走行距離（高速道路）")&gt;=1,$J160="NG"),"日数NG",IF(AND($F$12&gt;=$B160,COUNTIF($F$35:$I$45,"走行距離（高速道路）")&gt;=1,$F160=1,$CH160&lt;&gt;""),"OK","NG"))))</f>
        <v>不要</v>
      </c>
      <c r="DR160" s="192" t="str">
        <f ca="1">IF($F$12&lt;$B160,"",IF(OR(AND($F$12&gt;=$B160,COUNTIF($F$48:$I$58,"走行距離（高速道路）")=0),$H160=0),"不要",IF(AND($F$12&gt;=$B160,COUNTIF($F$48:$I$58,"走行距離（高速道路）")&gt;=1,$J160="NG"),"日数NG",IF(AND($F$12&gt;=$B160,COUNTIF($F$48:$I$58,"走行距離（高速道路）")&gt;=1,$H160=1,$CH160&lt;&gt;""),"OK","NG"))))</f>
        <v>不要</v>
      </c>
      <c r="DT160" s="192" t="str">
        <f ca="1">IF($F$12&lt;$B160,"",IF(COUNTIF($DN160:$DR160,"不要")=3,"OK",IF(OR($AX160="NG",$AX160="日数NG"),"距離NG",IF(DL160&gt;=0,"OK","NG"))))</f>
        <v>OK</v>
      </c>
      <c r="DV160" s="192" t="str">
        <f ca="1">IF($F$12&lt;$B160,"",IF(COUNTIF($DN160:$DR160,"不要")=3,"OK",IF(OR($AX160="NG",$AX160="日数NG"),"距離NG",IF(AND($F$12&gt;=$B160,AX160="OK",OR(DL160&lt;=AZ160,DL160="")),"OK","NG"))))</f>
        <v>OK</v>
      </c>
      <c r="DX160" s="107" t="str">
        <f ca="1">IF(OR($F$12&lt;$B160,COUNTIF($DN160:$DR160,"不要")=3),"",IF(AND($F$12&gt;=$B160,ISNUMBER(DL160)=TRUE),DL160,0))</f>
        <v/>
      </c>
      <c r="DZ160" s="192" t="str">
        <f ca="1">IF($F$12&lt;$B160,"",IF(AND($F$12&gt;=$B160,INDIRECT("'総括分析データ '!"&amp;DZ$78&amp;$C160)&lt;&gt;""),VALUE(INDIRECT("'総括分析データ '!"&amp;DZ$78&amp;$C160)),""))</f>
        <v/>
      </c>
      <c r="EB160" s="192" t="str">
        <f ca="1">IF($F$12&lt;$B160,"",IF(COUNTIF($CJ160:$CN160,"不要")=3,"OK",IF($N160="NG","日数NG",IF(OR(DZ160&gt;=0,DZ160=""),"OK","NG"))))</f>
        <v>OK</v>
      </c>
      <c r="ED160" s="192" t="str">
        <f ca="1">IF($F$12&lt;$B160,"",IF(COUNTIF($CJ160:$CN160,"不要")=3,"OK",IF($N160="NG","日数NG",IF(OR(DZ160&lt;=CH160,DZ160=""),"OK","NG"))))</f>
        <v>OK</v>
      </c>
      <c r="EF160" s="107">
        <f ca="1">IF($F$12&lt;$B160,"",IF(AND($F$12&gt;=$B160,ISNUMBER(DZ160)=TRUE),DZ160,0))</f>
        <v>0</v>
      </c>
      <c r="EH160" s="192" t="str">
        <f ca="1">IF($F$12&lt;$B160,"",IF(AND($F$12&gt;=$B160,INDIRECT("'総括分析データ '!"&amp;EH$78&amp;$C160)&lt;&gt;""),VALUE(INDIRECT("'総括分析データ '!"&amp;EH$78&amp;$C160)),""))</f>
        <v/>
      </c>
      <c r="EJ160" s="192" t="str">
        <f ca="1">IF($F$12&lt;$B160,"",IF(COUNTIF($CX160:$DB160,"不要")=3,"OK",IF(OR($AX160="NG",$AX160="日数NG"),"距離NG",IF(OR(EH160&gt;=0,EH160=""),"OK","NG"))))</f>
        <v>OK</v>
      </c>
      <c r="EL160" s="192" t="str">
        <f ca="1">IF($F$12&lt;$B160,"",IF(COUNTIF($CX160:$DB160,"不要")=3,"OK",IF(OR($AX160="NG",$AX160="日数NG"),"距離NG",IF(OR(EH160&lt;=120,EH160=""),"OK","NG"))))</f>
        <v>OK</v>
      </c>
      <c r="EN160" s="92">
        <f ca="1">IF($F$12&lt;$B160,"",IF(AND($F$12&gt;=$B160,ISNUMBER(EH160)=TRUE),EH160,0))</f>
        <v>0</v>
      </c>
      <c r="EP160">
        <v>41</v>
      </c>
      <c r="ER160" s="192" t="str">
        <f ca="1">IF($F$12&lt;$B160,"",IF(AND($F$12&gt;=$B160,INDIRECT("'総括分析データ '!"&amp;ER$78&amp;$C160)&lt;&gt;""),VALUE(INDIRECT("'総括分析データ '!"&amp;ER$78&amp;$C160)),""))</f>
        <v/>
      </c>
      <c r="ET160" s="192" t="str">
        <f ca="1">IF($F$12&lt;$B160,"",IF(AND($F$12&gt;=$B160,INDIRECT("'総括分析データ '!"&amp;ET$78&amp;$C160)&lt;&gt;""),VALUE(INDIRECT("'総括分析データ '!"&amp;ET$78&amp;$C160)),""))</f>
        <v/>
      </c>
      <c r="EV160" s="192" t="str">
        <f ca="1">IF($F$12&lt;$B160,"",IF(OR(AND($F$12&gt;=$B160,COUNTIF($F$22:$I$32,"荷積み・荷卸し")=0),$D160=0),"不要",IF(AND($F$12&gt;=$B160,COUNTIF($F$22:$I$32,"荷積み・荷卸し")&gt;=1,$J160="NG"),"日数NG",IF(OR(AND($F$12&gt;=$B160,COUNTIF($F$22:$I$32,"荷積み・荷卸し")&gt;=1,$D160=1,$ER160&lt;&gt;""),AND($F$12&gt;=$B160,COUNTIF($F$22:$I$32,"荷積み・荷卸し")&gt;=1,$D160=1,$ET160&lt;&gt;"")),"OK","NG"))))</f>
        <v>不要</v>
      </c>
      <c r="EX160" s="192" t="str">
        <f ca="1">IF($F$12&lt;$B160,"",IF(OR(AND($F$12&gt;=$B160,COUNTIF($F$35:$I$45,"荷積み・荷卸し")=0),$F160=0),"不要",IF(AND($F$12&gt;=$B160,COUNTIF($F$35:$I$45,"荷積み・荷卸し")&gt;=1,$J160="NG"),"日数NG",IF(OR(AND($F$12&gt;=$B160,COUNTIF($F$35:$I$45,"荷積み・荷卸し")&gt;=1,$F160=1,$ER160&lt;&gt;""),AND($F$12&gt;=$B160,COUNTIF($F$35:$I$45,"荷積み・荷卸し")&gt;=1,$F160=1,$ET160&lt;&gt;"")),"OK","NG"))))</f>
        <v>不要</v>
      </c>
      <c r="EZ160" s="192" t="str">
        <f ca="1">IF($F$12&lt;$B160,"",IF(OR(AND($F$12&gt;=$B160,COUNTIF($F$48:$I$58,"荷積み・荷卸し")=0),$H160=0),"不要",IF(AND($F$12&gt;=$B160,COUNTIF($F$48:$I$58,"荷積み・荷卸し")&gt;=1,$J160="NG"),"日数NG",IF(OR(AND($F$12&gt;=$B160,COUNTIF($F$48:$I$58,"荷積み・荷卸し")&gt;=1,$H160=1,$ER160&lt;&gt;""),AND($F$12&gt;=$B160,COUNTIF($F$48:$I$58,"荷積み・荷卸し")&gt;=1,$H160=1,$ET160&lt;&gt;"")),"OK","NG"))))</f>
        <v>不要</v>
      </c>
      <c r="FB160" s="192" t="str">
        <f ca="1">IF($F$12&lt;$B160,"",IF(COUNTIF($EV160:$EZ160,"不要")=3,"OK",IF($N160="NG","日数NG",IF(OR(ER160&gt;=0,ER160=""),"OK","NG"))))</f>
        <v>OK</v>
      </c>
      <c r="FD160" s="192" t="str">
        <f ca="1">IF($F$12&lt;$B160,"",IF(COUNTIF($EV160:$EZ160,"不要")=3,"OK",IF($N160="NG","日数NG",IF(OR(ER160&lt;=$L160*1440,ER160=""),"OK","NG"))))</f>
        <v>OK</v>
      </c>
      <c r="FF160" s="192" t="str">
        <f ca="1">IF($F$12&lt;$B160,"",IF(COUNTIF($EV160:$EZ160,"不要")=3,"OK",IF($N160="NG","日数NG",IF(OR(ET160&gt;=0,ET160=""),"OK","NG"))))</f>
        <v>OK</v>
      </c>
      <c r="FH160" s="192" t="str">
        <f ca="1">IF($F$12&lt;$B160,"",IF(COUNTIF($EV160:$EZ160,"不要")=3,"OK",IF($N160="NG","日数NG",IF(OR(ET160&lt;=$L160*1440,ET160=""),"OK","NG"))))</f>
        <v>OK</v>
      </c>
      <c r="FJ160" s="107" t="str">
        <f ca="1">IF($F$12&lt;$B160,"",IF(COUNTIF($EV160:$EZ160,"不要")=3,"",IF(AND($F$12&gt;=$B160,ISNUMBER(ER160)=TRUE),ER160,0)))</f>
        <v/>
      </c>
      <c r="FL160" s="107" t="str">
        <f ca="1">IF($F$12&lt;$B160,"",IF(COUNTIF($EV160:$EZ160,"不要")=3,"",IF(AND($F$12&gt;=$B160,ISNUMBER(ET160)=TRUE),ET160,0)))</f>
        <v/>
      </c>
      <c r="FN160" s="192" t="str">
        <f ca="1">IF($F$12&lt;$B160,"",IF(AND($F$12&gt;=$B160,INDIRECT("'総括分析データ '!"&amp;FN$78&amp;$C160)&lt;&gt;""),VALUE(INDIRECT("'総括分析データ '!"&amp;FN$78&amp;$C160)),""))</f>
        <v/>
      </c>
      <c r="FP160" s="192" t="str">
        <f ca="1">IF($F$12&lt;$B160,"",IF(OR(AND($F$12&gt;=$B160,COUNTIF($F$22:$I$32,"荷待ち時間")=0),$D160=0),"不要",IF(AND($F$12&gt;=$B160,COUNTIF($F$22:$I$32,"荷待ち時間")&gt;=1,$J160="NG"),"日数NG",IF(AND($F$12&gt;=$B160,COUNTIF($F$22:$I$32,"荷待ち時間")&gt;=1,$D160=1,$FN160&lt;&gt;""),"OK","NG"))))</f>
        <v>不要</v>
      </c>
      <c r="FR160" s="192" t="str">
        <f ca="1">IF($F$12&lt;$B160,"",IF(OR(AND($F$12&gt;=$B160,COUNTIF($F$35:$I$45,"荷待ち時間")=0),$F160=0),"不要",IF(AND($F$12&gt;=$B160,COUNTIF($F$35:$I$45,"荷待ち時間")&gt;=1,$J160="NG"),"日数NG",IF(AND($F$12&gt;=$B160,COUNTIF($F$35:$I$45,"荷待ち時間")&gt;=1,$F160=1,$FN160&lt;&gt;""),"OK","NG"))))</f>
        <v>不要</v>
      </c>
      <c r="FT160" s="192" t="str">
        <f ca="1">IF($F$12&lt;$B160,"",IF(OR(AND($F$12&gt;=$B160,COUNTIF($F$48:$I$58,"荷待ち時間")=0),$H160=0),"不要",IF(AND($F$12&gt;=$B160,COUNTIF($F$48:$I$58,"荷待ち時間")&gt;=1,$J160="NG"),"日数NG",IF(AND($F$12&gt;=$B160,COUNTIF($F$48:$I$58,"荷待ち時間")&gt;=1,$H160=1,$FN160&lt;&gt;""),"OK","NG"))))</f>
        <v>不要</v>
      </c>
      <c r="FV160" s="192" t="str">
        <f ca="1">IF($F$12&lt;$B160,"",IF(COUNTIF($FP160:$FT160,"不要")=3,"OK",IF($N160="NG","日数NG",IF(FN160&gt;=0,"OK","NG"))))</f>
        <v>OK</v>
      </c>
      <c r="FX160" s="192" t="str">
        <f ca="1">IF($F$12&lt;$B160,"",IF(COUNTIF($FP160:$FT160,"不要")=3,"OK",IF($N160="NG","日数NG",IF(AND($F$12&gt;=$B160,$N160="OK",FN160&lt;=$L160*1440),"OK","NG"))))</f>
        <v>OK</v>
      </c>
      <c r="FZ160" s="107" t="str">
        <f ca="1">IF($F$12&lt;$B160,"",IF(COUNTIF($FP160:$FT160,"不要")=3,"",IF(AND($F$12&gt;=$B160,ISNUMBER(FN160)=TRUE),FN160,0)))</f>
        <v/>
      </c>
      <c r="GB160">
        <v>41</v>
      </c>
      <c r="GD160" s="192" t="str">
        <f ca="1">IF($F$12&lt;$B160,"",IF(AND($F$12&gt;=$B160,INDIRECT("'総括分析データ '!"&amp;GD$78&amp;$C160)&lt;&gt;""),VALUE(INDIRECT("'総括分析データ '!"&amp;GD$78&amp;$C160)),""))</f>
        <v/>
      </c>
      <c r="GF160" s="192" t="str">
        <f ca="1">IF($F$12&lt;$B160,"",IF(OR(AND($F$12&gt;=$B160,COUNTIF($F$22:$I$32,"荷待ち時間（うちアイドリング時間）")=0),$D160=0),"不要",IF(AND($F$12&gt;=$B160,COUNTIF($F$22:$I$32,"荷待ち時間（うちアイドリング時間）")&gt;=1,$J160="NG"),"日数NG",IF(AND($F$12&gt;=$B160,COUNTIF($F$22:$I$32,"荷待ち時間（うちアイドリング時間）")&gt;=1,$D160=1,GD160&lt;&gt;""),"OK","NG"))))</f>
        <v>不要</v>
      </c>
      <c r="GH160" s="192" t="str">
        <f ca="1">IF($F$12&lt;$B160,"",IF(OR(AND($F$12&gt;=$B160,COUNTIF($F$35:$I$45,"荷待ち時間（うちアイドリング時間）")=0),$F160=0),"不要",IF(AND($F$12&gt;=$B160,COUNTIF($F$35:$I$45,"荷待ち時間（うちアイドリング時間）")&gt;=1,$J160="NG"),"日数NG",IF(AND($F$12&gt;=$B160,COUNTIF($F$35:$I$45,"荷待ち時間（うちアイドリング時間）")&gt;=1,$F160=1,$GD160&lt;&gt;""),"OK","NG"))))</f>
        <v>不要</v>
      </c>
      <c r="GJ160" s="192" t="str">
        <f ca="1">IF($F$12&lt;$B160,"",IF(OR(AND($F$12&gt;=$B160,COUNTIF($F$48:$I$58,"荷待ち時間（うちアイドリング時間）")=0),$H160=0),"不要",IF(AND($F$12&gt;=$B160,COUNTIF($F$48:$I$58,"荷待ち時間（うちアイドリング時間）")&gt;=1,$J160="NG"),"日数NG",IF(AND($F$12&gt;=$B160,COUNTIF($F$48:$I$58,"荷待ち時間（うちアイドリング時間）")&gt;=1,$H160=1,$GD160&lt;&gt;""),"OK","NG"))))</f>
        <v>不要</v>
      </c>
      <c r="GL160" s="192" t="str">
        <f ca="1">IF($F$12&lt;$B160,"",IF(OR(AND($F$12&gt;=$B160,$F160=0),AND($F$12&gt;=$B160,$F$16&lt;&gt;5)),"不要",IF(AND($F$12&gt;=$B160,$F$16=5,$GD160&lt;&gt;""),"OK","NG")))</f>
        <v>不要</v>
      </c>
      <c r="GN160" s="192" t="str">
        <f ca="1">IF($F$12&lt;$B160,"",IF($N160="NG","日数NG",IF(GD160&gt;=0,"OK","NG")))</f>
        <v>OK</v>
      </c>
      <c r="GP160" s="192" t="str">
        <f ca="1">IF($F$12&lt;$B160,"",IF($N160="NG","日数NG",IF(OR(COUNTIF(GF160:GL160,"不要")=4,AND($F$12&gt;=$B160,$N160="OK",$FN160&gt;=0,$GD160&lt;=FN160),AND($F$12&gt;=$B160,$N160="OK",$FN160="",$GD160&lt;=$L160*1440)),"OK","NG")))</f>
        <v>OK</v>
      </c>
      <c r="GR160" s="107" t="str">
        <f ca="1">IF($F$12&lt;$B160,"",IF(COUNTIF($GF160:$GJ160,"不要")=3,"",IF(AND($F$12&gt;=$B160,ISNUMBER(GD160)=TRUE),GD160,0)))</f>
        <v/>
      </c>
      <c r="GT160" s="192" t="str">
        <f ca="1">IF($F$12&lt;$B160,"",IF(AND($F$12&gt;=$B160,INDIRECT("'総括分析データ '!"&amp;GT$78&amp;$C160)&lt;&gt;""),VALUE(INDIRECT("'総括分析データ '!"&amp;GT$78&amp;$C160)),""))</f>
        <v/>
      </c>
      <c r="GV160" s="192" t="str">
        <f ca="1">IF($F$12&lt;$B160,"",IF(OR(AND($F$12&gt;=$B160,COUNTIF($F$22:$I$32,"早着による待機時間")=0),$D160=0),"不要",IF(AND($F$12&gt;=$B160,COUNTIF($F$22:$I$32,"早着による待機時間")&gt;=1,$J160="NG"),"日数NG",IF(AND($F$12&gt;=$B160,COUNTIF($F$22:$I$32,"早着による待機時間")&gt;=1,$D160=1,GT160&lt;&gt;""),"OK","NG"))))</f>
        <v>不要</v>
      </c>
      <c r="GX160" s="192" t="str">
        <f ca="1">IF($F$12&lt;$B160,"",IF(OR(AND($F$12&gt;=$B160,COUNTIF($F$35:$I$45,"早着による待機時間")=0),$F160=0),"不要",IF(AND($F$12&gt;=$B160,COUNTIF($F$35:$I$45,"早着による待機時間")&gt;=1,$J160="NG"),"日数NG",IF(AND($F$12&gt;=$B160,COUNTIF($F$35:$I$45,"早着による待機時間")&gt;=1,$F160=1,GT160&lt;&gt;""),"OK","NG"))))</f>
        <v>不要</v>
      </c>
      <c r="GZ160" s="192" t="str">
        <f ca="1">IF($F$12&lt;$B160,"",IF(OR(AND($F$12&gt;=$B160,COUNTIF($F$48:$I$58,"早着による待機時間")=0),$H160=0),"不要",IF(AND($F$12&gt;=$B160,COUNTIF($F$48:$I$58,"早着による待機時間")&gt;=1,$J160="NG"),"日数NG",IF(AND($F$12&gt;=$B160,COUNTIF($F$48:$I$58,"早着による待機時間")&gt;=1,$H160=1,GT160&lt;&gt;""),"OK","NG"))))</f>
        <v>不要</v>
      </c>
      <c r="HB160" s="192" t="str">
        <f ca="1">IF($F$12&lt;$B160,"",IF(COUNTIF($GV160:$GZ160,"不要")=3,"OK",IF($N160="NG","日数NG",IF(GT160&gt;=0,"OK","NG"))))</f>
        <v>OK</v>
      </c>
      <c r="HD160" s="192" t="str">
        <f ca="1">IF($F$12&lt;$B160,"",IF(COUNTIF($GV160:$GZ160,"不要")=3,"OK",IF($N160="NG","日数NG",IF(AND($F$12&gt;=$B160,$N160="OK",GT160&lt;=$L160*1440),"OK","NG"))))</f>
        <v>OK</v>
      </c>
      <c r="HF160" s="107" t="str">
        <f ca="1">IF($F$12&lt;$B160,"",IF(COUNTIF($GV160:$GZ160,"不要")=3,"",IF(AND($F$12&gt;=$B160,ISNUMBER(GT160)=TRUE),GT160,0)))</f>
        <v/>
      </c>
      <c r="HH160">
        <v>41</v>
      </c>
      <c r="HJ160" s="192" t="str">
        <f ca="1">IF($F$12&lt;$B160,"",IF(AND($F$12&gt;=$B160,INDIRECT("'総括分析データ '!"&amp;HJ$78&amp;$C160)&lt;&gt;""),VALUE(INDIRECT("'総括分析データ '!"&amp;HJ$78&amp;$C160)),""))</f>
        <v/>
      </c>
      <c r="HL160" s="192" t="str">
        <f ca="1">IF($F$12&lt;$B160,"",IF(OR(AND($F$12&gt;=$B160,COUNTIF($F$22:$I$32,"休憩")=0),$D160=0),"不要",IF(AND($F$12&gt;=$B160,COUNTIF($F$22:$I$32,"休憩")&gt;=1,$J160="NG"),"日数NG",IF(AND($F$12&gt;=$B160,COUNTIF($F$22:$I$32,"休憩")&gt;=1,$D160=1,HJ160&lt;&gt;""),"OK","NG"))))</f>
        <v>不要</v>
      </c>
      <c r="HN160" s="192" t="str">
        <f ca="1">IF($F$12&lt;$B160,"",IF(OR(AND($F$12&gt;=$B160,COUNTIF($F$35:$I$45,"休憩")=0),$F160=0),"不要",IF(AND($F$12&gt;=$B160,COUNTIF($F$35:$I$45,"休憩")&gt;=1,$J160="NG"),"日数NG",IF(AND($F$12&gt;=$B160,COUNTIF($F$35:$I$45,"休憩")&gt;=1,$F160=1,HJ160&lt;&gt;""),"OK","NG"))))</f>
        <v>不要</v>
      </c>
      <c r="HP160" s="192" t="str">
        <f ca="1">IF($F$12&lt;$B160,"",IF(OR(AND($F$12&gt;=$B160,COUNTIF($F$48:$I$58,"休憩")=0),$H160=0),"不要",IF(AND($F$12&gt;=$B160,COUNTIF($F$48:$I$58,"休憩")&gt;=1,$J160="NG"),"日数NG",IF(AND($F$12&gt;=$B160,COUNTIF($F$48:$I$58,"休憩")&gt;=1,$H160=1,HJ160&lt;&gt;""),"OK","NG"))))</f>
        <v>不要</v>
      </c>
      <c r="HR160" s="192" t="str">
        <f ca="1">IF($F$12&lt;$B160,"",IF(COUNTIF($HL160:$HP160,"不要")=3,"OK",IF($N160="NG","日数NG",IF(HJ160&gt;=0,"OK","NG"))))</f>
        <v>OK</v>
      </c>
      <c r="HT160" s="192" t="str">
        <f ca="1">IF($F$12&lt;$B160,"",IF(COUNTIF($HL160:$HP160,"不要")=3,"OK",IF($N160="NG","日数NG",IF(AND($F$12&gt;=$B160,$N160="OK",HJ160&lt;=$L160*1440),"OK","NG"))))</f>
        <v>OK</v>
      </c>
      <c r="HV160" s="107" t="str">
        <f ca="1">IF($F$12&lt;$B160,"",IF(COUNTIF($HL160:$HP160,"不要")=3,"",IF(AND($F$12&gt;=$B160,ISNUMBER(HJ160)=TRUE),HJ160,0)))</f>
        <v/>
      </c>
      <c r="HX160" s="192" t="str">
        <f ca="1">IF($F$12&lt;$B160,"",IF(AND($F$12&gt;=$B160,INDIRECT("'総括分析データ '!"&amp;HX$78&amp;$C160)&lt;&gt;""),VALUE(INDIRECT("'総括分析データ '!"&amp;HX$78&amp;$C160)),""))</f>
        <v/>
      </c>
      <c r="HZ160" s="192" t="str">
        <f ca="1">IF($F$12&lt;$B160,"",IF(OR(AND($F$12&gt;=$B160,COUNTIF($F$22:$I$32,"発着時刻")=0),$D160=0),"不要",IF(AND($F$12&gt;=$B160,COUNTIF($F$22:$I$32,"発着時刻")&gt;=1,$J160="NG"),"日数NG",IF(AND($F$12&gt;=$B160,COUNTIF($F$22:$I$32,"発着時刻")&gt;=1,$D160=1,HX160&lt;&gt;""),"OK","NG"))))</f>
        <v>不要</v>
      </c>
      <c r="IB160" s="192" t="str">
        <f ca="1">IF($F$12&lt;$B160,"",IF(OR(AND($F$12&gt;=$B160,COUNTIF($F$35:$I$45,"発着時刻")=0),$F160=0),"不要",IF(AND($F$12&gt;=$B160,COUNTIF($F$35:$I$45,"発着時刻")&gt;=1,$J160="NG"),"日数NG",IF(AND($F$12&gt;=$B160,COUNTIF($F$35:$I$45,"発着時刻")&gt;=1,$F160=1,HX160&lt;&gt;""),"OK","NG"))))</f>
        <v>不要</v>
      </c>
      <c r="ID160" s="192" t="str">
        <f ca="1">IF($F$12&lt;$B160,"",IF(OR(AND($F$12&gt;=$B160,COUNTIF($F$48:$I$58,"発着時刻")=0),$H160=0),"不要",IF(AND($F$12&gt;=$B160,COUNTIF($F$48:$I$58,"発着時刻")&gt;=1,$J160="NG"),"日数NG",IF(AND($F$12&gt;=$B160,COUNTIF($F$48:$I$58,"発着時刻")&gt;=1,$H160=1,HX160&lt;&gt;""),"OK","NG"))))</f>
        <v>不要</v>
      </c>
      <c r="IF160" s="192" t="str">
        <f ca="1">IF($F$12&lt;$B160,"",IF(COUNTIF(HZ160:ID160,"不要")=3,"OK",IF($N160="NG","日数NG",IF(HX160="","OK",IF(AND(HX160&gt;=0,HX160&lt;&gt;"",ROUNDUP(HX160,0)-ROUNDDOWN(HX160,0)=0),"OK","NG")))))</f>
        <v>OK</v>
      </c>
      <c r="IH160" s="107" t="str">
        <f ca="1">IF($F$12&lt;$B160,"",IF(COUNTIF(HZ160:ID160,"不要")=3,"",IF(AND($F$12&gt;=$B160,ISNUMBER(HX160)=TRUE),HX160,0)))</f>
        <v/>
      </c>
      <c r="IJ160" s="192" t="str">
        <f ca="1">IF($F$12&lt;$B160,"",IF(AND($F$12&gt;=$B160,INDIRECT("'総括分析データ '!"&amp;IJ$78&amp;$C160)&lt;&gt;""),INDIRECT("'総括分析データ '!"&amp;IJ$78&amp;$C160),""))</f>
        <v/>
      </c>
      <c r="IL160" s="192" t="str">
        <f ca="1">IF($F$12&lt;$B160,"",IF(OR(AND($F$12&gt;=$B160,COUNTIF($F$22:$I$32,"積載情報")=0),$D160=0),"不要",IF(AND($F$12&gt;=$B160,COUNTIF($F$22:$I$32,"積載情報")&gt;=1,$J160="NG"),"日数NG",IF(AND($F$12&gt;=$B160,COUNTIF($F$22:$I$32,"積載情報")&gt;=1,$D160=1,IJ160&lt;&gt;""),"OK","NG"))))</f>
        <v>不要</v>
      </c>
      <c r="IN160" s="192" t="str">
        <f ca="1">IF($F$12&lt;$B160,"",IF(OR(AND($F$12&gt;=$B160,COUNTIF($F$35:$I$45,"積載情報")=0),$F160=0),"不要",IF(AND($F$12&gt;=$B160,COUNTIF($F$35:$I$45,"積載情報")&gt;=1,$J160="NG"),"日数NG",IF(AND($F$12&gt;=$B160,COUNTIF($F$35:$I$45,"積載情報")&gt;=1,$F160=1,IJ160&lt;&gt;""),"OK","NG"))))</f>
        <v>不要</v>
      </c>
      <c r="IP160" s="192" t="str">
        <f ca="1">IF($F$12&lt;$B160,"",IF(OR(AND($F$12&gt;=$B160,COUNTIF($F$48:$I$58,"積載情報")=0),$H160=0),"不要",IF(AND($F$12&gt;=$B160,COUNTIF($F$48:$I$58,"積載情報")&gt;=1,$J160="NG"),"日数NG",IF(AND($F$12&gt;=$B160,COUNTIF($F$48:$I$58,"積載情報")&gt;=1,$H160=1,IJ160&lt;&gt;""),"OK","NG"))))</f>
        <v>不要</v>
      </c>
      <c r="IR160" s="192" t="str">
        <f ca="1">IF($F$12&lt;$B160,"",IF(COUNTIF(IL160:IP160,"不要")=3,"OK",IF($N160="NG","日数NG",IF(IJ160="","OK",IF(COUNTIF(プルダウンリスト!$C$5:$C$8,反映・確認シート!IJ160)=1,"OK","NG")))))</f>
        <v>OK</v>
      </c>
      <c r="IT160" s="107" t="str">
        <f ca="1">IF($F$12&lt;$B160,"",IF($F$12&lt;$B160,"",IF(COUNTIF(IL160:IP160,"不要")=3,"",IJ160)))</f>
        <v/>
      </c>
      <c r="IV160" s="192" t="str">
        <f ca="1">IF($F$12&lt;$B160,"",IF(OR(AND($F$12&gt;=$B160,COUNTIF($F$48:$I$58,"積載情報")=0),$H160=0),"不要",IF(AND($F$12&gt;=$B160,COUNTIF($F$48:$I$58,"積載情報")&gt;=1,$J160="NG"),"日数NG",IF(AND($F$12&gt;=$B160,COUNTIF($F$48:$I$58,"積載情報")&gt;=1,$H160=1,IP160&lt;&gt;""),"OK","NG"))))</f>
        <v>不要</v>
      </c>
      <c r="IX160">
        <v>41</v>
      </c>
      <c r="IZ160" s="192" t="str">
        <f ca="1">IF($F$12&lt;$B160,"",IF(AND($F$12&gt;=$B160,INDIRECT("'総括分析データ '!"&amp;IZ$78&amp;$C160)&lt;&gt;""),VALUE(INDIRECT("'総括分析データ '!"&amp;IZ$78&amp;$C160)),""))</f>
        <v/>
      </c>
      <c r="JB160" s="192" t="str">
        <f ca="1">IF($F$12&lt;$B160,"",IF(OR(AND($F$12&gt;=$B160,COUNTIF($F$22:$I$32,"空車情報")=0),$D160=0),"不要",IF(AND($F$12&gt;=$B160,COUNTIF($F$22:$I$32,"空車情報")&gt;=1,$J160="NG"),"日数NG",IF(AND($F$12&gt;=$B160,COUNTIF($F$22:$I$32,"空車情報")&gt;=1,$D160=1,IZ160&lt;&gt;""),"OK","NG"))))</f>
        <v>不要</v>
      </c>
      <c r="JD160" s="192" t="str">
        <f ca="1">IF($F$12&lt;$B160,"",IF(OR(AND($F$12&gt;=$B160,COUNTIF($F$35:$I$45,"空車情報")=0),$F160=0),"不要",IF(AND($F$12&gt;=$B160,COUNTIF($F$35:$I$45,"空車情報")&gt;=1,$J160="NG"),"日数NG",IF(AND($F$12&gt;=$B160,COUNTIF($F$35:$I$45,"空車情報")&gt;=1,$F160=1,IZ160&lt;&gt;""),"OK","NG"))))</f>
        <v>不要</v>
      </c>
      <c r="JF160" s="192" t="str">
        <f ca="1">IF($F$12&lt;$B160,"",IF(OR(AND($F$12&gt;=$B160,COUNTIF($F$48:$I$58,"空車情報")=0),$H160=0),"不要",IF(AND($F$12&gt;=$B160,COUNTIF($F$48:$I$58,"空車情報")&gt;=1,$J160="NG"),"日数NG",IF(AND($F$12&gt;=$B160,COUNTIF($F$48:$I$58,"空車情報")&gt;=1,$H160=1,IZ160&lt;&gt;""),"OK","NG"))))</f>
        <v>不要</v>
      </c>
      <c r="JH160" s="192" t="str">
        <f ca="1">IF($F$12&lt;$B160,"",IF(COUNTIF(JB160:JF160,"不要")=3,"OK",IF($N160="NG","日数NG",IF(IZ160&gt;=0,"OK","NG"))))</f>
        <v>OK</v>
      </c>
      <c r="JJ160" s="192" t="str">
        <f ca="1">IF($F$12&lt;$B160,"",IF(COUNTIF(JB160:JF160,"不要")=3,"OK",IF($N160="NG","日数NG",IF(OR(AND($F$12&gt;=$B160,$N160="OK",$CH160&gt;=0,IZ160&lt;=$CH160),AND($F$12&gt;=$B160,$N160="OK",$CH160="",IZ160&lt;=$L160*1440)),"OK","NG"))))</f>
        <v>OK</v>
      </c>
      <c r="JL160" s="107" t="str">
        <f ca="1">IF($F$12&lt;$B160,"",IF(COUNTIF(JB160:JF160,"不要")=3,"",IF(AND($F$12&gt;=$B160,ISNUMBER(IZ160)=TRUE),IZ160,0)))</f>
        <v/>
      </c>
      <c r="JN160" s="192" t="str">
        <f ca="1">IF($F$12&lt;$B160,"",IF(AND($F$12&gt;=$B160,INDIRECT("'総括分析データ '!"&amp;JN$78&amp;$C160)&lt;&gt;""),VALUE(INDIRECT("'総括分析データ '!"&amp;JN$78&amp;$C160)),""))</f>
        <v/>
      </c>
      <c r="JP160" s="192" t="str">
        <f ca="1">IF($F$12&lt;$B160,"",IF(OR(AND($F$12&gt;=$B160,COUNTIF($F$22:$I$32,"空車情報")=0),$D160=0),"不要",IF(AND($F$12&gt;=$B160,COUNTIF($F$22:$I$32,"空車情報")&gt;=1,$J160="NG"),"日数NG",IF(AND($F$12&gt;=$B160,COUNTIF($F$22:$I$32,"空車情報")&gt;=1,$D160=1,JN160&lt;&gt;""),"OK","NG"))))</f>
        <v>不要</v>
      </c>
      <c r="JR160" s="192" t="str">
        <f ca="1">IF($F$12&lt;$B160,"",IF(OR(AND($F$12&gt;=$B160,COUNTIF($F$35:$I$45,"空車情報")=0),$F160=0),"不要",IF(AND($F$12&gt;=$B160,COUNTIF($F$35:$I$45,"空車情報")&gt;=1,$J160="NG"),"日数NG",IF(AND($F$12&gt;=$B160,COUNTIF($F$35:$I$45,"空車情報")&gt;=1,$F160=1,JN160&lt;&gt;""),"OK","NG"))))</f>
        <v>不要</v>
      </c>
      <c r="JT160" s="192" t="str">
        <f ca="1">IF($F$12&lt;$B160,"",IF(OR(AND($F$12&gt;=$B160,COUNTIF($F$48:$I$58,"空車情報")=0),$H160=0),"不要",IF(AND($F$12&gt;=$B160,COUNTIF($F$48:$I$58,"空車情報")&gt;=1,$J160="NG"),"日数NG",IF(AND($F$12&gt;=$B160,COUNTIF($F$48:$I$58,"空車情報")&gt;=1,$H160=1,JN160&lt;&gt;""),"OK","NG"))))</f>
        <v>不要</v>
      </c>
      <c r="JV160" s="192" t="str">
        <f ca="1">IF($F$12&lt;$B160,"",IF(COUNTIF(JP160:JT160,"不要")=3,"OK",IF($N160="NG","日数NG",IF(AND($F$12&gt;=$B160,JN160&gt;=0,JN160&lt;=AV160),"OK","NG"))))</f>
        <v>OK</v>
      </c>
      <c r="JX160" s="107" t="str">
        <f ca="1">IF($F$12&lt;$B160,"",IF(COUNTIF(JP160:JT160,"不要")=3,"",IF(AND($F$12&gt;=$B160,ISNUMBER(JN160)=TRUE),JN160,0)))</f>
        <v/>
      </c>
      <c r="JZ160" s="192" t="str">
        <f ca="1">IF($F$12&lt;$B160,"",IF(AND($F$12&gt;=$B160,INDIRECT("'総括分析データ '!"&amp;JZ$78&amp;$C160)&lt;&gt;""),VALUE(INDIRECT("'総括分析データ '!"&amp;JZ$78&amp;$C160)),""))</f>
        <v/>
      </c>
      <c r="KB160" s="192" t="str">
        <f ca="1">IF($F$12&lt;$B160,"",IF(OR(AND($F$12&gt;=$B160,COUNTIF($F$22:$I$32,"空車情報")=0),$D160=0),"不要",IF(AND($F$12&gt;=$B160,COUNTIF($F$22:$I$32,"空車情報")&gt;=1,$J160="NG"),"日数NG",IF(AND($F$12&gt;=$B160,COUNTIF($F$22:$I$32,"空車情報")&gt;=1,$D160=1,JZ160&lt;&gt;""),"OK","NG"))))</f>
        <v>不要</v>
      </c>
      <c r="KD160" s="192" t="str">
        <f ca="1">IF($F$12&lt;$B160,"",IF(OR(AND($F$12&gt;=$B160,COUNTIF($F$35:$I$45,"空車情報")=0),$F160=0),"不要",IF(AND($F$12&gt;=$B160,COUNTIF($F$35:$I$45,"空車情報")&gt;=1,$J160="NG"),"日数NG",IF(AND($F$12&gt;=$B160,COUNTIF($F$35:$I$45,"空車情報")&gt;=1,$F160=1,JZ160&lt;&gt;""),"OK","NG"))))</f>
        <v>不要</v>
      </c>
      <c r="KF160" s="192" t="str">
        <f ca="1">IF($F$12&lt;$B160,"",IF(OR(AND($F$12&gt;=$B160,COUNTIF($F$48:$I$58,"空車情報")=0),$H160=0),"不要",IF(AND($F$12&gt;=$B160,COUNTIF($F$48:$I$58,"空車情報")&gt;=1,$J160="NG"),"日数NG",IF(AND($F$12&gt;=$B160,COUNTIF($F$48:$I$58,"空車情報")&gt;=1,$H160=1,JZ160&lt;&gt;""),"OK","NG"))))</f>
        <v>不要</v>
      </c>
      <c r="KH160" s="192" t="str">
        <f ca="1">IF($F$12&lt;$B160,"",IF(COUNTIF(KB160:KF160,"不要")=3,"OK",IF($N160="NG","日数NG",IF(AND($F$12&gt;=$B160,JZ160&gt;=0,JZ160&lt;=100),"OK","NG"))))</f>
        <v>OK</v>
      </c>
      <c r="KJ160" s="107" t="str">
        <f ca="1">IF($F$12&lt;$B160,"",IF(COUNTIF(KB160:KF160,"不要")=3,"",IF(AND($F$12&gt;=$B160,ISNUMBER(JZ160)=TRUE),JZ160,0)))</f>
        <v/>
      </c>
      <c r="KL160">
        <v>41</v>
      </c>
      <c r="KN160" s="192" t="str">
        <f ca="1">IF($F$12&lt;$B160,"",IF(AND($F$12&gt;=$B160,INDIRECT("'総括分析データ '!"&amp;KN$78&amp;$C160)&lt;&gt;""),VALUE(INDIRECT("'総括分析データ '!"&amp;KN$78&amp;$C160)),""))</f>
        <v/>
      </c>
      <c r="KP160" s="192" t="str">
        <f ca="1">IF($F$12&lt;$B160,"",IF(OR(AND($F$12&gt;=$B160,COUNTIF($F$22:$I$32,"交通情報")=0),$D160=0),"不要",IF(AND($F$12&gt;=$B160,COUNTIF($F$22:$I$32,"交通情報")&gt;=1,$AX160="*NG*"),"距離NG",IF(AND($F$12&gt;=$B160,COUNTIF($F$22:$I$32,"交通情報")&gt;=1,$D160=1,KN160&lt;&gt;""),"OK","NG"))))</f>
        <v>不要</v>
      </c>
      <c r="KR160" s="192" t="str">
        <f ca="1">IF($F$12&lt;$B160,"",IF(OR(AND($F$12&gt;=$B160,COUNTIF($F$35:$I$45,"交通情報")=0),$F160=0),"不要",IF(AND($F$12&gt;=$B160,COUNTIF($F$35:$I$45,"交通情報")&gt;=1,$AX160="*NG*"),"距離NG",IF(AND($F$12&gt;=$B160,COUNTIF($F$35:$I$45,"交通情報")&gt;=1,$F160=1,KN160&lt;&gt;""),"OK","NG"))))</f>
        <v>不要</v>
      </c>
      <c r="KT160" s="192" t="str">
        <f ca="1">IF($F$12&lt;$B160,"",IF(OR(AND($F$12&gt;=$B160,COUNTIF($F$48:$I$58,"交通情報")=0),$H160=0),"不要",IF(AND($F$12&gt;=$B160,COUNTIF($F$48:$I$58,"交通情報")&gt;=1,$AX160="*NG*"),"距離NG",IF(AND($F$12&gt;=$B160,COUNTIF($F$48:$I$58,"交通情報")&gt;=1,$H160=1,KN160&lt;&gt;""),"OK","NG"))))</f>
        <v>不要</v>
      </c>
      <c r="KV160" s="192" t="str">
        <f ca="1">IF($F$12&lt;$B160,"",IF(COUNTIF(KP160:KT160,"不要")=3,"OK",IF($N160="NG","日数NG",IF(AND($F$12&gt;=$B160,KN160&gt;=0,KN160&lt;=$AV160),"OK","NG"))))</f>
        <v>OK</v>
      </c>
      <c r="KX160" s="107" t="str">
        <f ca="1">IF($F$12&lt;$B160,"",IF(COUNTIF(KP160:KT160,"不要")=3,"",IF(AND($F$12&gt;=$B160,ISNUMBER(KN160)=TRUE),KN160,0)))</f>
        <v/>
      </c>
      <c r="KZ160" s="192" t="str">
        <f ca="1">IF($F$12&lt;$B160,"",IF(AND($F$12&gt;=$B160,INDIRECT("'総括分析データ '!"&amp;KZ$78&amp;$C160)&lt;&gt;""),VALUE(INDIRECT("'総括分析データ '!"&amp;KZ$78&amp;$C160)),""))</f>
        <v/>
      </c>
      <c r="LB160" s="192" t="str">
        <f ca="1">IF($F$12&lt;$B160,"",IF(OR(AND($F$12&gt;=$B160,COUNTIF($F$22:$I$32,"交通情報")=0),$D160=0),"不要",IF(AND($F$12&gt;=$B160,COUNTIF($F$22:$I$32,"交通情報")&gt;=1,$D160=1,KZ160&lt;&gt;""),"OK","NG")))</f>
        <v>不要</v>
      </c>
      <c r="LD160" s="192" t="str">
        <f ca="1">IF($F$12&lt;$B160,"",IF(OR(AND($F$12&gt;=$B160,COUNTIF($F$35:$I$45,"交通情報")=0),$F160=0),"不要",IF(AND($F$12&gt;=$B160,COUNTIF($F$35:$I$45,"交通情報")&gt;=1,$F160=1,KZ160&lt;&gt;""),"OK","NG")))</f>
        <v>不要</v>
      </c>
      <c r="LF160" s="192" t="str">
        <f ca="1">IF($F$12&lt;$B160,"",IF(OR(AND($F$12&gt;=$B160,COUNTIF($F$48:$I$58,"交通情報")=0),$H160=0),"不要",IF(AND($F$12&gt;=$B160,COUNTIF($F$48:$I$58,"交通情報")&gt;=1,$H160=1,KZ160&lt;&gt;""),"OK","NG")))</f>
        <v>不要</v>
      </c>
      <c r="LH160" s="192" t="str">
        <f ca="1">IF($F$12&lt;$B160,"",IF(COUNTIF(LB160:LF160,"不要")=3,"OK",IF($N160="NG","日数NG",IF(KZ160="","OK",IF(AND(KZ160&gt;=0,KZ160&lt;&gt;"",ROUNDUP(KZ160,0)-ROUNDDOWN(KZ160,0)=0),"OK","NG")))))</f>
        <v>OK</v>
      </c>
      <c r="LJ160" s="107" t="str">
        <f ca="1">IF($F$12&lt;$B160,"",IF(COUNTIF(LB160:LF160,"不要")=3,"",IF(AND($F$12&gt;=$B160,ISNUMBER(KZ160)=TRUE),KZ160,0)))</f>
        <v/>
      </c>
      <c r="LL160" s="192" t="str">
        <f ca="1">IF($F$12&lt;$B160,"",IF(AND($F$12&gt;=$B160,INDIRECT("'総括分析データ '!"&amp;LL$78&amp;$C160)&lt;&gt;""),VALUE(INDIRECT("'総括分析データ '!"&amp;LL$78&amp;$C160)),""))</f>
        <v/>
      </c>
      <c r="LN160" s="192" t="str">
        <f ca="1">IF($F$12&lt;$B160,"",IF(OR(AND($F$12&gt;=$B160,COUNTIF($F$22:$I$32,"交通情報")=0),$D160=0),"不要",IF(AND($F$12&gt;=$B160,COUNTIF($F$22:$I$32,"交通情報")&gt;=1,$J160="NG"),"日数NG",IF(AND($F$12&gt;=$B160,COUNTIF($F$22:$I$32,"交通情報")&gt;=1,$D160=1,LL160&lt;&gt;""),"OK","NG"))))</f>
        <v>不要</v>
      </c>
      <c r="LP160" s="192" t="str">
        <f ca="1">IF($F$12&lt;$B160,"",IF(OR(AND($F$12&gt;=$B160,COUNTIF($F$35:$I$45,"交通情報")=0),$F160=0),"不要",IF(AND($F$12&gt;=$B160,COUNTIF($F$35:$I$45,"交通情報")&gt;=1,$J160="NG"),"日数NG",IF(AND($F$12&gt;=$B160,COUNTIF($F$35:$I$45,"交通情報")&gt;=1,$F160=1,LL160&lt;&gt;""),"OK","NG"))))</f>
        <v>不要</v>
      </c>
      <c r="LR160" s="192" t="str">
        <f ca="1">IF($F$12&lt;$B160,"",IF(OR(AND($F$12&gt;=$B160,COUNTIF($F$48:$I$58,"交通情報")=0),$H160=0),"不要",IF(AND($F$12&gt;=$B160,COUNTIF($F$48:$I$58,"交通情報")&gt;=1,$J160="NG"),"日数NG",IF(AND($F$12&gt;=$B160,COUNTIF($F$48:$I$58,"交通情報")&gt;=1,$H160=1,LL160&lt;&gt;""),"OK","NG"))))</f>
        <v>不要</v>
      </c>
      <c r="LT160" s="192" t="str">
        <f ca="1">IF($F$12&lt;$B160,"",IF(COUNTIF(LN160:LR160,"不要")=3,"OK",IF($N160="NG","日数NG",IF(LL160&gt;=0,"OK","NG"))))</f>
        <v>OK</v>
      </c>
      <c r="LV160" s="192" t="str">
        <f ca="1">IF($F$12&lt;$B160,"",IF(COUNTIF(LN160:LR160,"不要")=3,"OK",IF($N160="NG","日数NG",IF(OR(AND($F$12&gt;=$B160,$N160="OK",$CH160&gt;=0,LL160&lt;=$CH160),AND($F$12&gt;=$B160,$N160="OK",$CH160="",LL160&lt;=$L160*1440)),"OK","NG"))))</f>
        <v>OK</v>
      </c>
      <c r="LX160" s="107" t="str">
        <f ca="1">IF($F$12&lt;$B160,"",IF(COUNTIF(LN160:LR160,"不要")=3,"",IF(AND($F$12&gt;=$B160,ISNUMBER(LL160)=TRUE),LL160,0)))</f>
        <v/>
      </c>
      <c r="LZ160">
        <v>41</v>
      </c>
      <c r="MB160" s="192" t="str">
        <f ca="1">IF($F$12&lt;$B160,"",IF(AND($F$12&gt;=$B160,INDIRECT("'総括分析データ '!"&amp;MB$78&amp;$C160)&lt;&gt;""),VALUE(INDIRECT("'総括分析データ '!"&amp;MB$78&amp;$C160)),""))</f>
        <v/>
      </c>
      <c r="MD160" s="192" t="str">
        <f ca="1">IF($F$12&lt;$B160,"",IF(OR(AND($F$12&gt;=$B160,COUNTIF($F$22:$I$32,"温度情報")=0),$D160=0),"不要",IF(AND($F$12&gt;=$B160,COUNTIF($F$22:$I$32,"温度情報")&gt;=1,$J160="NG"),"日数NG",IF(AND($F$12&gt;=$B160,COUNTIF($F$22:$I$32,"温度情報")&gt;=1,$D160=1,MB160&lt;&gt;""),"OK","NG"))))</f>
        <v>不要</v>
      </c>
      <c r="MF160" s="192" t="str">
        <f ca="1">IF($F$12&lt;$B160,"",IF(OR(AND($F$12&gt;=$B160,COUNTIF($F$35:$I$45,"温度情報")=0),$F160=0),"不要",IF(AND($F$12&gt;=$B160,COUNTIF($F$35:$I$45,"温度情報")&gt;=1,$J160="NG"),"日数NG",IF(AND($F$12&gt;=$B160,COUNTIF($F$35:$I$45,"温度情報")&gt;=1,$F160=1,MB160&lt;&gt;""),"OK","NG"))))</f>
        <v>不要</v>
      </c>
      <c r="MH160" s="192" t="str">
        <f ca="1">IF($F$12&lt;$B160,"",IF(OR(AND($F$12&gt;=$B160,COUNTIF($F$48:$I$58,"温度情報")=0),$H160=0),"不要",IF(AND($F$12&gt;=$B160,COUNTIF($F$48:$I$58,"温度情報")&gt;=1,$J160="NG"),"日数NG",IF(AND($F$12&gt;=$B160,COUNTIF($F$48:$I$58,"温度情報")&gt;=1,$H160=1,MB160&lt;&gt;""),"OK","NG"))))</f>
        <v>不要</v>
      </c>
      <c r="MJ160" s="192" t="str">
        <f ca="1">IF($F$12&lt;$B160,"",IF(COUNTIF(MD160:MH160,"不要")=3,"OK",IF(AND($F$12&gt;=$B160,MB160&gt;100,MB160&lt;-100),"BC","OK")))</f>
        <v>OK</v>
      </c>
      <c r="ML160" s="107" t="str">
        <f ca="1">IF($F$12&lt;$B160,"",IF(COUNTIF(MD160:MH160,"不要")=3,"",IF(AND($F$12&gt;=$B160,ISNUMBER(MB160)=TRUE),MB160,0)))</f>
        <v/>
      </c>
      <c r="MN160" s="192" t="str">
        <f ca="1">IF($F$12&lt;$B160,"",IF(AND($F$12&gt;=$B160,INDIRECT("'総括分析データ '!"&amp;MN$78&amp;$C160)&lt;&gt;""),VALUE(INDIRECT("'総括分析データ '!"&amp;MN$78&amp;$C160)),""))</f>
        <v/>
      </c>
      <c r="MP160" s="192" t="str">
        <f ca="1">IF($F$12&lt;$B160,"",IF(OR(AND($F$12&gt;=$B160,COUNTIF($F$22:$I$32,"温度情報")=0),$D160=0),"不要",IF(AND($F$12&gt;=$B160,COUNTIF($F$22:$I$32,"温度情報")&gt;=1,$J160="NG"),"日数NG",IF(AND($F$12&gt;=$B160,COUNTIF($F$22:$I$32,"温度情報")&gt;=1,$D160=1,MN160&lt;&gt;""),"OK","NG"))))</f>
        <v>不要</v>
      </c>
      <c r="MR160" s="192" t="str">
        <f ca="1">IF($F$12&lt;$B160,"",IF(OR(AND($F$12&gt;=$B160,COUNTIF($F$35:$I$45,"温度情報")=0),$F160=0),"不要",IF(AND($F$12&gt;=$B160,COUNTIF($F$35:$I$45,"温度情報")&gt;=1,$J160="NG"),"日数NG",IF(AND($F$12&gt;=$B160,COUNTIF($F$35:$I$45,"温度情報")&gt;=1,$F160=1,MN160&lt;&gt;""),"OK","NG"))))</f>
        <v>不要</v>
      </c>
      <c r="MT160" s="192" t="str">
        <f ca="1">IF($F$12&lt;$B160,"",IF(OR(AND($F$12&gt;=$B160,COUNTIF($F$48:$I$58,"温度情報")=0),$H160=0),"不要",IF(AND($F$12&gt;=$B160,COUNTIF($F$48:$I$58,"温度情報")&gt;=1,$J160="NG"),"日数NG",IF(AND($F$12&gt;=$B160,COUNTIF($F$48:$I$58,"温度情報")&gt;=1,$H160=1,MN160&lt;&gt;""),"OK","NG"))))</f>
        <v>不要</v>
      </c>
      <c r="MV160" s="192" t="str">
        <f ca="1">IF($F$12&lt;$B160,"",IF(COUNTIF(MP160:MT160,"不要")=3,"OK",IF(AND($F$12&gt;=$B160,MN160&gt;100,MN160&lt;-100),"BC","OK")))</f>
        <v>OK</v>
      </c>
      <c r="MX160" s="107" t="str">
        <f ca="1">IF($F$12&lt;$B160,"",IF(COUNTIF(MP160:MT160,"不要")=3,"",IF(AND($F$12&gt;=$B160,ISNUMBER(MN160)=TRUE),MN160,0)))</f>
        <v/>
      </c>
      <c r="MZ160" s="192" t="str">
        <f ca="1">IF($F$12&lt;$B160,"",IF(AND($F$12&gt;=$B160,INDIRECT("'総括分析データ '!"&amp;MZ$78&amp;$C160)&lt;&gt;""),VALUE(INDIRECT("'総括分析データ '!"&amp;MZ$78&amp;$C160)),""))</f>
        <v/>
      </c>
      <c r="NB160" s="192" t="str">
        <f ca="1">IF($F$12&lt;$B160,"",IF(OR(AND($F$12&gt;=$B160,COUNTIF($F$22:$I$32,"温度情報")=0),$D160=0),"不要",IF(AND($F$12&gt;=$B160,COUNTIF($F$22:$I$32,"温度情報")&gt;=1,$J160="NG"),"日数NG",IF(AND($F$12&gt;=$B160,COUNTIF($F$22:$I$32,"温度情報")&gt;=1,$D160=1,MZ160&lt;&gt;""),"OK","NG"))))</f>
        <v>不要</v>
      </c>
      <c r="ND160" s="192" t="str">
        <f ca="1">IF($F$12&lt;$B160,"",IF(OR(AND($F$12&gt;=$B160,COUNTIF($F$35:$I$45,"温度情報")=0),$F160=0),"不要",IF(AND($F$12&gt;=$B160,COUNTIF($F$35:$I$45,"温度情報")&gt;=1,$J160="NG"),"日数NG",IF(AND($F$12&gt;=$B160,COUNTIF($F$35:$I$45,"温度情報")&gt;=1,$F160=1,MZ160&lt;&gt;""),"OK","NG"))))</f>
        <v>不要</v>
      </c>
      <c r="NF160" s="192" t="str">
        <f ca="1">IF($F$12&lt;$B160,"",IF(OR(AND($F$12&gt;=$B160,COUNTIF($F$48:$I$58,"温度情報")=0),$H160=0),"不要",IF(AND($F$12&gt;=$B160,COUNTIF($F$48:$I$58,"温度情報")&gt;=1,$J160="NG"),"日数NG",IF(AND($F$12&gt;=$B160,COUNTIF($F$48:$I$58,"温度情報")&gt;=1,$H160=1,MZ160&lt;&gt;""),"OK","NG"))))</f>
        <v>不要</v>
      </c>
      <c r="NH160" s="192" t="str">
        <f ca="1">IF($F$12&lt;$B160,"",IF(COUNTIF(NB160:NF160,"不要")=3,"OK",IF($N160="NG","日数NG",IF(MZ160="","OK",IF(AND(MZ160&gt;=0,MZ160&lt;&gt;"",ROUNDUP(MZ160,0)-ROUNDDOWN(MZ160,0)=0),"OK","NG")))))</f>
        <v>OK</v>
      </c>
      <c r="NJ160" s="107" t="str">
        <f ca="1">IF($F$12&lt;$B160,"",IF(COUNTIF(NB160:NF160,"不要")=3,"",IF(AND($F$12&gt;=$B160,ISNUMBER(MZ160)=TRUE),MZ160,0)))</f>
        <v/>
      </c>
      <c r="NL160">
        <v>41</v>
      </c>
      <c r="NN160" s="192" t="str">
        <f ca="1">IF($F$12&lt;$B160,"",IF(AND($F$12&gt;=$B160,INDIRECT("'総括分析データ '!"&amp;NN$78&amp;$C160)&lt;&gt;""),INDIRECT("'総括分析データ '!"&amp;NN$78&amp;$C160),""))</f>
        <v/>
      </c>
      <c r="NP160" s="192" t="str">
        <f>IF(OR($F$12&lt;$B160,AND($F$64="",$H$64="",$J$64="")),"",IF(AND($F$12&gt;=$B160,OR($F$64="",$D160=0)),"不要",IF(AND($F$12&gt;=$B160,$F$64&lt;&gt;"",$D160=1,NN160&lt;&gt;""),"OK","NG")))</f>
        <v/>
      </c>
      <c r="NR160" s="192" t="str">
        <f>IF(OR($F$12&lt;$B160,AND($F$64="",$H$64="",$J$64="")),"",IF(AND($F$12&gt;=$B160,OR($H$64="",$H$64=17,$D160=0)),"不要",IF(AND($F$12&gt;=$B160,$H$64&lt;&gt;"",$D160=1,NN160&lt;&gt;""),"OK","NG")))</f>
        <v/>
      </c>
      <c r="NT160" s="107" t="str">
        <f>IF(OR(COUNTIF(NP160:NR160,"不要")=2,AND(NP160="",NR160="")),"",NN160)</f>
        <v/>
      </c>
      <c r="NV160" s="192" t="str">
        <f ca="1">IF($F$12&lt;$B160,"",IF(AND($F$12&gt;=$B160,INDIRECT("'総括分析データ '!"&amp;NV$78&amp;$C160)&lt;&gt;""),INDIRECT("'総括分析データ '!"&amp;NV$78&amp;$C160),""))</f>
        <v/>
      </c>
      <c r="NX160" s="192" t="str">
        <f>IF(OR($F$12&lt;$B160,AND($F$66="",$H$66="",$J$66="")),"",IF(AND($F$12&gt;=$B160,OR($F$66="",$D160=0)),"不要",IF(AND($F$12&gt;=$B160,$F$66&lt;&gt;"",$D160=1,NV160&lt;&gt;""),"OK","NG")))</f>
        <v/>
      </c>
      <c r="NZ160" s="192" t="str">
        <f>IF(OR($F$12&lt;$B160,AND($F$66="",$H$66="",$J$66="")),"",IF(AND($F$12&gt;=$B160,OR($H$66="",$H$66=17,$D160=0)),"不要",IF(AND($F$12&gt;=$B160,$H$66&lt;&gt;"",$D160=1,NV160&lt;&gt;""),"OK","NG")))</f>
        <v/>
      </c>
      <c r="OB160" s="107" t="str">
        <f>IF(OR(COUNTIF(NX160:NZ160,"不要")=2,AND(NX160="",NZ160="")),"",NV160)</f>
        <v/>
      </c>
      <c r="OD160" s="192" t="str">
        <f ca="1">IF($F$12&lt;$B160,"",IF(AND($F$12&gt;=$B160,INDIRECT("'総括分析データ '!"&amp;OD$78&amp;$C160)&lt;&gt;""),INDIRECT("'総括分析データ '!"&amp;OD$78&amp;$C160),""))</f>
        <v/>
      </c>
      <c r="OF160" s="192" t="str">
        <f>IF(OR($F$12&lt;$B160,AND($F$68="",$H$68="",$J$68="")),"",IF(AND($F$12&gt;=$B160,OR($F$68="",$D160=0)),"不要",IF(AND($F$12&gt;=$B160,$F$68&lt;&gt;"",$D160=1,OD160&lt;&gt;""),"OK","NG")))</f>
        <v/>
      </c>
      <c r="OH160" s="192" t="str">
        <f>IF(OR($F$12&lt;$B160,AND($F$68="",$H$68="",$J$68="")),"",IF(AND($F$12&gt;=$B160,OR($H$68="",$H$68=17,$D160=0)),"不要",IF(AND($F$12&gt;=$B160,$H$68&lt;&gt;"",$D160=1,OD160&lt;&gt;""),"OK","NG")))</f>
        <v/>
      </c>
      <c r="OJ160" s="107" t="str">
        <f>IF(OR(COUNTIF(OF160:OH160,"不要")=2,AND(OF160="",OH160="")),"",OD160)</f>
        <v/>
      </c>
      <c r="OL160" s="192" t="str">
        <f ca="1">IF($F$12&lt;$B160,"",IF(AND($F$12&gt;=$B160,INDIRECT("'総括分析データ '!"&amp;OL$78&amp;$C160)&lt;&gt;""),INDIRECT("'総括分析データ '!"&amp;OL$78&amp;$C160),""))</f>
        <v/>
      </c>
      <c r="ON160" s="192" t="str">
        <f>IF(OR($F$12&lt;$B160,AND($F$70="",$H$70="",$J$70="")),"",IF(AND($F$12&gt;=$B160,OR($F$70="",$D160=0)),"不要",IF(AND($F$12&gt;=$B160,$F$70&lt;&gt;"",$D160=1,OL160&lt;&gt;""),"OK","NG")))</f>
        <v/>
      </c>
      <c r="OP160" s="192" t="str">
        <f>IF(OR($F$12&lt;$B160,AND($F$70="",$H$70="",$J$70="")),"",IF(AND($F$12&gt;=$B160,OR($H$70="",$H$70=17,$D160=0)),"不要",IF(AND($F$12&gt;=$B160,$H$70&lt;&gt;"",$D160=1,OL160&lt;&gt;""),"OK","NG")))</f>
        <v/>
      </c>
      <c r="OR160" s="107" t="str">
        <f>IF(OR(COUNTIF(ON160:OP160,"不要")=2,AND(ON160="",OP160="")),"",OL160)</f>
        <v/>
      </c>
    </row>
    <row r="161" spans="2:408" ht="5.0999999999999996" customHeight="1" thickBot="1" x14ac:dyDescent="0.2">
      <c r="L161" s="6"/>
      <c r="CT161" s="108"/>
      <c r="EF161" s="108"/>
      <c r="FJ161" s="108"/>
      <c r="FL161" s="108"/>
      <c r="FZ161" s="108"/>
      <c r="GR161" s="108"/>
      <c r="HF161" s="108"/>
      <c r="HV161" s="108"/>
      <c r="IT161" s="6"/>
      <c r="JL161" s="108"/>
      <c r="JX161" s="6"/>
      <c r="KJ161" s="6"/>
      <c r="KX161" s="6"/>
      <c r="LJ161" s="6"/>
      <c r="LX161" s="108"/>
      <c r="ML161" s="6"/>
      <c r="MX161" s="6"/>
      <c r="NJ161" s="6"/>
    </row>
    <row r="162" spans="2:408" ht="14.25" thickBot="1" x14ac:dyDescent="0.2">
      <c r="B162">
        <v>42</v>
      </c>
      <c r="C162">
        <v>55</v>
      </c>
      <c r="D162" s="52">
        <f ca="1">IF($F$12&lt;$B162,"",IF(AND($F$12&gt;=$B162,INDIRECT("'総括分析データ '!"&amp;D$78&amp;$C162)="○"),1,IF(AND($F$12&gt;=$B162,INDIRECT("'総括分析データ '!"&amp;D$78&amp;$C162)&lt;&gt;"○"),0)))</f>
        <v>0</v>
      </c>
      <c r="F162" s="52">
        <f ca="1">IF($F$12&lt;$B162,"",IF(AND($F$12&gt;=$B162,INDIRECT("'総括分析データ '!"&amp;F$78&amp;$C162)="○"),1,IF(AND($F$12&gt;=$B162,INDIRECT("'総括分析データ '!"&amp;F$78&amp;$C162)&lt;&gt;"○"),0)))</f>
        <v>0</v>
      </c>
      <c r="H162" s="52">
        <f ca="1">IF($F$12&lt;$B162,"",IF(AND($F$12&gt;=$B162,INDIRECT("'総括分析データ '!"&amp;H$78&amp;$C162)="○"),1,IF(AND($F$12&gt;=$B162,INDIRECT("'総括分析データ '!"&amp;H$78&amp;$C162)&lt;&gt;"○"),0)))</f>
        <v>0</v>
      </c>
      <c r="J162" s="192" t="str">
        <f ca="1">IF($F$12&lt;B162,"",IF(AND($F$12&gt;=B162,$F$18="",H162=1),"NG",IF(AND($F$12&gt;=B162,$F$18=17,D162=0,F162=0,H162=0),"NG",IF(AND($F$12&gt;=B162,$F$18="",D162=0,F162=0),"NG",IF(AND($F$12&gt;=B162,OR(D162&gt;=2,F162&gt;=2,H162&gt;=2)),"NG","OK")))))</f>
        <v>NG</v>
      </c>
      <c r="L162" s="52">
        <f ca="1">IF($F$12&lt;B162,"",IF(ISNUMBER(INDIRECT("'総括分析データ '!"&amp;L$78&amp;$C162))=TRUE,VALUE(INDIRECT("'総括分析データ '!"&amp;L$78&amp;$C162)),0))</f>
        <v>0</v>
      </c>
      <c r="N162" s="192" t="str">
        <f ca="1">IF($F$12&lt;$B162,"",IF(AND(L162="",L162&lt;10),"NG","OK"))</f>
        <v>OK</v>
      </c>
      <c r="O162" s="6"/>
      <c r="P162" s="52" t="str">
        <f ca="1">IF($F$12&lt;$B162,"",IF(AND($F$12&gt;=$B162,INDIRECT("'総括分析データ '!"&amp;P$78&amp;$C162)&lt;&gt;""),INDIRECT("'総括分析データ '!"&amp;P$78&amp;$C162),""))</f>
        <v/>
      </c>
      <c r="R162" s="52" t="str">
        <f ca="1">IF($F$12&lt;$B162,"",IF(AND($F$12&gt;=$B162,INDIRECT("'総括分析データ '!"&amp;R$78&amp;$C162)&lt;&gt;""),UPPER(INDIRECT("'総括分析データ '!"&amp;R$78&amp;$C162)),""))</f>
        <v/>
      </c>
      <c r="T162" s="52" t="str">
        <f ca="1">IF($F$12&lt;$B162,"",IF(AND($F$12&gt;=$B162,INDIRECT("'総括分析データ '!"&amp;T$78&amp;$C162)&lt;&gt;""),INDIRECT("'総括分析データ '!"&amp;T$78&amp;$C162),""))</f>
        <v/>
      </c>
      <c r="V162" s="52" t="str">
        <f ca="1">IF($F$12&lt;$B162,"",IF(AND($F$12&gt;=$B162,INDIRECT("'総括分析データ '!"&amp;V$78&amp;$C162)&lt;&gt;""),VALUE(INDIRECT("'総括分析データ '!"&amp;V$78&amp;$C162)),""))</f>
        <v/>
      </c>
      <c r="X162" s="192" t="str">
        <f ca="1">IF($F$12&lt;$B162,"",IF(AND($F$12&gt;=$B162,COUNTIF(プルダウンリスト!$F$3:$F$137,反映・確認シート!P162)=1,COUNTIF(プルダウンリスト!$H$3:$H$4233,反映・確認シート!R162)&gt;=1,T162&lt;&gt;"",V162&lt;&gt;""),"OK","NG"))</f>
        <v>NG</v>
      </c>
      <c r="Z162" s="453" t="str">
        <f ca="1">P162&amp;R162&amp;T162&amp;V162</f>
        <v/>
      </c>
      <c r="AA162" s="454"/>
      <c r="AB162" s="455"/>
      <c r="AD162" s="453" t="str">
        <f ca="1">IF($F$12&lt;$B162,"",IF(AND($F$12&gt;=$B162,INDIRECT("'総括分析データ '!"&amp;AD$78&amp;$C162)&lt;&gt;""),ASC(INDIRECT("'総括分析データ '!"&amp;AD$78&amp;$C162)),""))</f>
        <v/>
      </c>
      <c r="AE162" s="454"/>
      <c r="AF162" s="455"/>
      <c r="AH162" s="192" t="str">
        <f ca="1">IF($F$12&lt;$B162,"",IF(AND($F$12&gt;=$B162,AD162&lt;&gt;""),"OK","NG"))</f>
        <v>NG</v>
      </c>
      <c r="AJ162" s="462" t="str">
        <f ca="1">IF($F$12&lt;$B162,"",IF(AND($F$12&gt;=$B162,INDIRECT("'総括分析データ '!"&amp;AJ$78&amp;$C162)&lt;&gt;""),DBCS(SUBSTITUTE(SUBSTITUTE(INDIRECT("'総括分析データ '!"&amp;AJ$78&amp;$C162),"　"," ")," ","")),""))</f>
        <v/>
      </c>
      <c r="AK162" s="463"/>
      <c r="AL162" s="464"/>
      <c r="AN162" s="192" t="str">
        <f ca="1">IF($F$12&lt;$B162,"",IF(AND($F$12&gt;=$B162,AJ162&lt;&gt;""),"OK","BC"))</f>
        <v>BC</v>
      </c>
      <c r="AP162" s="52" t="str">
        <f ca="1">IF(OR($F$12&lt;$B162,INDIRECT("'総括分析データ '!"&amp;AP$78&amp;$C162)=""),"",INDIRECT("'総括分析データ '!"&amp;AP$78&amp;$C162))</f>
        <v/>
      </c>
      <c r="AR162" s="192" t="str">
        <f ca="1">IF($F$12&lt;$B162,"",IF(AND($F$12&gt;=$B162,COUNTIF(プルダウンリスト!$C$13:$C$16,反映・確認シート!AP162)=1),"OK","NG"))</f>
        <v>NG</v>
      </c>
      <c r="AT162">
        <v>42</v>
      </c>
      <c r="AV162" s="192" t="str">
        <f ca="1">IF($F$12&lt;$B162,"",IF(AND($F$12&gt;=$B162,INDIRECT("'総括分析データ '!"&amp;AV$78&amp;$C162)&lt;&gt;""),INDIRECT("'総括分析データ '!"&amp;AV$78&amp;$C162),""))</f>
        <v/>
      </c>
      <c r="AX162" s="192" t="str">
        <f ca="1">IF($F$12&lt;$B162,"",IF($N162="NG","日数NG",IF(OR(AND($F$6="連携前",$F$12&gt;=$B162,AV162&gt;0,AV162&lt;L162*2880),AND($F$6="連携後",$F$12&gt;=$B162,AV162&gt;=0,AV162&lt;L162*2880)),"OK","NG")))</f>
        <v>NG</v>
      </c>
      <c r="AZ162" s="92">
        <f ca="1">IF($F$12&lt;$B162,"",IF(AND($F$12&gt;=$B162,ISNUMBER(AV162)=TRUE),AV162,0))</f>
        <v>0</v>
      </c>
      <c r="BB162" s="192" t="str">
        <f ca="1">IF($F$12&lt;$B162,"",IF(AND($F$12&gt;=$B162,INDIRECT("'総括分析データ '!"&amp;BB$78&amp;$C162)&lt;&gt;""),VALUE(INDIRECT("'総括分析データ '!"&amp;BB$78&amp;$C162)),""))</f>
        <v/>
      </c>
      <c r="BD162" s="192" t="str">
        <f ca="1">IF($F$12&lt;$B162,"",IF($N162="NG","日数NG",IF(BB162="","NG",IF(AND($F$12&gt;=$B162,$BB162&lt;=$L162*100),"OK","BC"))))</f>
        <v>NG</v>
      </c>
      <c r="BF162" s="192" t="str">
        <f ca="1">IF($F$12&lt;$B162,"",IF(OR($AX162="NG",$AX162="日数NG"),"距離NG",IF(AND($F$12&gt;=$B162,OR(AND($F$6="連携前",$BB162&gt;0),AND($F$6="連携後",$AZ162=0,$BB162=0),AND($F$6="連携後",$AZ162&gt;0,$BB162&gt;0))),"OK","NG")))</f>
        <v>距離NG</v>
      </c>
      <c r="BH162" s="92" t="str">
        <f ca="1">IF($F$12&lt;$B162,"",BB162)</f>
        <v/>
      </c>
      <c r="BJ162" s="192" t="str">
        <f ca="1">IF($F$12&lt;$B162,"",IF(AND($F$12&gt;=$B162,INDIRECT("'総括分析データ '!"&amp;BJ$78&amp;$C162)&lt;&gt;""),VALUE(INDIRECT("'総括分析データ '!"&amp;BJ$78&amp;$C162)),""))</f>
        <v/>
      </c>
      <c r="BL162" s="192" t="str">
        <f ca="1">IF($F$12&lt;$B162,"",IF($N162="NG","日数NG",IF(AND(BJ162&gt;=0,BJ162&lt;&gt;"",BJ162&lt;=100),"OK","NG")))</f>
        <v>NG</v>
      </c>
      <c r="BN162" s="92">
        <f ca="1">IF($F$12&lt;$B162,"",IF(AND($F$12&gt;=$B162,ISNUMBER(BJ162)=TRUE),BJ162,0))</f>
        <v>0</v>
      </c>
      <c r="BP162" s="192" t="str">
        <f ca="1">IF($F$12&lt;$B162,"",IF(AND($F$12&gt;=$B162,INDIRECT("'総括分析データ '!"&amp;BP$78&amp;$C162)&lt;&gt;""),VALUE(INDIRECT("'総括分析データ '!"&amp;BP$78&amp;$C162)),""))</f>
        <v/>
      </c>
      <c r="BR162" s="192" t="str">
        <f ca="1">IF($F$12&lt;$B162,"",IF(OR($AX162="NG",$AX162="日数NG"),"距離NG",IF(BP162="","NG",IF(AND($F$12&gt;=$B162,OR(AND($F$6="連携前",$BP162&gt;0),AND($F$6="連携後",$AZ162=0,$BP162=0),AND($F$6="連携後",$AZ162&gt;0,$BP162&gt;0))),"OK","NG"))))</f>
        <v>距離NG</v>
      </c>
      <c r="BT162" s="92">
        <f ca="1">IF($F$12&lt;$B162,"",IF(AND($F$12&gt;=$B162,ISNUMBER(BP162)=TRUE),BP162,0))</f>
        <v>0</v>
      </c>
      <c r="BV162" s="192" t="str">
        <f ca="1">IF($F$12&lt;$B162,"",IF(AND($F$12&gt;=$B162,INDIRECT("'総括分析データ '!"&amp;BV$78&amp;$C162)&lt;&gt;""),VALUE(INDIRECT("'総括分析データ '!"&amp;BV$78&amp;$C162)),""))</f>
        <v/>
      </c>
      <c r="BX162" s="192" t="str">
        <f ca="1">IF($F$12&lt;$B162,"",IF(AND($F$12&gt;=$B162,$F$16=5,$BV162=""),"NG","OK"))</f>
        <v>OK</v>
      </c>
      <c r="BZ162" s="192" t="str">
        <f ca="1">IF($F$12&lt;$B162,"",IF(AND($F$12&gt;=$B162,$BP162&lt;&gt;"",$BV162&gt;$BP162),"NG","OK"))</f>
        <v>OK</v>
      </c>
      <c r="CB162" s="92">
        <f ca="1">IF($F$12&lt;$B162,"",IF(AND($F$12&gt;=$B162,ISNUMBER(BV162)=TRUE),BV162,0))</f>
        <v>0</v>
      </c>
      <c r="CD162" s="92">
        <f ca="1">IF($F$12&lt;$B162,"",IF(AND($F$12&gt;=$B162,ISNUMBER(INDIRECT("'総括分析データ '!"&amp;CD$78&amp;$C162)=TRUE)),INDIRECT("'総括分析データ '!"&amp;CD$78&amp;$C162),0))</f>
        <v>0</v>
      </c>
      <c r="CF162">
        <v>42</v>
      </c>
      <c r="CH162" s="192" t="str">
        <f ca="1">IF($F$12&lt;$B162,"",IF(AND($F$12&gt;=$B162,INDIRECT("'総括分析データ '!"&amp;CH$78&amp;$C162)&lt;&gt;""),VALUE(INDIRECT("'総括分析データ '!"&amp;CH$78&amp;$C162)),""))</f>
        <v/>
      </c>
      <c r="CJ162" s="192" t="str">
        <f ca="1">IF($F$12&lt;$B162,"",IF(OR(AND($F$12&gt;=$B162,COUNTIF($F$22:$I$32,"走行時間")=0),$D162=0),"不要",IF(AND($F$12&gt;=$B162,COUNTIF($F$22:$I$32,"走行時間")=1,$J162="NG"),"日数NG",IF(AND($F$12&gt;=$B162,COUNTIF($F$22:$I$32,"走行時間")=1,$D162=1,$CH162&lt;&gt;""),"OK","NG"))))</f>
        <v>不要</v>
      </c>
      <c r="CL162" s="192" t="str">
        <f ca="1">IF($F$12&lt;$B162,"",IF(OR(AND($F$12&gt;=$B162,COUNTIF($F$35:$I$45,"走行時間")=0),$F162=0),"不要",IF(AND($F$12&gt;=$B162,COUNTIF($F$35:$I$45,"走行時間")=1,$J162="NG"),"日数NG",IF(AND($F$12&gt;=$B162,COUNTIF($F$35:$I$45,"走行時間")=1,$F162=1,$CH162&lt;&gt;""),"OK","NG"))))</f>
        <v>不要</v>
      </c>
      <c r="CN162" s="192" t="str">
        <f ca="1">IF($F$12&lt;$B162,"",IF(OR(AND($F$12&gt;=$B162,COUNTIF($F$48:$I$58,"走行時間")=0),$H162=0),"不要",IF(AND($F$12&gt;=$B162,COUNTIF($F$48:$I$58,"走行時間")=1,$J162="NG"),"日数NG",IF(AND($F$12&gt;=$B162,COUNTIF($F$48:$I$58,"走行時間")=1,$H162=1,$CH162&lt;&gt;""),"OK","NG"))))</f>
        <v>不要</v>
      </c>
      <c r="CP162" s="192" t="str">
        <f ca="1">IF($F$12&lt;$B162,"",IF(COUNTIF($CJ162:$CN162,"不要")=3,"OK",IF(OR($AX162="NG",$AX162="日数NG"),"距離NG",IF(AND($F$12&gt;=$B162,OR(AND($F$6="連携前",CH162&gt;0),AND($F$6="連携後",$AZ162=0,CH162=0),AND($F$6="連携後",$AZ162&gt;0,CH162&gt;0))),"OK","NG"))))</f>
        <v>OK</v>
      </c>
      <c r="CR162" s="192" t="str">
        <f ca="1">IF($F$12&lt;$B162,"",IF(COUNTIF($CJ162:$CN162,"不要")=3,"OK",IF(OR($AX162="NG",$AX162="日数NG"),"距離NG",IF(AND($F$12&gt;=$B162,$L162*1440&gt;=CH162),"OK","NG"))))</f>
        <v>OK</v>
      </c>
      <c r="CT162" s="107" t="str">
        <f ca="1">IF(OR(COUNTIF($CJ162:$CN162,"不要")=3,$F$12&lt;$B162),"",IF(AND($F$12&gt;=$B162,ISNUMBER(CH162)=TRUE),CH162,0))</f>
        <v/>
      </c>
      <c r="CV162" s="192" t="str">
        <f ca="1">IF($F$12&lt;$B162,"",IF(AND($F$12&gt;=$B162,INDIRECT("'総括分析データ '!"&amp;CV$78&amp;$C162)&lt;&gt;""),VALUE(INDIRECT("'総括分析データ '!"&amp;CV$78&amp;$C162)),""))</f>
        <v/>
      </c>
      <c r="CX162" s="192" t="str">
        <f ca="1">IF($F$12&lt;$B162,"",IF(OR(AND($F$12&gt;=$B162,COUNTIF($F$22:$I$32,"平均速度")=0),$D162=0),"不要",IF(AND($F$12&gt;=$B162,COUNTIF($F$22:$I$32,"平均速度")=1,$J162="NG"),"日数NG",IF(AND($F$12&gt;=$B162,COUNTIF($F$22:$I$32,"平均速度")=1,$D162=1,$CH162&lt;&gt;""),"OK","NG"))))</f>
        <v>不要</v>
      </c>
      <c r="CZ162" s="192" t="str">
        <f ca="1">IF($F$12&lt;$B162,"",IF(OR(AND($F$12&gt;=$B162,COUNTIF($F$35:$I$45,"平均速度")=0),$F162=0),"不要",IF(AND($F$12&gt;=$B162,COUNTIF($F$35:$I$45,"平均速度")=1,$J162="NG"),"日数NG",IF(AND($F$12&gt;=$B162,COUNTIF($F$35:$I$45,"平均速度")=1,$F162=1,$CH162&lt;&gt;""),"OK","NG"))))</f>
        <v>不要</v>
      </c>
      <c r="DB162" s="192" t="str">
        <f ca="1">IF($F$12&lt;$B162,"",IF(OR(AND($F$12&gt;=$B162,COUNTIF($F$48:$I$58,"平均速度")=0),$H162=0),"不要",IF(AND($F$12&gt;=$B162,COUNTIF($F$48:$I$58,"平均速度")=1,$J162="NG"),"日数NG",IF(AND($F$12&gt;=$B162,COUNTIF($F$48:$I$58,"平均速度")=1,$H162=1,$CH162&lt;&gt;""),"OK","NG"))))</f>
        <v>不要</v>
      </c>
      <c r="DD162" s="192" t="str">
        <f ca="1">IF($F$12&lt;$B162,"",IF(COUNTIF($CX162:$DB162,"不要")=3,"OK",IF(OR($AX162="NG",$AX162="日数NG"),"距離NG",IF(AND($F$12&gt;=$B162,OR(AND($F$6="連携前",CV162&gt;0),AND($F$6="連携後",$AV162=0,CV162=0),AND($F$6="連携後",$AV162&gt;0,CV162&gt;0))),"OK","NG"))))</f>
        <v>OK</v>
      </c>
      <c r="DF162" s="192" t="str">
        <f ca="1">IF($F$12&lt;$B162,"",IF(COUNTIF($CX162:$DB162,"不要")=3,"OK",IF(OR($AX162="NG",$AX162="日数NG"),"距離NG",IF(AND($F$12&gt;=$B162,CV162&lt;60),"OK",IF(AND($F$12&gt;=$B162,CV162&lt;120),"BC","NG")))))</f>
        <v>OK</v>
      </c>
      <c r="DH162" s="107" t="str">
        <f ca="1">IF(OR($F$12&lt;$B162,COUNTIF($CX162:$DB162,"不要")=3),"",IF(AND($F$12&gt;=$B162,ISNUMBER(CV162)=TRUE),CV162,0))</f>
        <v/>
      </c>
      <c r="DJ162">
        <v>42</v>
      </c>
      <c r="DL162" s="192" t="str">
        <f ca="1">IF($F$12&lt;$B162,"",IF(AND($F$12&gt;=$B162,INDIRECT("'総括分析データ '!"&amp;DL$78&amp;$C162)&lt;&gt;""),VALUE(INDIRECT("'総括分析データ '!"&amp;DL$78&amp;$C162)),""))</f>
        <v/>
      </c>
      <c r="DN162" s="192" t="str">
        <f ca="1">IF($F$12&lt;$B162,"",IF(OR(AND($F$12&gt;=$B162,COUNTIF($F$22:$I$32,"走行距離（高速道路）")=0),$D162=0),"不要",IF(AND($F$12&gt;=$B162,COUNTIF($F$22:$I$32,"走行距離（高速道路）")&gt;=1,$J162="NG"),"日数NG",IF(AND($F$12&gt;=$B162,COUNTIF($F$22:$I$32,"走行距離（高速道路）")&gt;=1,$D162=1,$CH162&lt;&gt;""),"OK","NG"))))</f>
        <v>不要</v>
      </c>
      <c r="DP162" s="192" t="str">
        <f ca="1">IF($F$12&lt;$B162,"",IF(OR(AND($F$12&gt;=$B162,COUNTIF($F$35:$I$45,"走行距離（高速道路）")=0),$F162=0),"不要",IF(AND($F$12&gt;=$B162,COUNTIF($F$35:$I$45,"走行距離（高速道路）")&gt;=1,$J162="NG"),"日数NG",IF(AND($F$12&gt;=$B162,COUNTIF($F$35:$I$45,"走行距離（高速道路）")&gt;=1,$F162=1,$CH162&lt;&gt;""),"OK","NG"))))</f>
        <v>不要</v>
      </c>
      <c r="DR162" s="192" t="str">
        <f ca="1">IF($F$12&lt;$B162,"",IF(OR(AND($F$12&gt;=$B162,COUNTIF($F$48:$I$58,"走行距離（高速道路）")=0),$H162=0),"不要",IF(AND($F$12&gt;=$B162,COUNTIF($F$48:$I$58,"走行距離（高速道路）")&gt;=1,$J162="NG"),"日数NG",IF(AND($F$12&gt;=$B162,COUNTIF($F$48:$I$58,"走行距離（高速道路）")&gt;=1,$H162=1,$CH162&lt;&gt;""),"OK","NG"))))</f>
        <v>不要</v>
      </c>
      <c r="DT162" s="192" t="str">
        <f ca="1">IF($F$12&lt;$B162,"",IF(COUNTIF($DN162:$DR162,"不要")=3,"OK",IF(OR($AX162="NG",$AX162="日数NG"),"距離NG",IF(DL162&gt;=0,"OK","NG"))))</f>
        <v>OK</v>
      </c>
      <c r="DV162" s="192" t="str">
        <f ca="1">IF($F$12&lt;$B162,"",IF(COUNTIF($DN162:$DR162,"不要")=3,"OK",IF(OR($AX162="NG",$AX162="日数NG"),"距離NG",IF(AND($F$12&gt;=$B162,AX162="OK",OR(DL162&lt;=AZ162,DL162="")),"OK","NG"))))</f>
        <v>OK</v>
      </c>
      <c r="DX162" s="107" t="str">
        <f ca="1">IF(OR($F$12&lt;$B162,COUNTIF($DN162:$DR162,"不要")=3),"",IF(AND($F$12&gt;=$B162,ISNUMBER(DL162)=TRUE),DL162,0))</f>
        <v/>
      </c>
      <c r="DZ162" s="192" t="str">
        <f ca="1">IF($F$12&lt;$B162,"",IF(AND($F$12&gt;=$B162,INDIRECT("'総括分析データ '!"&amp;DZ$78&amp;$C162)&lt;&gt;""),VALUE(INDIRECT("'総括分析データ '!"&amp;DZ$78&amp;$C162)),""))</f>
        <v/>
      </c>
      <c r="EB162" s="192" t="str">
        <f ca="1">IF($F$12&lt;$B162,"",IF(COUNTIF($CJ162:$CN162,"不要")=3,"OK",IF($N162="NG","日数NG",IF(OR(DZ162&gt;=0,DZ162=""),"OK","NG"))))</f>
        <v>OK</v>
      </c>
      <c r="ED162" s="192" t="str">
        <f ca="1">IF($F$12&lt;$B162,"",IF(COUNTIF($CJ162:$CN162,"不要")=3,"OK",IF($N162="NG","日数NG",IF(OR(DZ162&lt;=CH162,DZ162=""),"OK","NG"))))</f>
        <v>OK</v>
      </c>
      <c r="EF162" s="107">
        <f ca="1">IF($F$12&lt;$B162,"",IF(AND($F$12&gt;=$B162,ISNUMBER(DZ162)=TRUE),DZ162,0))</f>
        <v>0</v>
      </c>
      <c r="EH162" s="192" t="str">
        <f ca="1">IF($F$12&lt;$B162,"",IF(AND($F$12&gt;=$B162,INDIRECT("'総括分析データ '!"&amp;EH$78&amp;$C162)&lt;&gt;""),VALUE(INDIRECT("'総括分析データ '!"&amp;EH$78&amp;$C162)),""))</f>
        <v/>
      </c>
      <c r="EJ162" s="192" t="str">
        <f ca="1">IF($F$12&lt;$B162,"",IF(COUNTIF($CX162:$DB162,"不要")=3,"OK",IF(OR($AX162="NG",$AX162="日数NG"),"距離NG",IF(OR(EH162&gt;=0,EH162=""),"OK","NG"))))</f>
        <v>OK</v>
      </c>
      <c r="EL162" s="192" t="str">
        <f ca="1">IF($F$12&lt;$B162,"",IF(COUNTIF($CX162:$DB162,"不要")=3,"OK",IF(OR($AX162="NG",$AX162="日数NG"),"距離NG",IF(OR(EH162&lt;=120,EH162=""),"OK","NG"))))</f>
        <v>OK</v>
      </c>
      <c r="EN162" s="92">
        <f ca="1">IF($F$12&lt;$B162,"",IF(AND($F$12&gt;=$B162,ISNUMBER(EH162)=TRUE),EH162,0))</f>
        <v>0</v>
      </c>
      <c r="EP162">
        <v>42</v>
      </c>
      <c r="ER162" s="192" t="str">
        <f ca="1">IF($F$12&lt;$B162,"",IF(AND($F$12&gt;=$B162,INDIRECT("'総括分析データ '!"&amp;ER$78&amp;$C162)&lt;&gt;""),VALUE(INDIRECT("'総括分析データ '!"&amp;ER$78&amp;$C162)),""))</f>
        <v/>
      </c>
      <c r="ET162" s="192" t="str">
        <f ca="1">IF($F$12&lt;$B162,"",IF(AND($F$12&gt;=$B162,INDIRECT("'総括分析データ '!"&amp;ET$78&amp;$C162)&lt;&gt;""),VALUE(INDIRECT("'総括分析データ '!"&amp;ET$78&amp;$C162)),""))</f>
        <v/>
      </c>
      <c r="EV162" s="192" t="str">
        <f ca="1">IF($F$12&lt;$B162,"",IF(OR(AND($F$12&gt;=$B162,COUNTIF($F$22:$I$32,"荷積み・荷卸し")=0),$D162=0),"不要",IF(AND($F$12&gt;=$B162,COUNTIF($F$22:$I$32,"荷積み・荷卸し")&gt;=1,$J162="NG"),"日数NG",IF(OR(AND($F$12&gt;=$B162,COUNTIF($F$22:$I$32,"荷積み・荷卸し")&gt;=1,$D162=1,$ER162&lt;&gt;""),AND($F$12&gt;=$B162,COUNTIF($F$22:$I$32,"荷積み・荷卸し")&gt;=1,$D162=1,$ET162&lt;&gt;"")),"OK","NG"))))</f>
        <v>不要</v>
      </c>
      <c r="EX162" s="192" t="str">
        <f ca="1">IF($F$12&lt;$B162,"",IF(OR(AND($F$12&gt;=$B162,COUNTIF($F$35:$I$45,"荷積み・荷卸し")=0),$F162=0),"不要",IF(AND($F$12&gt;=$B162,COUNTIF($F$35:$I$45,"荷積み・荷卸し")&gt;=1,$J162="NG"),"日数NG",IF(OR(AND($F$12&gt;=$B162,COUNTIF($F$35:$I$45,"荷積み・荷卸し")&gt;=1,$F162=1,$ER162&lt;&gt;""),AND($F$12&gt;=$B162,COUNTIF($F$35:$I$45,"荷積み・荷卸し")&gt;=1,$F162=1,$ET162&lt;&gt;"")),"OK","NG"))))</f>
        <v>不要</v>
      </c>
      <c r="EZ162" s="192" t="str">
        <f ca="1">IF($F$12&lt;$B162,"",IF(OR(AND($F$12&gt;=$B162,COUNTIF($F$48:$I$58,"荷積み・荷卸し")=0),$H162=0),"不要",IF(AND($F$12&gt;=$B162,COUNTIF($F$48:$I$58,"荷積み・荷卸し")&gt;=1,$J162="NG"),"日数NG",IF(OR(AND($F$12&gt;=$B162,COUNTIF($F$48:$I$58,"荷積み・荷卸し")&gt;=1,$H162=1,$ER162&lt;&gt;""),AND($F$12&gt;=$B162,COUNTIF($F$48:$I$58,"荷積み・荷卸し")&gt;=1,$H162=1,$ET162&lt;&gt;"")),"OK","NG"))))</f>
        <v>不要</v>
      </c>
      <c r="FB162" s="192" t="str">
        <f ca="1">IF($F$12&lt;$B162,"",IF(COUNTIF($EV162:$EZ162,"不要")=3,"OK",IF($N162="NG","日数NG",IF(OR(ER162&gt;=0,ER162=""),"OK","NG"))))</f>
        <v>OK</v>
      </c>
      <c r="FD162" s="192" t="str">
        <f ca="1">IF($F$12&lt;$B162,"",IF(COUNTIF($EV162:$EZ162,"不要")=3,"OK",IF($N162="NG","日数NG",IF(OR(ER162&lt;=$L162*1440,ER162=""),"OK","NG"))))</f>
        <v>OK</v>
      </c>
      <c r="FF162" s="192" t="str">
        <f ca="1">IF($F$12&lt;$B162,"",IF(COUNTIF($EV162:$EZ162,"不要")=3,"OK",IF($N162="NG","日数NG",IF(OR(ET162&gt;=0,ET162=""),"OK","NG"))))</f>
        <v>OK</v>
      </c>
      <c r="FH162" s="192" t="str">
        <f ca="1">IF($F$12&lt;$B162,"",IF(COUNTIF($EV162:$EZ162,"不要")=3,"OK",IF($N162="NG","日数NG",IF(OR(ET162&lt;=$L162*1440,ET162=""),"OK","NG"))))</f>
        <v>OK</v>
      </c>
      <c r="FJ162" s="107" t="str">
        <f ca="1">IF($F$12&lt;$B162,"",IF(COUNTIF($EV162:$EZ162,"不要")=3,"",IF(AND($F$12&gt;=$B162,ISNUMBER(ER162)=TRUE),ER162,0)))</f>
        <v/>
      </c>
      <c r="FL162" s="107" t="str">
        <f ca="1">IF($F$12&lt;$B162,"",IF(COUNTIF($EV162:$EZ162,"不要")=3,"",IF(AND($F$12&gt;=$B162,ISNUMBER(ET162)=TRUE),ET162,0)))</f>
        <v/>
      </c>
      <c r="FN162" s="192" t="str">
        <f ca="1">IF($F$12&lt;$B162,"",IF(AND($F$12&gt;=$B162,INDIRECT("'総括分析データ '!"&amp;FN$78&amp;$C162)&lt;&gt;""),VALUE(INDIRECT("'総括分析データ '!"&amp;FN$78&amp;$C162)),""))</f>
        <v/>
      </c>
      <c r="FP162" s="192" t="str">
        <f ca="1">IF($F$12&lt;$B162,"",IF(OR(AND($F$12&gt;=$B162,COUNTIF($F$22:$I$32,"荷待ち時間")=0),$D162=0),"不要",IF(AND($F$12&gt;=$B162,COUNTIF($F$22:$I$32,"荷待ち時間")&gt;=1,$J162="NG"),"日数NG",IF(AND($F$12&gt;=$B162,COUNTIF($F$22:$I$32,"荷待ち時間")&gt;=1,$D162=1,$FN162&lt;&gt;""),"OK","NG"))))</f>
        <v>不要</v>
      </c>
      <c r="FR162" s="192" t="str">
        <f ca="1">IF($F$12&lt;$B162,"",IF(OR(AND($F$12&gt;=$B162,COUNTIF($F$35:$I$45,"荷待ち時間")=0),$F162=0),"不要",IF(AND($F$12&gt;=$B162,COUNTIF($F$35:$I$45,"荷待ち時間")&gt;=1,$J162="NG"),"日数NG",IF(AND($F$12&gt;=$B162,COUNTIF($F$35:$I$45,"荷待ち時間")&gt;=1,$F162=1,$FN162&lt;&gt;""),"OK","NG"))))</f>
        <v>不要</v>
      </c>
      <c r="FT162" s="192" t="str">
        <f ca="1">IF($F$12&lt;$B162,"",IF(OR(AND($F$12&gt;=$B162,COUNTIF($F$48:$I$58,"荷待ち時間")=0),$H162=0),"不要",IF(AND($F$12&gt;=$B162,COUNTIF($F$48:$I$58,"荷待ち時間")&gt;=1,$J162="NG"),"日数NG",IF(AND($F$12&gt;=$B162,COUNTIF($F$48:$I$58,"荷待ち時間")&gt;=1,$H162=1,$FN162&lt;&gt;""),"OK","NG"))))</f>
        <v>不要</v>
      </c>
      <c r="FV162" s="192" t="str">
        <f ca="1">IF($F$12&lt;$B162,"",IF(COUNTIF($FP162:$FT162,"不要")=3,"OK",IF($N162="NG","日数NG",IF(FN162&gt;=0,"OK","NG"))))</f>
        <v>OK</v>
      </c>
      <c r="FX162" s="192" t="str">
        <f ca="1">IF($F$12&lt;$B162,"",IF(COUNTIF($FP162:$FT162,"不要")=3,"OK",IF($N162="NG","日数NG",IF(AND($F$12&gt;=$B162,$N162="OK",FN162&lt;=$L162*1440),"OK","NG"))))</f>
        <v>OK</v>
      </c>
      <c r="FZ162" s="107" t="str">
        <f ca="1">IF($F$12&lt;$B162,"",IF(COUNTIF($FP162:$FT162,"不要")=3,"",IF(AND($F$12&gt;=$B162,ISNUMBER(FN162)=TRUE),FN162,0)))</f>
        <v/>
      </c>
      <c r="GB162">
        <v>42</v>
      </c>
      <c r="GD162" s="192" t="str">
        <f ca="1">IF($F$12&lt;$B162,"",IF(AND($F$12&gt;=$B162,INDIRECT("'総括分析データ '!"&amp;GD$78&amp;$C162)&lt;&gt;""),VALUE(INDIRECT("'総括分析データ '!"&amp;GD$78&amp;$C162)),""))</f>
        <v/>
      </c>
      <c r="GF162" s="192" t="str">
        <f ca="1">IF($F$12&lt;$B162,"",IF(OR(AND($F$12&gt;=$B162,COUNTIF($F$22:$I$32,"荷待ち時間（うちアイドリング時間）")=0),$D162=0),"不要",IF(AND($F$12&gt;=$B162,COUNTIF($F$22:$I$32,"荷待ち時間（うちアイドリング時間）")&gt;=1,$J162="NG"),"日数NG",IF(AND($F$12&gt;=$B162,COUNTIF($F$22:$I$32,"荷待ち時間（うちアイドリング時間）")&gt;=1,$D162=1,GD162&lt;&gt;""),"OK","NG"))))</f>
        <v>不要</v>
      </c>
      <c r="GH162" s="192" t="str">
        <f ca="1">IF($F$12&lt;$B162,"",IF(OR(AND($F$12&gt;=$B162,COUNTIF($F$35:$I$45,"荷待ち時間（うちアイドリング時間）")=0),$F162=0),"不要",IF(AND($F$12&gt;=$B162,COUNTIF($F$35:$I$45,"荷待ち時間（うちアイドリング時間）")&gt;=1,$J162="NG"),"日数NG",IF(AND($F$12&gt;=$B162,COUNTIF($F$35:$I$45,"荷待ち時間（うちアイドリング時間）")&gt;=1,$F162=1,$GD162&lt;&gt;""),"OK","NG"))))</f>
        <v>不要</v>
      </c>
      <c r="GJ162" s="192" t="str">
        <f ca="1">IF($F$12&lt;$B162,"",IF(OR(AND($F$12&gt;=$B162,COUNTIF($F$48:$I$58,"荷待ち時間（うちアイドリング時間）")=0),$H162=0),"不要",IF(AND($F$12&gt;=$B162,COUNTIF($F$48:$I$58,"荷待ち時間（うちアイドリング時間）")&gt;=1,$J162="NG"),"日数NG",IF(AND($F$12&gt;=$B162,COUNTIF($F$48:$I$58,"荷待ち時間（うちアイドリング時間）")&gt;=1,$H162=1,$GD162&lt;&gt;""),"OK","NG"))))</f>
        <v>不要</v>
      </c>
      <c r="GL162" s="192" t="str">
        <f ca="1">IF($F$12&lt;$B162,"",IF(OR(AND($F$12&gt;=$B162,$F162=0),AND($F$12&gt;=$B162,$F$16&lt;&gt;5)),"不要",IF(AND($F$12&gt;=$B162,$F$16=5,$GD162&lt;&gt;""),"OK","NG")))</f>
        <v>不要</v>
      </c>
      <c r="GN162" s="192" t="str">
        <f ca="1">IF($F$12&lt;$B162,"",IF($N162="NG","日数NG",IF(GD162&gt;=0,"OK","NG")))</f>
        <v>OK</v>
      </c>
      <c r="GP162" s="192" t="str">
        <f ca="1">IF($F$12&lt;$B162,"",IF($N162="NG","日数NG",IF(OR(COUNTIF(GF162:GL162,"不要")=4,AND($F$12&gt;=$B162,$N162="OK",$FN162&gt;=0,$GD162&lt;=FN162),AND($F$12&gt;=$B162,$N162="OK",$FN162="",$GD162&lt;=$L162*1440)),"OK","NG")))</f>
        <v>OK</v>
      </c>
      <c r="GR162" s="107" t="str">
        <f ca="1">IF($F$12&lt;$B162,"",IF(COUNTIF($GF162:$GJ162,"不要")=3,"",IF(AND($F$12&gt;=$B162,ISNUMBER(GD162)=TRUE),GD162,0)))</f>
        <v/>
      </c>
      <c r="GT162" s="192" t="str">
        <f ca="1">IF($F$12&lt;$B162,"",IF(AND($F$12&gt;=$B162,INDIRECT("'総括分析データ '!"&amp;GT$78&amp;$C162)&lt;&gt;""),VALUE(INDIRECT("'総括分析データ '!"&amp;GT$78&amp;$C162)),""))</f>
        <v/>
      </c>
      <c r="GV162" s="192" t="str">
        <f ca="1">IF($F$12&lt;$B162,"",IF(OR(AND($F$12&gt;=$B162,COUNTIF($F$22:$I$32,"早着による待機時間")=0),$D162=0),"不要",IF(AND($F$12&gt;=$B162,COUNTIF($F$22:$I$32,"早着による待機時間")&gt;=1,$J162="NG"),"日数NG",IF(AND($F$12&gt;=$B162,COUNTIF($F$22:$I$32,"早着による待機時間")&gt;=1,$D162=1,GT162&lt;&gt;""),"OK","NG"))))</f>
        <v>不要</v>
      </c>
      <c r="GX162" s="192" t="str">
        <f ca="1">IF($F$12&lt;$B162,"",IF(OR(AND($F$12&gt;=$B162,COUNTIF($F$35:$I$45,"早着による待機時間")=0),$F162=0),"不要",IF(AND($F$12&gt;=$B162,COUNTIF($F$35:$I$45,"早着による待機時間")&gt;=1,$J162="NG"),"日数NG",IF(AND($F$12&gt;=$B162,COUNTIF($F$35:$I$45,"早着による待機時間")&gt;=1,$F162=1,GT162&lt;&gt;""),"OK","NG"))))</f>
        <v>不要</v>
      </c>
      <c r="GZ162" s="192" t="str">
        <f ca="1">IF($F$12&lt;$B162,"",IF(OR(AND($F$12&gt;=$B162,COUNTIF($F$48:$I$58,"早着による待機時間")=0),$H162=0),"不要",IF(AND($F$12&gt;=$B162,COUNTIF($F$48:$I$58,"早着による待機時間")&gt;=1,$J162="NG"),"日数NG",IF(AND($F$12&gt;=$B162,COUNTIF($F$48:$I$58,"早着による待機時間")&gt;=1,$H162=1,GT162&lt;&gt;""),"OK","NG"))))</f>
        <v>不要</v>
      </c>
      <c r="HB162" s="192" t="str">
        <f ca="1">IF($F$12&lt;$B162,"",IF(COUNTIF($GV162:$GZ162,"不要")=3,"OK",IF($N162="NG","日数NG",IF(GT162&gt;=0,"OK","NG"))))</f>
        <v>OK</v>
      </c>
      <c r="HD162" s="192" t="str">
        <f ca="1">IF($F$12&lt;$B162,"",IF(COUNTIF($GV162:$GZ162,"不要")=3,"OK",IF($N162="NG","日数NG",IF(AND($F$12&gt;=$B162,$N162="OK",GT162&lt;=$L162*1440),"OK","NG"))))</f>
        <v>OK</v>
      </c>
      <c r="HF162" s="107" t="str">
        <f ca="1">IF($F$12&lt;$B162,"",IF(COUNTIF($GV162:$GZ162,"不要")=3,"",IF(AND($F$12&gt;=$B162,ISNUMBER(GT162)=TRUE),GT162,0)))</f>
        <v/>
      </c>
      <c r="HH162">
        <v>42</v>
      </c>
      <c r="HJ162" s="192" t="str">
        <f ca="1">IF($F$12&lt;$B162,"",IF(AND($F$12&gt;=$B162,INDIRECT("'総括分析データ '!"&amp;HJ$78&amp;$C162)&lt;&gt;""),VALUE(INDIRECT("'総括分析データ '!"&amp;HJ$78&amp;$C162)),""))</f>
        <v/>
      </c>
      <c r="HL162" s="192" t="str">
        <f ca="1">IF($F$12&lt;$B162,"",IF(OR(AND($F$12&gt;=$B162,COUNTIF($F$22:$I$32,"休憩")=0),$D162=0),"不要",IF(AND($F$12&gt;=$B162,COUNTIF($F$22:$I$32,"休憩")&gt;=1,$J162="NG"),"日数NG",IF(AND($F$12&gt;=$B162,COUNTIF($F$22:$I$32,"休憩")&gt;=1,$D162=1,HJ162&lt;&gt;""),"OK","NG"))))</f>
        <v>不要</v>
      </c>
      <c r="HN162" s="192" t="str">
        <f ca="1">IF($F$12&lt;$B162,"",IF(OR(AND($F$12&gt;=$B162,COUNTIF($F$35:$I$45,"休憩")=0),$F162=0),"不要",IF(AND($F$12&gt;=$B162,COUNTIF($F$35:$I$45,"休憩")&gt;=1,$J162="NG"),"日数NG",IF(AND($F$12&gt;=$B162,COUNTIF($F$35:$I$45,"休憩")&gt;=1,$F162=1,HJ162&lt;&gt;""),"OK","NG"))))</f>
        <v>不要</v>
      </c>
      <c r="HP162" s="192" t="str">
        <f ca="1">IF($F$12&lt;$B162,"",IF(OR(AND($F$12&gt;=$B162,COUNTIF($F$48:$I$58,"休憩")=0),$H162=0),"不要",IF(AND($F$12&gt;=$B162,COUNTIF($F$48:$I$58,"休憩")&gt;=1,$J162="NG"),"日数NG",IF(AND($F$12&gt;=$B162,COUNTIF($F$48:$I$58,"休憩")&gt;=1,$H162=1,HJ162&lt;&gt;""),"OK","NG"))))</f>
        <v>不要</v>
      </c>
      <c r="HR162" s="192" t="str">
        <f ca="1">IF($F$12&lt;$B162,"",IF(COUNTIF($HL162:$HP162,"不要")=3,"OK",IF($N162="NG","日数NG",IF(HJ162&gt;=0,"OK","NG"))))</f>
        <v>OK</v>
      </c>
      <c r="HT162" s="192" t="str">
        <f ca="1">IF($F$12&lt;$B162,"",IF(COUNTIF($HL162:$HP162,"不要")=3,"OK",IF($N162="NG","日数NG",IF(AND($F$12&gt;=$B162,$N162="OK",HJ162&lt;=$L162*1440),"OK","NG"))))</f>
        <v>OK</v>
      </c>
      <c r="HV162" s="107" t="str">
        <f ca="1">IF($F$12&lt;$B162,"",IF(COUNTIF($HL162:$HP162,"不要")=3,"",IF(AND($F$12&gt;=$B162,ISNUMBER(HJ162)=TRUE),HJ162,0)))</f>
        <v/>
      </c>
      <c r="HX162" s="192" t="str">
        <f ca="1">IF($F$12&lt;$B162,"",IF(AND($F$12&gt;=$B162,INDIRECT("'総括分析データ '!"&amp;HX$78&amp;$C162)&lt;&gt;""),VALUE(INDIRECT("'総括分析データ '!"&amp;HX$78&amp;$C162)),""))</f>
        <v/>
      </c>
      <c r="HZ162" s="192" t="str">
        <f ca="1">IF($F$12&lt;$B162,"",IF(OR(AND($F$12&gt;=$B162,COUNTIF($F$22:$I$32,"発着時刻")=0),$D162=0),"不要",IF(AND($F$12&gt;=$B162,COUNTIF($F$22:$I$32,"発着時刻")&gt;=1,$J162="NG"),"日数NG",IF(AND($F$12&gt;=$B162,COUNTIF($F$22:$I$32,"発着時刻")&gt;=1,$D162=1,HX162&lt;&gt;""),"OK","NG"))))</f>
        <v>不要</v>
      </c>
      <c r="IB162" s="192" t="str">
        <f ca="1">IF($F$12&lt;$B162,"",IF(OR(AND($F$12&gt;=$B162,COUNTIF($F$35:$I$45,"発着時刻")=0),$F162=0),"不要",IF(AND($F$12&gt;=$B162,COUNTIF($F$35:$I$45,"発着時刻")&gt;=1,$J162="NG"),"日数NG",IF(AND($F$12&gt;=$B162,COUNTIF($F$35:$I$45,"発着時刻")&gt;=1,$F162=1,HX162&lt;&gt;""),"OK","NG"))))</f>
        <v>不要</v>
      </c>
      <c r="ID162" s="192" t="str">
        <f ca="1">IF($F$12&lt;$B162,"",IF(OR(AND($F$12&gt;=$B162,COUNTIF($F$48:$I$58,"発着時刻")=0),$H162=0),"不要",IF(AND($F$12&gt;=$B162,COUNTIF($F$48:$I$58,"発着時刻")&gt;=1,$J162="NG"),"日数NG",IF(AND($F$12&gt;=$B162,COUNTIF($F$48:$I$58,"発着時刻")&gt;=1,$H162=1,HX162&lt;&gt;""),"OK","NG"))))</f>
        <v>不要</v>
      </c>
      <c r="IF162" s="192" t="str">
        <f ca="1">IF($F$12&lt;$B162,"",IF(COUNTIF(HZ162:ID162,"不要")=3,"OK",IF($N162="NG","日数NG",IF(HX162="","OK",IF(AND(HX162&gt;=0,HX162&lt;&gt;"",ROUNDUP(HX162,0)-ROUNDDOWN(HX162,0)=0),"OK","NG")))))</f>
        <v>OK</v>
      </c>
      <c r="IH162" s="107" t="str">
        <f ca="1">IF($F$12&lt;$B162,"",IF(COUNTIF(HZ162:ID162,"不要")=3,"",IF(AND($F$12&gt;=$B162,ISNUMBER(HX162)=TRUE),HX162,0)))</f>
        <v/>
      </c>
      <c r="IJ162" s="192" t="str">
        <f ca="1">IF($F$12&lt;$B162,"",IF(AND($F$12&gt;=$B162,INDIRECT("'総括分析データ '!"&amp;IJ$78&amp;$C162)&lt;&gt;""),INDIRECT("'総括分析データ '!"&amp;IJ$78&amp;$C162),""))</f>
        <v/>
      </c>
      <c r="IL162" s="192" t="str">
        <f ca="1">IF($F$12&lt;$B162,"",IF(OR(AND($F$12&gt;=$B162,COUNTIF($F$22:$I$32,"積載情報")=0),$D162=0),"不要",IF(AND($F$12&gt;=$B162,COUNTIF($F$22:$I$32,"積載情報")&gt;=1,$J162="NG"),"日数NG",IF(AND($F$12&gt;=$B162,COUNTIF($F$22:$I$32,"積載情報")&gt;=1,$D162=1,IJ162&lt;&gt;""),"OK","NG"))))</f>
        <v>不要</v>
      </c>
      <c r="IN162" s="192" t="str">
        <f ca="1">IF($F$12&lt;$B162,"",IF(OR(AND($F$12&gt;=$B162,COUNTIF($F$35:$I$45,"積載情報")=0),$F162=0),"不要",IF(AND($F$12&gt;=$B162,COUNTIF($F$35:$I$45,"積載情報")&gt;=1,$J162="NG"),"日数NG",IF(AND($F$12&gt;=$B162,COUNTIF($F$35:$I$45,"積載情報")&gt;=1,$F162=1,IJ162&lt;&gt;""),"OK","NG"))))</f>
        <v>不要</v>
      </c>
      <c r="IP162" s="192" t="str">
        <f ca="1">IF($F$12&lt;$B162,"",IF(OR(AND($F$12&gt;=$B162,COUNTIF($F$48:$I$58,"積載情報")=0),$H162=0),"不要",IF(AND($F$12&gt;=$B162,COUNTIF($F$48:$I$58,"積載情報")&gt;=1,$J162="NG"),"日数NG",IF(AND($F$12&gt;=$B162,COUNTIF($F$48:$I$58,"積載情報")&gt;=1,$H162=1,IJ162&lt;&gt;""),"OK","NG"))))</f>
        <v>不要</v>
      </c>
      <c r="IR162" s="192" t="str">
        <f ca="1">IF($F$12&lt;$B162,"",IF(COUNTIF(IL162:IP162,"不要")=3,"OK",IF($N162="NG","日数NG",IF(IJ162="","OK",IF(COUNTIF(プルダウンリスト!$C$5:$C$8,反映・確認シート!IJ162)=1,"OK","NG")))))</f>
        <v>OK</v>
      </c>
      <c r="IT162" s="107" t="str">
        <f ca="1">IF($F$12&lt;$B162,"",IF($F$12&lt;$B162,"",IF(COUNTIF(IL162:IP162,"不要")=3,"",IJ162)))</f>
        <v/>
      </c>
      <c r="IV162" s="192" t="str">
        <f ca="1">IF($F$12&lt;$B162,"",IF(OR(AND($F$12&gt;=$B162,COUNTIF($F$48:$I$58,"積載情報")=0),$H162=0),"不要",IF(AND($F$12&gt;=$B162,COUNTIF($F$48:$I$58,"積載情報")&gt;=1,$J162="NG"),"日数NG",IF(AND($F$12&gt;=$B162,COUNTIF($F$48:$I$58,"積載情報")&gt;=1,$H162=1,IP162&lt;&gt;""),"OK","NG"))))</f>
        <v>不要</v>
      </c>
      <c r="IX162">
        <v>42</v>
      </c>
      <c r="IZ162" s="192" t="str">
        <f ca="1">IF($F$12&lt;$B162,"",IF(AND($F$12&gt;=$B162,INDIRECT("'総括分析データ '!"&amp;IZ$78&amp;$C162)&lt;&gt;""),VALUE(INDIRECT("'総括分析データ '!"&amp;IZ$78&amp;$C162)),""))</f>
        <v/>
      </c>
      <c r="JB162" s="192" t="str">
        <f ca="1">IF($F$12&lt;$B162,"",IF(OR(AND($F$12&gt;=$B162,COUNTIF($F$22:$I$32,"空車情報")=0),$D162=0),"不要",IF(AND($F$12&gt;=$B162,COUNTIF($F$22:$I$32,"空車情報")&gt;=1,$J162="NG"),"日数NG",IF(AND($F$12&gt;=$B162,COUNTIF($F$22:$I$32,"空車情報")&gt;=1,$D162=1,IZ162&lt;&gt;""),"OK","NG"))))</f>
        <v>不要</v>
      </c>
      <c r="JD162" s="192" t="str">
        <f ca="1">IF($F$12&lt;$B162,"",IF(OR(AND($F$12&gt;=$B162,COUNTIF($F$35:$I$45,"空車情報")=0),$F162=0),"不要",IF(AND($F$12&gt;=$B162,COUNTIF($F$35:$I$45,"空車情報")&gt;=1,$J162="NG"),"日数NG",IF(AND($F$12&gt;=$B162,COUNTIF($F$35:$I$45,"空車情報")&gt;=1,$F162=1,IZ162&lt;&gt;""),"OK","NG"))))</f>
        <v>不要</v>
      </c>
      <c r="JF162" s="192" t="str">
        <f ca="1">IF($F$12&lt;$B162,"",IF(OR(AND($F$12&gt;=$B162,COUNTIF($F$48:$I$58,"空車情報")=0),$H162=0),"不要",IF(AND($F$12&gt;=$B162,COUNTIF($F$48:$I$58,"空車情報")&gt;=1,$J162="NG"),"日数NG",IF(AND($F$12&gt;=$B162,COUNTIF($F$48:$I$58,"空車情報")&gt;=1,$H162=1,IZ162&lt;&gt;""),"OK","NG"))))</f>
        <v>不要</v>
      </c>
      <c r="JH162" s="192" t="str">
        <f ca="1">IF($F$12&lt;$B162,"",IF(COUNTIF(JB162:JF162,"不要")=3,"OK",IF($N162="NG","日数NG",IF(IZ162&gt;=0,"OK","NG"))))</f>
        <v>OK</v>
      </c>
      <c r="JJ162" s="192" t="str">
        <f ca="1">IF($F$12&lt;$B162,"",IF(COUNTIF(JB162:JF162,"不要")=3,"OK",IF($N162="NG","日数NG",IF(OR(AND($F$12&gt;=$B162,$N162="OK",$CH162&gt;=0,IZ162&lt;=$CH162),AND($F$12&gt;=$B162,$N162="OK",$CH162="",IZ162&lt;=$L162*1440)),"OK","NG"))))</f>
        <v>OK</v>
      </c>
      <c r="JL162" s="107" t="str">
        <f ca="1">IF($F$12&lt;$B162,"",IF(COUNTIF(JB162:JF162,"不要")=3,"",IF(AND($F$12&gt;=$B162,ISNUMBER(IZ162)=TRUE),IZ162,0)))</f>
        <v/>
      </c>
      <c r="JN162" s="192" t="str">
        <f ca="1">IF($F$12&lt;$B162,"",IF(AND($F$12&gt;=$B162,INDIRECT("'総括分析データ '!"&amp;JN$78&amp;$C162)&lt;&gt;""),VALUE(INDIRECT("'総括分析データ '!"&amp;JN$78&amp;$C162)),""))</f>
        <v/>
      </c>
      <c r="JP162" s="192" t="str">
        <f ca="1">IF($F$12&lt;$B162,"",IF(OR(AND($F$12&gt;=$B162,COUNTIF($F$22:$I$32,"空車情報")=0),$D162=0),"不要",IF(AND($F$12&gt;=$B162,COUNTIF($F$22:$I$32,"空車情報")&gt;=1,$J162="NG"),"日数NG",IF(AND($F$12&gt;=$B162,COUNTIF($F$22:$I$32,"空車情報")&gt;=1,$D162=1,JN162&lt;&gt;""),"OK","NG"))))</f>
        <v>不要</v>
      </c>
      <c r="JR162" s="192" t="str">
        <f ca="1">IF($F$12&lt;$B162,"",IF(OR(AND($F$12&gt;=$B162,COUNTIF($F$35:$I$45,"空車情報")=0),$F162=0),"不要",IF(AND($F$12&gt;=$B162,COUNTIF($F$35:$I$45,"空車情報")&gt;=1,$J162="NG"),"日数NG",IF(AND($F$12&gt;=$B162,COUNTIF($F$35:$I$45,"空車情報")&gt;=1,$F162=1,JN162&lt;&gt;""),"OK","NG"))))</f>
        <v>不要</v>
      </c>
      <c r="JT162" s="192" t="str">
        <f ca="1">IF($F$12&lt;$B162,"",IF(OR(AND($F$12&gt;=$B162,COUNTIF($F$48:$I$58,"空車情報")=0),$H162=0),"不要",IF(AND($F$12&gt;=$B162,COUNTIF($F$48:$I$58,"空車情報")&gt;=1,$J162="NG"),"日数NG",IF(AND($F$12&gt;=$B162,COUNTIF($F$48:$I$58,"空車情報")&gt;=1,$H162=1,JN162&lt;&gt;""),"OK","NG"))))</f>
        <v>不要</v>
      </c>
      <c r="JV162" s="192" t="str">
        <f ca="1">IF($F$12&lt;$B162,"",IF(COUNTIF(JP162:JT162,"不要")=3,"OK",IF($N162="NG","日数NG",IF(AND($F$12&gt;=$B162,JN162&gt;=0,JN162&lt;=AV162),"OK","NG"))))</f>
        <v>OK</v>
      </c>
      <c r="JX162" s="107" t="str">
        <f ca="1">IF($F$12&lt;$B162,"",IF(COUNTIF(JP162:JT162,"不要")=3,"",IF(AND($F$12&gt;=$B162,ISNUMBER(JN162)=TRUE),JN162,0)))</f>
        <v/>
      </c>
      <c r="JZ162" s="192" t="str">
        <f ca="1">IF($F$12&lt;$B162,"",IF(AND($F$12&gt;=$B162,INDIRECT("'総括分析データ '!"&amp;JZ$78&amp;$C162)&lt;&gt;""),VALUE(INDIRECT("'総括分析データ '!"&amp;JZ$78&amp;$C162)),""))</f>
        <v/>
      </c>
      <c r="KB162" s="192" t="str">
        <f ca="1">IF($F$12&lt;$B162,"",IF(OR(AND($F$12&gt;=$B162,COUNTIF($F$22:$I$32,"空車情報")=0),$D162=0),"不要",IF(AND($F$12&gt;=$B162,COUNTIF($F$22:$I$32,"空車情報")&gt;=1,$J162="NG"),"日数NG",IF(AND($F$12&gt;=$B162,COUNTIF($F$22:$I$32,"空車情報")&gt;=1,$D162=1,JZ162&lt;&gt;""),"OK","NG"))))</f>
        <v>不要</v>
      </c>
      <c r="KD162" s="192" t="str">
        <f ca="1">IF($F$12&lt;$B162,"",IF(OR(AND($F$12&gt;=$B162,COUNTIF($F$35:$I$45,"空車情報")=0),$F162=0),"不要",IF(AND($F$12&gt;=$B162,COUNTIF($F$35:$I$45,"空車情報")&gt;=1,$J162="NG"),"日数NG",IF(AND($F$12&gt;=$B162,COUNTIF($F$35:$I$45,"空車情報")&gt;=1,$F162=1,JZ162&lt;&gt;""),"OK","NG"))))</f>
        <v>不要</v>
      </c>
      <c r="KF162" s="192" t="str">
        <f ca="1">IF($F$12&lt;$B162,"",IF(OR(AND($F$12&gt;=$B162,COUNTIF($F$48:$I$58,"空車情報")=0),$H162=0),"不要",IF(AND($F$12&gt;=$B162,COUNTIF($F$48:$I$58,"空車情報")&gt;=1,$J162="NG"),"日数NG",IF(AND($F$12&gt;=$B162,COUNTIF($F$48:$I$58,"空車情報")&gt;=1,$H162=1,JZ162&lt;&gt;""),"OK","NG"))))</f>
        <v>不要</v>
      </c>
      <c r="KH162" s="192" t="str">
        <f ca="1">IF($F$12&lt;$B162,"",IF(COUNTIF(KB162:KF162,"不要")=3,"OK",IF($N162="NG","日数NG",IF(AND($F$12&gt;=$B162,JZ162&gt;=0,JZ162&lt;=100),"OK","NG"))))</f>
        <v>OK</v>
      </c>
      <c r="KJ162" s="107" t="str">
        <f ca="1">IF($F$12&lt;$B162,"",IF(COUNTIF(KB162:KF162,"不要")=3,"",IF(AND($F$12&gt;=$B162,ISNUMBER(JZ162)=TRUE),JZ162,0)))</f>
        <v/>
      </c>
      <c r="KL162">
        <v>42</v>
      </c>
      <c r="KN162" s="192" t="str">
        <f ca="1">IF($F$12&lt;$B162,"",IF(AND($F$12&gt;=$B162,INDIRECT("'総括分析データ '!"&amp;KN$78&amp;$C162)&lt;&gt;""),VALUE(INDIRECT("'総括分析データ '!"&amp;KN$78&amp;$C162)),""))</f>
        <v/>
      </c>
      <c r="KP162" s="192" t="str">
        <f ca="1">IF($F$12&lt;$B162,"",IF(OR(AND($F$12&gt;=$B162,COUNTIF($F$22:$I$32,"交通情報")=0),$D162=0),"不要",IF(AND($F$12&gt;=$B162,COUNTIF($F$22:$I$32,"交通情報")&gt;=1,$AX162="*NG*"),"距離NG",IF(AND($F$12&gt;=$B162,COUNTIF($F$22:$I$32,"交通情報")&gt;=1,$D162=1,KN162&lt;&gt;""),"OK","NG"))))</f>
        <v>不要</v>
      </c>
      <c r="KR162" s="192" t="str">
        <f ca="1">IF($F$12&lt;$B162,"",IF(OR(AND($F$12&gt;=$B162,COUNTIF($F$35:$I$45,"交通情報")=0),$F162=0),"不要",IF(AND($F$12&gt;=$B162,COUNTIF($F$35:$I$45,"交通情報")&gt;=1,$AX162="*NG*"),"距離NG",IF(AND($F$12&gt;=$B162,COUNTIF($F$35:$I$45,"交通情報")&gt;=1,$F162=1,KN162&lt;&gt;""),"OK","NG"))))</f>
        <v>不要</v>
      </c>
      <c r="KT162" s="192" t="str">
        <f ca="1">IF($F$12&lt;$B162,"",IF(OR(AND($F$12&gt;=$B162,COUNTIF($F$48:$I$58,"交通情報")=0),$H162=0),"不要",IF(AND($F$12&gt;=$B162,COUNTIF($F$48:$I$58,"交通情報")&gt;=1,$AX162="*NG*"),"距離NG",IF(AND($F$12&gt;=$B162,COUNTIF($F$48:$I$58,"交通情報")&gt;=1,$H162=1,KN162&lt;&gt;""),"OK","NG"))))</f>
        <v>不要</v>
      </c>
      <c r="KV162" s="192" t="str">
        <f ca="1">IF($F$12&lt;$B162,"",IF(COUNTIF(KP162:KT162,"不要")=3,"OK",IF($N162="NG","日数NG",IF(AND($F$12&gt;=$B162,KN162&gt;=0,KN162&lt;=$AV162),"OK","NG"))))</f>
        <v>OK</v>
      </c>
      <c r="KX162" s="107" t="str">
        <f ca="1">IF($F$12&lt;$B162,"",IF(COUNTIF(KP162:KT162,"不要")=3,"",IF(AND($F$12&gt;=$B162,ISNUMBER(KN162)=TRUE),KN162,0)))</f>
        <v/>
      </c>
      <c r="KZ162" s="192" t="str">
        <f ca="1">IF($F$12&lt;$B162,"",IF(AND($F$12&gt;=$B162,INDIRECT("'総括分析データ '!"&amp;KZ$78&amp;$C162)&lt;&gt;""),VALUE(INDIRECT("'総括分析データ '!"&amp;KZ$78&amp;$C162)),""))</f>
        <v/>
      </c>
      <c r="LB162" s="192" t="str">
        <f ca="1">IF($F$12&lt;$B162,"",IF(OR(AND($F$12&gt;=$B162,COUNTIF($F$22:$I$32,"交通情報")=0),$D162=0),"不要",IF(AND($F$12&gt;=$B162,COUNTIF($F$22:$I$32,"交通情報")&gt;=1,$D162=1,KZ162&lt;&gt;""),"OK","NG")))</f>
        <v>不要</v>
      </c>
      <c r="LD162" s="192" t="str">
        <f ca="1">IF($F$12&lt;$B162,"",IF(OR(AND($F$12&gt;=$B162,COUNTIF($F$35:$I$45,"交通情報")=0),$F162=0),"不要",IF(AND($F$12&gt;=$B162,COUNTIF($F$35:$I$45,"交通情報")&gt;=1,$F162=1,KZ162&lt;&gt;""),"OK","NG")))</f>
        <v>不要</v>
      </c>
      <c r="LF162" s="192" t="str">
        <f ca="1">IF($F$12&lt;$B162,"",IF(OR(AND($F$12&gt;=$B162,COUNTIF($F$48:$I$58,"交通情報")=0),$H162=0),"不要",IF(AND($F$12&gt;=$B162,COUNTIF($F$48:$I$58,"交通情報")&gt;=1,$H162=1,KZ162&lt;&gt;""),"OK","NG")))</f>
        <v>不要</v>
      </c>
      <c r="LH162" s="192" t="str">
        <f ca="1">IF($F$12&lt;$B162,"",IF(COUNTIF(LB162:LF162,"不要")=3,"OK",IF($N162="NG","日数NG",IF(KZ162="","OK",IF(AND(KZ162&gt;=0,KZ162&lt;&gt;"",ROUNDUP(KZ162,0)-ROUNDDOWN(KZ162,0)=0),"OK","NG")))))</f>
        <v>OK</v>
      </c>
      <c r="LJ162" s="107" t="str">
        <f ca="1">IF($F$12&lt;$B162,"",IF(COUNTIF(LB162:LF162,"不要")=3,"",IF(AND($F$12&gt;=$B162,ISNUMBER(KZ162)=TRUE),KZ162,0)))</f>
        <v/>
      </c>
      <c r="LL162" s="192" t="str">
        <f ca="1">IF($F$12&lt;$B162,"",IF(AND($F$12&gt;=$B162,INDIRECT("'総括分析データ '!"&amp;LL$78&amp;$C162)&lt;&gt;""),VALUE(INDIRECT("'総括分析データ '!"&amp;LL$78&amp;$C162)),""))</f>
        <v/>
      </c>
      <c r="LN162" s="192" t="str">
        <f ca="1">IF($F$12&lt;$B162,"",IF(OR(AND($F$12&gt;=$B162,COUNTIF($F$22:$I$32,"交通情報")=0),$D162=0),"不要",IF(AND($F$12&gt;=$B162,COUNTIF($F$22:$I$32,"交通情報")&gt;=1,$J162="NG"),"日数NG",IF(AND($F$12&gt;=$B162,COUNTIF($F$22:$I$32,"交通情報")&gt;=1,$D162=1,LL162&lt;&gt;""),"OK","NG"))))</f>
        <v>不要</v>
      </c>
      <c r="LP162" s="192" t="str">
        <f ca="1">IF($F$12&lt;$B162,"",IF(OR(AND($F$12&gt;=$B162,COUNTIF($F$35:$I$45,"交通情報")=0),$F162=0),"不要",IF(AND($F$12&gt;=$B162,COUNTIF($F$35:$I$45,"交通情報")&gt;=1,$J162="NG"),"日数NG",IF(AND($F$12&gt;=$B162,COUNTIF($F$35:$I$45,"交通情報")&gt;=1,$F162=1,LL162&lt;&gt;""),"OK","NG"))))</f>
        <v>不要</v>
      </c>
      <c r="LR162" s="192" t="str">
        <f ca="1">IF($F$12&lt;$B162,"",IF(OR(AND($F$12&gt;=$B162,COUNTIF($F$48:$I$58,"交通情報")=0),$H162=0),"不要",IF(AND($F$12&gt;=$B162,COUNTIF($F$48:$I$58,"交通情報")&gt;=1,$J162="NG"),"日数NG",IF(AND($F$12&gt;=$B162,COUNTIF($F$48:$I$58,"交通情報")&gt;=1,$H162=1,LL162&lt;&gt;""),"OK","NG"))))</f>
        <v>不要</v>
      </c>
      <c r="LT162" s="192" t="str">
        <f ca="1">IF($F$12&lt;$B162,"",IF(COUNTIF(LN162:LR162,"不要")=3,"OK",IF($N162="NG","日数NG",IF(LL162&gt;=0,"OK","NG"))))</f>
        <v>OK</v>
      </c>
      <c r="LV162" s="192" t="str">
        <f ca="1">IF($F$12&lt;$B162,"",IF(COUNTIF(LN162:LR162,"不要")=3,"OK",IF($N162="NG","日数NG",IF(OR(AND($F$12&gt;=$B162,$N162="OK",$CH162&gt;=0,LL162&lt;=$CH162),AND($F$12&gt;=$B162,$N162="OK",$CH162="",LL162&lt;=$L162*1440)),"OK","NG"))))</f>
        <v>OK</v>
      </c>
      <c r="LX162" s="107" t="str">
        <f ca="1">IF($F$12&lt;$B162,"",IF(COUNTIF(LN162:LR162,"不要")=3,"",IF(AND($F$12&gt;=$B162,ISNUMBER(LL162)=TRUE),LL162,0)))</f>
        <v/>
      </c>
      <c r="LZ162">
        <v>42</v>
      </c>
      <c r="MB162" s="192" t="str">
        <f ca="1">IF($F$12&lt;$B162,"",IF(AND($F$12&gt;=$B162,INDIRECT("'総括分析データ '!"&amp;MB$78&amp;$C162)&lt;&gt;""),VALUE(INDIRECT("'総括分析データ '!"&amp;MB$78&amp;$C162)),""))</f>
        <v/>
      </c>
      <c r="MD162" s="192" t="str">
        <f ca="1">IF($F$12&lt;$B162,"",IF(OR(AND($F$12&gt;=$B162,COUNTIF($F$22:$I$32,"温度情報")=0),$D162=0),"不要",IF(AND($F$12&gt;=$B162,COUNTIF($F$22:$I$32,"温度情報")&gt;=1,$J162="NG"),"日数NG",IF(AND($F$12&gt;=$B162,COUNTIF($F$22:$I$32,"温度情報")&gt;=1,$D162=1,MB162&lt;&gt;""),"OK","NG"))))</f>
        <v>不要</v>
      </c>
      <c r="MF162" s="192" t="str">
        <f ca="1">IF($F$12&lt;$B162,"",IF(OR(AND($F$12&gt;=$B162,COUNTIF($F$35:$I$45,"温度情報")=0),$F162=0),"不要",IF(AND($F$12&gt;=$B162,COUNTIF($F$35:$I$45,"温度情報")&gt;=1,$J162="NG"),"日数NG",IF(AND($F$12&gt;=$B162,COUNTIF($F$35:$I$45,"温度情報")&gt;=1,$F162=1,MB162&lt;&gt;""),"OK","NG"))))</f>
        <v>不要</v>
      </c>
      <c r="MH162" s="192" t="str">
        <f ca="1">IF($F$12&lt;$B162,"",IF(OR(AND($F$12&gt;=$B162,COUNTIF($F$48:$I$58,"温度情報")=0),$H162=0),"不要",IF(AND($F$12&gt;=$B162,COUNTIF($F$48:$I$58,"温度情報")&gt;=1,$J162="NG"),"日数NG",IF(AND($F$12&gt;=$B162,COUNTIF($F$48:$I$58,"温度情報")&gt;=1,$H162=1,MB162&lt;&gt;""),"OK","NG"))))</f>
        <v>不要</v>
      </c>
      <c r="MJ162" s="192" t="str">
        <f ca="1">IF($F$12&lt;$B162,"",IF(COUNTIF(MD162:MH162,"不要")=3,"OK",IF(AND($F$12&gt;=$B162,MB162&gt;100,MB162&lt;-100),"BC","OK")))</f>
        <v>OK</v>
      </c>
      <c r="ML162" s="107" t="str">
        <f ca="1">IF($F$12&lt;$B162,"",IF(COUNTIF(MD162:MH162,"不要")=3,"",IF(AND($F$12&gt;=$B162,ISNUMBER(MB162)=TRUE),MB162,0)))</f>
        <v/>
      </c>
      <c r="MN162" s="192" t="str">
        <f ca="1">IF($F$12&lt;$B162,"",IF(AND($F$12&gt;=$B162,INDIRECT("'総括分析データ '!"&amp;MN$78&amp;$C162)&lt;&gt;""),VALUE(INDIRECT("'総括分析データ '!"&amp;MN$78&amp;$C162)),""))</f>
        <v/>
      </c>
      <c r="MP162" s="192" t="str">
        <f ca="1">IF($F$12&lt;$B162,"",IF(OR(AND($F$12&gt;=$B162,COUNTIF($F$22:$I$32,"温度情報")=0),$D162=0),"不要",IF(AND($F$12&gt;=$B162,COUNTIF($F$22:$I$32,"温度情報")&gt;=1,$J162="NG"),"日数NG",IF(AND($F$12&gt;=$B162,COUNTIF($F$22:$I$32,"温度情報")&gt;=1,$D162=1,MN162&lt;&gt;""),"OK","NG"))))</f>
        <v>不要</v>
      </c>
      <c r="MR162" s="192" t="str">
        <f ca="1">IF($F$12&lt;$B162,"",IF(OR(AND($F$12&gt;=$B162,COUNTIF($F$35:$I$45,"温度情報")=0),$F162=0),"不要",IF(AND($F$12&gt;=$B162,COUNTIF($F$35:$I$45,"温度情報")&gt;=1,$J162="NG"),"日数NG",IF(AND($F$12&gt;=$B162,COUNTIF($F$35:$I$45,"温度情報")&gt;=1,$F162=1,MN162&lt;&gt;""),"OK","NG"))))</f>
        <v>不要</v>
      </c>
      <c r="MT162" s="192" t="str">
        <f ca="1">IF($F$12&lt;$B162,"",IF(OR(AND($F$12&gt;=$B162,COUNTIF($F$48:$I$58,"温度情報")=0),$H162=0),"不要",IF(AND($F$12&gt;=$B162,COUNTIF($F$48:$I$58,"温度情報")&gt;=1,$J162="NG"),"日数NG",IF(AND($F$12&gt;=$B162,COUNTIF($F$48:$I$58,"温度情報")&gt;=1,$H162=1,MN162&lt;&gt;""),"OK","NG"))))</f>
        <v>不要</v>
      </c>
      <c r="MV162" s="192" t="str">
        <f ca="1">IF($F$12&lt;$B162,"",IF(COUNTIF(MP162:MT162,"不要")=3,"OK",IF(AND($F$12&gt;=$B162,MN162&gt;100,MN162&lt;-100),"BC","OK")))</f>
        <v>OK</v>
      </c>
      <c r="MX162" s="107" t="str">
        <f ca="1">IF($F$12&lt;$B162,"",IF(COUNTIF(MP162:MT162,"不要")=3,"",IF(AND($F$12&gt;=$B162,ISNUMBER(MN162)=TRUE),MN162,0)))</f>
        <v/>
      </c>
      <c r="MZ162" s="192" t="str">
        <f ca="1">IF($F$12&lt;$B162,"",IF(AND($F$12&gt;=$B162,INDIRECT("'総括分析データ '!"&amp;MZ$78&amp;$C162)&lt;&gt;""),VALUE(INDIRECT("'総括分析データ '!"&amp;MZ$78&amp;$C162)),""))</f>
        <v/>
      </c>
      <c r="NB162" s="192" t="str">
        <f ca="1">IF($F$12&lt;$B162,"",IF(OR(AND($F$12&gt;=$B162,COUNTIF($F$22:$I$32,"温度情報")=0),$D162=0),"不要",IF(AND($F$12&gt;=$B162,COUNTIF($F$22:$I$32,"温度情報")&gt;=1,$J162="NG"),"日数NG",IF(AND($F$12&gt;=$B162,COUNTIF($F$22:$I$32,"温度情報")&gt;=1,$D162=1,MZ162&lt;&gt;""),"OK","NG"))))</f>
        <v>不要</v>
      </c>
      <c r="ND162" s="192" t="str">
        <f ca="1">IF($F$12&lt;$B162,"",IF(OR(AND($F$12&gt;=$B162,COUNTIF($F$35:$I$45,"温度情報")=0),$F162=0),"不要",IF(AND($F$12&gt;=$B162,COUNTIF($F$35:$I$45,"温度情報")&gt;=1,$J162="NG"),"日数NG",IF(AND($F$12&gt;=$B162,COUNTIF($F$35:$I$45,"温度情報")&gt;=1,$F162=1,MZ162&lt;&gt;""),"OK","NG"))))</f>
        <v>不要</v>
      </c>
      <c r="NF162" s="192" t="str">
        <f ca="1">IF($F$12&lt;$B162,"",IF(OR(AND($F$12&gt;=$B162,COUNTIF($F$48:$I$58,"温度情報")=0),$H162=0),"不要",IF(AND($F$12&gt;=$B162,COUNTIF($F$48:$I$58,"温度情報")&gt;=1,$J162="NG"),"日数NG",IF(AND($F$12&gt;=$B162,COUNTIF($F$48:$I$58,"温度情報")&gt;=1,$H162=1,MZ162&lt;&gt;""),"OK","NG"))))</f>
        <v>不要</v>
      </c>
      <c r="NH162" s="192" t="str">
        <f ca="1">IF($F$12&lt;$B162,"",IF(COUNTIF(NB162:NF162,"不要")=3,"OK",IF($N162="NG","日数NG",IF(MZ162="","OK",IF(AND(MZ162&gt;=0,MZ162&lt;&gt;"",ROUNDUP(MZ162,0)-ROUNDDOWN(MZ162,0)=0),"OK","NG")))))</f>
        <v>OK</v>
      </c>
      <c r="NJ162" s="107" t="str">
        <f ca="1">IF($F$12&lt;$B162,"",IF(COUNTIF(NB162:NF162,"不要")=3,"",IF(AND($F$12&gt;=$B162,ISNUMBER(MZ162)=TRUE),MZ162,0)))</f>
        <v/>
      </c>
      <c r="NL162">
        <v>42</v>
      </c>
      <c r="NN162" s="192" t="str">
        <f ca="1">IF($F$12&lt;$B162,"",IF(AND($F$12&gt;=$B162,INDIRECT("'総括分析データ '!"&amp;NN$78&amp;$C162)&lt;&gt;""),INDIRECT("'総括分析データ '!"&amp;NN$78&amp;$C162),""))</f>
        <v/>
      </c>
      <c r="NP162" s="192" t="str">
        <f>IF(OR($F$12&lt;$B162,AND($F$64="",$H$64="",$J$64="")),"",IF(AND($F$12&gt;=$B162,OR($F$64="",$D162=0)),"不要",IF(AND($F$12&gt;=$B162,$F$64&lt;&gt;"",$D162=1,NN162&lt;&gt;""),"OK","NG")))</f>
        <v/>
      </c>
      <c r="NR162" s="192" t="str">
        <f>IF(OR($F$12&lt;$B162,AND($F$64="",$H$64="",$J$64="")),"",IF(AND($F$12&gt;=$B162,OR($H$64="",$H$64=17,$D162=0)),"不要",IF(AND($F$12&gt;=$B162,$H$64&lt;&gt;"",$D162=1,NN162&lt;&gt;""),"OK","NG")))</f>
        <v/>
      </c>
      <c r="NT162" s="107" t="str">
        <f>IF(OR(COUNTIF(NP162:NR162,"不要")=2,AND(NP162="",NR162="")),"",NN162)</f>
        <v/>
      </c>
      <c r="NV162" s="192" t="str">
        <f ca="1">IF($F$12&lt;$B162,"",IF(AND($F$12&gt;=$B162,INDIRECT("'総括分析データ '!"&amp;NV$78&amp;$C162)&lt;&gt;""),INDIRECT("'総括分析データ '!"&amp;NV$78&amp;$C162),""))</f>
        <v/>
      </c>
      <c r="NX162" s="192" t="str">
        <f>IF(OR($F$12&lt;$B162,AND($F$66="",$H$66="",$J$66="")),"",IF(AND($F$12&gt;=$B162,OR($F$66="",$D162=0)),"不要",IF(AND($F$12&gt;=$B162,$F$66&lt;&gt;"",$D162=1,NV162&lt;&gt;""),"OK","NG")))</f>
        <v/>
      </c>
      <c r="NZ162" s="192" t="str">
        <f>IF(OR($F$12&lt;$B162,AND($F$66="",$H$66="",$J$66="")),"",IF(AND($F$12&gt;=$B162,OR($H$66="",$H$66=17,$D162=0)),"不要",IF(AND($F$12&gt;=$B162,$H$66&lt;&gt;"",$D162=1,NV162&lt;&gt;""),"OK","NG")))</f>
        <v/>
      </c>
      <c r="OB162" s="107" t="str">
        <f>IF(OR(COUNTIF(NX162:NZ162,"不要")=2,AND(NX162="",NZ162="")),"",NV162)</f>
        <v/>
      </c>
      <c r="OD162" s="192" t="str">
        <f ca="1">IF($F$12&lt;$B162,"",IF(AND($F$12&gt;=$B162,INDIRECT("'総括分析データ '!"&amp;OD$78&amp;$C162)&lt;&gt;""),INDIRECT("'総括分析データ '!"&amp;OD$78&amp;$C162),""))</f>
        <v/>
      </c>
      <c r="OF162" s="192" t="str">
        <f>IF(OR($F$12&lt;$B162,AND($F$68="",$H$68="",$J$68="")),"",IF(AND($F$12&gt;=$B162,OR($F$68="",$D162=0)),"不要",IF(AND($F$12&gt;=$B162,$F$68&lt;&gt;"",$D162=1,OD162&lt;&gt;""),"OK","NG")))</f>
        <v/>
      </c>
      <c r="OH162" s="192" t="str">
        <f>IF(OR($F$12&lt;$B162,AND($F$68="",$H$68="",$J$68="")),"",IF(AND($F$12&gt;=$B162,OR($H$68="",$H$68=17,$D162=0)),"不要",IF(AND($F$12&gt;=$B162,$H$68&lt;&gt;"",$D162=1,OD162&lt;&gt;""),"OK","NG")))</f>
        <v/>
      </c>
      <c r="OJ162" s="107" t="str">
        <f>IF(OR(COUNTIF(OF162:OH162,"不要")=2,AND(OF162="",OH162="")),"",OD162)</f>
        <v/>
      </c>
      <c r="OL162" s="192" t="str">
        <f ca="1">IF($F$12&lt;$B162,"",IF(AND($F$12&gt;=$B162,INDIRECT("'総括分析データ '!"&amp;OL$78&amp;$C162)&lt;&gt;""),INDIRECT("'総括分析データ '!"&amp;OL$78&amp;$C162),""))</f>
        <v/>
      </c>
      <c r="ON162" s="192" t="str">
        <f>IF(OR($F$12&lt;$B162,AND($F$70="",$H$70="",$J$70="")),"",IF(AND($F$12&gt;=$B162,OR($F$70="",$D162=0)),"不要",IF(AND($F$12&gt;=$B162,$F$70&lt;&gt;"",$D162=1,OL162&lt;&gt;""),"OK","NG")))</f>
        <v/>
      </c>
      <c r="OP162" s="192" t="str">
        <f>IF(OR($F$12&lt;$B162,AND($F$70="",$H$70="",$J$70="")),"",IF(AND($F$12&gt;=$B162,OR($H$70="",$H$70=17,$D162=0)),"不要",IF(AND($F$12&gt;=$B162,$H$70&lt;&gt;"",$D162=1,OL162&lt;&gt;""),"OK","NG")))</f>
        <v/>
      </c>
      <c r="OR162" s="107" t="str">
        <f>IF(OR(COUNTIF(ON162:OP162,"不要")=2,AND(ON162="",OP162="")),"",OL162)</f>
        <v/>
      </c>
    </row>
    <row r="163" spans="2:408" ht="5.0999999999999996" customHeight="1" thickBot="1" x14ac:dyDescent="0.2">
      <c r="L163" s="6"/>
      <c r="CT163" s="108"/>
      <c r="EF163" s="108"/>
      <c r="FJ163" s="108"/>
      <c r="FL163" s="108"/>
      <c r="FZ163" s="108"/>
      <c r="GR163" s="108"/>
      <c r="HF163" s="108"/>
      <c r="HV163" s="108"/>
      <c r="IT163" s="6"/>
      <c r="JL163" s="108"/>
      <c r="JX163" s="6"/>
      <c r="KJ163" s="6"/>
      <c r="KX163" s="6"/>
      <c r="LJ163" s="6"/>
      <c r="LX163" s="108"/>
      <c r="ML163" s="6"/>
      <c r="MX163" s="6"/>
      <c r="NJ163" s="6"/>
    </row>
    <row r="164" spans="2:408" ht="14.25" thickBot="1" x14ac:dyDescent="0.2">
      <c r="B164">
        <v>43</v>
      </c>
      <c r="C164">
        <v>56</v>
      </c>
      <c r="D164" s="52">
        <f ca="1">IF($F$12&lt;$B164,"",IF(AND($F$12&gt;=$B164,INDIRECT("'総括分析データ '!"&amp;D$78&amp;$C164)="○"),1,IF(AND($F$12&gt;=$B164,INDIRECT("'総括分析データ '!"&amp;D$78&amp;$C164)&lt;&gt;"○"),0)))</f>
        <v>0</v>
      </c>
      <c r="F164" s="52">
        <f ca="1">IF($F$12&lt;$B164,"",IF(AND($F$12&gt;=$B164,INDIRECT("'総括分析データ '!"&amp;F$78&amp;$C164)="○"),1,IF(AND($F$12&gt;=$B164,INDIRECT("'総括分析データ '!"&amp;F$78&amp;$C164)&lt;&gt;"○"),0)))</f>
        <v>0</v>
      </c>
      <c r="H164" s="52">
        <f ca="1">IF($F$12&lt;$B164,"",IF(AND($F$12&gt;=$B164,INDIRECT("'総括分析データ '!"&amp;H$78&amp;$C164)="○"),1,IF(AND($F$12&gt;=$B164,INDIRECT("'総括分析データ '!"&amp;H$78&amp;$C164)&lt;&gt;"○"),0)))</f>
        <v>0</v>
      </c>
      <c r="J164" s="192" t="str">
        <f ca="1">IF($F$12&lt;B164,"",IF(AND($F$12&gt;=B164,$F$18="",H164=1),"NG",IF(AND($F$12&gt;=B164,$F$18=17,D164=0,F164=0,H164=0),"NG",IF(AND($F$12&gt;=B164,$F$18="",D164=0,F164=0),"NG",IF(AND($F$12&gt;=B164,OR(D164&gt;=2,F164&gt;=2,H164&gt;=2)),"NG","OK")))))</f>
        <v>NG</v>
      </c>
      <c r="L164" s="52">
        <f ca="1">IF($F$12&lt;B164,"",IF(ISNUMBER(INDIRECT("'総括分析データ '!"&amp;L$78&amp;$C164))=TRUE,VALUE(INDIRECT("'総括分析データ '!"&amp;L$78&amp;$C164)),0))</f>
        <v>0</v>
      </c>
      <c r="N164" s="192" t="str">
        <f ca="1">IF($F$12&lt;$B164,"",IF(AND(L164="",L164&lt;10),"NG","OK"))</f>
        <v>OK</v>
      </c>
      <c r="O164" s="6"/>
      <c r="P164" s="52" t="str">
        <f ca="1">IF($F$12&lt;$B164,"",IF(AND($F$12&gt;=$B164,INDIRECT("'総括分析データ '!"&amp;P$78&amp;$C164)&lt;&gt;""),INDIRECT("'総括分析データ '!"&amp;P$78&amp;$C164),""))</f>
        <v/>
      </c>
      <c r="R164" s="52" t="str">
        <f ca="1">IF($F$12&lt;$B164,"",IF(AND($F$12&gt;=$B164,INDIRECT("'総括分析データ '!"&amp;R$78&amp;$C164)&lt;&gt;""),UPPER(INDIRECT("'総括分析データ '!"&amp;R$78&amp;$C164)),""))</f>
        <v/>
      </c>
      <c r="T164" s="52" t="str">
        <f ca="1">IF($F$12&lt;$B164,"",IF(AND($F$12&gt;=$B164,INDIRECT("'総括分析データ '!"&amp;T$78&amp;$C164)&lt;&gt;""),INDIRECT("'総括分析データ '!"&amp;T$78&amp;$C164),""))</f>
        <v/>
      </c>
      <c r="V164" s="52" t="str">
        <f ca="1">IF($F$12&lt;$B164,"",IF(AND($F$12&gt;=$B164,INDIRECT("'総括分析データ '!"&amp;V$78&amp;$C164)&lt;&gt;""),VALUE(INDIRECT("'総括分析データ '!"&amp;V$78&amp;$C164)),""))</f>
        <v/>
      </c>
      <c r="X164" s="192" t="str">
        <f ca="1">IF($F$12&lt;$B164,"",IF(AND($F$12&gt;=$B164,COUNTIF(プルダウンリスト!$F$3:$F$137,反映・確認シート!P164)=1,COUNTIF(プルダウンリスト!$H$3:$H$4233,反映・確認シート!R164)&gt;=1,T164&lt;&gt;"",V164&lt;&gt;""),"OK","NG"))</f>
        <v>NG</v>
      </c>
      <c r="Z164" s="453" t="str">
        <f ca="1">P164&amp;R164&amp;T164&amp;V164</f>
        <v/>
      </c>
      <c r="AA164" s="454"/>
      <c r="AB164" s="455"/>
      <c r="AD164" s="453" t="str">
        <f ca="1">IF($F$12&lt;$B164,"",IF(AND($F$12&gt;=$B164,INDIRECT("'総括分析データ '!"&amp;AD$78&amp;$C164)&lt;&gt;""),ASC(INDIRECT("'総括分析データ '!"&amp;AD$78&amp;$C164)),""))</f>
        <v/>
      </c>
      <c r="AE164" s="454"/>
      <c r="AF164" s="455"/>
      <c r="AH164" s="192" t="str">
        <f ca="1">IF($F$12&lt;$B164,"",IF(AND($F$12&gt;=$B164,AD164&lt;&gt;""),"OK","NG"))</f>
        <v>NG</v>
      </c>
      <c r="AJ164" s="462" t="str">
        <f ca="1">IF($F$12&lt;$B164,"",IF(AND($F$12&gt;=$B164,INDIRECT("'総括分析データ '!"&amp;AJ$78&amp;$C164)&lt;&gt;""),DBCS(SUBSTITUTE(SUBSTITUTE(INDIRECT("'総括分析データ '!"&amp;AJ$78&amp;$C164),"　"," ")," ","")),""))</f>
        <v/>
      </c>
      <c r="AK164" s="463"/>
      <c r="AL164" s="464"/>
      <c r="AN164" s="192" t="str">
        <f ca="1">IF($F$12&lt;$B164,"",IF(AND($F$12&gt;=$B164,AJ164&lt;&gt;""),"OK","BC"))</f>
        <v>BC</v>
      </c>
      <c r="AP164" s="52" t="str">
        <f ca="1">IF(OR($F$12&lt;$B164,INDIRECT("'総括分析データ '!"&amp;AP$78&amp;$C164)=""),"",INDIRECT("'総括分析データ '!"&amp;AP$78&amp;$C164))</f>
        <v/>
      </c>
      <c r="AR164" s="192" t="str">
        <f ca="1">IF($F$12&lt;$B164,"",IF(AND($F$12&gt;=$B164,COUNTIF(プルダウンリスト!$C$13:$C$16,反映・確認シート!AP164)=1),"OK","NG"))</f>
        <v>NG</v>
      </c>
      <c r="AT164">
        <v>43</v>
      </c>
      <c r="AV164" s="192" t="str">
        <f ca="1">IF($F$12&lt;$B164,"",IF(AND($F$12&gt;=$B164,INDIRECT("'総括分析データ '!"&amp;AV$78&amp;$C164)&lt;&gt;""),INDIRECT("'総括分析データ '!"&amp;AV$78&amp;$C164),""))</f>
        <v/>
      </c>
      <c r="AX164" s="192" t="str">
        <f ca="1">IF($F$12&lt;$B164,"",IF($N164="NG","日数NG",IF(OR(AND($F$6="連携前",$F$12&gt;=$B164,AV164&gt;0,AV164&lt;L164*2880),AND($F$6="連携後",$F$12&gt;=$B164,AV164&gt;=0,AV164&lt;L164*2880)),"OK","NG")))</f>
        <v>NG</v>
      </c>
      <c r="AZ164" s="92">
        <f ca="1">IF($F$12&lt;$B164,"",IF(AND($F$12&gt;=$B164,ISNUMBER(AV164)=TRUE),AV164,0))</f>
        <v>0</v>
      </c>
      <c r="BB164" s="192" t="str">
        <f ca="1">IF($F$12&lt;$B164,"",IF(AND($F$12&gt;=$B164,INDIRECT("'総括分析データ '!"&amp;BB$78&amp;$C164)&lt;&gt;""),VALUE(INDIRECT("'総括分析データ '!"&amp;BB$78&amp;$C164)),""))</f>
        <v/>
      </c>
      <c r="BD164" s="192" t="str">
        <f ca="1">IF($F$12&lt;$B164,"",IF($N164="NG","日数NG",IF(BB164="","NG",IF(AND($F$12&gt;=$B164,$BB164&lt;=$L164*100),"OK","BC"))))</f>
        <v>NG</v>
      </c>
      <c r="BF164" s="192" t="str">
        <f ca="1">IF($F$12&lt;$B164,"",IF(OR($AX164="NG",$AX164="日数NG"),"距離NG",IF(AND($F$12&gt;=$B164,OR(AND($F$6="連携前",$BB164&gt;0),AND($F$6="連携後",$AZ164=0,$BB164=0),AND($F$6="連携後",$AZ164&gt;0,$BB164&gt;0))),"OK","NG")))</f>
        <v>距離NG</v>
      </c>
      <c r="BH164" s="92" t="str">
        <f ca="1">IF($F$12&lt;$B164,"",BB164)</f>
        <v/>
      </c>
      <c r="BJ164" s="192" t="str">
        <f ca="1">IF($F$12&lt;$B164,"",IF(AND($F$12&gt;=$B164,INDIRECT("'総括分析データ '!"&amp;BJ$78&amp;$C164)&lt;&gt;""),VALUE(INDIRECT("'総括分析データ '!"&amp;BJ$78&amp;$C164)),""))</f>
        <v/>
      </c>
      <c r="BL164" s="192" t="str">
        <f ca="1">IF($F$12&lt;$B164,"",IF($N164="NG","日数NG",IF(AND(BJ164&gt;=0,BJ164&lt;&gt;"",BJ164&lt;=100),"OK","NG")))</f>
        <v>NG</v>
      </c>
      <c r="BN164" s="92">
        <f ca="1">IF($F$12&lt;$B164,"",IF(AND($F$12&gt;=$B164,ISNUMBER(BJ164)=TRUE),BJ164,0))</f>
        <v>0</v>
      </c>
      <c r="BP164" s="192" t="str">
        <f ca="1">IF($F$12&lt;$B164,"",IF(AND($F$12&gt;=$B164,INDIRECT("'総括分析データ '!"&amp;BP$78&amp;$C164)&lt;&gt;""),VALUE(INDIRECT("'総括分析データ '!"&amp;BP$78&amp;$C164)),""))</f>
        <v/>
      </c>
      <c r="BR164" s="192" t="str">
        <f ca="1">IF($F$12&lt;$B164,"",IF(OR($AX164="NG",$AX164="日数NG"),"距離NG",IF(BP164="","NG",IF(AND($F$12&gt;=$B164,OR(AND($F$6="連携前",$BP164&gt;0),AND($F$6="連携後",$AZ164=0,$BP164=0),AND($F$6="連携後",$AZ164&gt;0,$BP164&gt;0))),"OK","NG"))))</f>
        <v>距離NG</v>
      </c>
      <c r="BT164" s="92">
        <f ca="1">IF($F$12&lt;$B164,"",IF(AND($F$12&gt;=$B164,ISNUMBER(BP164)=TRUE),BP164,0))</f>
        <v>0</v>
      </c>
      <c r="BV164" s="192" t="str">
        <f ca="1">IF($F$12&lt;$B164,"",IF(AND($F$12&gt;=$B164,INDIRECT("'総括分析データ '!"&amp;BV$78&amp;$C164)&lt;&gt;""),VALUE(INDIRECT("'総括分析データ '!"&amp;BV$78&amp;$C164)),""))</f>
        <v/>
      </c>
      <c r="BX164" s="192" t="str">
        <f ca="1">IF($F$12&lt;$B164,"",IF(AND($F$12&gt;=$B164,$F$16=5,$BV164=""),"NG","OK"))</f>
        <v>OK</v>
      </c>
      <c r="BZ164" s="192" t="str">
        <f ca="1">IF($F$12&lt;$B164,"",IF(AND($F$12&gt;=$B164,$BP164&lt;&gt;"",$BV164&gt;$BP164),"NG","OK"))</f>
        <v>OK</v>
      </c>
      <c r="CB164" s="92">
        <f ca="1">IF($F$12&lt;$B164,"",IF(AND($F$12&gt;=$B164,ISNUMBER(BV164)=TRUE),BV164,0))</f>
        <v>0</v>
      </c>
      <c r="CD164" s="92">
        <f ca="1">IF($F$12&lt;$B164,"",IF(AND($F$12&gt;=$B164,ISNUMBER(INDIRECT("'総括分析データ '!"&amp;CD$78&amp;$C164)=TRUE)),INDIRECT("'総括分析データ '!"&amp;CD$78&amp;$C164),0))</f>
        <v>0</v>
      </c>
      <c r="CF164">
        <v>43</v>
      </c>
      <c r="CH164" s="192" t="str">
        <f ca="1">IF($F$12&lt;$B164,"",IF(AND($F$12&gt;=$B164,INDIRECT("'総括分析データ '!"&amp;CH$78&amp;$C164)&lt;&gt;""),VALUE(INDIRECT("'総括分析データ '!"&amp;CH$78&amp;$C164)),""))</f>
        <v/>
      </c>
      <c r="CJ164" s="192" t="str">
        <f ca="1">IF($F$12&lt;$B164,"",IF(OR(AND($F$12&gt;=$B164,COUNTIF($F$22:$I$32,"走行時間")=0),$D164=0),"不要",IF(AND($F$12&gt;=$B164,COUNTIF($F$22:$I$32,"走行時間")=1,$J164="NG"),"日数NG",IF(AND($F$12&gt;=$B164,COUNTIF($F$22:$I$32,"走行時間")=1,$D164=1,$CH164&lt;&gt;""),"OK","NG"))))</f>
        <v>不要</v>
      </c>
      <c r="CL164" s="192" t="str">
        <f ca="1">IF($F$12&lt;$B164,"",IF(OR(AND($F$12&gt;=$B164,COUNTIF($F$35:$I$45,"走行時間")=0),$F164=0),"不要",IF(AND($F$12&gt;=$B164,COUNTIF($F$35:$I$45,"走行時間")=1,$J164="NG"),"日数NG",IF(AND($F$12&gt;=$B164,COUNTIF($F$35:$I$45,"走行時間")=1,$F164=1,$CH164&lt;&gt;""),"OK","NG"))))</f>
        <v>不要</v>
      </c>
      <c r="CN164" s="192" t="str">
        <f ca="1">IF($F$12&lt;$B164,"",IF(OR(AND($F$12&gt;=$B164,COUNTIF($F$48:$I$58,"走行時間")=0),$H164=0),"不要",IF(AND($F$12&gt;=$B164,COUNTIF($F$48:$I$58,"走行時間")=1,$J164="NG"),"日数NG",IF(AND($F$12&gt;=$B164,COUNTIF($F$48:$I$58,"走行時間")=1,$H164=1,$CH164&lt;&gt;""),"OK","NG"))))</f>
        <v>不要</v>
      </c>
      <c r="CP164" s="192" t="str">
        <f ca="1">IF($F$12&lt;$B164,"",IF(COUNTIF($CJ164:$CN164,"不要")=3,"OK",IF(OR($AX164="NG",$AX164="日数NG"),"距離NG",IF(AND($F$12&gt;=$B164,OR(AND($F$6="連携前",CH164&gt;0),AND($F$6="連携後",$AZ164=0,CH164=0),AND($F$6="連携後",$AZ164&gt;0,CH164&gt;0))),"OK","NG"))))</f>
        <v>OK</v>
      </c>
      <c r="CR164" s="192" t="str">
        <f ca="1">IF($F$12&lt;$B164,"",IF(COUNTIF($CJ164:$CN164,"不要")=3,"OK",IF(OR($AX164="NG",$AX164="日数NG"),"距離NG",IF(AND($F$12&gt;=$B164,$L164*1440&gt;=CH164),"OK","NG"))))</f>
        <v>OK</v>
      </c>
      <c r="CT164" s="107" t="str">
        <f ca="1">IF(OR(COUNTIF($CJ164:$CN164,"不要")=3,$F$12&lt;$B164),"",IF(AND($F$12&gt;=$B164,ISNUMBER(CH164)=TRUE),CH164,0))</f>
        <v/>
      </c>
      <c r="CV164" s="192" t="str">
        <f ca="1">IF($F$12&lt;$B164,"",IF(AND($F$12&gt;=$B164,INDIRECT("'総括分析データ '!"&amp;CV$78&amp;$C164)&lt;&gt;""),VALUE(INDIRECT("'総括分析データ '!"&amp;CV$78&amp;$C164)),""))</f>
        <v/>
      </c>
      <c r="CX164" s="192" t="str">
        <f ca="1">IF($F$12&lt;$B164,"",IF(OR(AND($F$12&gt;=$B164,COUNTIF($F$22:$I$32,"平均速度")=0),$D164=0),"不要",IF(AND($F$12&gt;=$B164,COUNTIF($F$22:$I$32,"平均速度")=1,$J164="NG"),"日数NG",IF(AND($F$12&gt;=$B164,COUNTIF($F$22:$I$32,"平均速度")=1,$D164=1,$CH164&lt;&gt;""),"OK","NG"))))</f>
        <v>不要</v>
      </c>
      <c r="CZ164" s="192" t="str">
        <f ca="1">IF($F$12&lt;$B164,"",IF(OR(AND($F$12&gt;=$B164,COUNTIF($F$35:$I$45,"平均速度")=0),$F164=0),"不要",IF(AND($F$12&gt;=$B164,COUNTIF($F$35:$I$45,"平均速度")=1,$J164="NG"),"日数NG",IF(AND($F$12&gt;=$B164,COUNTIF($F$35:$I$45,"平均速度")=1,$F164=1,$CH164&lt;&gt;""),"OK","NG"))))</f>
        <v>不要</v>
      </c>
      <c r="DB164" s="192" t="str">
        <f ca="1">IF($F$12&lt;$B164,"",IF(OR(AND($F$12&gt;=$B164,COUNTIF($F$48:$I$58,"平均速度")=0),$H164=0),"不要",IF(AND($F$12&gt;=$B164,COUNTIF($F$48:$I$58,"平均速度")=1,$J164="NG"),"日数NG",IF(AND($F$12&gt;=$B164,COUNTIF($F$48:$I$58,"平均速度")=1,$H164=1,$CH164&lt;&gt;""),"OK","NG"))))</f>
        <v>不要</v>
      </c>
      <c r="DD164" s="192" t="str">
        <f ca="1">IF($F$12&lt;$B164,"",IF(COUNTIF($CX164:$DB164,"不要")=3,"OK",IF(OR($AX164="NG",$AX164="日数NG"),"距離NG",IF(AND($F$12&gt;=$B164,OR(AND($F$6="連携前",CV164&gt;0),AND($F$6="連携後",$AV164=0,CV164=0),AND($F$6="連携後",$AV164&gt;0,CV164&gt;0))),"OK","NG"))))</f>
        <v>OK</v>
      </c>
      <c r="DF164" s="192" t="str">
        <f ca="1">IF($F$12&lt;$B164,"",IF(COUNTIF($CX164:$DB164,"不要")=3,"OK",IF(OR($AX164="NG",$AX164="日数NG"),"距離NG",IF(AND($F$12&gt;=$B164,CV164&lt;60),"OK",IF(AND($F$12&gt;=$B164,CV164&lt;120),"BC","NG")))))</f>
        <v>OK</v>
      </c>
      <c r="DH164" s="107" t="str">
        <f ca="1">IF(OR($F$12&lt;$B164,COUNTIF($CX164:$DB164,"不要")=3),"",IF(AND($F$12&gt;=$B164,ISNUMBER(CV164)=TRUE),CV164,0))</f>
        <v/>
      </c>
      <c r="DJ164">
        <v>43</v>
      </c>
      <c r="DL164" s="192" t="str">
        <f ca="1">IF($F$12&lt;$B164,"",IF(AND($F$12&gt;=$B164,INDIRECT("'総括分析データ '!"&amp;DL$78&amp;$C164)&lt;&gt;""),VALUE(INDIRECT("'総括分析データ '!"&amp;DL$78&amp;$C164)),""))</f>
        <v/>
      </c>
      <c r="DN164" s="192" t="str">
        <f ca="1">IF($F$12&lt;$B164,"",IF(OR(AND($F$12&gt;=$B164,COUNTIF($F$22:$I$32,"走行距離（高速道路）")=0),$D164=0),"不要",IF(AND($F$12&gt;=$B164,COUNTIF($F$22:$I$32,"走行距離（高速道路）")&gt;=1,$J164="NG"),"日数NG",IF(AND($F$12&gt;=$B164,COUNTIF($F$22:$I$32,"走行距離（高速道路）")&gt;=1,$D164=1,$CH164&lt;&gt;""),"OK","NG"))))</f>
        <v>不要</v>
      </c>
      <c r="DP164" s="192" t="str">
        <f ca="1">IF($F$12&lt;$B164,"",IF(OR(AND($F$12&gt;=$B164,COUNTIF($F$35:$I$45,"走行距離（高速道路）")=0),$F164=0),"不要",IF(AND($F$12&gt;=$B164,COUNTIF($F$35:$I$45,"走行距離（高速道路）")&gt;=1,$J164="NG"),"日数NG",IF(AND($F$12&gt;=$B164,COUNTIF($F$35:$I$45,"走行距離（高速道路）")&gt;=1,$F164=1,$CH164&lt;&gt;""),"OK","NG"))))</f>
        <v>不要</v>
      </c>
      <c r="DR164" s="192" t="str">
        <f ca="1">IF($F$12&lt;$B164,"",IF(OR(AND($F$12&gt;=$B164,COUNTIF($F$48:$I$58,"走行距離（高速道路）")=0),$H164=0),"不要",IF(AND($F$12&gt;=$B164,COUNTIF($F$48:$I$58,"走行距離（高速道路）")&gt;=1,$J164="NG"),"日数NG",IF(AND($F$12&gt;=$B164,COUNTIF($F$48:$I$58,"走行距離（高速道路）")&gt;=1,$H164=1,$CH164&lt;&gt;""),"OK","NG"))))</f>
        <v>不要</v>
      </c>
      <c r="DT164" s="192" t="str">
        <f ca="1">IF($F$12&lt;$B164,"",IF(COUNTIF($DN164:$DR164,"不要")=3,"OK",IF(OR($AX164="NG",$AX164="日数NG"),"距離NG",IF(DL164&gt;=0,"OK","NG"))))</f>
        <v>OK</v>
      </c>
      <c r="DV164" s="192" t="str">
        <f ca="1">IF($F$12&lt;$B164,"",IF(COUNTIF($DN164:$DR164,"不要")=3,"OK",IF(OR($AX164="NG",$AX164="日数NG"),"距離NG",IF(AND($F$12&gt;=$B164,AX164="OK",OR(DL164&lt;=AZ164,DL164="")),"OK","NG"))))</f>
        <v>OK</v>
      </c>
      <c r="DX164" s="107" t="str">
        <f ca="1">IF(OR($F$12&lt;$B164,COUNTIF($DN164:$DR164,"不要")=3),"",IF(AND($F$12&gt;=$B164,ISNUMBER(DL164)=TRUE),DL164,0))</f>
        <v/>
      </c>
      <c r="DZ164" s="192" t="str">
        <f ca="1">IF($F$12&lt;$B164,"",IF(AND($F$12&gt;=$B164,INDIRECT("'総括分析データ '!"&amp;DZ$78&amp;$C164)&lt;&gt;""),VALUE(INDIRECT("'総括分析データ '!"&amp;DZ$78&amp;$C164)),""))</f>
        <v/>
      </c>
      <c r="EB164" s="192" t="str">
        <f ca="1">IF($F$12&lt;$B164,"",IF(COUNTIF($CJ164:$CN164,"不要")=3,"OK",IF($N164="NG","日数NG",IF(OR(DZ164&gt;=0,DZ164=""),"OK","NG"))))</f>
        <v>OK</v>
      </c>
      <c r="ED164" s="192" t="str">
        <f ca="1">IF($F$12&lt;$B164,"",IF(COUNTIF($CJ164:$CN164,"不要")=3,"OK",IF($N164="NG","日数NG",IF(OR(DZ164&lt;=CH164,DZ164=""),"OK","NG"))))</f>
        <v>OK</v>
      </c>
      <c r="EF164" s="107">
        <f ca="1">IF($F$12&lt;$B164,"",IF(AND($F$12&gt;=$B164,ISNUMBER(DZ164)=TRUE),DZ164,0))</f>
        <v>0</v>
      </c>
      <c r="EH164" s="192" t="str">
        <f ca="1">IF($F$12&lt;$B164,"",IF(AND($F$12&gt;=$B164,INDIRECT("'総括分析データ '!"&amp;EH$78&amp;$C164)&lt;&gt;""),VALUE(INDIRECT("'総括分析データ '!"&amp;EH$78&amp;$C164)),""))</f>
        <v/>
      </c>
      <c r="EJ164" s="192" t="str">
        <f ca="1">IF($F$12&lt;$B164,"",IF(COUNTIF($CX164:$DB164,"不要")=3,"OK",IF(OR($AX164="NG",$AX164="日数NG"),"距離NG",IF(OR(EH164&gt;=0,EH164=""),"OK","NG"))))</f>
        <v>OK</v>
      </c>
      <c r="EL164" s="192" t="str">
        <f ca="1">IF($F$12&lt;$B164,"",IF(COUNTIF($CX164:$DB164,"不要")=3,"OK",IF(OR($AX164="NG",$AX164="日数NG"),"距離NG",IF(OR(EH164&lt;=120,EH164=""),"OK","NG"))))</f>
        <v>OK</v>
      </c>
      <c r="EN164" s="92">
        <f ca="1">IF($F$12&lt;$B164,"",IF(AND($F$12&gt;=$B164,ISNUMBER(EH164)=TRUE),EH164,0))</f>
        <v>0</v>
      </c>
      <c r="EP164">
        <v>43</v>
      </c>
      <c r="ER164" s="192" t="str">
        <f ca="1">IF($F$12&lt;$B164,"",IF(AND($F$12&gt;=$B164,INDIRECT("'総括分析データ '!"&amp;ER$78&amp;$C164)&lt;&gt;""),VALUE(INDIRECT("'総括分析データ '!"&amp;ER$78&amp;$C164)),""))</f>
        <v/>
      </c>
      <c r="ET164" s="192" t="str">
        <f ca="1">IF($F$12&lt;$B164,"",IF(AND($F$12&gt;=$B164,INDIRECT("'総括分析データ '!"&amp;ET$78&amp;$C164)&lt;&gt;""),VALUE(INDIRECT("'総括分析データ '!"&amp;ET$78&amp;$C164)),""))</f>
        <v/>
      </c>
      <c r="EV164" s="192" t="str">
        <f ca="1">IF($F$12&lt;$B164,"",IF(OR(AND($F$12&gt;=$B164,COUNTIF($F$22:$I$32,"荷積み・荷卸し")=0),$D164=0),"不要",IF(AND($F$12&gt;=$B164,COUNTIF($F$22:$I$32,"荷積み・荷卸し")&gt;=1,$J164="NG"),"日数NG",IF(OR(AND($F$12&gt;=$B164,COUNTIF($F$22:$I$32,"荷積み・荷卸し")&gt;=1,$D164=1,$ER164&lt;&gt;""),AND($F$12&gt;=$B164,COUNTIF($F$22:$I$32,"荷積み・荷卸し")&gt;=1,$D164=1,$ET164&lt;&gt;"")),"OK","NG"))))</f>
        <v>不要</v>
      </c>
      <c r="EX164" s="192" t="str">
        <f ca="1">IF($F$12&lt;$B164,"",IF(OR(AND($F$12&gt;=$B164,COUNTIF($F$35:$I$45,"荷積み・荷卸し")=0),$F164=0),"不要",IF(AND($F$12&gt;=$B164,COUNTIF($F$35:$I$45,"荷積み・荷卸し")&gt;=1,$J164="NG"),"日数NG",IF(OR(AND($F$12&gt;=$B164,COUNTIF($F$35:$I$45,"荷積み・荷卸し")&gt;=1,$F164=1,$ER164&lt;&gt;""),AND($F$12&gt;=$B164,COUNTIF($F$35:$I$45,"荷積み・荷卸し")&gt;=1,$F164=1,$ET164&lt;&gt;"")),"OK","NG"))))</f>
        <v>不要</v>
      </c>
      <c r="EZ164" s="192" t="str">
        <f ca="1">IF($F$12&lt;$B164,"",IF(OR(AND($F$12&gt;=$B164,COUNTIF($F$48:$I$58,"荷積み・荷卸し")=0),$H164=0),"不要",IF(AND($F$12&gt;=$B164,COUNTIF($F$48:$I$58,"荷積み・荷卸し")&gt;=1,$J164="NG"),"日数NG",IF(OR(AND($F$12&gt;=$B164,COUNTIF($F$48:$I$58,"荷積み・荷卸し")&gt;=1,$H164=1,$ER164&lt;&gt;""),AND($F$12&gt;=$B164,COUNTIF($F$48:$I$58,"荷積み・荷卸し")&gt;=1,$H164=1,$ET164&lt;&gt;"")),"OK","NG"))))</f>
        <v>不要</v>
      </c>
      <c r="FB164" s="192" t="str">
        <f ca="1">IF($F$12&lt;$B164,"",IF(COUNTIF($EV164:$EZ164,"不要")=3,"OK",IF($N164="NG","日数NG",IF(OR(ER164&gt;=0,ER164=""),"OK","NG"))))</f>
        <v>OK</v>
      </c>
      <c r="FD164" s="192" t="str">
        <f ca="1">IF($F$12&lt;$B164,"",IF(COUNTIF($EV164:$EZ164,"不要")=3,"OK",IF($N164="NG","日数NG",IF(OR(ER164&lt;=$L164*1440,ER164=""),"OK","NG"))))</f>
        <v>OK</v>
      </c>
      <c r="FF164" s="192" t="str">
        <f ca="1">IF($F$12&lt;$B164,"",IF(COUNTIF($EV164:$EZ164,"不要")=3,"OK",IF($N164="NG","日数NG",IF(OR(ET164&gt;=0,ET164=""),"OK","NG"))))</f>
        <v>OK</v>
      </c>
      <c r="FH164" s="192" t="str">
        <f ca="1">IF($F$12&lt;$B164,"",IF(COUNTIF($EV164:$EZ164,"不要")=3,"OK",IF($N164="NG","日数NG",IF(OR(ET164&lt;=$L164*1440,ET164=""),"OK","NG"))))</f>
        <v>OK</v>
      </c>
      <c r="FJ164" s="107" t="str">
        <f ca="1">IF($F$12&lt;$B164,"",IF(COUNTIF($EV164:$EZ164,"不要")=3,"",IF(AND($F$12&gt;=$B164,ISNUMBER(ER164)=TRUE),ER164,0)))</f>
        <v/>
      </c>
      <c r="FL164" s="107" t="str">
        <f ca="1">IF($F$12&lt;$B164,"",IF(COUNTIF($EV164:$EZ164,"不要")=3,"",IF(AND($F$12&gt;=$B164,ISNUMBER(ET164)=TRUE),ET164,0)))</f>
        <v/>
      </c>
      <c r="FN164" s="192" t="str">
        <f ca="1">IF($F$12&lt;$B164,"",IF(AND($F$12&gt;=$B164,INDIRECT("'総括分析データ '!"&amp;FN$78&amp;$C164)&lt;&gt;""),VALUE(INDIRECT("'総括分析データ '!"&amp;FN$78&amp;$C164)),""))</f>
        <v/>
      </c>
      <c r="FP164" s="192" t="str">
        <f ca="1">IF($F$12&lt;$B164,"",IF(OR(AND($F$12&gt;=$B164,COUNTIF($F$22:$I$32,"荷待ち時間")=0),$D164=0),"不要",IF(AND($F$12&gt;=$B164,COUNTIF($F$22:$I$32,"荷待ち時間")&gt;=1,$J164="NG"),"日数NG",IF(AND($F$12&gt;=$B164,COUNTIF($F$22:$I$32,"荷待ち時間")&gt;=1,$D164=1,$FN164&lt;&gt;""),"OK","NG"))))</f>
        <v>不要</v>
      </c>
      <c r="FR164" s="192" t="str">
        <f ca="1">IF($F$12&lt;$B164,"",IF(OR(AND($F$12&gt;=$B164,COUNTIF($F$35:$I$45,"荷待ち時間")=0),$F164=0),"不要",IF(AND($F$12&gt;=$B164,COUNTIF($F$35:$I$45,"荷待ち時間")&gt;=1,$J164="NG"),"日数NG",IF(AND($F$12&gt;=$B164,COUNTIF($F$35:$I$45,"荷待ち時間")&gt;=1,$F164=1,$FN164&lt;&gt;""),"OK","NG"))))</f>
        <v>不要</v>
      </c>
      <c r="FT164" s="192" t="str">
        <f ca="1">IF($F$12&lt;$B164,"",IF(OR(AND($F$12&gt;=$B164,COUNTIF($F$48:$I$58,"荷待ち時間")=0),$H164=0),"不要",IF(AND($F$12&gt;=$B164,COUNTIF($F$48:$I$58,"荷待ち時間")&gt;=1,$J164="NG"),"日数NG",IF(AND($F$12&gt;=$B164,COUNTIF($F$48:$I$58,"荷待ち時間")&gt;=1,$H164=1,$FN164&lt;&gt;""),"OK","NG"))))</f>
        <v>不要</v>
      </c>
      <c r="FV164" s="192" t="str">
        <f ca="1">IF($F$12&lt;$B164,"",IF(COUNTIF($FP164:$FT164,"不要")=3,"OK",IF($N164="NG","日数NG",IF(FN164&gt;=0,"OK","NG"))))</f>
        <v>OK</v>
      </c>
      <c r="FX164" s="192" t="str">
        <f ca="1">IF($F$12&lt;$B164,"",IF(COUNTIF($FP164:$FT164,"不要")=3,"OK",IF($N164="NG","日数NG",IF(AND($F$12&gt;=$B164,$N164="OK",FN164&lt;=$L164*1440),"OK","NG"))))</f>
        <v>OK</v>
      </c>
      <c r="FZ164" s="107" t="str">
        <f ca="1">IF($F$12&lt;$B164,"",IF(COUNTIF($FP164:$FT164,"不要")=3,"",IF(AND($F$12&gt;=$B164,ISNUMBER(FN164)=TRUE),FN164,0)))</f>
        <v/>
      </c>
      <c r="GB164">
        <v>43</v>
      </c>
      <c r="GD164" s="192" t="str">
        <f ca="1">IF($F$12&lt;$B164,"",IF(AND($F$12&gt;=$B164,INDIRECT("'総括分析データ '!"&amp;GD$78&amp;$C164)&lt;&gt;""),VALUE(INDIRECT("'総括分析データ '!"&amp;GD$78&amp;$C164)),""))</f>
        <v/>
      </c>
      <c r="GF164" s="192" t="str">
        <f ca="1">IF($F$12&lt;$B164,"",IF(OR(AND($F$12&gt;=$B164,COUNTIF($F$22:$I$32,"荷待ち時間（うちアイドリング時間）")=0),$D164=0),"不要",IF(AND($F$12&gt;=$B164,COUNTIF($F$22:$I$32,"荷待ち時間（うちアイドリング時間）")&gt;=1,$J164="NG"),"日数NG",IF(AND($F$12&gt;=$B164,COUNTIF($F$22:$I$32,"荷待ち時間（うちアイドリング時間）")&gt;=1,$D164=1,GD164&lt;&gt;""),"OK","NG"))))</f>
        <v>不要</v>
      </c>
      <c r="GH164" s="192" t="str">
        <f ca="1">IF($F$12&lt;$B164,"",IF(OR(AND($F$12&gt;=$B164,COUNTIF($F$35:$I$45,"荷待ち時間（うちアイドリング時間）")=0),$F164=0),"不要",IF(AND($F$12&gt;=$B164,COUNTIF($F$35:$I$45,"荷待ち時間（うちアイドリング時間）")&gt;=1,$J164="NG"),"日数NG",IF(AND($F$12&gt;=$B164,COUNTIF($F$35:$I$45,"荷待ち時間（うちアイドリング時間）")&gt;=1,$F164=1,$GD164&lt;&gt;""),"OK","NG"))))</f>
        <v>不要</v>
      </c>
      <c r="GJ164" s="192" t="str">
        <f ca="1">IF($F$12&lt;$B164,"",IF(OR(AND($F$12&gt;=$B164,COUNTIF($F$48:$I$58,"荷待ち時間（うちアイドリング時間）")=0),$H164=0),"不要",IF(AND($F$12&gt;=$B164,COUNTIF($F$48:$I$58,"荷待ち時間（うちアイドリング時間）")&gt;=1,$J164="NG"),"日数NG",IF(AND($F$12&gt;=$B164,COUNTIF($F$48:$I$58,"荷待ち時間（うちアイドリング時間）")&gt;=1,$H164=1,$GD164&lt;&gt;""),"OK","NG"))))</f>
        <v>不要</v>
      </c>
      <c r="GL164" s="192" t="str">
        <f ca="1">IF($F$12&lt;$B164,"",IF(OR(AND($F$12&gt;=$B164,$F164=0),AND($F$12&gt;=$B164,$F$16&lt;&gt;5)),"不要",IF(AND($F$12&gt;=$B164,$F$16=5,$GD164&lt;&gt;""),"OK","NG")))</f>
        <v>不要</v>
      </c>
      <c r="GN164" s="192" t="str">
        <f ca="1">IF($F$12&lt;$B164,"",IF($N164="NG","日数NG",IF(GD164&gt;=0,"OK","NG")))</f>
        <v>OK</v>
      </c>
      <c r="GP164" s="192" t="str">
        <f ca="1">IF($F$12&lt;$B164,"",IF($N164="NG","日数NG",IF(OR(COUNTIF(GF164:GL164,"不要")=4,AND($F$12&gt;=$B164,$N164="OK",$FN164&gt;=0,$GD164&lt;=FN164),AND($F$12&gt;=$B164,$N164="OK",$FN164="",$GD164&lt;=$L164*1440)),"OK","NG")))</f>
        <v>OK</v>
      </c>
      <c r="GR164" s="107" t="str">
        <f ca="1">IF($F$12&lt;$B164,"",IF(COUNTIF($GF164:$GJ164,"不要")=3,"",IF(AND($F$12&gt;=$B164,ISNUMBER(GD164)=TRUE),GD164,0)))</f>
        <v/>
      </c>
      <c r="GT164" s="192" t="str">
        <f ca="1">IF($F$12&lt;$B164,"",IF(AND($F$12&gt;=$B164,INDIRECT("'総括分析データ '!"&amp;GT$78&amp;$C164)&lt;&gt;""),VALUE(INDIRECT("'総括分析データ '!"&amp;GT$78&amp;$C164)),""))</f>
        <v/>
      </c>
      <c r="GV164" s="192" t="str">
        <f ca="1">IF($F$12&lt;$B164,"",IF(OR(AND($F$12&gt;=$B164,COUNTIF($F$22:$I$32,"早着による待機時間")=0),$D164=0),"不要",IF(AND($F$12&gt;=$B164,COUNTIF($F$22:$I$32,"早着による待機時間")&gt;=1,$J164="NG"),"日数NG",IF(AND($F$12&gt;=$B164,COUNTIF($F$22:$I$32,"早着による待機時間")&gt;=1,$D164=1,GT164&lt;&gt;""),"OK","NG"))))</f>
        <v>不要</v>
      </c>
      <c r="GX164" s="192" t="str">
        <f ca="1">IF($F$12&lt;$B164,"",IF(OR(AND($F$12&gt;=$B164,COUNTIF($F$35:$I$45,"早着による待機時間")=0),$F164=0),"不要",IF(AND($F$12&gt;=$B164,COUNTIF($F$35:$I$45,"早着による待機時間")&gt;=1,$J164="NG"),"日数NG",IF(AND($F$12&gt;=$B164,COUNTIF($F$35:$I$45,"早着による待機時間")&gt;=1,$F164=1,GT164&lt;&gt;""),"OK","NG"))))</f>
        <v>不要</v>
      </c>
      <c r="GZ164" s="192" t="str">
        <f ca="1">IF($F$12&lt;$B164,"",IF(OR(AND($F$12&gt;=$B164,COUNTIF($F$48:$I$58,"早着による待機時間")=0),$H164=0),"不要",IF(AND($F$12&gt;=$B164,COUNTIF($F$48:$I$58,"早着による待機時間")&gt;=1,$J164="NG"),"日数NG",IF(AND($F$12&gt;=$B164,COUNTIF($F$48:$I$58,"早着による待機時間")&gt;=1,$H164=1,GT164&lt;&gt;""),"OK","NG"))))</f>
        <v>不要</v>
      </c>
      <c r="HB164" s="192" t="str">
        <f ca="1">IF($F$12&lt;$B164,"",IF(COUNTIF($GV164:$GZ164,"不要")=3,"OK",IF($N164="NG","日数NG",IF(GT164&gt;=0,"OK","NG"))))</f>
        <v>OK</v>
      </c>
      <c r="HD164" s="192" t="str">
        <f ca="1">IF($F$12&lt;$B164,"",IF(COUNTIF($GV164:$GZ164,"不要")=3,"OK",IF($N164="NG","日数NG",IF(AND($F$12&gt;=$B164,$N164="OK",GT164&lt;=$L164*1440),"OK","NG"))))</f>
        <v>OK</v>
      </c>
      <c r="HF164" s="107" t="str">
        <f ca="1">IF($F$12&lt;$B164,"",IF(COUNTIF($GV164:$GZ164,"不要")=3,"",IF(AND($F$12&gt;=$B164,ISNUMBER(GT164)=TRUE),GT164,0)))</f>
        <v/>
      </c>
      <c r="HH164">
        <v>43</v>
      </c>
      <c r="HJ164" s="192" t="str">
        <f ca="1">IF($F$12&lt;$B164,"",IF(AND($F$12&gt;=$B164,INDIRECT("'総括分析データ '!"&amp;HJ$78&amp;$C164)&lt;&gt;""),VALUE(INDIRECT("'総括分析データ '!"&amp;HJ$78&amp;$C164)),""))</f>
        <v/>
      </c>
      <c r="HL164" s="192" t="str">
        <f ca="1">IF($F$12&lt;$B164,"",IF(OR(AND($F$12&gt;=$B164,COUNTIF($F$22:$I$32,"休憩")=0),$D164=0),"不要",IF(AND($F$12&gt;=$B164,COUNTIF($F$22:$I$32,"休憩")&gt;=1,$J164="NG"),"日数NG",IF(AND($F$12&gt;=$B164,COUNTIF($F$22:$I$32,"休憩")&gt;=1,$D164=1,HJ164&lt;&gt;""),"OK","NG"))))</f>
        <v>不要</v>
      </c>
      <c r="HN164" s="192" t="str">
        <f ca="1">IF($F$12&lt;$B164,"",IF(OR(AND($F$12&gt;=$B164,COUNTIF($F$35:$I$45,"休憩")=0),$F164=0),"不要",IF(AND($F$12&gt;=$B164,COUNTIF($F$35:$I$45,"休憩")&gt;=1,$J164="NG"),"日数NG",IF(AND($F$12&gt;=$B164,COUNTIF($F$35:$I$45,"休憩")&gt;=1,$F164=1,HJ164&lt;&gt;""),"OK","NG"))))</f>
        <v>不要</v>
      </c>
      <c r="HP164" s="192" t="str">
        <f ca="1">IF($F$12&lt;$B164,"",IF(OR(AND($F$12&gt;=$B164,COUNTIF($F$48:$I$58,"休憩")=0),$H164=0),"不要",IF(AND($F$12&gt;=$B164,COUNTIF($F$48:$I$58,"休憩")&gt;=1,$J164="NG"),"日数NG",IF(AND($F$12&gt;=$B164,COUNTIF($F$48:$I$58,"休憩")&gt;=1,$H164=1,HJ164&lt;&gt;""),"OK","NG"))))</f>
        <v>不要</v>
      </c>
      <c r="HR164" s="192" t="str">
        <f ca="1">IF($F$12&lt;$B164,"",IF(COUNTIF($HL164:$HP164,"不要")=3,"OK",IF($N164="NG","日数NG",IF(HJ164&gt;=0,"OK","NG"))))</f>
        <v>OK</v>
      </c>
      <c r="HT164" s="192" t="str">
        <f ca="1">IF($F$12&lt;$B164,"",IF(COUNTIF($HL164:$HP164,"不要")=3,"OK",IF($N164="NG","日数NG",IF(AND($F$12&gt;=$B164,$N164="OK",HJ164&lt;=$L164*1440),"OK","NG"))))</f>
        <v>OK</v>
      </c>
      <c r="HV164" s="107" t="str">
        <f ca="1">IF($F$12&lt;$B164,"",IF(COUNTIF($HL164:$HP164,"不要")=3,"",IF(AND($F$12&gt;=$B164,ISNUMBER(HJ164)=TRUE),HJ164,0)))</f>
        <v/>
      </c>
      <c r="HX164" s="192" t="str">
        <f ca="1">IF($F$12&lt;$B164,"",IF(AND($F$12&gt;=$B164,INDIRECT("'総括分析データ '!"&amp;HX$78&amp;$C164)&lt;&gt;""),VALUE(INDIRECT("'総括分析データ '!"&amp;HX$78&amp;$C164)),""))</f>
        <v/>
      </c>
      <c r="HZ164" s="192" t="str">
        <f ca="1">IF($F$12&lt;$B164,"",IF(OR(AND($F$12&gt;=$B164,COUNTIF($F$22:$I$32,"発着時刻")=0),$D164=0),"不要",IF(AND($F$12&gt;=$B164,COUNTIF($F$22:$I$32,"発着時刻")&gt;=1,$J164="NG"),"日数NG",IF(AND($F$12&gt;=$B164,COUNTIF($F$22:$I$32,"発着時刻")&gt;=1,$D164=1,HX164&lt;&gt;""),"OK","NG"))))</f>
        <v>不要</v>
      </c>
      <c r="IB164" s="192" t="str">
        <f ca="1">IF($F$12&lt;$B164,"",IF(OR(AND($F$12&gt;=$B164,COUNTIF($F$35:$I$45,"発着時刻")=0),$F164=0),"不要",IF(AND($F$12&gt;=$B164,COUNTIF($F$35:$I$45,"発着時刻")&gt;=1,$J164="NG"),"日数NG",IF(AND($F$12&gt;=$B164,COUNTIF($F$35:$I$45,"発着時刻")&gt;=1,$F164=1,HX164&lt;&gt;""),"OK","NG"))))</f>
        <v>不要</v>
      </c>
      <c r="ID164" s="192" t="str">
        <f ca="1">IF($F$12&lt;$B164,"",IF(OR(AND($F$12&gt;=$B164,COUNTIF($F$48:$I$58,"発着時刻")=0),$H164=0),"不要",IF(AND($F$12&gt;=$B164,COUNTIF($F$48:$I$58,"発着時刻")&gt;=1,$J164="NG"),"日数NG",IF(AND($F$12&gt;=$B164,COUNTIF($F$48:$I$58,"発着時刻")&gt;=1,$H164=1,HX164&lt;&gt;""),"OK","NG"))))</f>
        <v>不要</v>
      </c>
      <c r="IF164" s="192" t="str">
        <f ca="1">IF($F$12&lt;$B164,"",IF(COUNTIF(HZ164:ID164,"不要")=3,"OK",IF($N164="NG","日数NG",IF(HX164="","OK",IF(AND(HX164&gt;=0,HX164&lt;&gt;"",ROUNDUP(HX164,0)-ROUNDDOWN(HX164,0)=0),"OK","NG")))))</f>
        <v>OK</v>
      </c>
      <c r="IH164" s="107" t="str">
        <f ca="1">IF($F$12&lt;$B164,"",IF(COUNTIF(HZ164:ID164,"不要")=3,"",IF(AND($F$12&gt;=$B164,ISNUMBER(HX164)=TRUE),HX164,0)))</f>
        <v/>
      </c>
      <c r="IJ164" s="192" t="str">
        <f ca="1">IF($F$12&lt;$B164,"",IF(AND($F$12&gt;=$B164,INDIRECT("'総括分析データ '!"&amp;IJ$78&amp;$C164)&lt;&gt;""),INDIRECT("'総括分析データ '!"&amp;IJ$78&amp;$C164),""))</f>
        <v/>
      </c>
      <c r="IL164" s="192" t="str">
        <f ca="1">IF($F$12&lt;$B164,"",IF(OR(AND($F$12&gt;=$B164,COUNTIF($F$22:$I$32,"積載情報")=0),$D164=0),"不要",IF(AND($F$12&gt;=$B164,COUNTIF($F$22:$I$32,"積載情報")&gt;=1,$J164="NG"),"日数NG",IF(AND($F$12&gt;=$B164,COUNTIF($F$22:$I$32,"積載情報")&gt;=1,$D164=1,IJ164&lt;&gt;""),"OK","NG"))))</f>
        <v>不要</v>
      </c>
      <c r="IN164" s="192" t="str">
        <f ca="1">IF($F$12&lt;$B164,"",IF(OR(AND($F$12&gt;=$B164,COUNTIF($F$35:$I$45,"積載情報")=0),$F164=0),"不要",IF(AND($F$12&gt;=$B164,COUNTIF($F$35:$I$45,"積載情報")&gt;=1,$J164="NG"),"日数NG",IF(AND($F$12&gt;=$B164,COUNTIF($F$35:$I$45,"積載情報")&gt;=1,$F164=1,IJ164&lt;&gt;""),"OK","NG"))))</f>
        <v>不要</v>
      </c>
      <c r="IP164" s="192" t="str">
        <f ca="1">IF($F$12&lt;$B164,"",IF(OR(AND($F$12&gt;=$B164,COUNTIF($F$48:$I$58,"積載情報")=0),$H164=0),"不要",IF(AND($F$12&gt;=$B164,COUNTIF($F$48:$I$58,"積載情報")&gt;=1,$J164="NG"),"日数NG",IF(AND($F$12&gt;=$B164,COUNTIF($F$48:$I$58,"積載情報")&gt;=1,$H164=1,IJ164&lt;&gt;""),"OK","NG"))))</f>
        <v>不要</v>
      </c>
      <c r="IR164" s="192" t="str">
        <f ca="1">IF($F$12&lt;$B164,"",IF(COUNTIF(IL164:IP164,"不要")=3,"OK",IF($N164="NG","日数NG",IF(IJ164="","OK",IF(COUNTIF(プルダウンリスト!$C$5:$C$8,反映・確認シート!IJ164)=1,"OK","NG")))))</f>
        <v>OK</v>
      </c>
      <c r="IT164" s="107" t="str">
        <f ca="1">IF($F$12&lt;$B164,"",IF($F$12&lt;$B164,"",IF(COUNTIF(IL164:IP164,"不要")=3,"",IJ164)))</f>
        <v/>
      </c>
      <c r="IV164" s="192" t="str">
        <f ca="1">IF($F$12&lt;$B164,"",IF(OR(AND($F$12&gt;=$B164,COUNTIF($F$48:$I$58,"積載情報")=0),$H164=0),"不要",IF(AND($F$12&gt;=$B164,COUNTIF($F$48:$I$58,"積載情報")&gt;=1,$J164="NG"),"日数NG",IF(AND($F$12&gt;=$B164,COUNTIF($F$48:$I$58,"積載情報")&gt;=1,$H164=1,IP164&lt;&gt;""),"OK","NG"))))</f>
        <v>不要</v>
      </c>
      <c r="IX164">
        <v>43</v>
      </c>
      <c r="IZ164" s="192" t="str">
        <f ca="1">IF($F$12&lt;$B164,"",IF(AND($F$12&gt;=$B164,INDIRECT("'総括分析データ '!"&amp;IZ$78&amp;$C164)&lt;&gt;""),VALUE(INDIRECT("'総括分析データ '!"&amp;IZ$78&amp;$C164)),""))</f>
        <v/>
      </c>
      <c r="JB164" s="192" t="str">
        <f ca="1">IF($F$12&lt;$B164,"",IF(OR(AND($F$12&gt;=$B164,COUNTIF($F$22:$I$32,"空車情報")=0),$D164=0),"不要",IF(AND($F$12&gt;=$B164,COUNTIF($F$22:$I$32,"空車情報")&gt;=1,$J164="NG"),"日数NG",IF(AND($F$12&gt;=$B164,COUNTIF($F$22:$I$32,"空車情報")&gt;=1,$D164=1,IZ164&lt;&gt;""),"OK","NG"))))</f>
        <v>不要</v>
      </c>
      <c r="JD164" s="192" t="str">
        <f ca="1">IF($F$12&lt;$B164,"",IF(OR(AND($F$12&gt;=$B164,COUNTIF($F$35:$I$45,"空車情報")=0),$F164=0),"不要",IF(AND($F$12&gt;=$B164,COUNTIF($F$35:$I$45,"空車情報")&gt;=1,$J164="NG"),"日数NG",IF(AND($F$12&gt;=$B164,COUNTIF($F$35:$I$45,"空車情報")&gt;=1,$F164=1,IZ164&lt;&gt;""),"OK","NG"))))</f>
        <v>不要</v>
      </c>
      <c r="JF164" s="192" t="str">
        <f ca="1">IF($F$12&lt;$B164,"",IF(OR(AND($F$12&gt;=$B164,COUNTIF($F$48:$I$58,"空車情報")=0),$H164=0),"不要",IF(AND($F$12&gt;=$B164,COUNTIF($F$48:$I$58,"空車情報")&gt;=1,$J164="NG"),"日数NG",IF(AND($F$12&gt;=$B164,COUNTIF($F$48:$I$58,"空車情報")&gt;=1,$H164=1,IZ164&lt;&gt;""),"OK","NG"))))</f>
        <v>不要</v>
      </c>
      <c r="JH164" s="192" t="str">
        <f ca="1">IF($F$12&lt;$B164,"",IF(COUNTIF(JB164:JF164,"不要")=3,"OK",IF($N164="NG","日数NG",IF(IZ164&gt;=0,"OK","NG"))))</f>
        <v>OK</v>
      </c>
      <c r="JJ164" s="192" t="str">
        <f ca="1">IF($F$12&lt;$B164,"",IF(COUNTIF(JB164:JF164,"不要")=3,"OK",IF($N164="NG","日数NG",IF(OR(AND($F$12&gt;=$B164,$N164="OK",$CH164&gt;=0,IZ164&lt;=$CH164),AND($F$12&gt;=$B164,$N164="OK",$CH164="",IZ164&lt;=$L164*1440)),"OK","NG"))))</f>
        <v>OK</v>
      </c>
      <c r="JL164" s="107" t="str">
        <f ca="1">IF($F$12&lt;$B164,"",IF(COUNTIF(JB164:JF164,"不要")=3,"",IF(AND($F$12&gt;=$B164,ISNUMBER(IZ164)=TRUE),IZ164,0)))</f>
        <v/>
      </c>
      <c r="JN164" s="192" t="str">
        <f ca="1">IF($F$12&lt;$B164,"",IF(AND($F$12&gt;=$B164,INDIRECT("'総括分析データ '!"&amp;JN$78&amp;$C164)&lt;&gt;""),VALUE(INDIRECT("'総括分析データ '!"&amp;JN$78&amp;$C164)),""))</f>
        <v/>
      </c>
      <c r="JP164" s="192" t="str">
        <f ca="1">IF($F$12&lt;$B164,"",IF(OR(AND($F$12&gt;=$B164,COUNTIF($F$22:$I$32,"空車情報")=0),$D164=0),"不要",IF(AND($F$12&gt;=$B164,COUNTIF($F$22:$I$32,"空車情報")&gt;=1,$J164="NG"),"日数NG",IF(AND($F$12&gt;=$B164,COUNTIF($F$22:$I$32,"空車情報")&gt;=1,$D164=1,JN164&lt;&gt;""),"OK","NG"))))</f>
        <v>不要</v>
      </c>
      <c r="JR164" s="192" t="str">
        <f ca="1">IF($F$12&lt;$B164,"",IF(OR(AND($F$12&gt;=$B164,COUNTIF($F$35:$I$45,"空車情報")=0),$F164=0),"不要",IF(AND($F$12&gt;=$B164,COUNTIF($F$35:$I$45,"空車情報")&gt;=1,$J164="NG"),"日数NG",IF(AND($F$12&gt;=$B164,COUNTIF($F$35:$I$45,"空車情報")&gt;=1,$F164=1,JN164&lt;&gt;""),"OK","NG"))))</f>
        <v>不要</v>
      </c>
      <c r="JT164" s="192" t="str">
        <f ca="1">IF($F$12&lt;$B164,"",IF(OR(AND($F$12&gt;=$B164,COUNTIF($F$48:$I$58,"空車情報")=0),$H164=0),"不要",IF(AND($F$12&gt;=$B164,COUNTIF($F$48:$I$58,"空車情報")&gt;=1,$J164="NG"),"日数NG",IF(AND($F$12&gt;=$B164,COUNTIF($F$48:$I$58,"空車情報")&gt;=1,$H164=1,JN164&lt;&gt;""),"OK","NG"))))</f>
        <v>不要</v>
      </c>
      <c r="JV164" s="192" t="str">
        <f ca="1">IF($F$12&lt;$B164,"",IF(COUNTIF(JP164:JT164,"不要")=3,"OK",IF($N164="NG","日数NG",IF(AND($F$12&gt;=$B164,JN164&gt;=0,JN164&lt;=AV164),"OK","NG"))))</f>
        <v>OK</v>
      </c>
      <c r="JX164" s="107" t="str">
        <f ca="1">IF($F$12&lt;$B164,"",IF(COUNTIF(JP164:JT164,"不要")=3,"",IF(AND($F$12&gt;=$B164,ISNUMBER(JN164)=TRUE),JN164,0)))</f>
        <v/>
      </c>
      <c r="JZ164" s="192" t="str">
        <f ca="1">IF($F$12&lt;$B164,"",IF(AND($F$12&gt;=$B164,INDIRECT("'総括分析データ '!"&amp;JZ$78&amp;$C164)&lt;&gt;""),VALUE(INDIRECT("'総括分析データ '!"&amp;JZ$78&amp;$C164)),""))</f>
        <v/>
      </c>
      <c r="KB164" s="192" t="str">
        <f ca="1">IF($F$12&lt;$B164,"",IF(OR(AND($F$12&gt;=$B164,COUNTIF($F$22:$I$32,"空車情報")=0),$D164=0),"不要",IF(AND($F$12&gt;=$B164,COUNTIF($F$22:$I$32,"空車情報")&gt;=1,$J164="NG"),"日数NG",IF(AND($F$12&gt;=$B164,COUNTIF($F$22:$I$32,"空車情報")&gt;=1,$D164=1,JZ164&lt;&gt;""),"OK","NG"))))</f>
        <v>不要</v>
      </c>
      <c r="KD164" s="192" t="str">
        <f ca="1">IF($F$12&lt;$B164,"",IF(OR(AND($F$12&gt;=$B164,COUNTIF($F$35:$I$45,"空車情報")=0),$F164=0),"不要",IF(AND($F$12&gt;=$B164,COUNTIF($F$35:$I$45,"空車情報")&gt;=1,$J164="NG"),"日数NG",IF(AND($F$12&gt;=$B164,COUNTIF($F$35:$I$45,"空車情報")&gt;=1,$F164=1,JZ164&lt;&gt;""),"OK","NG"))))</f>
        <v>不要</v>
      </c>
      <c r="KF164" s="192" t="str">
        <f ca="1">IF($F$12&lt;$B164,"",IF(OR(AND($F$12&gt;=$B164,COUNTIF($F$48:$I$58,"空車情報")=0),$H164=0),"不要",IF(AND($F$12&gt;=$B164,COUNTIF($F$48:$I$58,"空車情報")&gt;=1,$J164="NG"),"日数NG",IF(AND($F$12&gt;=$B164,COUNTIF($F$48:$I$58,"空車情報")&gt;=1,$H164=1,JZ164&lt;&gt;""),"OK","NG"))))</f>
        <v>不要</v>
      </c>
      <c r="KH164" s="192" t="str">
        <f ca="1">IF($F$12&lt;$B164,"",IF(COUNTIF(KB164:KF164,"不要")=3,"OK",IF($N164="NG","日数NG",IF(AND($F$12&gt;=$B164,JZ164&gt;=0,JZ164&lt;=100),"OK","NG"))))</f>
        <v>OK</v>
      </c>
      <c r="KJ164" s="107" t="str">
        <f ca="1">IF($F$12&lt;$B164,"",IF(COUNTIF(KB164:KF164,"不要")=3,"",IF(AND($F$12&gt;=$B164,ISNUMBER(JZ164)=TRUE),JZ164,0)))</f>
        <v/>
      </c>
      <c r="KL164">
        <v>43</v>
      </c>
      <c r="KN164" s="192" t="str">
        <f ca="1">IF($F$12&lt;$B164,"",IF(AND($F$12&gt;=$B164,INDIRECT("'総括分析データ '!"&amp;KN$78&amp;$C164)&lt;&gt;""),VALUE(INDIRECT("'総括分析データ '!"&amp;KN$78&amp;$C164)),""))</f>
        <v/>
      </c>
      <c r="KP164" s="192" t="str">
        <f ca="1">IF($F$12&lt;$B164,"",IF(OR(AND($F$12&gt;=$B164,COUNTIF($F$22:$I$32,"交通情報")=0),$D164=0),"不要",IF(AND($F$12&gt;=$B164,COUNTIF($F$22:$I$32,"交通情報")&gt;=1,$AX164="*NG*"),"距離NG",IF(AND($F$12&gt;=$B164,COUNTIF($F$22:$I$32,"交通情報")&gt;=1,$D164=1,KN164&lt;&gt;""),"OK","NG"))))</f>
        <v>不要</v>
      </c>
      <c r="KR164" s="192" t="str">
        <f ca="1">IF($F$12&lt;$B164,"",IF(OR(AND($F$12&gt;=$B164,COUNTIF($F$35:$I$45,"交通情報")=0),$F164=0),"不要",IF(AND($F$12&gt;=$B164,COUNTIF($F$35:$I$45,"交通情報")&gt;=1,$AX164="*NG*"),"距離NG",IF(AND($F$12&gt;=$B164,COUNTIF($F$35:$I$45,"交通情報")&gt;=1,$F164=1,KN164&lt;&gt;""),"OK","NG"))))</f>
        <v>不要</v>
      </c>
      <c r="KT164" s="192" t="str">
        <f ca="1">IF($F$12&lt;$B164,"",IF(OR(AND($F$12&gt;=$B164,COUNTIF($F$48:$I$58,"交通情報")=0),$H164=0),"不要",IF(AND($F$12&gt;=$B164,COUNTIF($F$48:$I$58,"交通情報")&gt;=1,$AX164="*NG*"),"距離NG",IF(AND($F$12&gt;=$B164,COUNTIF($F$48:$I$58,"交通情報")&gt;=1,$H164=1,KN164&lt;&gt;""),"OK","NG"))))</f>
        <v>不要</v>
      </c>
      <c r="KV164" s="192" t="str">
        <f ca="1">IF($F$12&lt;$B164,"",IF(COUNTIF(KP164:KT164,"不要")=3,"OK",IF($N164="NG","日数NG",IF(AND($F$12&gt;=$B164,KN164&gt;=0,KN164&lt;=$AV164),"OK","NG"))))</f>
        <v>OK</v>
      </c>
      <c r="KX164" s="107" t="str">
        <f ca="1">IF($F$12&lt;$B164,"",IF(COUNTIF(KP164:KT164,"不要")=3,"",IF(AND($F$12&gt;=$B164,ISNUMBER(KN164)=TRUE),KN164,0)))</f>
        <v/>
      </c>
      <c r="KZ164" s="192" t="str">
        <f ca="1">IF($F$12&lt;$B164,"",IF(AND($F$12&gt;=$B164,INDIRECT("'総括分析データ '!"&amp;KZ$78&amp;$C164)&lt;&gt;""),VALUE(INDIRECT("'総括分析データ '!"&amp;KZ$78&amp;$C164)),""))</f>
        <v/>
      </c>
      <c r="LB164" s="192" t="str">
        <f ca="1">IF($F$12&lt;$B164,"",IF(OR(AND($F$12&gt;=$B164,COUNTIF($F$22:$I$32,"交通情報")=0),$D164=0),"不要",IF(AND($F$12&gt;=$B164,COUNTIF($F$22:$I$32,"交通情報")&gt;=1,$D164=1,KZ164&lt;&gt;""),"OK","NG")))</f>
        <v>不要</v>
      </c>
      <c r="LD164" s="192" t="str">
        <f ca="1">IF($F$12&lt;$B164,"",IF(OR(AND($F$12&gt;=$B164,COUNTIF($F$35:$I$45,"交通情報")=0),$F164=0),"不要",IF(AND($F$12&gt;=$B164,COUNTIF($F$35:$I$45,"交通情報")&gt;=1,$F164=1,KZ164&lt;&gt;""),"OK","NG")))</f>
        <v>不要</v>
      </c>
      <c r="LF164" s="192" t="str">
        <f ca="1">IF($F$12&lt;$B164,"",IF(OR(AND($F$12&gt;=$B164,COUNTIF($F$48:$I$58,"交通情報")=0),$H164=0),"不要",IF(AND($F$12&gt;=$B164,COUNTIF($F$48:$I$58,"交通情報")&gt;=1,$H164=1,KZ164&lt;&gt;""),"OK","NG")))</f>
        <v>不要</v>
      </c>
      <c r="LH164" s="192" t="str">
        <f ca="1">IF($F$12&lt;$B164,"",IF(COUNTIF(LB164:LF164,"不要")=3,"OK",IF($N164="NG","日数NG",IF(KZ164="","OK",IF(AND(KZ164&gt;=0,KZ164&lt;&gt;"",ROUNDUP(KZ164,0)-ROUNDDOWN(KZ164,0)=0),"OK","NG")))))</f>
        <v>OK</v>
      </c>
      <c r="LJ164" s="107" t="str">
        <f ca="1">IF($F$12&lt;$B164,"",IF(COUNTIF(LB164:LF164,"不要")=3,"",IF(AND($F$12&gt;=$B164,ISNUMBER(KZ164)=TRUE),KZ164,0)))</f>
        <v/>
      </c>
      <c r="LL164" s="192" t="str">
        <f ca="1">IF($F$12&lt;$B164,"",IF(AND($F$12&gt;=$B164,INDIRECT("'総括分析データ '!"&amp;LL$78&amp;$C164)&lt;&gt;""),VALUE(INDIRECT("'総括分析データ '!"&amp;LL$78&amp;$C164)),""))</f>
        <v/>
      </c>
      <c r="LN164" s="192" t="str">
        <f ca="1">IF($F$12&lt;$B164,"",IF(OR(AND($F$12&gt;=$B164,COUNTIF($F$22:$I$32,"交通情報")=0),$D164=0),"不要",IF(AND($F$12&gt;=$B164,COUNTIF($F$22:$I$32,"交通情報")&gt;=1,$J164="NG"),"日数NG",IF(AND($F$12&gt;=$B164,COUNTIF($F$22:$I$32,"交通情報")&gt;=1,$D164=1,LL164&lt;&gt;""),"OK","NG"))))</f>
        <v>不要</v>
      </c>
      <c r="LP164" s="192" t="str">
        <f ca="1">IF($F$12&lt;$B164,"",IF(OR(AND($F$12&gt;=$B164,COUNTIF($F$35:$I$45,"交通情報")=0),$F164=0),"不要",IF(AND($F$12&gt;=$B164,COUNTIF($F$35:$I$45,"交通情報")&gt;=1,$J164="NG"),"日数NG",IF(AND($F$12&gt;=$B164,COUNTIF($F$35:$I$45,"交通情報")&gt;=1,$F164=1,LL164&lt;&gt;""),"OK","NG"))))</f>
        <v>不要</v>
      </c>
      <c r="LR164" s="192" t="str">
        <f ca="1">IF($F$12&lt;$B164,"",IF(OR(AND($F$12&gt;=$B164,COUNTIF($F$48:$I$58,"交通情報")=0),$H164=0),"不要",IF(AND($F$12&gt;=$B164,COUNTIF($F$48:$I$58,"交通情報")&gt;=1,$J164="NG"),"日数NG",IF(AND($F$12&gt;=$B164,COUNTIF($F$48:$I$58,"交通情報")&gt;=1,$H164=1,LL164&lt;&gt;""),"OK","NG"))))</f>
        <v>不要</v>
      </c>
      <c r="LT164" s="192" t="str">
        <f ca="1">IF($F$12&lt;$B164,"",IF(COUNTIF(LN164:LR164,"不要")=3,"OK",IF($N164="NG","日数NG",IF(LL164&gt;=0,"OK","NG"))))</f>
        <v>OK</v>
      </c>
      <c r="LV164" s="192" t="str">
        <f ca="1">IF($F$12&lt;$B164,"",IF(COUNTIF(LN164:LR164,"不要")=3,"OK",IF($N164="NG","日数NG",IF(OR(AND($F$12&gt;=$B164,$N164="OK",$CH164&gt;=0,LL164&lt;=$CH164),AND($F$12&gt;=$B164,$N164="OK",$CH164="",LL164&lt;=$L164*1440)),"OK","NG"))))</f>
        <v>OK</v>
      </c>
      <c r="LX164" s="107" t="str">
        <f ca="1">IF($F$12&lt;$B164,"",IF(COUNTIF(LN164:LR164,"不要")=3,"",IF(AND($F$12&gt;=$B164,ISNUMBER(LL164)=TRUE),LL164,0)))</f>
        <v/>
      </c>
      <c r="LZ164">
        <v>43</v>
      </c>
      <c r="MB164" s="192" t="str">
        <f ca="1">IF($F$12&lt;$B164,"",IF(AND($F$12&gt;=$B164,INDIRECT("'総括分析データ '!"&amp;MB$78&amp;$C164)&lt;&gt;""),VALUE(INDIRECT("'総括分析データ '!"&amp;MB$78&amp;$C164)),""))</f>
        <v/>
      </c>
      <c r="MD164" s="192" t="str">
        <f ca="1">IF($F$12&lt;$B164,"",IF(OR(AND($F$12&gt;=$B164,COUNTIF($F$22:$I$32,"温度情報")=0),$D164=0),"不要",IF(AND($F$12&gt;=$B164,COUNTIF($F$22:$I$32,"温度情報")&gt;=1,$J164="NG"),"日数NG",IF(AND($F$12&gt;=$B164,COUNTIF($F$22:$I$32,"温度情報")&gt;=1,$D164=1,MB164&lt;&gt;""),"OK","NG"))))</f>
        <v>不要</v>
      </c>
      <c r="MF164" s="192" t="str">
        <f ca="1">IF($F$12&lt;$B164,"",IF(OR(AND($F$12&gt;=$B164,COUNTIF($F$35:$I$45,"温度情報")=0),$F164=0),"不要",IF(AND($F$12&gt;=$B164,COUNTIF($F$35:$I$45,"温度情報")&gt;=1,$J164="NG"),"日数NG",IF(AND($F$12&gt;=$B164,COUNTIF($F$35:$I$45,"温度情報")&gt;=1,$F164=1,MB164&lt;&gt;""),"OK","NG"))))</f>
        <v>不要</v>
      </c>
      <c r="MH164" s="192" t="str">
        <f ca="1">IF($F$12&lt;$B164,"",IF(OR(AND($F$12&gt;=$B164,COUNTIF($F$48:$I$58,"温度情報")=0),$H164=0),"不要",IF(AND($F$12&gt;=$B164,COUNTIF($F$48:$I$58,"温度情報")&gt;=1,$J164="NG"),"日数NG",IF(AND($F$12&gt;=$B164,COUNTIF($F$48:$I$58,"温度情報")&gt;=1,$H164=1,MB164&lt;&gt;""),"OK","NG"))))</f>
        <v>不要</v>
      </c>
      <c r="MJ164" s="192" t="str">
        <f ca="1">IF($F$12&lt;$B164,"",IF(COUNTIF(MD164:MH164,"不要")=3,"OK",IF(AND($F$12&gt;=$B164,MB164&gt;100,MB164&lt;-100),"BC","OK")))</f>
        <v>OK</v>
      </c>
      <c r="ML164" s="107" t="str">
        <f ca="1">IF($F$12&lt;$B164,"",IF(COUNTIF(MD164:MH164,"不要")=3,"",IF(AND($F$12&gt;=$B164,ISNUMBER(MB164)=TRUE),MB164,0)))</f>
        <v/>
      </c>
      <c r="MN164" s="192" t="str">
        <f ca="1">IF($F$12&lt;$B164,"",IF(AND($F$12&gt;=$B164,INDIRECT("'総括分析データ '!"&amp;MN$78&amp;$C164)&lt;&gt;""),VALUE(INDIRECT("'総括分析データ '!"&amp;MN$78&amp;$C164)),""))</f>
        <v/>
      </c>
      <c r="MP164" s="192" t="str">
        <f ca="1">IF($F$12&lt;$B164,"",IF(OR(AND($F$12&gt;=$B164,COUNTIF($F$22:$I$32,"温度情報")=0),$D164=0),"不要",IF(AND($F$12&gt;=$B164,COUNTIF($F$22:$I$32,"温度情報")&gt;=1,$J164="NG"),"日数NG",IF(AND($F$12&gt;=$B164,COUNTIF($F$22:$I$32,"温度情報")&gt;=1,$D164=1,MN164&lt;&gt;""),"OK","NG"))))</f>
        <v>不要</v>
      </c>
      <c r="MR164" s="192" t="str">
        <f ca="1">IF($F$12&lt;$B164,"",IF(OR(AND($F$12&gt;=$B164,COUNTIF($F$35:$I$45,"温度情報")=0),$F164=0),"不要",IF(AND($F$12&gt;=$B164,COUNTIF($F$35:$I$45,"温度情報")&gt;=1,$J164="NG"),"日数NG",IF(AND($F$12&gt;=$B164,COUNTIF($F$35:$I$45,"温度情報")&gt;=1,$F164=1,MN164&lt;&gt;""),"OK","NG"))))</f>
        <v>不要</v>
      </c>
      <c r="MT164" s="192" t="str">
        <f ca="1">IF($F$12&lt;$B164,"",IF(OR(AND($F$12&gt;=$B164,COUNTIF($F$48:$I$58,"温度情報")=0),$H164=0),"不要",IF(AND($F$12&gt;=$B164,COUNTIF($F$48:$I$58,"温度情報")&gt;=1,$J164="NG"),"日数NG",IF(AND($F$12&gt;=$B164,COUNTIF($F$48:$I$58,"温度情報")&gt;=1,$H164=1,MN164&lt;&gt;""),"OK","NG"))))</f>
        <v>不要</v>
      </c>
      <c r="MV164" s="192" t="str">
        <f ca="1">IF($F$12&lt;$B164,"",IF(COUNTIF(MP164:MT164,"不要")=3,"OK",IF(AND($F$12&gt;=$B164,MN164&gt;100,MN164&lt;-100),"BC","OK")))</f>
        <v>OK</v>
      </c>
      <c r="MX164" s="107" t="str">
        <f ca="1">IF($F$12&lt;$B164,"",IF(COUNTIF(MP164:MT164,"不要")=3,"",IF(AND($F$12&gt;=$B164,ISNUMBER(MN164)=TRUE),MN164,0)))</f>
        <v/>
      </c>
      <c r="MZ164" s="192" t="str">
        <f ca="1">IF($F$12&lt;$B164,"",IF(AND($F$12&gt;=$B164,INDIRECT("'総括分析データ '!"&amp;MZ$78&amp;$C164)&lt;&gt;""),VALUE(INDIRECT("'総括分析データ '!"&amp;MZ$78&amp;$C164)),""))</f>
        <v/>
      </c>
      <c r="NB164" s="192" t="str">
        <f ca="1">IF($F$12&lt;$B164,"",IF(OR(AND($F$12&gt;=$B164,COUNTIF($F$22:$I$32,"温度情報")=0),$D164=0),"不要",IF(AND($F$12&gt;=$B164,COUNTIF($F$22:$I$32,"温度情報")&gt;=1,$J164="NG"),"日数NG",IF(AND($F$12&gt;=$B164,COUNTIF($F$22:$I$32,"温度情報")&gt;=1,$D164=1,MZ164&lt;&gt;""),"OK","NG"))))</f>
        <v>不要</v>
      </c>
      <c r="ND164" s="192" t="str">
        <f ca="1">IF($F$12&lt;$B164,"",IF(OR(AND($F$12&gt;=$B164,COUNTIF($F$35:$I$45,"温度情報")=0),$F164=0),"不要",IF(AND($F$12&gt;=$B164,COUNTIF($F$35:$I$45,"温度情報")&gt;=1,$J164="NG"),"日数NG",IF(AND($F$12&gt;=$B164,COUNTIF($F$35:$I$45,"温度情報")&gt;=1,$F164=1,MZ164&lt;&gt;""),"OK","NG"))))</f>
        <v>不要</v>
      </c>
      <c r="NF164" s="192" t="str">
        <f ca="1">IF($F$12&lt;$B164,"",IF(OR(AND($F$12&gt;=$B164,COUNTIF($F$48:$I$58,"温度情報")=0),$H164=0),"不要",IF(AND($F$12&gt;=$B164,COUNTIF($F$48:$I$58,"温度情報")&gt;=1,$J164="NG"),"日数NG",IF(AND($F$12&gt;=$B164,COUNTIF($F$48:$I$58,"温度情報")&gt;=1,$H164=1,MZ164&lt;&gt;""),"OK","NG"))))</f>
        <v>不要</v>
      </c>
      <c r="NH164" s="192" t="str">
        <f ca="1">IF($F$12&lt;$B164,"",IF(COUNTIF(NB164:NF164,"不要")=3,"OK",IF($N164="NG","日数NG",IF(MZ164="","OK",IF(AND(MZ164&gt;=0,MZ164&lt;&gt;"",ROUNDUP(MZ164,0)-ROUNDDOWN(MZ164,0)=0),"OK","NG")))))</f>
        <v>OK</v>
      </c>
      <c r="NJ164" s="107" t="str">
        <f ca="1">IF($F$12&lt;$B164,"",IF(COUNTIF(NB164:NF164,"不要")=3,"",IF(AND($F$12&gt;=$B164,ISNUMBER(MZ164)=TRUE),MZ164,0)))</f>
        <v/>
      </c>
      <c r="NL164">
        <v>43</v>
      </c>
      <c r="NN164" s="192" t="str">
        <f ca="1">IF($F$12&lt;$B164,"",IF(AND($F$12&gt;=$B164,INDIRECT("'総括分析データ '!"&amp;NN$78&amp;$C164)&lt;&gt;""),INDIRECT("'総括分析データ '!"&amp;NN$78&amp;$C164),""))</f>
        <v/>
      </c>
      <c r="NP164" s="192" t="str">
        <f>IF(OR($F$12&lt;$B164,AND($F$64="",$H$64="",$J$64="")),"",IF(AND($F$12&gt;=$B164,OR($F$64="",$D164=0)),"不要",IF(AND($F$12&gt;=$B164,$F$64&lt;&gt;"",$D164=1,NN164&lt;&gt;""),"OK","NG")))</f>
        <v/>
      </c>
      <c r="NR164" s="192" t="str">
        <f>IF(OR($F$12&lt;$B164,AND($F$64="",$H$64="",$J$64="")),"",IF(AND($F$12&gt;=$B164,OR($H$64="",$H$64=17,$D164=0)),"不要",IF(AND($F$12&gt;=$B164,$H$64&lt;&gt;"",$D164=1,NN164&lt;&gt;""),"OK","NG")))</f>
        <v/>
      </c>
      <c r="NT164" s="107" t="str">
        <f>IF(OR(COUNTIF(NP164:NR164,"不要")=2,AND(NP164="",NR164="")),"",NN164)</f>
        <v/>
      </c>
      <c r="NV164" s="192" t="str">
        <f ca="1">IF($F$12&lt;$B164,"",IF(AND($F$12&gt;=$B164,INDIRECT("'総括分析データ '!"&amp;NV$78&amp;$C164)&lt;&gt;""),INDIRECT("'総括分析データ '!"&amp;NV$78&amp;$C164),""))</f>
        <v/>
      </c>
      <c r="NX164" s="192" t="str">
        <f>IF(OR($F$12&lt;$B164,AND($F$66="",$H$66="",$J$66="")),"",IF(AND($F$12&gt;=$B164,OR($F$66="",$D164=0)),"不要",IF(AND($F$12&gt;=$B164,$F$66&lt;&gt;"",$D164=1,NV164&lt;&gt;""),"OK","NG")))</f>
        <v/>
      </c>
      <c r="NZ164" s="192" t="str">
        <f>IF(OR($F$12&lt;$B164,AND($F$66="",$H$66="",$J$66="")),"",IF(AND($F$12&gt;=$B164,OR($H$66="",$H$66=17,$D164=0)),"不要",IF(AND($F$12&gt;=$B164,$H$66&lt;&gt;"",$D164=1,NV164&lt;&gt;""),"OK","NG")))</f>
        <v/>
      </c>
      <c r="OB164" s="107" t="str">
        <f>IF(OR(COUNTIF(NX164:NZ164,"不要")=2,AND(NX164="",NZ164="")),"",NV164)</f>
        <v/>
      </c>
      <c r="OD164" s="192" t="str">
        <f ca="1">IF($F$12&lt;$B164,"",IF(AND($F$12&gt;=$B164,INDIRECT("'総括分析データ '!"&amp;OD$78&amp;$C164)&lt;&gt;""),INDIRECT("'総括分析データ '!"&amp;OD$78&amp;$C164),""))</f>
        <v/>
      </c>
      <c r="OF164" s="192" t="str">
        <f>IF(OR($F$12&lt;$B164,AND($F$68="",$H$68="",$J$68="")),"",IF(AND($F$12&gt;=$B164,OR($F$68="",$D164=0)),"不要",IF(AND($F$12&gt;=$B164,$F$68&lt;&gt;"",$D164=1,OD164&lt;&gt;""),"OK","NG")))</f>
        <v/>
      </c>
      <c r="OH164" s="192" t="str">
        <f>IF(OR($F$12&lt;$B164,AND($F$68="",$H$68="",$J$68="")),"",IF(AND($F$12&gt;=$B164,OR($H$68="",$H$68=17,$D164=0)),"不要",IF(AND($F$12&gt;=$B164,$H$68&lt;&gt;"",$D164=1,OD164&lt;&gt;""),"OK","NG")))</f>
        <v/>
      </c>
      <c r="OJ164" s="107" t="str">
        <f>IF(OR(COUNTIF(OF164:OH164,"不要")=2,AND(OF164="",OH164="")),"",OD164)</f>
        <v/>
      </c>
      <c r="OL164" s="192" t="str">
        <f ca="1">IF($F$12&lt;$B164,"",IF(AND($F$12&gt;=$B164,INDIRECT("'総括分析データ '!"&amp;OL$78&amp;$C164)&lt;&gt;""),INDIRECT("'総括分析データ '!"&amp;OL$78&amp;$C164),""))</f>
        <v/>
      </c>
      <c r="ON164" s="192" t="str">
        <f>IF(OR($F$12&lt;$B164,AND($F$70="",$H$70="",$J$70="")),"",IF(AND($F$12&gt;=$B164,OR($F$70="",$D164=0)),"不要",IF(AND($F$12&gt;=$B164,$F$70&lt;&gt;"",$D164=1,OL164&lt;&gt;""),"OK","NG")))</f>
        <v/>
      </c>
      <c r="OP164" s="192" t="str">
        <f>IF(OR($F$12&lt;$B164,AND($F$70="",$H$70="",$J$70="")),"",IF(AND($F$12&gt;=$B164,OR($H$70="",$H$70=17,$D164=0)),"不要",IF(AND($F$12&gt;=$B164,$H$70&lt;&gt;"",$D164=1,OL164&lt;&gt;""),"OK","NG")))</f>
        <v/>
      </c>
      <c r="OR164" s="107" t="str">
        <f>IF(OR(COUNTIF(ON164:OP164,"不要")=2,AND(ON164="",OP164="")),"",OL164)</f>
        <v/>
      </c>
    </row>
    <row r="165" spans="2:408" ht="5.0999999999999996" customHeight="1" thickBot="1" x14ac:dyDescent="0.2">
      <c r="L165" s="6"/>
      <c r="CT165" s="108"/>
      <c r="EF165" s="108"/>
      <c r="FJ165" s="108"/>
      <c r="FL165" s="108"/>
      <c r="FZ165" s="108"/>
      <c r="GR165" s="108"/>
      <c r="HF165" s="108"/>
      <c r="HV165" s="108"/>
      <c r="IT165" s="6"/>
      <c r="JL165" s="108"/>
      <c r="JX165" s="6"/>
      <c r="KJ165" s="6"/>
      <c r="KX165" s="6"/>
      <c r="LJ165" s="6"/>
      <c r="LX165" s="108"/>
      <c r="ML165" s="6"/>
      <c r="MX165" s="6"/>
      <c r="NJ165" s="6"/>
    </row>
    <row r="166" spans="2:408" ht="14.25" thickBot="1" x14ac:dyDescent="0.2">
      <c r="B166">
        <v>44</v>
      </c>
      <c r="C166">
        <v>57</v>
      </c>
      <c r="D166" s="52">
        <f ca="1">IF($F$12&lt;$B166,"",IF(AND($F$12&gt;=$B166,INDIRECT("'総括分析データ '!"&amp;D$78&amp;$C166)="○"),1,IF(AND($F$12&gt;=$B166,INDIRECT("'総括分析データ '!"&amp;D$78&amp;$C166)&lt;&gt;"○"),0)))</f>
        <v>0</v>
      </c>
      <c r="F166" s="52">
        <f ca="1">IF($F$12&lt;$B166,"",IF(AND($F$12&gt;=$B166,INDIRECT("'総括分析データ '!"&amp;F$78&amp;$C166)="○"),1,IF(AND($F$12&gt;=$B166,INDIRECT("'総括分析データ '!"&amp;F$78&amp;$C166)&lt;&gt;"○"),0)))</f>
        <v>0</v>
      </c>
      <c r="H166" s="52">
        <f ca="1">IF($F$12&lt;$B166,"",IF(AND($F$12&gt;=$B166,INDIRECT("'総括分析データ '!"&amp;H$78&amp;$C166)="○"),1,IF(AND($F$12&gt;=$B166,INDIRECT("'総括分析データ '!"&amp;H$78&amp;$C166)&lt;&gt;"○"),0)))</f>
        <v>0</v>
      </c>
      <c r="J166" s="192" t="str">
        <f ca="1">IF($F$12&lt;B166,"",IF(AND($F$12&gt;=B166,$F$18="",H166=1),"NG",IF(AND($F$12&gt;=B166,$F$18=17,D166=0,F166=0,H166=0),"NG",IF(AND($F$12&gt;=B166,$F$18="",D166=0,F166=0),"NG",IF(AND($F$12&gt;=B166,OR(D166&gt;=2,F166&gt;=2,H166&gt;=2)),"NG","OK")))))</f>
        <v>NG</v>
      </c>
      <c r="L166" s="52">
        <f ca="1">IF($F$12&lt;B166,"",IF(ISNUMBER(INDIRECT("'総括分析データ '!"&amp;L$78&amp;$C166))=TRUE,VALUE(INDIRECT("'総括分析データ '!"&amp;L$78&amp;$C166)),0))</f>
        <v>0</v>
      </c>
      <c r="N166" s="192" t="str">
        <f ca="1">IF($F$12&lt;$B166,"",IF(AND(L166="",L166&lt;10),"NG","OK"))</f>
        <v>OK</v>
      </c>
      <c r="O166" s="6"/>
      <c r="P166" s="52" t="str">
        <f ca="1">IF($F$12&lt;$B166,"",IF(AND($F$12&gt;=$B166,INDIRECT("'総括分析データ '!"&amp;P$78&amp;$C166)&lt;&gt;""),INDIRECT("'総括分析データ '!"&amp;P$78&amp;$C166),""))</f>
        <v/>
      </c>
      <c r="R166" s="52" t="str">
        <f ca="1">IF($F$12&lt;$B166,"",IF(AND($F$12&gt;=$B166,INDIRECT("'総括分析データ '!"&amp;R$78&amp;$C166)&lt;&gt;""),UPPER(INDIRECT("'総括分析データ '!"&amp;R$78&amp;$C166)),""))</f>
        <v/>
      </c>
      <c r="T166" s="52" t="str">
        <f ca="1">IF($F$12&lt;$B166,"",IF(AND($F$12&gt;=$B166,INDIRECT("'総括分析データ '!"&amp;T$78&amp;$C166)&lt;&gt;""),INDIRECT("'総括分析データ '!"&amp;T$78&amp;$C166),""))</f>
        <v/>
      </c>
      <c r="V166" s="52" t="str">
        <f ca="1">IF($F$12&lt;$B166,"",IF(AND($F$12&gt;=$B166,INDIRECT("'総括分析データ '!"&amp;V$78&amp;$C166)&lt;&gt;""),VALUE(INDIRECT("'総括分析データ '!"&amp;V$78&amp;$C166)),""))</f>
        <v/>
      </c>
      <c r="X166" s="192" t="str">
        <f ca="1">IF($F$12&lt;$B166,"",IF(AND($F$12&gt;=$B166,COUNTIF(プルダウンリスト!$F$3:$F$137,反映・確認シート!P166)=1,COUNTIF(プルダウンリスト!$H$3:$H$4233,反映・確認シート!R166)&gt;=1,T166&lt;&gt;"",V166&lt;&gt;""),"OK","NG"))</f>
        <v>NG</v>
      </c>
      <c r="Z166" s="453" t="str">
        <f ca="1">P166&amp;R166&amp;T166&amp;V166</f>
        <v/>
      </c>
      <c r="AA166" s="454"/>
      <c r="AB166" s="455"/>
      <c r="AD166" s="453" t="str">
        <f ca="1">IF($F$12&lt;$B166,"",IF(AND($F$12&gt;=$B166,INDIRECT("'総括分析データ '!"&amp;AD$78&amp;$C166)&lt;&gt;""),ASC(INDIRECT("'総括分析データ '!"&amp;AD$78&amp;$C166)),""))</f>
        <v/>
      </c>
      <c r="AE166" s="454"/>
      <c r="AF166" s="455"/>
      <c r="AH166" s="192" t="str">
        <f ca="1">IF($F$12&lt;$B166,"",IF(AND($F$12&gt;=$B166,AD166&lt;&gt;""),"OK","NG"))</f>
        <v>NG</v>
      </c>
      <c r="AJ166" s="462" t="str">
        <f ca="1">IF($F$12&lt;$B166,"",IF(AND($F$12&gt;=$B166,INDIRECT("'総括分析データ '!"&amp;AJ$78&amp;$C166)&lt;&gt;""),DBCS(SUBSTITUTE(SUBSTITUTE(INDIRECT("'総括分析データ '!"&amp;AJ$78&amp;$C166),"　"," ")," ","")),""))</f>
        <v/>
      </c>
      <c r="AK166" s="463"/>
      <c r="AL166" s="464"/>
      <c r="AN166" s="192" t="str">
        <f ca="1">IF($F$12&lt;$B166,"",IF(AND($F$12&gt;=$B166,AJ166&lt;&gt;""),"OK","BC"))</f>
        <v>BC</v>
      </c>
      <c r="AP166" s="52" t="str">
        <f ca="1">IF(OR($F$12&lt;$B166,INDIRECT("'総括分析データ '!"&amp;AP$78&amp;$C166)=""),"",INDIRECT("'総括分析データ '!"&amp;AP$78&amp;$C166))</f>
        <v/>
      </c>
      <c r="AR166" s="192" t="str">
        <f ca="1">IF($F$12&lt;$B166,"",IF(AND($F$12&gt;=$B166,COUNTIF(プルダウンリスト!$C$13:$C$16,反映・確認シート!AP166)=1),"OK","NG"))</f>
        <v>NG</v>
      </c>
      <c r="AT166">
        <v>44</v>
      </c>
      <c r="AV166" s="192" t="str">
        <f ca="1">IF($F$12&lt;$B166,"",IF(AND($F$12&gt;=$B166,INDIRECT("'総括分析データ '!"&amp;AV$78&amp;$C166)&lt;&gt;""),INDIRECT("'総括分析データ '!"&amp;AV$78&amp;$C166),""))</f>
        <v/>
      </c>
      <c r="AX166" s="192" t="str">
        <f ca="1">IF($F$12&lt;$B166,"",IF($N166="NG","日数NG",IF(OR(AND($F$6="連携前",$F$12&gt;=$B166,AV166&gt;0,AV166&lt;L166*2880),AND($F$6="連携後",$F$12&gt;=$B166,AV166&gt;=0,AV166&lt;L166*2880)),"OK","NG")))</f>
        <v>NG</v>
      </c>
      <c r="AZ166" s="92">
        <f ca="1">IF($F$12&lt;$B166,"",IF(AND($F$12&gt;=$B166,ISNUMBER(AV166)=TRUE),AV166,0))</f>
        <v>0</v>
      </c>
      <c r="BB166" s="192" t="str">
        <f ca="1">IF($F$12&lt;$B166,"",IF(AND($F$12&gt;=$B166,INDIRECT("'総括分析データ '!"&amp;BB$78&amp;$C166)&lt;&gt;""),VALUE(INDIRECT("'総括分析データ '!"&amp;BB$78&amp;$C166)),""))</f>
        <v/>
      </c>
      <c r="BD166" s="192" t="str">
        <f ca="1">IF($F$12&lt;$B166,"",IF($N166="NG","日数NG",IF(BB166="","NG",IF(AND($F$12&gt;=$B166,$BB166&lt;=$L166*100),"OK","BC"))))</f>
        <v>NG</v>
      </c>
      <c r="BF166" s="192" t="str">
        <f ca="1">IF($F$12&lt;$B166,"",IF(OR($AX166="NG",$AX166="日数NG"),"距離NG",IF(AND($F$12&gt;=$B166,OR(AND($F$6="連携前",$BB166&gt;0),AND($F$6="連携後",$AZ166=0,$BB166=0),AND($F$6="連携後",$AZ166&gt;0,$BB166&gt;0))),"OK","NG")))</f>
        <v>距離NG</v>
      </c>
      <c r="BH166" s="92" t="str">
        <f ca="1">IF($F$12&lt;$B166,"",BB166)</f>
        <v/>
      </c>
      <c r="BJ166" s="192" t="str">
        <f ca="1">IF($F$12&lt;$B166,"",IF(AND($F$12&gt;=$B166,INDIRECT("'総括分析データ '!"&amp;BJ$78&amp;$C166)&lt;&gt;""),VALUE(INDIRECT("'総括分析データ '!"&amp;BJ$78&amp;$C166)),""))</f>
        <v/>
      </c>
      <c r="BL166" s="192" t="str">
        <f ca="1">IF($F$12&lt;$B166,"",IF($N166="NG","日数NG",IF(AND(BJ166&gt;=0,BJ166&lt;&gt;"",BJ166&lt;=100),"OK","NG")))</f>
        <v>NG</v>
      </c>
      <c r="BN166" s="92">
        <f ca="1">IF($F$12&lt;$B166,"",IF(AND($F$12&gt;=$B166,ISNUMBER(BJ166)=TRUE),BJ166,0))</f>
        <v>0</v>
      </c>
      <c r="BP166" s="192" t="str">
        <f ca="1">IF($F$12&lt;$B166,"",IF(AND($F$12&gt;=$B166,INDIRECT("'総括分析データ '!"&amp;BP$78&amp;$C166)&lt;&gt;""),VALUE(INDIRECT("'総括分析データ '!"&amp;BP$78&amp;$C166)),""))</f>
        <v/>
      </c>
      <c r="BR166" s="192" t="str">
        <f ca="1">IF($F$12&lt;$B166,"",IF(OR($AX166="NG",$AX166="日数NG"),"距離NG",IF(BP166="","NG",IF(AND($F$12&gt;=$B166,OR(AND($F$6="連携前",$BP166&gt;0),AND($F$6="連携後",$AZ166=0,$BP166=0),AND($F$6="連携後",$AZ166&gt;0,$BP166&gt;0))),"OK","NG"))))</f>
        <v>距離NG</v>
      </c>
      <c r="BT166" s="92">
        <f ca="1">IF($F$12&lt;$B166,"",IF(AND($F$12&gt;=$B166,ISNUMBER(BP166)=TRUE),BP166,0))</f>
        <v>0</v>
      </c>
      <c r="BV166" s="192" t="str">
        <f ca="1">IF($F$12&lt;$B166,"",IF(AND($F$12&gt;=$B166,INDIRECT("'総括分析データ '!"&amp;BV$78&amp;$C166)&lt;&gt;""),VALUE(INDIRECT("'総括分析データ '!"&amp;BV$78&amp;$C166)),""))</f>
        <v/>
      </c>
      <c r="BX166" s="192" t="str">
        <f ca="1">IF($F$12&lt;$B166,"",IF(AND($F$12&gt;=$B166,$F$16=5,$BV166=""),"NG","OK"))</f>
        <v>OK</v>
      </c>
      <c r="BZ166" s="192" t="str">
        <f ca="1">IF($F$12&lt;$B166,"",IF(AND($F$12&gt;=$B166,$BP166&lt;&gt;"",$BV166&gt;$BP166),"NG","OK"))</f>
        <v>OK</v>
      </c>
      <c r="CB166" s="92">
        <f ca="1">IF($F$12&lt;$B166,"",IF(AND($F$12&gt;=$B166,ISNUMBER(BV166)=TRUE),BV166,0))</f>
        <v>0</v>
      </c>
      <c r="CD166" s="92">
        <f ca="1">IF($F$12&lt;$B166,"",IF(AND($F$12&gt;=$B166,ISNUMBER(INDIRECT("'総括分析データ '!"&amp;CD$78&amp;$C166)=TRUE)),INDIRECT("'総括分析データ '!"&amp;CD$78&amp;$C166),0))</f>
        <v>0</v>
      </c>
      <c r="CF166">
        <v>44</v>
      </c>
      <c r="CH166" s="192" t="str">
        <f ca="1">IF($F$12&lt;$B166,"",IF(AND($F$12&gt;=$B166,INDIRECT("'総括分析データ '!"&amp;CH$78&amp;$C166)&lt;&gt;""),VALUE(INDIRECT("'総括分析データ '!"&amp;CH$78&amp;$C166)),""))</f>
        <v/>
      </c>
      <c r="CJ166" s="192" t="str">
        <f ca="1">IF($F$12&lt;$B166,"",IF(OR(AND($F$12&gt;=$B166,COUNTIF($F$22:$I$32,"走行時間")=0),$D166=0),"不要",IF(AND($F$12&gt;=$B166,COUNTIF($F$22:$I$32,"走行時間")=1,$J166="NG"),"日数NG",IF(AND($F$12&gt;=$B166,COUNTIF($F$22:$I$32,"走行時間")=1,$D166=1,$CH166&lt;&gt;""),"OK","NG"))))</f>
        <v>不要</v>
      </c>
      <c r="CL166" s="192" t="str">
        <f ca="1">IF($F$12&lt;$B166,"",IF(OR(AND($F$12&gt;=$B166,COUNTIF($F$35:$I$45,"走行時間")=0),$F166=0),"不要",IF(AND($F$12&gt;=$B166,COUNTIF($F$35:$I$45,"走行時間")=1,$J166="NG"),"日数NG",IF(AND($F$12&gt;=$B166,COUNTIF($F$35:$I$45,"走行時間")=1,$F166=1,$CH166&lt;&gt;""),"OK","NG"))))</f>
        <v>不要</v>
      </c>
      <c r="CN166" s="192" t="str">
        <f ca="1">IF($F$12&lt;$B166,"",IF(OR(AND($F$12&gt;=$B166,COUNTIF($F$48:$I$58,"走行時間")=0),$H166=0),"不要",IF(AND($F$12&gt;=$B166,COUNTIF($F$48:$I$58,"走行時間")=1,$J166="NG"),"日数NG",IF(AND($F$12&gt;=$B166,COUNTIF($F$48:$I$58,"走行時間")=1,$H166=1,$CH166&lt;&gt;""),"OK","NG"))))</f>
        <v>不要</v>
      </c>
      <c r="CP166" s="192" t="str">
        <f ca="1">IF($F$12&lt;$B166,"",IF(COUNTIF($CJ166:$CN166,"不要")=3,"OK",IF(OR($AX166="NG",$AX166="日数NG"),"距離NG",IF(AND($F$12&gt;=$B166,OR(AND($F$6="連携前",CH166&gt;0),AND($F$6="連携後",$AZ166=0,CH166=0),AND($F$6="連携後",$AZ166&gt;0,CH166&gt;0))),"OK","NG"))))</f>
        <v>OK</v>
      </c>
      <c r="CR166" s="192" t="str">
        <f ca="1">IF($F$12&lt;$B166,"",IF(COUNTIF($CJ166:$CN166,"不要")=3,"OK",IF(OR($AX166="NG",$AX166="日数NG"),"距離NG",IF(AND($F$12&gt;=$B166,$L166*1440&gt;=CH166),"OK","NG"))))</f>
        <v>OK</v>
      </c>
      <c r="CT166" s="107" t="str">
        <f ca="1">IF(OR(COUNTIF($CJ166:$CN166,"不要")=3,$F$12&lt;$B166),"",IF(AND($F$12&gt;=$B166,ISNUMBER(CH166)=TRUE),CH166,0))</f>
        <v/>
      </c>
      <c r="CV166" s="192" t="str">
        <f ca="1">IF($F$12&lt;$B166,"",IF(AND($F$12&gt;=$B166,INDIRECT("'総括分析データ '!"&amp;CV$78&amp;$C166)&lt;&gt;""),VALUE(INDIRECT("'総括分析データ '!"&amp;CV$78&amp;$C166)),""))</f>
        <v/>
      </c>
      <c r="CX166" s="192" t="str">
        <f ca="1">IF($F$12&lt;$B166,"",IF(OR(AND($F$12&gt;=$B166,COUNTIF($F$22:$I$32,"平均速度")=0),$D166=0),"不要",IF(AND($F$12&gt;=$B166,COUNTIF($F$22:$I$32,"平均速度")=1,$J166="NG"),"日数NG",IF(AND($F$12&gt;=$B166,COUNTIF($F$22:$I$32,"平均速度")=1,$D166=1,$CH166&lt;&gt;""),"OK","NG"))))</f>
        <v>不要</v>
      </c>
      <c r="CZ166" s="192" t="str">
        <f ca="1">IF($F$12&lt;$B166,"",IF(OR(AND($F$12&gt;=$B166,COUNTIF($F$35:$I$45,"平均速度")=0),$F166=0),"不要",IF(AND($F$12&gt;=$B166,COUNTIF($F$35:$I$45,"平均速度")=1,$J166="NG"),"日数NG",IF(AND($F$12&gt;=$B166,COUNTIF($F$35:$I$45,"平均速度")=1,$F166=1,$CH166&lt;&gt;""),"OK","NG"))))</f>
        <v>不要</v>
      </c>
      <c r="DB166" s="192" t="str">
        <f ca="1">IF($F$12&lt;$B166,"",IF(OR(AND($F$12&gt;=$B166,COUNTIF($F$48:$I$58,"平均速度")=0),$H166=0),"不要",IF(AND($F$12&gt;=$B166,COUNTIF($F$48:$I$58,"平均速度")=1,$J166="NG"),"日数NG",IF(AND($F$12&gt;=$B166,COUNTIF($F$48:$I$58,"平均速度")=1,$H166=1,$CH166&lt;&gt;""),"OK","NG"))))</f>
        <v>不要</v>
      </c>
      <c r="DD166" s="192" t="str">
        <f ca="1">IF($F$12&lt;$B166,"",IF(COUNTIF($CX166:$DB166,"不要")=3,"OK",IF(OR($AX166="NG",$AX166="日数NG"),"距離NG",IF(AND($F$12&gt;=$B166,OR(AND($F$6="連携前",CV166&gt;0),AND($F$6="連携後",$AV166=0,CV166=0),AND($F$6="連携後",$AV166&gt;0,CV166&gt;0))),"OK","NG"))))</f>
        <v>OK</v>
      </c>
      <c r="DF166" s="192" t="str">
        <f ca="1">IF($F$12&lt;$B166,"",IF(COUNTIF($CX166:$DB166,"不要")=3,"OK",IF(OR($AX166="NG",$AX166="日数NG"),"距離NG",IF(AND($F$12&gt;=$B166,CV166&lt;60),"OK",IF(AND($F$12&gt;=$B166,CV166&lt;120),"BC","NG")))))</f>
        <v>OK</v>
      </c>
      <c r="DH166" s="107" t="str">
        <f ca="1">IF(OR($F$12&lt;$B166,COUNTIF($CX166:$DB166,"不要")=3),"",IF(AND($F$12&gt;=$B166,ISNUMBER(CV166)=TRUE),CV166,0))</f>
        <v/>
      </c>
      <c r="DJ166">
        <v>44</v>
      </c>
      <c r="DL166" s="192" t="str">
        <f ca="1">IF($F$12&lt;$B166,"",IF(AND($F$12&gt;=$B166,INDIRECT("'総括分析データ '!"&amp;DL$78&amp;$C166)&lt;&gt;""),VALUE(INDIRECT("'総括分析データ '!"&amp;DL$78&amp;$C166)),""))</f>
        <v/>
      </c>
      <c r="DN166" s="192" t="str">
        <f ca="1">IF($F$12&lt;$B166,"",IF(OR(AND($F$12&gt;=$B166,COUNTIF($F$22:$I$32,"走行距離（高速道路）")=0),$D166=0),"不要",IF(AND($F$12&gt;=$B166,COUNTIF($F$22:$I$32,"走行距離（高速道路）")&gt;=1,$J166="NG"),"日数NG",IF(AND($F$12&gt;=$B166,COUNTIF($F$22:$I$32,"走行距離（高速道路）")&gt;=1,$D166=1,$CH166&lt;&gt;""),"OK","NG"))))</f>
        <v>不要</v>
      </c>
      <c r="DP166" s="192" t="str">
        <f ca="1">IF($F$12&lt;$B166,"",IF(OR(AND($F$12&gt;=$B166,COUNTIF($F$35:$I$45,"走行距離（高速道路）")=0),$F166=0),"不要",IF(AND($F$12&gt;=$B166,COUNTIF($F$35:$I$45,"走行距離（高速道路）")&gt;=1,$J166="NG"),"日数NG",IF(AND($F$12&gt;=$B166,COUNTIF($F$35:$I$45,"走行距離（高速道路）")&gt;=1,$F166=1,$CH166&lt;&gt;""),"OK","NG"))))</f>
        <v>不要</v>
      </c>
      <c r="DR166" s="192" t="str">
        <f ca="1">IF($F$12&lt;$B166,"",IF(OR(AND($F$12&gt;=$B166,COUNTIF($F$48:$I$58,"走行距離（高速道路）")=0),$H166=0),"不要",IF(AND($F$12&gt;=$B166,COUNTIF($F$48:$I$58,"走行距離（高速道路）")&gt;=1,$J166="NG"),"日数NG",IF(AND($F$12&gt;=$B166,COUNTIF($F$48:$I$58,"走行距離（高速道路）")&gt;=1,$H166=1,$CH166&lt;&gt;""),"OK","NG"))))</f>
        <v>不要</v>
      </c>
      <c r="DT166" s="192" t="str">
        <f ca="1">IF($F$12&lt;$B166,"",IF(COUNTIF($DN166:$DR166,"不要")=3,"OK",IF(OR($AX166="NG",$AX166="日数NG"),"距離NG",IF(DL166&gt;=0,"OK","NG"))))</f>
        <v>OK</v>
      </c>
      <c r="DV166" s="192" t="str">
        <f ca="1">IF($F$12&lt;$B166,"",IF(COUNTIF($DN166:$DR166,"不要")=3,"OK",IF(OR($AX166="NG",$AX166="日数NG"),"距離NG",IF(AND($F$12&gt;=$B166,AX166="OK",OR(DL166&lt;=AZ166,DL166="")),"OK","NG"))))</f>
        <v>OK</v>
      </c>
      <c r="DX166" s="107" t="str">
        <f ca="1">IF(OR($F$12&lt;$B166,COUNTIF($DN166:$DR166,"不要")=3),"",IF(AND($F$12&gt;=$B166,ISNUMBER(DL166)=TRUE),DL166,0))</f>
        <v/>
      </c>
      <c r="DZ166" s="192" t="str">
        <f ca="1">IF($F$12&lt;$B166,"",IF(AND($F$12&gt;=$B166,INDIRECT("'総括分析データ '!"&amp;DZ$78&amp;$C166)&lt;&gt;""),VALUE(INDIRECT("'総括分析データ '!"&amp;DZ$78&amp;$C166)),""))</f>
        <v/>
      </c>
      <c r="EB166" s="192" t="str">
        <f ca="1">IF($F$12&lt;$B166,"",IF(COUNTIF($CJ166:$CN166,"不要")=3,"OK",IF($N166="NG","日数NG",IF(OR(DZ166&gt;=0,DZ166=""),"OK","NG"))))</f>
        <v>OK</v>
      </c>
      <c r="ED166" s="192" t="str">
        <f ca="1">IF($F$12&lt;$B166,"",IF(COUNTIF($CJ166:$CN166,"不要")=3,"OK",IF($N166="NG","日数NG",IF(OR(DZ166&lt;=CH166,DZ166=""),"OK","NG"))))</f>
        <v>OK</v>
      </c>
      <c r="EF166" s="107">
        <f ca="1">IF($F$12&lt;$B166,"",IF(AND($F$12&gt;=$B166,ISNUMBER(DZ166)=TRUE),DZ166,0))</f>
        <v>0</v>
      </c>
      <c r="EH166" s="192" t="str">
        <f ca="1">IF($F$12&lt;$B166,"",IF(AND($F$12&gt;=$B166,INDIRECT("'総括分析データ '!"&amp;EH$78&amp;$C166)&lt;&gt;""),VALUE(INDIRECT("'総括分析データ '!"&amp;EH$78&amp;$C166)),""))</f>
        <v/>
      </c>
      <c r="EJ166" s="192" t="str">
        <f ca="1">IF($F$12&lt;$B166,"",IF(COUNTIF($CX166:$DB166,"不要")=3,"OK",IF(OR($AX166="NG",$AX166="日数NG"),"距離NG",IF(OR(EH166&gt;=0,EH166=""),"OK","NG"))))</f>
        <v>OK</v>
      </c>
      <c r="EL166" s="192" t="str">
        <f ca="1">IF($F$12&lt;$B166,"",IF(COUNTIF($CX166:$DB166,"不要")=3,"OK",IF(OR($AX166="NG",$AX166="日数NG"),"距離NG",IF(OR(EH166&lt;=120,EH166=""),"OK","NG"))))</f>
        <v>OK</v>
      </c>
      <c r="EN166" s="92">
        <f ca="1">IF($F$12&lt;$B166,"",IF(AND($F$12&gt;=$B166,ISNUMBER(EH166)=TRUE),EH166,0))</f>
        <v>0</v>
      </c>
      <c r="EP166">
        <v>44</v>
      </c>
      <c r="ER166" s="192" t="str">
        <f ca="1">IF($F$12&lt;$B166,"",IF(AND($F$12&gt;=$B166,INDIRECT("'総括分析データ '!"&amp;ER$78&amp;$C166)&lt;&gt;""),VALUE(INDIRECT("'総括分析データ '!"&amp;ER$78&amp;$C166)),""))</f>
        <v/>
      </c>
      <c r="ET166" s="192" t="str">
        <f ca="1">IF($F$12&lt;$B166,"",IF(AND($F$12&gt;=$B166,INDIRECT("'総括分析データ '!"&amp;ET$78&amp;$C166)&lt;&gt;""),VALUE(INDIRECT("'総括分析データ '!"&amp;ET$78&amp;$C166)),""))</f>
        <v/>
      </c>
      <c r="EV166" s="192" t="str">
        <f ca="1">IF($F$12&lt;$B166,"",IF(OR(AND($F$12&gt;=$B166,COUNTIF($F$22:$I$32,"荷積み・荷卸し")=0),$D166=0),"不要",IF(AND($F$12&gt;=$B166,COUNTIF($F$22:$I$32,"荷積み・荷卸し")&gt;=1,$J166="NG"),"日数NG",IF(OR(AND($F$12&gt;=$B166,COUNTIF($F$22:$I$32,"荷積み・荷卸し")&gt;=1,$D166=1,$ER166&lt;&gt;""),AND($F$12&gt;=$B166,COUNTIF($F$22:$I$32,"荷積み・荷卸し")&gt;=1,$D166=1,$ET166&lt;&gt;"")),"OK","NG"))))</f>
        <v>不要</v>
      </c>
      <c r="EX166" s="192" t="str">
        <f ca="1">IF($F$12&lt;$B166,"",IF(OR(AND($F$12&gt;=$B166,COUNTIF($F$35:$I$45,"荷積み・荷卸し")=0),$F166=0),"不要",IF(AND($F$12&gt;=$B166,COUNTIF($F$35:$I$45,"荷積み・荷卸し")&gt;=1,$J166="NG"),"日数NG",IF(OR(AND($F$12&gt;=$B166,COUNTIF($F$35:$I$45,"荷積み・荷卸し")&gt;=1,$F166=1,$ER166&lt;&gt;""),AND($F$12&gt;=$B166,COUNTIF($F$35:$I$45,"荷積み・荷卸し")&gt;=1,$F166=1,$ET166&lt;&gt;"")),"OK","NG"))))</f>
        <v>不要</v>
      </c>
      <c r="EZ166" s="192" t="str">
        <f ca="1">IF($F$12&lt;$B166,"",IF(OR(AND($F$12&gt;=$B166,COUNTIF($F$48:$I$58,"荷積み・荷卸し")=0),$H166=0),"不要",IF(AND($F$12&gt;=$B166,COUNTIF($F$48:$I$58,"荷積み・荷卸し")&gt;=1,$J166="NG"),"日数NG",IF(OR(AND($F$12&gt;=$B166,COUNTIF($F$48:$I$58,"荷積み・荷卸し")&gt;=1,$H166=1,$ER166&lt;&gt;""),AND($F$12&gt;=$B166,COUNTIF($F$48:$I$58,"荷積み・荷卸し")&gt;=1,$H166=1,$ET166&lt;&gt;"")),"OK","NG"))))</f>
        <v>不要</v>
      </c>
      <c r="FB166" s="192" t="str">
        <f ca="1">IF($F$12&lt;$B166,"",IF(COUNTIF($EV166:$EZ166,"不要")=3,"OK",IF($N166="NG","日数NG",IF(OR(ER166&gt;=0,ER166=""),"OK","NG"))))</f>
        <v>OK</v>
      </c>
      <c r="FD166" s="192" t="str">
        <f ca="1">IF($F$12&lt;$B166,"",IF(COUNTIF($EV166:$EZ166,"不要")=3,"OK",IF($N166="NG","日数NG",IF(OR(ER166&lt;=$L166*1440,ER166=""),"OK","NG"))))</f>
        <v>OK</v>
      </c>
      <c r="FF166" s="192" t="str">
        <f ca="1">IF($F$12&lt;$B166,"",IF(COUNTIF($EV166:$EZ166,"不要")=3,"OK",IF($N166="NG","日数NG",IF(OR(ET166&gt;=0,ET166=""),"OK","NG"))))</f>
        <v>OK</v>
      </c>
      <c r="FH166" s="192" t="str">
        <f ca="1">IF($F$12&lt;$B166,"",IF(COUNTIF($EV166:$EZ166,"不要")=3,"OK",IF($N166="NG","日数NG",IF(OR(ET166&lt;=$L166*1440,ET166=""),"OK","NG"))))</f>
        <v>OK</v>
      </c>
      <c r="FJ166" s="107" t="str">
        <f ca="1">IF($F$12&lt;$B166,"",IF(COUNTIF($EV166:$EZ166,"不要")=3,"",IF(AND($F$12&gt;=$B166,ISNUMBER(ER166)=TRUE),ER166,0)))</f>
        <v/>
      </c>
      <c r="FL166" s="107" t="str">
        <f ca="1">IF($F$12&lt;$B166,"",IF(COUNTIF($EV166:$EZ166,"不要")=3,"",IF(AND($F$12&gt;=$B166,ISNUMBER(ET166)=TRUE),ET166,0)))</f>
        <v/>
      </c>
      <c r="FN166" s="192" t="str">
        <f ca="1">IF($F$12&lt;$B166,"",IF(AND($F$12&gt;=$B166,INDIRECT("'総括分析データ '!"&amp;FN$78&amp;$C166)&lt;&gt;""),VALUE(INDIRECT("'総括分析データ '!"&amp;FN$78&amp;$C166)),""))</f>
        <v/>
      </c>
      <c r="FP166" s="192" t="str">
        <f ca="1">IF($F$12&lt;$B166,"",IF(OR(AND($F$12&gt;=$B166,COUNTIF($F$22:$I$32,"荷待ち時間")=0),$D166=0),"不要",IF(AND($F$12&gt;=$B166,COUNTIF($F$22:$I$32,"荷待ち時間")&gt;=1,$J166="NG"),"日数NG",IF(AND($F$12&gt;=$B166,COUNTIF($F$22:$I$32,"荷待ち時間")&gt;=1,$D166=1,$FN166&lt;&gt;""),"OK","NG"))))</f>
        <v>不要</v>
      </c>
      <c r="FR166" s="192" t="str">
        <f ca="1">IF($F$12&lt;$B166,"",IF(OR(AND($F$12&gt;=$B166,COUNTIF($F$35:$I$45,"荷待ち時間")=0),$F166=0),"不要",IF(AND($F$12&gt;=$B166,COUNTIF($F$35:$I$45,"荷待ち時間")&gt;=1,$J166="NG"),"日数NG",IF(AND($F$12&gt;=$B166,COUNTIF($F$35:$I$45,"荷待ち時間")&gt;=1,$F166=1,$FN166&lt;&gt;""),"OK","NG"))))</f>
        <v>不要</v>
      </c>
      <c r="FT166" s="192" t="str">
        <f ca="1">IF($F$12&lt;$B166,"",IF(OR(AND($F$12&gt;=$B166,COUNTIF($F$48:$I$58,"荷待ち時間")=0),$H166=0),"不要",IF(AND($F$12&gt;=$B166,COUNTIF($F$48:$I$58,"荷待ち時間")&gt;=1,$J166="NG"),"日数NG",IF(AND($F$12&gt;=$B166,COUNTIF($F$48:$I$58,"荷待ち時間")&gt;=1,$H166=1,$FN166&lt;&gt;""),"OK","NG"))))</f>
        <v>不要</v>
      </c>
      <c r="FV166" s="192" t="str">
        <f ca="1">IF($F$12&lt;$B166,"",IF(COUNTIF($FP166:$FT166,"不要")=3,"OK",IF($N166="NG","日数NG",IF(FN166&gt;=0,"OK","NG"))))</f>
        <v>OK</v>
      </c>
      <c r="FX166" s="192" t="str">
        <f ca="1">IF($F$12&lt;$B166,"",IF(COUNTIF($FP166:$FT166,"不要")=3,"OK",IF($N166="NG","日数NG",IF(AND($F$12&gt;=$B166,$N166="OK",FN166&lt;=$L166*1440),"OK","NG"))))</f>
        <v>OK</v>
      </c>
      <c r="FZ166" s="107" t="str">
        <f ca="1">IF($F$12&lt;$B166,"",IF(COUNTIF($FP166:$FT166,"不要")=3,"",IF(AND($F$12&gt;=$B166,ISNUMBER(FN166)=TRUE),FN166,0)))</f>
        <v/>
      </c>
      <c r="GB166">
        <v>44</v>
      </c>
      <c r="GD166" s="192" t="str">
        <f ca="1">IF($F$12&lt;$B166,"",IF(AND($F$12&gt;=$B166,INDIRECT("'総括分析データ '!"&amp;GD$78&amp;$C166)&lt;&gt;""),VALUE(INDIRECT("'総括分析データ '!"&amp;GD$78&amp;$C166)),""))</f>
        <v/>
      </c>
      <c r="GF166" s="192" t="str">
        <f ca="1">IF($F$12&lt;$B166,"",IF(OR(AND($F$12&gt;=$B166,COUNTIF($F$22:$I$32,"荷待ち時間（うちアイドリング時間）")=0),$D166=0),"不要",IF(AND($F$12&gt;=$B166,COUNTIF($F$22:$I$32,"荷待ち時間（うちアイドリング時間）")&gt;=1,$J166="NG"),"日数NG",IF(AND($F$12&gt;=$B166,COUNTIF($F$22:$I$32,"荷待ち時間（うちアイドリング時間）")&gt;=1,$D166=1,GD166&lt;&gt;""),"OK","NG"))))</f>
        <v>不要</v>
      </c>
      <c r="GH166" s="192" t="str">
        <f ca="1">IF($F$12&lt;$B166,"",IF(OR(AND($F$12&gt;=$B166,COUNTIF($F$35:$I$45,"荷待ち時間（うちアイドリング時間）")=0),$F166=0),"不要",IF(AND($F$12&gt;=$B166,COUNTIF($F$35:$I$45,"荷待ち時間（うちアイドリング時間）")&gt;=1,$J166="NG"),"日数NG",IF(AND($F$12&gt;=$B166,COUNTIF($F$35:$I$45,"荷待ち時間（うちアイドリング時間）")&gt;=1,$F166=1,$GD166&lt;&gt;""),"OK","NG"))))</f>
        <v>不要</v>
      </c>
      <c r="GJ166" s="192" t="str">
        <f ca="1">IF($F$12&lt;$B166,"",IF(OR(AND($F$12&gt;=$B166,COUNTIF($F$48:$I$58,"荷待ち時間（うちアイドリング時間）")=0),$H166=0),"不要",IF(AND($F$12&gt;=$B166,COUNTIF($F$48:$I$58,"荷待ち時間（うちアイドリング時間）")&gt;=1,$J166="NG"),"日数NG",IF(AND($F$12&gt;=$B166,COUNTIF($F$48:$I$58,"荷待ち時間（うちアイドリング時間）")&gt;=1,$H166=1,$GD166&lt;&gt;""),"OK","NG"))))</f>
        <v>不要</v>
      </c>
      <c r="GL166" s="192" t="str">
        <f ca="1">IF($F$12&lt;$B166,"",IF(OR(AND($F$12&gt;=$B166,$F166=0),AND($F$12&gt;=$B166,$F$16&lt;&gt;5)),"不要",IF(AND($F$12&gt;=$B166,$F$16=5,$GD166&lt;&gt;""),"OK","NG")))</f>
        <v>不要</v>
      </c>
      <c r="GN166" s="192" t="str">
        <f ca="1">IF($F$12&lt;$B166,"",IF($N166="NG","日数NG",IF(GD166&gt;=0,"OK","NG")))</f>
        <v>OK</v>
      </c>
      <c r="GP166" s="192" t="str">
        <f ca="1">IF($F$12&lt;$B166,"",IF($N166="NG","日数NG",IF(OR(COUNTIF(GF166:GL166,"不要")=4,AND($F$12&gt;=$B166,$N166="OK",$FN166&gt;=0,$GD166&lt;=FN166),AND($F$12&gt;=$B166,$N166="OK",$FN166="",$GD166&lt;=$L166*1440)),"OK","NG")))</f>
        <v>OK</v>
      </c>
      <c r="GR166" s="107" t="str">
        <f ca="1">IF($F$12&lt;$B166,"",IF(COUNTIF($GF166:$GJ166,"不要")=3,"",IF(AND($F$12&gt;=$B166,ISNUMBER(GD166)=TRUE),GD166,0)))</f>
        <v/>
      </c>
      <c r="GT166" s="192" t="str">
        <f ca="1">IF($F$12&lt;$B166,"",IF(AND($F$12&gt;=$B166,INDIRECT("'総括分析データ '!"&amp;GT$78&amp;$C166)&lt;&gt;""),VALUE(INDIRECT("'総括分析データ '!"&amp;GT$78&amp;$C166)),""))</f>
        <v/>
      </c>
      <c r="GV166" s="192" t="str">
        <f ca="1">IF($F$12&lt;$B166,"",IF(OR(AND($F$12&gt;=$B166,COUNTIF($F$22:$I$32,"早着による待機時間")=0),$D166=0),"不要",IF(AND($F$12&gt;=$B166,COUNTIF($F$22:$I$32,"早着による待機時間")&gt;=1,$J166="NG"),"日数NG",IF(AND($F$12&gt;=$B166,COUNTIF($F$22:$I$32,"早着による待機時間")&gt;=1,$D166=1,GT166&lt;&gt;""),"OK","NG"))))</f>
        <v>不要</v>
      </c>
      <c r="GX166" s="192" t="str">
        <f ca="1">IF($F$12&lt;$B166,"",IF(OR(AND($F$12&gt;=$B166,COUNTIF($F$35:$I$45,"早着による待機時間")=0),$F166=0),"不要",IF(AND($F$12&gt;=$B166,COUNTIF($F$35:$I$45,"早着による待機時間")&gt;=1,$J166="NG"),"日数NG",IF(AND($F$12&gt;=$B166,COUNTIF($F$35:$I$45,"早着による待機時間")&gt;=1,$F166=1,GT166&lt;&gt;""),"OK","NG"))))</f>
        <v>不要</v>
      </c>
      <c r="GZ166" s="192" t="str">
        <f ca="1">IF($F$12&lt;$B166,"",IF(OR(AND($F$12&gt;=$B166,COUNTIF($F$48:$I$58,"早着による待機時間")=0),$H166=0),"不要",IF(AND($F$12&gt;=$B166,COUNTIF($F$48:$I$58,"早着による待機時間")&gt;=1,$J166="NG"),"日数NG",IF(AND($F$12&gt;=$B166,COUNTIF($F$48:$I$58,"早着による待機時間")&gt;=1,$H166=1,GT166&lt;&gt;""),"OK","NG"))))</f>
        <v>不要</v>
      </c>
      <c r="HB166" s="192" t="str">
        <f ca="1">IF($F$12&lt;$B166,"",IF(COUNTIF($GV166:$GZ166,"不要")=3,"OK",IF($N166="NG","日数NG",IF(GT166&gt;=0,"OK","NG"))))</f>
        <v>OK</v>
      </c>
      <c r="HD166" s="192" t="str">
        <f ca="1">IF($F$12&lt;$B166,"",IF(COUNTIF($GV166:$GZ166,"不要")=3,"OK",IF($N166="NG","日数NG",IF(AND($F$12&gt;=$B166,$N166="OK",GT166&lt;=$L166*1440),"OK","NG"))))</f>
        <v>OK</v>
      </c>
      <c r="HF166" s="107" t="str">
        <f ca="1">IF($F$12&lt;$B166,"",IF(COUNTIF($GV166:$GZ166,"不要")=3,"",IF(AND($F$12&gt;=$B166,ISNUMBER(GT166)=TRUE),GT166,0)))</f>
        <v/>
      </c>
      <c r="HH166">
        <v>44</v>
      </c>
      <c r="HJ166" s="192" t="str">
        <f ca="1">IF($F$12&lt;$B166,"",IF(AND($F$12&gt;=$B166,INDIRECT("'総括分析データ '!"&amp;HJ$78&amp;$C166)&lt;&gt;""),VALUE(INDIRECT("'総括分析データ '!"&amp;HJ$78&amp;$C166)),""))</f>
        <v/>
      </c>
      <c r="HL166" s="192" t="str">
        <f ca="1">IF($F$12&lt;$B166,"",IF(OR(AND($F$12&gt;=$B166,COUNTIF($F$22:$I$32,"休憩")=0),$D166=0),"不要",IF(AND($F$12&gt;=$B166,COUNTIF($F$22:$I$32,"休憩")&gt;=1,$J166="NG"),"日数NG",IF(AND($F$12&gt;=$B166,COUNTIF($F$22:$I$32,"休憩")&gt;=1,$D166=1,HJ166&lt;&gt;""),"OK","NG"))))</f>
        <v>不要</v>
      </c>
      <c r="HN166" s="192" t="str">
        <f ca="1">IF($F$12&lt;$B166,"",IF(OR(AND($F$12&gt;=$B166,COUNTIF($F$35:$I$45,"休憩")=0),$F166=0),"不要",IF(AND($F$12&gt;=$B166,COUNTIF($F$35:$I$45,"休憩")&gt;=1,$J166="NG"),"日数NG",IF(AND($F$12&gt;=$B166,COUNTIF($F$35:$I$45,"休憩")&gt;=1,$F166=1,HJ166&lt;&gt;""),"OK","NG"))))</f>
        <v>不要</v>
      </c>
      <c r="HP166" s="192" t="str">
        <f ca="1">IF($F$12&lt;$B166,"",IF(OR(AND($F$12&gt;=$B166,COUNTIF($F$48:$I$58,"休憩")=0),$H166=0),"不要",IF(AND($F$12&gt;=$B166,COUNTIF($F$48:$I$58,"休憩")&gt;=1,$J166="NG"),"日数NG",IF(AND($F$12&gt;=$B166,COUNTIF($F$48:$I$58,"休憩")&gt;=1,$H166=1,HJ166&lt;&gt;""),"OK","NG"))))</f>
        <v>不要</v>
      </c>
      <c r="HR166" s="192" t="str">
        <f ca="1">IF($F$12&lt;$B166,"",IF(COUNTIF($HL166:$HP166,"不要")=3,"OK",IF($N166="NG","日数NG",IF(HJ166&gt;=0,"OK","NG"))))</f>
        <v>OK</v>
      </c>
      <c r="HT166" s="192" t="str">
        <f ca="1">IF($F$12&lt;$B166,"",IF(COUNTIF($HL166:$HP166,"不要")=3,"OK",IF($N166="NG","日数NG",IF(AND($F$12&gt;=$B166,$N166="OK",HJ166&lt;=$L166*1440),"OK","NG"))))</f>
        <v>OK</v>
      </c>
      <c r="HV166" s="107" t="str">
        <f ca="1">IF($F$12&lt;$B166,"",IF(COUNTIF($HL166:$HP166,"不要")=3,"",IF(AND($F$12&gt;=$B166,ISNUMBER(HJ166)=TRUE),HJ166,0)))</f>
        <v/>
      </c>
      <c r="HX166" s="192" t="str">
        <f ca="1">IF($F$12&lt;$B166,"",IF(AND($F$12&gt;=$B166,INDIRECT("'総括分析データ '!"&amp;HX$78&amp;$C166)&lt;&gt;""),VALUE(INDIRECT("'総括分析データ '!"&amp;HX$78&amp;$C166)),""))</f>
        <v/>
      </c>
      <c r="HZ166" s="192" t="str">
        <f ca="1">IF($F$12&lt;$B166,"",IF(OR(AND($F$12&gt;=$B166,COUNTIF($F$22:$I$32,"発着時刻")=0),$D166=0),"不要",IF(AND($F$12&gt;=$B166,COUNTIF($F$22:$I$32,"発着時刻")&gt;=1,$J166="NG"),"日数NG",IF(AND($F$12&gt;=$B166,COUNTIF($F$22:$I$32,"発着時刻")&gt;=1,$D166=1,HX166&lt;&gt;""),"OK","NG"))))</f>
        <v>不要</v>
      </c>
      <c r="IB166" s="192" t="str">
        <f ca="1">IF($F$12&lt;$B166,"",IF(OR(AND($F$12&gt;=$B166,COUNTIF($F$35:$I$45,"発着時刻")=0),$F166=0),"不要",IF(AND($F$12&gt;=$B166,COUNTIF($F$35:$I$45,"発着時刻")&gt;=1,$J166="NG"),"日数NG",IF(AND($F$12&gt;=$B166,COUNTIF($F$35:$I$45,"発着時刻")&gt;=1,$F166=1,HX166&lt;&gt;""),"OK","NG"))))</f>
        <v>不要</v>
      </c>
      <c r="ID166" s="192" t="str">
        <f ca="1">IF($F$12&lt;$B166,"",IF(OR(AND($F$12&gt;=$B166,COUNTIF($F$48:$I$58,"発着時刻")=0),$H166=0),"不要",IF(AND($F$12&gt;=$B166,COUNTIF($F$48:$I$58,"発着時刻")&gt;=1,$J166="NG"),"日数NG",IF(AND($F$12&gt;=$B166,COUNTIF($F$48:$I$58,"発着時刻")&gt;=1,$H166=1,HX166&lt;&gt;""),"OK","NG"))))</f>
        <v>不要</v>
      </c>
      <c r="IF166" s="192" t="str">
        <f ca="1">IF($F$12&lt;$B166,"",IF(COUNTIF(HZ166:ID166,"不要")=3,"OK",IF($N166="NG","日数NG",IF(HX166="","OK",IF(AND(HX166&gt;=0,HX166&lt;&gt;"",ROUNDUP(HX166,0)-ROUNDDOWN(HX166,0)=0),"OK","NG")))))</f>
        <v>OK</v>
      </c>
      <c r="IH166" s="107" t="str">
        <f ca="1">IF($F$12&lt;$B166,"",IF(COUNTIF(HZ166:ID166,"不要")=3,"",IF(AND($F$12&gt;=$B166,ISNUMBER(HX166)=TRUE),HX166,0)))</f>
        <v/>
      </c>
      <c r="IJ166" s="192" t="str">
        <f ca="1">IF($F$12&lt;$B166,"",IF(AND($F$12&gt;=$B166,INDIRECT("'総括分析データ '!"&amp;IJ$78&amp;$C166)&lt;&gt;""),INDIRECT("'総括分析データ '!"&amp;IJ$78&amp;$C166),""))</f>
        <v/>
      </c>
      <c r="IL166" s="192" t="str">
        <f ca="1">IF($F$12&lt;$B166,"",IF(OR(AND($F$12&gt;=$B166,COUNTIF($F$22:$I$32,"積載情報")=0),$D166=0),"不要",IF(AND($F$12&gt;=$B166,COUNTIF($F$22:$I$32,"積載情報")&gt;=1,$J166="NG"),"日数NG",IF(AND($F$12&gt;=$B166,COUNTIF($F$22:$I$32,"積載情報")&gt;=1,$D166=1,IJ166&lt;&gt;""),"OK","NG"))))</f>
        <v>不要</v>
      </c>
      <c r="IN166" s="192" t="str">
        <f ca="1">IF($F$12&lt;$B166,"",IF(OR(AND($F$12&gt;=$B166,COUNTIF($F$35:$I$45,"積載情報")=0),$F166=0),"不要",IF(AND($F$12&gt;=$B166,COUNTIF($F$35:$I$45,"積載情報")&gt;=1,$J166="NG"),"日数NG",IF(AND($F$12&gt;=$B166,COUNTIF($F$35:$I$45,"積載情報")&gt;=1,$F166=1,IJ166&lt;&gt;""),"OK","NG"))))</f>
        <v>不要</v>
      </c>
      <c r="IP166" s="192" t="str">
        <f ca="1">IF($F$12&lt;$B166,"",IF(OR(AND($F$12&gt;=$B166,COUNTIF($F$48:$I$58,"積載情報")=0),$H166=0),"不要",IF(AND($F$12&gt;=$B166,COUNTIF($F$48:$I$58,"積載情報")&gt;=1,$J166="NG"),"日数NG",IF(AND($F$12&gt;=$B166,COUNTIF($F$48:$I$58,"積載情報")&gt;=1,$H166=1,IJ166&lt;&gt;""),"OK","NG"))))</f>
        <v>不要</v>
      </c>
      <c r="IR166" s="192" t="str">
        <f ca="1">IF($F$12&lt;$B166,"",IF(COUNTIF(IL166:IP166,"不要")=3,"OK",IF($N166="NG","日数NG",IF(IJ166="","OK",IF(COUNTIF(プルダウンリスト!$C$5:$C$8,反映・確認シート!IJ166)=1,"OK","NG")))))</f>
        <v>OK</v>
      </c>
      <c r="IT166" s="107" t="str">
        <f ca="1">IF($F$12&lt;$B166,"",IF($F$12&lt;$B166,"",IF(COUNTIF(IL166:IP166,"不要")=3,"",IJ166)))</f>
        <v/>
      </c>
      <c r="IV166" s="192" t="str">
        <f ca="1">IF($F$12&lt;$B166,"",IF(OR(AND($F$12&gt;=$B166,COUNTIF($F$48:$I$58,"積載情報")=0),$H166=0),"不要",IF(AND($F$12&gt;=$B166,COUNTIF($F$48:$I$58,"積載情報")&gt;=1,$J166="NG"),"日数NG",IF(AND($F$12&gt;=$B166,COUNTIF($F$48:$I$58,"積載情報")&gt;=1,$H166=1,IP166&lt;&gt;""),"OK","NG"))))</f>
        <v>不要</v>
      </c>
      <c r="IX166">
        <v>44</v>
      </c>
      <c r="IZ166" s="192" t="str">
        <f ca="1">IF($F$12&lt;$B166,"",IF(AND($F$12&gt;=$B166,INDIRECT("'総括分析データ '!"&amp;IZ$78&amp;$C166)&lt;&gt;""),VALUE(INDIRECT("'総括分析データ '!"&amp;IZ$78&amp;$C166)),""))</f>
        <v/>
      </c>
      <c r="JB166" s="192" t="str">
        <f ca="1">IF($F$12&lt;$B166,"",IF(OR(AND($F$12&gt;=$B166,COUNTIF($F$22:$I$32,"空車情報")=0),$D166=0),"不要",IF(AND($F$12&gt;=$B166,COUNTIF($F$22:$I$32,"空車情報")&gt;=1,$J166="NG"),"日数NG",IF(AND($F$12&gt;=$B166,COUNTIF($F$22:$I$32,"空車情報")&gt;=1,$D166=1,IZ166&lt;&gt;""),"OK","NG"))))</f>
        <v>不要</v>
      </c>
      <c r="JD166" s="192" t="str">
        <f ca="1">IF($F$12&lt;$B166,"",IF(OR(AND($F$12&gt;=$B166,COUNTIF($F$35:$I$45,"空車情報")=0),$F166=0),"不要",IF(AND($F$12&gt;=$B166,COUNTIF($F$35:$I$45,"空車情報")&gt;=1,$J166="NG"),"日数NG",IF(AND($F$12&gt;=$B166,COUNTIF($F$35:$I$45,"空車情報")&gt;=1,$F166=1,IZ166&lt;&gt;""),"OK","NG"))))</f>
        <v>不要</v>
      </c>
      <c r="JF166" s="192" t="str">
        <f ca="1">IF($F$12&lt;$B166,"",IF(OR(AND($F$12&gt;=$B166,COUNTIF($F$48:$I$58,"空車情報")=0),$H166=0),"不要",IF(AND($F$12&gt;=$B166,COUNTIF($F$48:$I$58,"空車情報")&gt;=1,$J166="NG"),"日数NG",IF(AND($F$12&gt;=$B166,COUNTIF($F$48:$I$58,"空車情報")&gt;=1,$H166=1,IZ166&lt;&gt;""),"OK","NG"))))</f>
        <v>不要</v>
      </c>
      <c r="JH166" s="192" t="str">
        <f ca="1">IF($F$12&lt;$B166,"",IF(COUNTIF(JB166:JF166,"不要")=3,"OK",IF($N166="NG","日数NG",IF(IZ166&gt;=0,"OK","NG"))))</f>
        <v>OK</v>
      </c>
      <c r="JJ166" s="192" t="str">
        <f ca="1">IF($F$12&lt;$B166,"",IF(COUNTIF(JB166:JF166,"不要")=3,"OK",IF($N166="NG","日数NG",IF(OR(AND($F$12&gt;=$B166,$N166="OK",$CH166&gt;=0,IZ166&lt;=$CH166),AND($F$12&gt;=$B166,$N166="OK",$CH166="",IZ166&lt;=$L166*1440)),"OK","NG"))))</f>
        <v>OK</v>
      </c>
      <c r="JL166" s="107" t="str">
        <f ca="1">IF($F$12&lt;$B166,"",IF(COUNTIF(JB166:JF166,"不要")=3,"",IF(AND($F$12&gt;=$B166,ISNUMBER(IZ166)=TRUE),IZ166,0)))</f>
        <v/>
      </c>
      <c r="JN166" s="192" t="str">
        <f ca="1">IF($F$12&lt;$B166,"",IF(AND($F$12&gt;=$B166,INDIRECT("'総括分析データ '!"&amp;JN$78&amp;$C166)&lt;&gt;""),VALUE(INDIRECT("'総括分析データ '!"&amp;JN$78&amp;$C166)),""))</f>
        <v/>
      </c>
      <c r="JP166" s="192" t="str">
        <f ca="1">IF($F$12&lt;$B166,"",IF(OR(AND($F$12&gt;=$B166,COUNTIF($F$22:$I$32,"空車情報")=0),$D166=0),"不要",IF(AND($F$12&gt;=$B166,COUNTIF($F$22:$I$32,"空車情報")&gt;=1,$J166="NG"),"日数NG",IF(AND($F$12&gt;=$B166,COUNTIF($F$22:$I$32,"空車情報")&gt;=1,$D166=1,JN166&lt;&gt;""),"OK","NG"))))</f>
        <v>不要</v>
      </c>
      <c r="JR166" s="192" t="str">
        <f ca="1">IF($F$12&lt;$B166,"",IF(OR(AND($F$12&gt;=$B166,COUNTIF($F$35:$I$45,"空車情報")=0),$F166=0),"不要",IF(AND($F$12&gt;=$B166,COUNTIF($F$35:$I$45,"空車情報")&gt;=1,$J166="NG"),"日数NG",IF(AND($F$12&gt;=$B166,COUNTIF($F$35:$I$45,"空車情報")&gt;=1,$F166=1,JN166&lt;&gt;""),"OK","NG"))))</f>
        <v>不要</v>
      </c>
      <c r="JT166" s="192" t="str">
        <f ca="1">IF($F$12&lt;$B166,"",IF(OR(AND($F$12&gt;=$B166,COUNTIF($F$48:$I$58,"空車情報")=0),$H166=0),"不要",IF(AND($F$12&gt;=$B166,COUNTIF($F$48:$I$58,"空車情報")&gt;=1,$J166="NG"),"日数NG",IF(AND($F$12&gt;=$B166,COUNTIF($F$48:$I$58,"空車情報")&gt;=1,$H166=1,JN166&lt;&gt;""),"OK","NG"))))</f>
        <v>不要</v>
      </c>
      <c r="JV166" s="192" t="str">
        <f ca="1">IF($F$12&lt;$B166,"",IF(COUNTIF(JP166:JT166,"不要")=3,"OK",IF($N166="NG","日数NG",IF(AND($F$12&gt;=$B166,JN166&gt;=0,JN166&lt;=AV166),"OK","NG"))))</f>
        <v>OK</v>
      </c>
      <c r="JX166" s="107" t="str">
        <f ca="1">IF($F$12&lt;$B166,"",IF(COUNTIF(JP166:JT166,"不要")=3,"",IF(AND($F$12&gt;=$B166,ISNUMBER(JN166)=TRUE),JN166,0)))</f>
        <v/>
      </c>
      <c r="JZ166" s="192" t="str">
        <f ca="1">IF($F$12&lt;$B166,"",IF(AND($F$12&gt;=$B166,INDIRECT("'総括分析データ '!"&amp;JZ$78&amp;$C166)&lt;&gt;""),VALUE(INDIRECT("'総括分析データ '!"&amp;JZ$78&amp;$C166)),""))</f>
        <v/>
      </c>
      <c r="KB166" s="192" t="str">
        <f ca="1">IF($F$12&lt;$B166,"",IF(OR(AND($F$12&gt;=$B166,COUNTIF($F$22:$I$32,"空車情報")=0),$D166=0),"不要",IF(AND($F$12&gt;=$B166,COUNTIF($F$22:$I$32,"空車情報")&gt;=1,$J166="NG"),"日数NG",IF(AND($F$12&gt;=$B166,COUNTIF($F$22:$I$32,"空車情報")&gt;=1,$D166=1,JZ166&lt;&gt;""),"OK","NG"))))</f>
        <v>不要</v>
      </c>
      <c r="KD166" s="192" t="str">
        <f ca="1">IF($F$12&lt;$B166,"",IF(OR(AND($F$12&gt;=$B166,COUNTIF($F$35:$I$45,"空車情報")=0),$F166=0),"不要",IF(AND($F$12&gt;=$B166,COUNTIF($F$35:$I$45,"空車情報")&gt;=1,$J166="NG"),"日数NG",IF(AND($F$12&gt;=$B166,COUNTIF($F$35:$I$45,"空車情報")&gt;=1,$F166=1,JZ166&lt;&gt;""),"OK","NG"))))</f>
        <v>不要</v>
      </c>
      <c r="KF166" s="192" t="str">
        <f ca="1">IF($F$12&lt;$B166,"",IF(OR(AND($F$12&gt;=$B166,COUNTIF($F$48:$I$58,"空車情報")=0),$H166=0),"不要",IF(AND($F$12&gt;=$B166,COUNTIF($F$48:$I$58,"空車情報")&gt;=1,$J166="NG"),"日数NG",IF(AND($F$12&gt;=$B166,COUNTIF($F$48:$I$58,"空車情報")&gt;=1,$H166=1,JZ166&lt;&gt;""),"OK","NG"))))</f>
        <v>不要</v>
      </c>
      <c r="KH166" s="192" t="str">
        <f ca="1">IF($F$12&lt;$B166,"",IF(COUNTIF(KB166:KF166,"不要")=3,"OK",IF($N166="NG","日数NG",IF(AND($F$12&gt;=$B166,JZ166&gt;=0,JZ166&lt;=100),"OK","NG"))))</f>
        <v>OK</v>
      </c>
      <c r="KJ166" s="107" t="str">
        <f ca="1">IF($F$12&lt;$B166,"",IF(COUNTIF(KB166:KF166,"不要")=3,"",IF(AND($F$12&gt;=$B166,ISNUMBER(JZ166)=TRUE),JZ166,0)))</f>
        <v/>
      </c>
      <c r="KL166">
        <v>44</v>
      </c>
      <c r="KN166" s="192" t="str">
        <f ca="1">IF($F$12&lt;$B166,"",IF(AND($F$12&gt;=$B166,INDIRECT("'総括分析データ '!"&amp;KN$78&amp;$C166)&lt;&gt;""),VALUE(INDIRECT("'総括分析データ '!"&amp;KN$78&amp;$C166)),""))</f>
        <v/>
      </c>
      <c r="KP166" s="192" t="str">
        <f ca="1">IF($F$12&lt;$B166,"",IF(OR(AND($F$12&gt;=$B166,COUNTIF($F$22:$I$32,"交通情報")=0),$D166=0),"不要",IF(AND($F$12&gt;=$B166,COUNTIF($F$22:$I$32,"交通情報")&gt;=1,$AX166="*NG*"),"距離NG",IF(AND($F$12&gt;=$B166,COUNTIF($F$22:$I$32,"交通情報")&gt;=1,$D166=1,KN166&lt;&gt;""),"OK","NG"))))</f>
        <v>不要</v>
      </c>
      <c r="KR166" s="192" t="str">
        <f ca="1">IF($F$12&lt;$B166,"",IF(OR(AND($F$12&gt;=$B166,COUNTIF($F$35:$I$45,"交通情報")=0),$F166=0),"不要",IF(AND($F$12&gt;=$B166,COUNTIF($F$35:$I$45,"交通情報")&gt;=1,$AX166="*NG*"),"距離NG",IF(AND($F$12&gt;=$B166,COUNTIF($F$35:$I$45,"交通情報")&gt;=1,$F166=1,KN166&lt;&gt;""),"OK","NG"))))</f>
        <v>不要</v>
      </c>
      <c r="KT166" s="192" t="str">
        <f ca="1">IF($F$12&lt;$B166,"",IF(OR(AND($F$12&gt;=$B166,COUNTIF($F$48:$I$58,"交通情報")=0),$H166=0),"不要",IF(AND($F$12&gt;=$B166,COUNTIF($F$48:$I$58,"交通情報")&gt;=1,$AX166="*NG*"),"距離NG",IF(AND($F$12&gt;=$B166,COUNTIF($F$48:$I$58,"交通情報")&gt;=1,$H166=1,KN166&lt;&gt;""),"OK","NG"))))</f>
        <v>不要</v>
      </c>
      <c r="KV166" s="192" t="str">
        <f ca="1">IF($F$12&lt;$B166,"",IF(COUNTIF(KP166:KT166,"不要")=3,"OK",IF($N166="NG","日数NG",IF(AND($F$12&gt;=$B166,KN166&gt;=0,KN166&lt;=$AV166),"OK","NG"))))</f>
        <v>OK</v>
      </c>
      <c r="KX166" s="107" t="str">
        <f ca="1">IF($F$12&lt;$B166,"",IF(COUNTIF(KP166:KT166,"不要")=3,"",IF(AND($F$12&gt;=$B166,ISNUMBER(KN166)=TRUE),KN166,0)))</f>
        <v/>
      </c>
      <c r="KZ166" s="192" t="str">
        <f ca="1">IF($F$12&lt;$B166,"",IF(AND($F$12&gt;=$B166,INDIRECT("'総括分析データ '!"&amp;KZ$78&amp;$C166)&lt;&gt;""),VALUE(INDIRECT("'総括分析データ '!"&amp;KZ$78&amp;$C166)),""))</f>
        <v/>
      </c>
      <c r="LB166" s="192" t="str">
        <f ca="1">IF($F$12&lt;$B166,"",IF(OR(AND($F$12&gt;=$B166,COUNTIF($F$22:$I$32,"交通情報")=0),$D166=0),"不要",IF(AND($F$12&gt;=$B166,COUNTIF($F$22:$I$32,"交通情報")&gt;=1,$D166=1,KZ166&lt;&gt;""),"OK","NG")))</f>
        <v>不要</v>
      </c>
      <c r="LD166" s="192" t="str">
        <f ca="1">IF($F$12&lt;$B166,"",IF(OR(AND($F$12&gt;=$B166,COUNTIF($F$35:$I$45,"交通情報")=0),$F166=0),"不要",IF(AND($F$12&gt;=$B166,COUNTIF($F$35:$I$45,"交通情報")&gt;=1,$F166=1,KZ166&lt;&gt;""),"OK","NG")))</f>
        <v>不要</v>
      </c>
      <c r="LF166" s="192" t="str">
        <f ca="1">IF($F$12&lt;$B166,"",IF(OR(AND($F$12&gt;=$B166,COUNTIF($F$48:$I$58,"交通情報")=0),$H166=0),"不要",IF(AND($F$12&gt;=$B166,COUNTIF($F$48:$I$58,"交通情報")&gt;=1,$H166=1,KZ166&lt;&gt;""),"OK","NG")))</f>
        <v>不要</v>
      </c>
      <c r="LH166" s="192" t="str">
        <f ca="1">IF($F$12&lt;$B166,"",IF(COUNTIF(LB166:LF166,"不要")=3,"OK",IF($N166="NG","日数NG",IF(KZ166="","OK",IF(AND(KZ166&gt;=0,KZ166&lt;&gt;"",ROUNDUP(KZ166,0)-ROUNDDOWN(KZ166,0)=0),"OK","NG")))))</f>
        <v>OK</v>
      </c>
      <c r="LJ166" s="107" t="str">
        <f ca="1">IF($F$12&lt;$B166,"",IF(COUNTIF(LB166:LF166,"不要")=3,"",IF(AND($F$12&gt;=$B166,ISNUMBER(KZ166)=TRUE),KZ166,0)))</f>
        <v/>
      </c>
      <c r="LL166" s="192" t="str">
        <f ca="1">IF($F$12&lt;$B166,"",IF(AND($F$12&gt;=$B166,INDIRECT("'総括分析データ '!"&amp;LL$78&amp;$C166)&lt;&gt;""),VALUE(INDIRECT("'総括分析データ '!"&amp;LL$78&amp;$C166)),""))</f>
        <v/>
      </c>
      <c r="LN166" s="192" t="str">
        <f ca="1">IF($F$12&lt;$B166,"",IF(OR(AND($F$12&gt;=$B166,COUNTIF($F$22:$I$32,"交通情報")=0),$D166=0),"不要",IF(AND($F$12&gt;=$B166,COUNTIF($F$22:$I$32,"交通情報")&gt;=1,$J166="NG"),"日数NG",IF(AND($F$12&gt;=$B166,COUNTIF($F$22:$I$32,"交通情報")&gt;=1,$D166=1,LL166&lt;&gt;""),"OK","NG"))))</f>
        <v>不要</v>
      </c>
      <c r="LP166" s="192" t="str">
        <f ca="1">IF($F$12&lt;$B166,"",IF(OR(AND($F$12&gt;=$B166,COUNTIF($F$35:$I$45,"交通情報")=0),$F166=0),"不要",IF(AND($F$12&gt;=$B166,COUNTIF($F$35:$I$45,"交通情報")&gt;=1,$J166="NG"),"日数NG",IF(AND($F$12&gt;=$B166,COUNTIF($F$35:$I$45,"交通情報")&gt;=1,$F166=1,LL166&lt;&gt;""),"OK","NG"))))</f>
        <v>不要</v>
      </c>
      <c r="LR166" s="192" t="str">
        <f ca="1">IF($F$12&lt;$B166,"",IF(OR(AND($F$12&gt;=$B166,COUNTIF($F$48:$I$58,"交通情報")=0),$H166=0),"不要",IF(AND($F$12&gt;=$B166,COUNTIF($F$48:$I$58,"交通情報")&gt;=1,$J166="NG"),"日数NG",IF(AND($F$12&gt;=$B166,COUNTIF($F$48:$I$58,"交通情報")&gt;=1,$H166=1,LL166&lt;&gt;""),"OK","NG"))))</f>
        <v>不要</v>
      </c>
      <c r="LT166" s="192" t="str">
        <f ca="1">IF($F$12&lt;$B166,"",IF(COUNTIF(LN166:LR166,"不要")=3,"OK",IF($N166="NG","日数NG",IF(LL166&gt;=0,"OK","NG"))))</f>
        <v>OK</v>
      </c>
      <c r="LV166" s="192" t="str">
        <f ca="1">IF($F$12&lt;$B166,"",IF(COUNTIF(LN166:LR166,"不要")=3,"OK",IF($N166="NG","日数NG",IF(OR(AND($F$12&gt;=$B166,$N166="OK",$CH166&gt;=0,LL166&lt;=$CH166),AND($F$12&gt;=$B166,$N166="OK",$CH166="",LL166&lt;=$L166*1440)),"OK","NG"))))</f>
        <v>OK</v>
      </c>
      <c r="LX166" s="107" t="str">
        <f ca="1">IF($F$12&lt;$B166,"",IF(COUNTIF(LN166:LR166,"不要")=3,"",IF(AND($F$12&gt;=$B166,ISNUMBER(LL166)=TRUE),LL166,0)))</f>
        <v/>
      </c>
      <c r="LZ166">
        <v>44</v>
      </c>
      <c r="MB166" s="192" t="str">
        <f ca="1">IF($F$12&lt;$B166,"",IF(AND($F$12&gt;=$B166,INDIRECT("'総括分析データ '!"&amp;MB$78&amp;$C166)&lt;&gt;""),VALUE(INDIRECT("'総括分析データ '!"&amp;MB$78&amp;$C166)),""))</f>
        <v/>
      </c>
      <c r="MD166" s="192" t="str">
        <f ca="1">IF($F$12&lt;$B166,"",IF(OR(AND($F$12&gt;=$B166,COUNTIF($F$22:$I$32,"温度情報")=0),$D166=0),"不要",IF(AND($F$12&gt;=$B166,COUNTIF($F$22:$I$32,"温度情報")&gt;=1,$J166="NG"),"日数NG",IF(AND($F$12&gt;=$B166,COUNTIF($F$22:$I$32,"温度情報")&gt;=1,$D166=1,MB166&lt;&gt;""),"OK","NG"))))</f>
        <v>不要</v>
      </c>
      <c r="MF166" s="192" t="str">
        <f ca="1">IF($F$12&lt;$B166,"",IF(OR(AND($F$12&gt;=$B166,COUNTIF($F$35:$I$45,"温度情報")=0),$F166=0),"不要",IF(AND($F$12&gt;=$B166,COUNTIF($F$35:$I$45,"温度情報")&gt;=1,$J166="NG"),"日数NG",IF(AND($F$12&gt;=$B166,COUNTIF($F$35:$I$45,"温度情報")&gt;=1,$F166=1,MB166&lt;&gt;""),"OK","NG"))))</f>
        <v>不要</v>
      </c>
      <c r="MH166" s="192" t="str">
        <f ca="1">IF($F$12&lt;$B166,"",IF(OR(AND($F$12&gt;=$B166,COUNTIF($F$48:$I$58,"温度情報")=0),$H166=0),"不要",IF(AND($F$12&gt;=$B166,COUNTIF($F$48:$I$58,"温度情報")&gt;=1,$J166="NG"),"日数NG",IF(AND($F$12&gt;=$B166,COUNTIF($F$48:$I$58,"温度情報")&gt;=1,$H166=1,MB166&lt;&gt;""),"OK","NG"))))</f>
        <v>不要</v>
      </c>
      <c r="MJ166" s="192" t="str">
        <f ca="1">IF($F$12&lt;$B166,"",IF(COUNTIF(MD166:MH166,"不要")=3,"OK",IF(AND($F$12&gt;=$B166,MB166&gt;100,MB166&lt;-100),"BC","OK")))</f>
        <v>OK</v>
      </c>
      <c r="ML166" s="107" t="str">
        <f ca="1">IF($F$12&lt;$B166,"",IF(COUNTIF(MD166:MH166,"不要")=3,"",IF(AND($F$12&gt;=$B166,ISNUMBER(MB166)=TRUE),MB166,0)))</f>
        <v/>
      </c>
      <c r="MN166" s="192" t="str">
        <f ca="1">IF($F$12&lt;$B166,"",IF(AND($F$12&gt;=$B166,INDIRECT("'総括分析データ '!"&amp;MN$78&amp;$C166)&lt;&gt;""),VALUE(INDIRECT("'総括分析データ '!"&amp;MN$78&amp;$C166)),""))</f>
        <v/>
      </c>
      <c r="MP166" s="192" t="str">
        <f ca="1">IF($F$12&lt;$B166,"",IF(OR(AND($F$12&gt;=$B166,COUNTIF($F$22:$I$32,"温度情報")=0),$D166=0),"不要",IF(AND($F$12&gt;=$B166,COUNTIF($F$22:$I$32,"温度情報")&gt;=1,$J166="NG"),"日数NG",IF(AND($F$12&gt;=$B166,COUNTIF($F$22:$I$32,"温度情報")&gt;=1,$D166=1,MN166&lt;&gt;""),"OK","NG"))))</f>
        <v>不要</v>
      </c>
      <c r="MR166" s="192" t="str">
        <f ca="1">IF($F$12&lt;$B166,"",IF(OR(AND($F$12&gt;=$B166,COUNTIF($F$35:$I$45,"温度情報")=0),$F166=0),"不要",IF(AND($F$12&gt;=$B166,COUNTIF($F$35:$I$45,"温度情報")&gt;=1,$J166="NG"),"日数NG",IF(AND($F$12&gt;=$B166,COUNTIF($F$35:$I$45,"温度情報")&gt;=1,$F166=1,MN166&lt;&gt;""),"OK","NG"))))</f>
        <v>不要</v>
      </c>
      <c r="MT166" s="192" t="str">
        <f ca="1">IF($F$12&lt;$B166,"",IF(OR(AND($F$12&gt;=$B166,COUNTIF($F$48:$I$58,"温度情報")=0),$H166=0),"不要",IF(AND($F$12&gt;=$B166,COUNTIF($F$48:$I$58,"温度情報")&gt;=1,$J166="NG"),"日数NG",IF(AND($F$12&gt;=$B166,COUNTIF($F$48:$I$58,"温度情報")&gt;=1,$H166=1,MN166&lt;&gt;""),"OK","NG"))))</f>
        <v>不要</v>
      </c>
      <c r="MV166" s="192" t="str">
        <f ca="1">IF($F$12&lt;$B166,"",IF(COUNTIF(MP166:MT166,"不要")=3,"OK",IF(AND($F$12&gt;=$B166,MN166&gt;100,MN166&lt;-100),"BC","OK")))</f>
        <v>OK</v>
      </c>
      <c r="MX166" s="107" t="str">
        <f ca="1">IF($F$12&lt;$B166,"",IF(COUNTIF(MP166:MT166,"不要")=3,"",IF(AND($F$12&gt;=$B166,ISNUMBER(MN166)=TRUE),MN166,0)))</f>
        <v/>
      </c>
      <c r="MZ166" s="192" t="str">
        <f ca="1">IF($F$12&lt;$B166,"",IF(AND($F$12&gt;=$B166,INDIRECT("'総括分析データ '!"&amp;MZ$78&amp;$C166)&lt;&gt;""),VALUE(INDIRECT("'総括分析データ '!"&amp;MZ$78&amp;$C166)),""))</f>
        <v/>
      </c>
      <c r="NB166" s="192" t="str">
        <f ca="1">IF($F$12&lt;$B166,"",IF(OR(AND($F$12&gt;=$B166,COUNTIF($F$22:$I$32,"温度情報")=0),$D166=0),"不要",IF(AND($F$12&gt;=$B166,COUNTIF($F$22:$I$32,"温度情報")&gt;=1,$J166="NG"),"日数NG",IF(AND($F$12&gt;=$B166,COUNTIF($F$22:$I$32,"温度情報")&gt;=1,$D166=1,MZ166&lt;&gt;""),"OK","NG"))))</f>
        <v>不要</v>
      </c>
      <c r="ND166" s="192" t="str">
        <f ca="1">IF($F$12&lt;$B166,"",IF(OR(AND($F$12&gt;=$B166,COUNTIF($F$35:$I$45,"温度情報")=0),$F166=0),"不要",IF(AND($F$12&gt;=$B166,COUNTIF($F$35:$I$45,"温度情報")&gt;=1,$J166="NG"),"日数NG",IF(AND($F$12&gt;=$B166,COUNTIF($F$35:$I$45,"温度情報")&gt;=1,$F166=1,MZ166&lt;&gt;""),"OK","NG"))))</f>
        <v>不要</v>
      </c>
      <c r="NF166" s="192" t="str">
        <f ca="1">IF($F$12&lt;$B166,"",IF(OR(AND($F$12&gt;=$B166,COUNTIF($F$48:$I$58,"温度情報")=0),$H166=0),"不要",IF(AND($F$12&gt;=$B166,COUNTIF($F$48:$I$58,"温度情報")&gt;=1,$J166="NG"),"日数NG",IF(AND($F$12&gt;=$B166,COUNTIF($F$48:$I$58,"温度情報")&gt;=1,$H166=1,MZ166&lt;&gt;""),"OK","NG"))))</f>
        <v>不要</v>
      </c>
      <c r="NH166" s="192" t="str">
        <f ca="1">IF($F$12&lt;$B166,"",IF(COUNTIF(NB166:NF166,"不要")=3,"OK",IF($N166="NG","日数NG",IF(MZ166="","OK",IF(AND(MZ166&gt;=0,MZ166&lt;&gt;"",ROUNDUP(MZ166,0)-ROUNDDOWN(MZ166,0)=0),"OK","NG")))))</f>
        <v>OK</v>
      </c>
      <c r="NJ166" s="107" t="str">
        <f ca="1">IF($F$12&lt;$B166,"",IF(COUNTIF(NB166:NF166,"不要")=3,"",IF(AND($F$12&gt;=$B166,ISNUMBER(MZ166)=TRUE),MZ166,0)))</f>
        <v/>
      </c>
      <c r="NL166">
        <v>44</v>
      </c>
      <c r="NN166" s="192" t="str">
        <f ca="1">IF($F$12&lt;$B166,"",IF(AND($F$12&gt;=$B166,INDIRECT("'総括分析データ '!"&amp;NN$78&amp;$C166)&lt;&gt;""),INDIRECT("'総括分析データ '!"&amp;NN$78&amp;$C166),""))</f>
        <v/>
      </c>
      <c r="NP166" s="192" t="str">
        <f>IF(OR($F$12&lt;$B166,AND($F$64="",$H$64="",$J$64="")),"",IF(AND($F$12&gt;=$B166,OR($F$64="",$D166=0)),"不要",IF(AND($F$12&gt;=$B166,$F$64&lt;&gt;"",$D166=1,NN166&lt;&gt;""),"OK","NG")))</f>
        <v/>
      </c>
      <c r="NR166" s="192" t="str">
        <f>IF(OR($F$12&lt;$B166,AND($F$64="",$H$64="",$J$64="")),"",IF(AND($F$12&gt;=$B166,OR($H$64="",$H$64=17,$D166=0)),"不要",IF(AND($F$12&gt;=$B166,$H$64&lt;&gt;"",$D166=1,NN166&lt;&gt;""),"OK","NG")))</f>
        <v/>
      </c>
      <c r="NT166" s="107" t="str">
        <f>IF(OR(COUNTIF(NP166:NR166,"不要")=2,AND(NP166="",NR166="")),"",NN166)</f>
        <v/>
      </c>
      <c r="NV166" s="192" t="str">
        <f ca="1">IF($F$12&lt;$B166,"",IF(AND($F$12&gt;=$B166,INDIRECT("'総括分析データ '!"&amp;NV$78&amp;$C166)&lt;&gt;""),INDIRECT("'総括分析データ '!"&amp;NV$78&amp;$C166),""))</f>
        <v/>
      </c>
      <c r="NX166" s="192" t="str">
        <f>IF(OR($F$12&lt;$B166,AND($F$66="",$H$66="",$J$66="")),"",IF(AND($F$12&gt;=$B166,OR($F$66="",$D166=0)),"不要",IF(AND($F$12&gt;=$B166,$F$66&lt;&gt;"",$D166=1,NV166&lt;&gt;""),"OK","NG")))</f>
        <v/>
      </c>
      <c r="NZ166" s="192" t="str">
        <f>IF(OR($F$12&lt;$B166,AND($F$66="",$H$66="",$J$66="")),"",IF(AND($F$12&gt;=$B166,OR($H$66="",$H$66=17,$D166=0)),"不要",IF(AND($F$12&gt;=$B166,$H$66&lt;&gt;"",$D166=1,NV166&lt;&gt;""),"OK","NG")))</f>
        <v/>
      </c>
      <c r="OB166" s="107" t="str">
        <f>IF(OR(COUNTIF(NX166:NZ166,"不要")=2,AND(NX166="",NZ166="")),"",NV166)</f>
        <v/>
      </c>
      <c r="OD166" s="192" t="str">
        <f ca="1">IF($F$12&lt;$B166,"",IF(AND($F$12&gt;=$B166,INDIRECT("'総括分析データ '!"&amp;OD$78&amp;$C166)&lt;&gt;""),INDIRECT("'総括分析データ '!"&amp;OD$78&amp;$C166),""))</f>
        <v/>
      </c>
      <c r="OF166" s="192" t="str">
        <f>IF(OR($F$12&lt;$B166,AND($F$68="",$H$68="",$J$68="")),"",IF(AND($F$12&gt;=$B166,OR($F$68="",$D166=0)),"不要",IF(AND($F$12&gt;=$B166,$F$68&lt;&gt;"",$D166=1,OD166&lt;&gt;""),"OK","NG")))</f>
        <v/>
      </c>
      <c r="OH166" s="192" t="str">
        <f>IF(OR($F$12&lt;$B166,AND($F$68="",$H$68="",$J$68="")),"",IF(AND($F$12&gt;=$B166,OR($H$68="",$H$68=17,$D166=0)),"不要",IF(AND($F$12&gt;=$B166,$H$68&lt;&gt;"",$D166=1,OD166&lt;&gt;""),"OK","NG")))</f>
        <v/>
      </c>
      <c r="OJ166" s="107" t="str">
        <f>IF(OR(COUNTIF(OF166:OH166,"不要")=2,AND(OF166="",OH166="")),"",OD166)</f>
        <v/>
      </c>
      <c r="OL166" s="192" t="str">
        <f ca="1">IF($F$12&lt;$B166,"",IF(AND($F$12&gt;=$B166,INDIRECT("'総括分析データ '!"&amp;OL$78&amp;$C166)&lt;&gt;""),INDIRECT("'総括分析データ '!"&amp;OL$78&amp;$C166),""))</f>
        <v/>
      </c>
      <c r="ON166" s="192" t="str">
        <f>IF(OR($F$12&lt;$B166,AND($F$70="",$H$70="",$J$70="")),"",IF(AND($F$12&gt;=$B166,OR($F$70="",$D166=0)),"不要",IF(AND($F$12&gt;=$B166,$F$70&lt;&gt;"",$D166=1,OL166&lt;&gt;""),"OK","NG")))</f>
        <v/>
      </c>
      <c r="OP166" s="192" t="str">
        <f>IF(OR($F$12&lt;$B166,AND($F$70="",$H$70="",$J$70="")),"",IF(AND($F$12&gt;=$B166,OR($H$70="",$H$70=17,$D166=0)),"不要",IF(AND($F$12&gt;=$B166,$H$70&lt;&gt;"",$D166=1,OL166&lt;&gt;""),"OK","NG")))</f>
        <v/>
      </c>
      <c r="OR166" s="107" t="str">
        <f>IF(OR(COUNTIF(ON166:OP166,"不要")=2,AND(ON166="",OP166="")),"",OL166)</f>
        <v/>
      </c>
    </row>
    <row r="167" spans="2:408" ht="5.0999999999999996" customHeight="1" thickBot="1" x14ac:dyDescent="0.2">
      <c r="L167" s="6"/>
      <c r="CT167" s="108"/>
      <c r="EF167" s="108"/>
      <c r="FJ167" s="108"/>
      <c r="FL167" s="108"/>
      <c r="FZ167" s="108"/>
      <c r="GR167" s="108"/>
      <c r="HF167" s="108"/>
      <c r="HV167" s="108"/>
      <c r="IT167" s="6"/>
      <c r="JL167" s="108"/>
      <c r="JX167" s="6"/>
      <c r="KJ167" s="6"/>
      <c r="KX167" s="6"/>
      <c r="LJ167" s="6"/>
      <c r="LX167" s="108"/>
      <c r="ML167" s="6"/>
      <c r="MX167" s="6"/>
      <c r="NJ167" s="6"/>
    </row>
    <row r="168" spans="2:408" ht="14.25" thickBot="1" x14ac:dyDescent="0.2">
      <c r="B168">
        <v>45</v>
      </c>
      <c r="C168">
        <v>58</v>
      </c>
      <c r="D168" s="52">
        <f ca="1">IF($F$12&lt;$B168,"",IF(AND($F$12&gt;=$B168,INDIRECT("'総括分析データ '!"&amp;D$78&amp;$C168)="○"),1,IF(AND($F$12&gt;=$B168,INDIRECT("'総括分析データ '!"&amp;D$78&amp;$C168)&lt;&gt;"○"),0)))</f>
        <v>0</v>
      </c>
      <c r="F168" s="52">
        <f ca="1">IF($F$12&lt;$B168,"",IF(AND($F$12&gt;=$B168,INDIRECT("'総括分析データ '!"&amp;F$78&amp;$C168)="○"),1,IF(AND($F$12&gt;=$B168,INDIRECT("'総括分析データ '!"&amp;F$78&amp;$C168)&lt;&gt;"○"),0)))</f>
        <v>0</v>
      </c>
      <c r="H168" s="52">
        <f ca="1">IF($F$12&lt;$B168,"",IF(AND($F$12&gt;=$B168,INDIRECT("'総括分析データ '!"&amp;H$78&amp;$C168)="○"),1,IF(AND($F$12&gt;=$B168,INDIRECT("'総括分析データ '!"&amp;H$78&amp;$C168)&lt;&gt;"○"),0)))</f>
        <v>0</v>
      </c>
      <c r="J168" s="192" t="str">
        <f ca="1">IF($F$12&lt;B168,"",IF(AND($F$12&gt;=B168,$F$18="",H168=1),"NG",IF(AND($F$12&gt;=B168,$F$18=17,D168=0,F168=0,H168=0),"NG",IF(AND($F$12&gt;=B168,$F$18="",D168=0,F168=0),"NG",IF(AND($F$12&gt;=B168,OR(D168&gt;=2,F168&gt;=2,H168&gt;=2)),"NG","OK")))))</f>
        <v>NG</v>
      </c>
      <c r="L168" s="52">
        <f ca="1">IF($F$12&lt;B168,"",IF(ISNUMBER(INDIRECT("'総括分析データ '!"&amp;L$78&amp;$C168))=TRUE,VALUE(INDIRECT("'総括分析データ '!"&amp;L$78&amp;$C168)),0))</f>
        <v>0</v>
      </c>
      <c r="N168" s="192" t="str">
        <f ca="1">IF($F$12&lt;$B168,"",IF(AND(L168="",L168&lt;10),"NG","OK"))</f>
        <v>OK</v>
      </c>
      <c r="O168" s="6"/>
      <c r="P168" s="52" t="str">
        <f ca="1">IF($F$12&lt;$B168,"",IF(AND($F$12&gt;=$B168,INDIRECT("'総括分析データ '!"&amp;P$78&amp;$C168)&lt;&gt;""),INDIRECT("'総括分析データ '!"&amp;P$78&amp;$C168),""))</f>
        <v/>
      </c>
      <c r="R168" s="52" t="str">
        <f ca="1">IF($F$12&lt;$B168,"",IF(AND($F$12&gt;=$B168,INDIRECT("'総括分析データ '!"&amp;R$78&amp;$C168)&lt;&gt;""),UPPER(INDIRECT("'総括分析データ '!"&amp;R$78&amp;$C168)),""))</f>
        <v/>
      </c>
      <c r="T168" s="52" t="str">
        <f ca="1">IF($F$12&lt;$B168,"",IF(AND($F$12&gt;=$B168,INDIRECT("'総括分析データ '!"&amp;T$78&amp;$C168)&lt;&gt;""),INDIRECT("'総括分析データ '!"&amp;T$78&amp;$C168),""))</f>
        <v/>
      </c>
      <c r="V168" s="52" t="str">
        <f ca="1">IF($F$12&lt;$B168,"",IF(AND($F$12&gt;=$B168,INDIRECT("'総括分析データ '!"&amp;V$78&amp;$C168)&lt;&gt;""),VALUE(INDIRECT("'総括分析データ '!"&amp;V$78&amp;$C168)),""))</f>
        <v/>
      </c>
      <c r="X168" s="192" t="str">
        <f ca="1">IF($F$12&lt;$B168,"",IF(AND($F$12&gt;=$B168,COUNTIF(プルダウンリスト!$F$3:$F$137,反映・確認シート!P168)=1,COUNTIF(プルダウンリスト!$H$3:$H$4233,反映・確認シート!R168)&gt;=1,T168&lt;&gt;"",V168&lt;&gt;""),"OK","NG"))</f>
        <v>NG</v>
      </c>
      <c r="Z168" s="453" t="str">
        <f ca="1">P168&amp;R168&amp;T168&amp;V168</f>
        <v/>
      </c>
      <c r="AA168" s="454"/>
      <c r="AB168" s="455"/>
      <c r="AD168" s="453" t="str">
        <f ca="1">IF($F$12&lt;$B168,"",IF(AND($F$12&gt;=$B168,INDIRECT("'総括分析データ '!"&amp;AD$78&amp;$C168)&lt;&gt;""),ASC(INDIRECT("'総括分析データ '!"&amp;AD$78&amp;$C168)),""))</f>
        <v/>
      </c>
      <c r="AE168" s="454"/>
      <c r="AF168" s="455"/>
      <c r="AH168" s="192" t="str">
        <f ca="1">IF($F$12&lt;$B168,"",IF(AND($F$12&gt;=$B168,AD168&lt;&gt;""),"OK","NG"))</f>
        <v>NG</v>
      </c>
      <c r="AJ168" s="462" t="str">
        <f ca="1">IF($F$12&lt;$B168,"",IF(AND($F$12&gt;=$B168,INDIRECT("'総括分析データ '!"&amp;AJ$78&amp;$C168)&lt;&gt;""),DBCS(SUBSTITUTE(SUBSTITUTE(INDIRECT("'総括分析データ '!"&amp;AJ$78&amp;$C168),"　"," ")," ","")),""))</f>
        <v/>
      </c>
      <c r="AK168" s="463"/>
      <c r="AL168" s="464"/>
      <c r="AN168" s="192" t="str">
        <f ca="1">IF($F$12&lt;$B168,"",IF(AND($F$12&gt;=$B168,AJ168&lt;&gt;""),"OK","BC"))</f>
        <v>BC</v>
      </c>
      <c r="AP168" s="52" t="str">
        <f ca="1">IF(OR($F$12&lt;$B168,INDIRECT("'総括分析データ '!"&amp;AP$78&amp;$C168)=""),"",INDIRECT("'総括分析データ '!"&amp;AP$78&amp;$C168))</f>
        <v/>
      </c>
      <c r="AR168" s="192" t="str">
        <f ca="1">IF($F$12&lt;$B168,"",IF(AND($F$12&gt;=$B168,COUNTIF(プルダウンリスト!$C$13:$C$16,反映・確認シート!AP168)=1),"OK","NG"))</f>
        <v>NG</v>
      </c>
      <c r="AT168">
        <v>45</v>
      </c>
      <c r="AV168" s="192" t="str">
        <f ca="1">IF($F$12&lt;$B168,"",IF(AND($F$12&gt;=$B168,INDIRECT("'総括分析データ '!"&amp;AV$78&amp;$C168)&lt;&gt;""),INDIRECT("'総括分析データ '!"&amp;AV$78&amp;$C168),""))</f>
        <v/>
      </c>
      <c r="AX168" s="192" t="str">
        <f ca="1">IF($F$12&lt;$B168,"",IF($N168="NG","日数NG",IF(OR(AND($F$6="連携前",$F$12&gt;=$B168,AV168&gt;0,AV168&lt;L168*2880),AND($F$6="連携後",$F$12&gt;=$B168,AV168&gt;=0,AV168&lt;L168*2880)),"OK","NG")))</f>
        <v>NG</v>
      </c>
      <c r="AZ168" s="92">
        <f ca="1">IF($F$12&lt;$B168,"",IF(AND($F$12&gt;=$B168,ISNUMBER(AV168)=TRUE),AV168,0))</f>
        <v>0</v>
      </c>
      <c r="BB168" s="192" t="str">
        <f ca="1">IF($F$12&lt;$B168,"",IF(AND($F$12&gt;=$B168,INDIRECT("'総括分析データ '!"&amp;BB$78&amp;$C168)&lt;&gt;""),VALUE(INDIRECT("'総括分析データ '!"&amp;BB$78&amp;$C168)),""))</f>
        <v/>
      </c>
      <c r="BD168" s="192" t="str">
        <f ca="1">IF($F$12&lt;$B168,"",IF($N168="NG","日数NG",IF(BB168="","NG",IF(AND($F$12&gt;=$B168,$BB168&lt;=$L168*100),"OK","BC"))))</f>
        <v>NG</v>
      </c>
      <c r="BF168" s="192" t="str">
        <f ca="1">IF($F$12&lt;$B168,"",IF(OR($AX168="NG",$AX168="日数NG"),"距離NG",IF(AND($F$12&gt;=$B168,OR(AND($F$6="連携前",$BB168&gt;0),AND($F$6="連携後",$AZ168=0,$BB168=0),AND($F$6="連携後",$AZ168&gt;0,$BB168&gt;0))),"OK","NG")))</f>
        <v>距離NG</v>
      </c>
      <c r="BH168" s="92" t="str">
        <f ca="1">IF($F$12&lt;$B168,"",BB168)</f>
        <v/>
      </c>
      <c r="BJ168" s="192" t="str">
        <f ca="1">IF($F$12&lt;$B168,"",IF(AND($F$12&gt;=$B168,INDIRECT("'総括分析データ '!"&amp;BJ$78&amp;$C168)&lt;&gt;""),VALUE(INDIRECT("'総括分析データ '!"&amp;BJ$78&amp;$C168)),""))</f>
        <v/>
      </c>
      <c r="BL168" s="192" t="str">
        <f ca="1">IF($F$12&lt;$B168,"",IF($N168="NG","日数NG",IF(AND(BJ168&gt;=0,BJ168&lt;&gt;"",BJ168&lt;=100),"OK","NG")))</f>
        <v>NG</v>
      </c>
      <c r="BN168" s="92">
        <f ca="1">IF($F$12&lt;$B168,"",IF(AND($F$12&gt;=$B168,ISNUMBER(BJ168)=TRUE),BJ168,0))</f>
        <v>0</v>
      </c>
      <c r="BP168" s="192" t="str">
        <f ca="1">IF($F$12&lt;$B168,"",IF(AND($F$12&gt;=$B168,INDIRECT("'総括分析データ '!"&amp;BP$78&amp;$C168)&lt;&gt;""),VALUE(INDIRECT("'総括分析データ '!"&amp;BP$78&amp;$C168)),""))</f>
        <v/>
      </c>
      <c r="BR168" s="192" t="str">
        <f ca="1">IF($F$12&lt;$B168,"",IF(OR($AX168="NG",$AX168="日数NG"),"距離NG",IF(BP168="","NG",IF(AND($F$12&gt;=$B168,OR(AND($F$6="連携前",$BP168&gt;0),AND($F$6="連携後",$AZ168=0,$BP168=0),AND($F$6="連携後",$AZ168&gt;0,$BP168&gt;0))),"OK","NG"))))</f>
        <v>距離NG</v>
      </c>
      <c r="BT168" s="92">
        <f ca="1">IF($F$12&lt;$B168,"",IF(AND($F$12&gt;=$B168,ISNUMBER(BP168)=TRUE),BP168,0))</f>
        <v>0</v>
      </c>
      <c r="BV168" s="192" t="str">
        <f ca="1">IF($F$12&lt;$B168,"",IF(AND($F$12&gt;=$B168,INDIRECT("'総括分析データ '!"&amp;BV$78&amp;$C168)&lt;&gt;""),VALUE(INDIRECT("'総括分析データ '!"&amp;BV$78&amp;$C168)),""))</f>
        <v/>
      </c>
      <c r="BX168" s="192" t="str">
        <f ca="1">IF($F$12&lt;$B168,"",IF(AND($F$12&gt;=$B168,$F$16=5,$BV168=""),"NG","OK"))</f>
        <v>OK</v>
      </c>
      <c r="BZ168" s="192" t="str">
        <f ca="1">IF($F$12&lt;$B168,"",IF(AND($F$12&gt;=$B168,$BP168&lt;&gt;"",$BV168&gt;$BP168),"NG","OK"))</f>
        <v>OK</v>
      </c>
      <c r="CB168" s="92">
        <f ca="1">IF($F$12&lt;$B168,"",IF(AND($F$12&gt;=$B168,ISNUMBER(BV168)=TRUE),BV168,0))</f>
        <v>0</v>
      </c>
      <c r="CD168" s="92">
        <f ca="1">IF($F$12&lt;$B168,"",IF(AND($F$12&gt;=$B168,ISNUMBER(INDIRECT("'総括分析データ '!"&amp;CD$78&amp;$C168)=TRUE)),INDIRECT("'総括分析データ '!"&amp;CD$78&amp;$C168),0))</f>
        <v>0</v>
      </c>
      <c r="CF168">
        <v>45</v>
      </c>
      <c r="CH168" s="192" t="str">
        <f ca="1">IF($F$12&lt;$B168,"",IF(AND($F$12&gt;=$B168,INDIRECT("'総括分析データ '!"&amp;CH$78&amp;$C168)&lt;&gt;""),VALUE(INDIRECT("'総括分析データ '!"&amp;CH$78&amp;$C168)),""))</f>
        <v/>
      </c>
      <c r="CJ168" s="192" t="str">
        <f ca="1">IF($F$12&lt;$B168,"",IF(OR(AND($F$12&gt;=$B168,COUNTIF($F$22:$I$32,"走行時間")=0),$D168=0),"不要",IF(AND($F$12&gt;=$B168,COUNTIF($F$22:$I$32,"走行時間")=1,$J168="NG"),"日数NG",IF(AND($F$12&gt;=$B168,COUNTIF($F$22:$I$32,"走行時間")=1,$D168=1,$CH168&lt;&gt;""),"OK","NG"))))</f>
        <v>不要</v>
      </c>
      <c r="CL168" s="192" t="str">
        <f ca="1">IF($F$12&lt;$B168,"",IF(OR(AND($F$12&gt;=$B168,COUNTIF($F$35:$I$45,"走行時間")=0),$F168=0),"不要",IF(AND($F$12&gt;=$B168,COUNTIF($F$35:$I$45,"走行時間")=1,$J168="NG"),"日数NG",IF(AND($F$12&gt;=$B168,COUNTIF($F$35:$I$45,"走行時間")=1,$F168=1,$CH168&lt;&gt;""),"OK","NG"))))</f>
        <v>不要</v>
      </c>
      <c r="CN168" s="192" t="str">
        <f ca="1">IF($F$12&lt;$B168,"",IF(OR(AND($F$12&gt;=$B168,COUNTIF($F$48:$I$58,"走行時間")=0),$H168=0),"不要",IF(AND($F$12&gt;=$B168,COUNTIF($F$48:$I$58,"走行時間")=1,$J168="NG"),"日数NG",IF(AND($F$12&gt;=$B168,COUNTIF($F$48:$I$58,"走行時間")=1,$H168=1,$CH168&lt;&gt;""),"OK","NG"))))</f>
        <v>不要</v>
      </c>
      <c r="CP168" s="192" t="str">
        <f ca="1">IF($F$12&lt;$B168,"",IF(COUNTIF($CJ168:$CN168,"不要")=3,"OK",IF(OR($AX168="NG",$AX168="日数NG"),"距離NG",IF(AND($F$12&gt;=$B168,OR(AND($F$6="連携前",CH168&gt;0),AND($F$6="連携後",$AZ168=0,CH168=0),AND($F$6="連携後",$AZ168&gt;0,CH168&gt;0))),"OK","NG"))))</f>
        <v>OK</v>
      </c>
      <c r="CR168" s="192" t="str">
        <f ca="1">IF($F$12&lt;$B168,"",IF(COUNTIF($CJ168:$CN168,"不要")=3,"OK",IF(OR($AX168="NG",$AX168="日数NG"),"距離NG",IF(AND($F$12&gt;=$B168,$L168*1440&gt;=CH168),"OK","NG"))))</f>
        <v>OK</v>
      </c>
      <c r="CT168" s="107" t="str">
        <f ca="1">IF(OR(COUNTIF($CJ168:$CN168,"不要")=3,$F$12&lt;$B168),"",IF(AND($F$12&gt;=$B168,ISNUMBER(CH168)=TRUE),CH168,0))</f>
        <v/>
      </c>
      <c r="CV168" s="192" t="str">
        <f ca="1">IF($F$12&lt;$B168,"",IF(AND($F$12&gt;=$B168,INDIRECT("'総括分析データ '!"&amp;CV$78&amp;$C168)&lt;&gt;""),VALUE(INDIRECT("'総括分析データ '!"&amp;CV$78&amp;$C168)),""))</f>
        <v/>
      </c>
      <c r="CX168" s="192" t="str">
        <f ca="1">IF($F$12&lt;$B168,"",IF(OR(AND($F$12&gt;=$B168,COUNTIF($F$22:$I$32,"平均速度")=0),$D168=0),"不要",IF(AND($F$12&gt;=$B168,COUNTIF($F$22:$I$32,"平均速度")=1,$J168="NG"),"日数NG",IF(AND($F$12&gt;=$B168,COUNTIF($F$22:$I$32,"平均速度")=1,$D168=1,$CH168&lt;&gt;""),"OK","NG"))))</f>
        <v>不要</v>
      </c>
      <c r="CZ168" s="192" t="str">
        <f ca="1">IF($F$12&lt;$B168,"",IF(OR(AND($F$12&gt;=$B168,COUNTIF($F$35:$I$45,"平均速度")=0),$F168=0),"不要",IF(AND($F$12&gt;=$B168,COUNTIF($F$35:$I$45,"平均速度")=1,$J168="NG"),"日数NG",IF(AND($F$12&gt;=$B168,COUNTIF($F$35:$I$45,"平均速度")=1,$F168=1,$CH168&lt;&gt;""),"OK","NG"))))</f>
        <v>不要</v>
      </c>
      <c r="DB168" s="192" t="str">
        <f ca="1">IF($F$12&lt;$B168,"",IF(OR(AND($F$12&gt;=$B168,COUNTIF($F$48:$I$58,"平均速度")=0),$H168=0),"不要",IF(AND($F$12&gt;=$B168,COUNTIF($F$48:$I$58,"平均速度")=1,$J168="NG"),"日数NG",IF(AND($F$12&gt;=$B168,COUNTIF($F$48:$I$58,"平均速度")=1,$H168=1,$CH168&lt;&gt;""),"OK","NG"))))</f>
        <v>不要</v>
      </c>
      <c r="DD168" s="192" t="str">
        <f ca="1">IF($F$12&lt;$B168,"",IF(COUNTIF($CX168:$DB168,"不要")=3,"OK",IF(OR($AX168="NG",$AX168="日数NG"),"距離NG",IF(AND($F$12&gt;=$B168,OR(AND($F$6="連携前",CV168&gt;0),AND($F$6="連携後",$AV168=0,CV168=0),AND($F$6="連携後",$AV168&gt;0,CV168&gt;0))),"OK","NG"))))</f>
        <v>OK</v>
      </c>
      <c r="DF168" s="192" t="str">
        <f ca="1">IF($F$12&lt;$B168,"",IF(COUNTIF($CX168:$DB168,"不要")=3,"OK",IF(OR($AX168="NG",$AX168="日数NG"),"距離NG",IF(AND($F$12&gt;=$B168,CV168&lt;60),"OK",IF(AND($F$12&gt;=$B168,CV168&lt;120),"BC","NG")))))</f>
        <v>OK</v>
      </c>
      <c r="DH168" s="107" t="str">
        <f ca="1">IF(OR($F$12&lt;$B168,COUNTIF($CX168:$DB168,"不要")=3),"",IF(AND($F$12&gt;=$B168,ISNUMBER(CV168)=TRUE),CV168,0))</f>
        <v/>
      </c>
      <c r="DJ168">
        <v>45</v>
      </c>
      <c r="DL168" s="192" t="str">
        <f ca="1">IF($F$12&lt;$B168,"",IF(AND($F$12&gt;=$B168,INDIRECT("'総括分析データ '!"&amp;DL$78&amp;$C168)&lt;&gt;""),VALUE(INDIRECT("'総括分析データ '!"&amp;DL$78&amp;$C168)),""))</f>
        <v/>
      </c>
      <c r="DN168" s="192" t="str">
        <f ca="1">IF($F$12&lt;$B168,"",IF(OR(AND($F$12&gt;=$B168,COUNTIF($F$22:$I$32,"走行距離（高速道路）")=0),$D168=0),"不要",IF(AND($F$12&gt;=$B168,COUNTIF($F$22:$I$32,"走行距離（高速道路）")&gt;=1,$J168="NG"),"日数NG",IF(AND($F$12&gt;=$B168,COUNTIF($F$22:$I$32,"走行距離（高速道路）")&gt;=1,$D168=1,$CH168&lt;&gt;""),"OK","NG"))))</f>
        <v>不要</v>
      </c>
      <c r="DP168" s="192" t="str">
        <f ca="1">IF($F$12&lt;$B168,"",IF(OR(AND($F$12&gt;=$B168,COUNTIF($F$35:$I$45,"走行距離（高速道路）")=0),$F168=0),"不要",IF(AND($F$12&gt;=$B168,COUNTIF($F$35:$I$45,"走行距離（高速道路）")&gt;=1,$J168="NG"),"日数NG",IF(AND($F$12&gt;=$B168,COUNTIF($F$35:$I$45,"走行距離（高速道路）")&gt;=1,$F168=1,$CH168&lt;&gt;""),"OK","NG"))))</f>
        <v>不要</v>
      </c>
      <c r="DR168" s="192" t="str">
        <f ca="1">IF($F$12&lt;$B168,"",IF(OR(AND($F$12&gt;=$B168,COUNTIF($F$48:$I$58,"走行距離（高速道路）")=0),$H168=0),"不要",IF(AND($F$12&gt;=$B168,COUNTIF($F$48:$I$58,"走行距離（高速道路）")&gt;=1,$J168="NG"),"日数NG",IF(AND($F$12&gt;=$B168,COUNTIF($F$48:$I$58,"走行距離（高速道路）")&gt;=1,$H168=1,$CH168&lt;&gt;""),"OK","NG"))))</f>
        <v>不要</v>
      </c>
      <c r="DT168" s="192" t="str">
        <f ca="1">IF($F$12&lt;$B168,"",IF(COUNTIF($DN168:$DR168,"不要")=3,"OK",IF(OR($AX168="NG",$AX168="日数NG"),"距離NG",IF(DL168&gt;=0,"OK","NG"))))</f>
        <v>OK</v>
      </c>
      <c r="DV168" s="192" t="str">
        <f ca="1">IF($F$12&lt;$B168,"",IF(COUNTIF($DN168:$DR168,"不要")=3,"OK",IF(OR($AX168="NG",$AX168="日数NG"),"距離NG",IF(AND($F$12&gt;=$B168,AX168="OK",OR(DL168&lt;=AZ168,DL168="")),"OK","NG"))))</f>
        <v>OK</v>
      </c>
      <c r="DX168" s="107" t="str">
        <f ca="1">IF(OR($F$12&lt;$B168,COUNTIF($DN168:$DR168,"不要")=3),"",IF(AND($F$12&gt;=$B168,ISNUMBER(DL168)=TRUE),DL168,0))</f>
        <v/>
      </c>
      <c r="DZ168" s="192" t="str">
        <f ca="1">IF($F$12&lt;$B168,"",IF(AND($F$12&gt;=$B168,INDIRECT("'総括分析データ '!"&amp;DZ$78&amp;$C168)&lt;&gt;""),VALUE(INDIRECT("'総括分析データ '!"&amp;DZ$78&amp;$C168)),""))</f>
        <v/>
      </c>
      <c r="EB168" s="192" t="str">
        <f ca="1">IF($F$12&lt;$B168,"",IF(COUNTIF($CJ168:$CN168,"不要")=3,"OK",IF($N168="NG","日数NG",IF(OR(DZ168&gt;=0,DZ168=""),"OK","NG"))))</f>
        <v>OK</v>
      </c>
      <c r="ED168" s="192" t="str">
        <f ca="1">IF($F$12&lt;$B168,"",IF(COUNTIF($CJ168:$CN168,"不要")=3,"OK",IF($N168="NG","日数NG",IF(OR(DZ168&lt;=CH168,DZ168=""),"OK","NG"))))</f>
        <v>OK</v>
      </c>
      <c r="EF168" s="107">
        <f ca="1">IF($F$12&lt;$B168,"",IF(AND($F$12&gt;=$B168,ISNUMBER(DZ168)=TRUE),DZ168,0))</f>
        <v>0</v>
      </c>
      <c r="EH168" s="192" t="str">
        <f ca="1">IF($F$12&lt;$B168,"",IF(AND($F$12&gt;=$B168,INDIRECT("'総括分析データ '!"&amp;EH$78&amp;$C168)&lt;&gt;""),VALUE(INDIRECT("'総括分析データ '!"&amp;EH$78&amp;$C168)),""))</f>
        <v/>
      </c>
      <c r="EJ168" s="192" t="str">
        <f ca="1">IF($F$12&lt;$B168,"",IF(COUNTIF($CX168:$DB168,"不要")=3,"OK",IF(OR($AX168="NG",$AX168="日数NG"),"距離NG",IF(OR(EH168&gt;=0,EH168=""),"OK","NG"))))</f>
        <v>OK</v>
      </c>
      <c r="EL168" s="192" t="str">
        <f ca="1">IF($F$12&lt;$B168,"",IF(COUNTIF($CX168:$DB168,"不要")=3,"OK",IF(OR($AX168="NG",$AX168="日数NG"),"距離NG",IF(OR(EH168&lt;=120,EH168=""),"OK","NG"))))</f>
        <v>OK</v>
      </c>
      <c r="EN168" s="92">
        <f ca="1">IF($F$12&lt;$B168,"",IF(AND($F$12&gt;=$B168,ISNUMBER(EH168)=TRUE),EH168,0))</f>
        <v>0</v>
      </c>
      <c r="EP168">
        <v>45</v>
      </c>
      <c r="ER168" s="192" t="str">
        <f ca="1">IF($F$12&lt;$B168,"",IF(AND($F$12&gt;=$B168,INDIRECT("'総括分析データ '!"&amp;ER$78&amp;$C168)&lt;&gt;""),VALUE(INDIRECT("'総括分析データ '!"&amp;ER$78&amp;$C168)),""))</f>
        <v/>
      </c>
      <c r="ET168" s="192" t="str">
        <f ca="1">IF($F$12&lt;$B168,"",IF(AND($F$12&gt;=$B168,INDIRECT("'総括分析データ '!"&amp;ET$78&amp;$C168)&lt;&gt;""),VALUE(INDIRECT("'総括分析データ '!"&amp;ET$78&amp;$C168)),""))</f>
        <v/>
      </c>
      <c r="EV168" s="192" t="str">
        <f ca="1">IF($F$12&lt;$B168,"",IF(OR(AND($F$12&gt;=$B168,COUNTIF($F$22:$I$32,"荷積み・荷卸し")=0),$D168=0),"不要",IF(AND($F$12&gt;=$B168,COUNTIF($F$22:$I$32,"荷積み・荷卸し")&gt;=1,$J168="NG"),"日数NG",IF(OR(AND($F$12&gt;=$B168,COUNTIF($F$22:$I$32,"荷積み・荷卸し")&gt;=1,$D168=1,$ER168&lt;&gt;""),AND($F$12&gt;=$B168,COUNTIF($F$22:$I$32,"荷積み・荷卸し")&gt;=1,$D168=1,$ET168&lt;&gt;"")),"OK","NG"))))</f>
        <v>不要</v>
      </c>
      <c r="EX168" s="192" t="str">
        <f ca="1">IF($F$12&lt;$B168,"",IF(OR(AND($F$12&gt;=$B168,COUNTIF($F$35:$I$45,"荷積み・荷卸し")=0),$F168=0),"不要",IF(AND($F$12&gt;=$B168,COUNTIF($F$35:$I$45,"荷積み・荷卸し")&gt;=1,$J168="NG"),"日数NG",IF(OR(AND($F$12&gt;=$B168,COUNTIF($F$35:$I$45,"荷積み・荷卸し")&gt;=1,$F168=1,$ER168&lt;&gt;""),AND($F$12&gt;=$B168,COUNTIF($F$35:$I$45,"荷積み・荷卸し")&gt;=1,$F168=1,$ET168&lt;&gt;"")),"OK","NG"))))</f>
        <v>不要</v>
      </c>
      <c r="EZ168" s="192" t="str">
        <f ca="1">IF($F$12&lt;$B168,"",IF(OR(AND($F$12&gt;=$B168,COUNTIF($F$48:$I$58,"荷積み・荷卸し")=0),$H168=0),"不要",IF(AND($F$12&gt;=$B168,COUNTIF($F$48:$I$58,"荷積み・荷卸し")&gt;=1,$J168="NG"),"日数NG",IF(OR(AND($F$12&gt;=$B168,COUNTIF($F$48:$I$58,"荷積み・荷卸し")&gt;=1,$H168=1,$ER168&lt;&gt;""),AND($F$12&gt;=$B168,COUNTIF($F$48:$I$58,"荷積み・荷卸し")&gt;=1,$H168=1,$ET168&lt;&gt;"")),"OK","NG"))))</f>
        <v>不要</v>
      </c>
      <c r="FB168" s="192" t="str">
        <f ca="1">IF($F$12&lt;$B168,"",IF(COUNTIF($EV168:$EZ168,"不要")=3,"OK",IF($N168="NG","日数NG",IF(OR(ER168&gt;=0,ER168=""),"OK","NG"))))</f>
        <v>OK</v>
      </c>
      <c r="FD168" s="192" t="str">
        <f ca="1">IF($F$12&lt;$B168,"",IF(COUNTIF($EV168:$EZ168,"不要")=3,"OK",IF($N168="NG","日数NG",IF(OR(ER168&lt;=$L168*1440,ER168=""),"OK","NG"))))</f>
        <v>OK</v>
      </c>
      <c r="FF168" s="192" t="str">
        <f ca="1">IF($F$12&lt;$B168,"",IF(COUNTIF($EV168:$EZ168,"不要")=3,"OK",IF($N168="NG","日数NG",IF(OR(ET168&gt;=0,ET168=""),"OK","NG"))))</f>
        <v>OK</v>
      </c>
      <c r="FH168" s="192" t="str">
        <f ca="1">IF($F$12&lt;$B168,"",IF(COUNTIF($EV168:$EZ168,"不要")=3,"OK",IF($N168="NG","日数NG",IF(OR(ET168&lt;=$L168*1440,ET168=""),"OK","NG"))))</f>
        <v>OK</v>
      </c>
      <c r="FJ168" s="107" t="str">
        <f ca="1">IF($F$12&lt;$B168,"",IF(COUNTIF($EV168:$EZ168,"不要")=3,"",IF(AND($F$12&gt;=$B168,ISNUMBER(ER168)=TRUE),ER168,0)))</f>
        <v/>
      </c>
      <c r="FL168" s="107" t="str">
        <f ca="1">IF($F$12&lt;$B168,"",IF(COUNTIF($EV168:$EZ168,"不要")=3,"",IF(AND($F$12&gt;=$B168,ISNUMBER(ET168)=TRUE),ET168,0)))</f>
        <v/>
      </c>
      <c r="FN168" s="192" t="str">
        <f ca="1">IF($F$12&lt;$B168,"",IF(AND($F$12&gt;=$B168,INDIRECT("'総括分析データ '!"&amp;FN$78&amp;$C168)&lt;&gt;""),VALUE(INDIRECT("'総括分析データ '!"&amp;FN$78&amp;$C168)),""))</f>
        <v/>
      </c>
      <c r="FP168" s="192" t="str">
        <f ca="1">IF($F$12&lt;$B168,"",IF(OR(AND($F$12&gt;=$B168,COUNTIF($F$22:$I$32,"荷待ち時間")=0),$D168=0),"不要",IF(AND($F$12&gt;=$B168,COUNTIF($F$22:$I$32,"荷待ち時間")&gt;=1,$J168="NG"),"日数NG",IF(AND($F$12&gt;=$B168,COUNTIF($F$22:$I$32,"荷待ち時間")&gt;=1,$D168=1,$FN168&lt;&gt;""),"OK","NG"))))</f>
        <v>不要</v>
      </c>
      <c r="FR168" s="192" t="str">
        <f ca="1">IF($F$12&lt;$B168,"",IF(OR(AND($F$12&gt;=$B168,COUNTIF($F$35:$I$45,"荷待ち時間")=0),$F168=0),"不要",IF(AND($F$12&gt;=$B168,COUNTIF($F$35:$I$45,"荷待ち時間")&gt;=1,$J168="NG"),"日数NG",IF(AND($F$12&gt;=$B168,COUNTIF($F$35:$I$45,"荷待ち時間")&gt;=1,$F168=1,$FN168&lt;&gt;""),"OK","NG"))))</f>
        <v>不要</v>
      </c>
      <c r="FT168" s="192" t="str">
        <f ca="1">IF($F$12&lt;$B168,"",IF(OR(AND($F$12&gt;=$B168,COUNTIF($F$48:$I$58,"荷待ち時間")=0),$H168=0),"不要",IF(AND($F$12&gt;=$B168,COUNTIF($F$48:$I$58,"荷待ち時間")&gt;=1,$J168="NG"),"日数NG",IF(AND($F$12&gt;=$B168,COUNTIF($F$48:$I$58,"荷待ち時間")&gt;=1,$H168=1,$FN168&lt;&gt;""),"OK","NG"))))</f>
        <v>不要</v>
      </c>
      <c r="FV168" s="192" t="str">
        <f ca="1">IF($F$12&lt;$B168,"",IF(COUNTIF($FP168:$FT168,"不要")=3,"OK",IF($N168="NG","日数NG",IF(FN168&gt;=0,"OK","NG"))))</f>
        <v>OK</v>
      </c>
      <c r="FX168" s="192" t="str">
        <f ca="1">IF($F$12&lt;$B168,"",IF(COUNTIF($FP168:$FT168,"不要")=3,"OK",IF($N168="NG","日数NG",IF(AND($F$12&gt;=$B168,$N168="OK",FN168&lt;=$L168*1440),"OK","NG"))))</f>
        <v>OK</v>
      </c>
      <c r="FZ168" s="107" t="str">
        <f ca="1">IF($F$12&lt;$B168,"",IF(COUNTIF($FP168:$FT168,"不要")=3,"",IF(AND($F$12&gt;=$B168,ISNUMBER(FN168)=TRUE),FN168,0)))</f>
        <v/>
      </c>
      <c r="GB168">
        <v>45</v>
      </c>
      <c r="GD168" s="192" t="str">
        <f ca="1">IF($F$12&lt;$B168,"",IF(AND($F$12&gt;=$B168,INDIRECT("'総括分析データ '!"&amp;GD$78&amp;$C168)&lt;&gt;""),VALUE(INDIRECT("'総括分析データ '!"&amp;GD$78&amp;$C168)),""))</f>
        <v/>
      </c>
      <c r="GF168" s="192" t="str">
        <f ca="1">IF($F$12&lt;$B168,"",IF(OR(AND($F$12&gt;=$B168,COUNTIF($F$22:$I$32,"荷待ち時間（うちアイドリング時間）")=0),$D168=0),"不要",IF(AND($F$12&gt;=$B168,COUNTIF($F$22:$I$32,"荷待ち時間（うちアイドリング時間）")&gt;=1,$J168="NG"),"日数NG",IF(AND($F$12&gt;=$B168,COUNTIF($F$22:$I$32,"荷待ち時間（うちアイドリング時間）")&gt;=1,$D168=1,GD168&lt;&gt;""),"OK","NG"))))</f>
        <v>不要</v>
      </c>
      <c r="GH168" s="192" t="str">
        <f ca="1">IF($F$12&lt;$B168,"",IF(OR(AND($F$12&gt;=$B168,COUNTIF($F$35:$I$45,"荷待ち時間（うちアイドリング時間）")=0),$F168=0),"不要",IF(AND($F$12&gt;=$B168,COUNTIF($F$35:$I$45,"荷待ち時間（うちアイドリング時間）")&gt;=1,$J168="NG"),"日数NG",IF(AND($F$12&gt;=$B168,COUNTIF($F$35:$I$45,"荷待ち時間（うちアイドリング時間）")&gt;=1,$F168=1,$GD168&lt;&gt;""),"OK","NG"))))</f>
        <v>不要</v>
      </c>
      <c r="GJ168" s="192" t="str">
        <f ca="1">IF($F$12&lt;$B168,"",IF(OR(AND($F$12&gt;=$B168,COUNTIF($F$48:$I$58,"荷待ち時間（うちアイドリング時間）")=0),$H168=0),"不要",IF(AND($F$12&gt;=$B168,COUNTIF($F$48:$I$58,"荷待ち時間（うちアイドリング時間）")&gt;=1,$J168="NG"),"日数NG",IF(AND($F$12&gt;=$B168,COUNTIF($F$48:$I$58,"荷待ち時間（うちアイドリング時間）")&gt;=1,$H168=1,$GD168&lt;&gt;""),"OK","NG"))))</f>
        <v>不要</v>
      </c>
      <c r="GL168" s="192" t="str">
        <f ca="1">IF($F$12&lt;$B168,"",IF(OR(AND($F$12&gt;=$B168,$F168=0),AND($F$12&gt;=$B168,$F$16&lt;&gt;5)),"不要",IF(AND($F$12&gt;=$B168,$F$16=5,$GD168&lt;&gt;""),"OK","NG")))</f>
        <v>不要</v>
      </c>
      <c r="GN168" s="192" t="str">
        <f ca="1">IF($F$12&lt;$B168,"",IF($N168="NG","日数NG",IF(GD168&gt;=0,"OK","NG")))</f>
        <v>OK</v>
      </c>
      <c r="GP168" s="192" t="str">
        <f ca="1">IF($F$12&lt;$B168,"",IF($N168="NG","日数NG",IF(OR(COUNTIF(GF168:GL168,"不要")=4,AND($F$12&gt;=$B168,$N168="OK",$FN168&gt;=0,$GD168&lt;=FN168),AND($F$12&gt;=$B168,$N168="OK",$FN168="",$GD168&lt;=$L168*1440)),"OK","NG")))</f>
        <v>OK</v>
      </c>
      <c r="GR168" s="107" t="str">
        <f ca="1">IF($F$12&lt;$B168,"",IF(COUNTIF($GF168:$GJ168,"不要")=3,"",IF(AND($F$12&gt;=$B168,ISNUMBER(GD168)=TRUE),GD168,0)))</f>
        <v/>
      </c>
      <c r="GT168" s="192" t="str">
        <f ca="1">IF($F$12&lt;$B168,"",IF(AND($F$12&gt;=$B168,INDIRECT("'総括分析データ '!"&amp;GT$78&amp;$C168)&lt;&gt;""),VALUE(INDIRECT("'総括分析データ '!"&amp;GT$78&amp;$C168)),""))</f>
        <v/>
      </c>
      <c r="GV168" s="192" t="str">
        <f ca="1">IF($F$12&lt;$B168,"",IF(OR(AND($F$12&gt;=$B168,COUNTIF($F$22:$I$32,"早着による待機時間")=0),$D168=0),"不要",IF(AND($F$12&gt;=$B168,COUNTIF($F$22:$I$32,"早着による待機時間")&gt;=1,$J168="NG"),"日数NG",IF(AND($F$12&gt;=$B168,COUNTIF($F$22:$I$32,"早着による待機時間")&gt;=1,$D168=1,GT168&lt;&gt;""),"OK","NG"))))</f>
        <v>不要</v>
      </c>
      <c r="GX168" s="192" t="str">
        <f ca="1">IF($F$12&lt;$B168,"",IF(OR(AND($F$12&gt;=$B168,COUNTIF($F$35:$I$45,"早着による待機時間")=0),$F168=0),"不要",IF(AND($F$12&gt;=$B168,COUNTIF($F$35:$I$45,"早着による待機時間")&gt;=1,$J168="NG"),"日数NG",IF(AND($F$12&gt;=$B168,COUNTIF($F$35:$I$45,"早着による待機時間")&gt;=1,$F168=1,GT168&lt;&gt;""),"OK","NG"))))</f>
        <v>不要</v>
      </c>
      <c r="GZ168" s="192" t="str">
        <f ca="1">IF($F$12&lt;$B168,"",IF(OR(AND($F$12&gt;=$B168,COUNTIF($F$48:$I$58,"早着による待機時間")=0),$H168=0),"不要",IF(AND($F$12&gt;=$B168,COUNTIF($F$48:$I$58,"早着による待機時間")&gt;=1,$J168="NG"),"日数NG",IF(AND($F$12&gt;=$B168,COUNTIF($F$48:$I$58,"早着による待機時間")&gt;=1,$H168=1,GT168&lt;&gt;""),"OK","NG"))))</f>
        <v>不要</v>
      </c>
      <c r="HB168" s="192" t="str">
        <f ca="1">IF($F$12&lt;$B168,"",IF(COUNTIF($GV168:$GZ168,"不要")=3,"OK",IF($N168="NG","日数NG",IF(GT168&gt;=0,"OK","NG"))))</f>
        <v>OK</v>
      </c>
      <c r="HD168" s="192" t="str">
        <f ca="1">IF($F$12&lt;$B168,"",IF(COUNTIF($GV168:$GZ168,"不要")=3,"OK",IF($N168="NG","日数NG",IF(AND($F$12&gt;=$B168,$N168="OK",GT168&lt;=$L168*1440),"OK","NG"))))</f>
        <v>OK</v>
      </c>
      <c r="HF168" s="107" t="str">
        <f ca="1">IF($F$12&lt;$B168,"",IF(COUNTIF($GV168:$GZ168,"不要")=3,"",IF(AND($F$12&gt;=$B168,ISNUMBER(GT168)=TRUE),GT168,0)))</f>
        <v/>
      </c>
      <c r="HH168">
        <v>45</v>
      </c>
      <c r="HJ168" s="192" t="str">
        <f ca="1">IF($F$12&lt;$B168,"",IF(AND($F$12&gt;=$B168,INDIRECT("'総括分析データ '!"&amp;HJ$78&amp;$C168)&lt;&gt;""),VALUE(INDIRECT("'総括分析データ '!"&amp;HJ$78&amp;$C168)),""))</f>
        <v/>
      </c>
      <c r="HL168" s="192" t="str">
        <f ca="1">IF($F$12&lt;$B168,"",IF(OR(AND($F$12&gt;=$B168,COUNTIF($F$22:$I$32,"休憩")=0),$D168=0),"不要",IF(AND($F$12&gt;=$B168,COUNTIF($F$22:$I$32,"休憩")&gt;=1,$J168="NG"),"日数NG",IF(AND($F$12&gt;=$B168,COUNTIF($F$22:$I$32,"休憩")&gt;=1,$D168=1,HJ168&lt;&gt;""),"OK","NG"))))</f>
        <v>不要</v>
      </c>
      <c r="HN168" s="192" t="str">
        <f ca="1">IF($F$12&lt;$B168,"",IF(OR(AND($F$12&gt;=$B168,COUNTIF($F$35:$I$45,"休憩")=0),$F168=0),"不要",IF(AND($F$12&gt;=$B168,COUNTIF($F$35:$I$45,"休憩")&gt;=1,$J168="NG"),"日数NG",IF(AND($F$12&gt;=$B168,COUNTIF($F$35:$I$45,"休憩")&gt;=1,$F168=1,HJ168&lt;&gt;""),"OK","NG"))))</f>
        <v>不要</v>
      </c>
      <c r="HP168" s="192" t="str">
        <f ca="1">IF($F$12&lt;$B168,"",IF(OR(AND($F$12&gt;=$B168,COUNTIF($F$48:$I$58,"休憩")=0),$H168=0),"不要",IF(AND($F$12&gt;=$B168,COUNTIF($F$48:$I$58,"休憩")&gt;=1,$J168="NG"),"日数NG",IF(AND($F$12&gt;=$B168,COUNTIF($F$48:$I$58,"休憩")&gt;=1,$H168=1,HJ168&lt;&gt;""),"OK","NG"))))</f>
        <v>不要</v>
      </c>
      <c r="HR168" s="192" t="str">
        <f ca="1">IF($F$12&lt;$B168,"",IF(COUNTIF($HL168:$HP168,"不要")=3,"OK",IF($N168="NG","日数NG",IF(HJ168&gt;=0,"OK","NG"))))</f>
        <v>OK</v>
      </c>
      <c r="HT168" s="192" t="str">
        <f ca="1">IF($F$12&lt;$B168,"",IF(COUNTIF($HL168:$HP168,"不要")=3,"OK",IF($N168="NG","日数NG",IF(AND($F$12&gt;=$B168,$N168="OK",HJ168&lt;=$L168*1440),"OK","NG"))))</f>
        <v>OK</v>
      </c>
      <c r="HV168" s="107" t="str">
        <f ca="1">IF($F$12&lt;$B168,"",IF(COUNTIF($HL168:$HP168,"不要")=3,"",IF(AND($F$12&gt;=$B168,ISNUMBER(HJ168)=TRUE),HJ168,0)))</f>
        <v/>
      </c>
      <c r="HX168" s="192" t="str">
        <f ca="1">IF($F$12&lt;$B168,"",IF(AND($F$12&gt;=$B168,INDIRECT("'総括分析データ '!"&amp;HX$78&amp;$C168)&lt;&gt;""),VALUE(INDIRECT("'総括分析データ '!"&amp;HX$78&amp;$C168)),""))</f>
        <v/>
      </c>
      <c r="HZ168" s="192" t="str">
        <f ca="1">IF($F$12&lt;$B168,"",IF(OR(AND($F$12&gt;=$B168,COUNTIF($F$22:$I$32,"発着時刻")=0),$D168=0),"不要",IF(AND($F$12&gt;=$B168,COUNTIF($F$22:$I$32,"発着時刻")&gt;=1,$J168="NG"),"日数NG",IF(AND($F$12&gt;=$B168,COUNTIF($F$22:$I$32,"発着時刻")&gt;=1,$D168=1,HX168&lt;&gt;""),"OK","NG"))))</f>
        <v>不要</v>
      </c>
      <c r="IB168" s="192" t="str">
        <f ca="1">IF($F$12&lt;$B168,"",IF(OR(AND($F$12&gt;=$B168,COUNTIF($F$35:$I$45,"発着時刻")=0),$F168=0),"不要",IF(AND($F$12&gt;=$B168,COUNTIF($F$35:$I$45,"発着時刻")&gt;=1,$J168="NG"),"日数NG",IF(AND($F$12&gt;=$B168,COUNTIF($F$35:$I$45,"発着時刻")&gt;=1,$F168=1,HX168&lt;&gt;""),"OK","NG"))))</f>
        <v>不要</v>
      </c>
      <c r="ID168" s="192" t="str">
        <f ca="1">IF($F$12&lt;$B168,"",IF(OR(AND($F$12&gt;=$B168,COUNTIF($F$48:$I$58,"発着時刻")=0),$H168=0),"不要",IF(AND($F$12&gt;=$B168,COUNTIF($F$48:$I$58,"発着時刻")&gt;=1,$J168="NG"),"日数NG",IF(AND($F$12&gt;=$B168,COUNTIF($F$48:$I$58,"発着時刻")&gt;=1,$H168=1,HX168&lt;&gt;""),"OK","NG"))))</f>
        <v>不要</v>
      </c>
      <c r="IF168" s="192" t="str">
        <f ca="1">IF($F$12&lt;$B168,"",IF(COUNTIF(HZ168:ID168,"不要")=3,"OK",IF($N168="NG","日数NG",IF(HX168="","OK",IF(AND(HX168&gt;=0,HX168&lt;&gt;"",ROUNDUP(HX168,0)-ROUNDDOWN(HX168,0)=0),"OK","NG")))))</f>
        <v>OK</v>
      </c>
      <c r="IH168" s="107" t="str">
        <f ca="1">IF($F$12&lt;$B168,"",IF(COUNTIF(HZ168:ID168,"不要")=3,"",IF(AND($F$12&gt;=$B168,ISNUMBER(HX168)=TRUE),HX168,0)))</f>
        <v/>
      </c>
      <c r="IJ168" s="192" t="str">
        <f ca="1">IF($F$12&lt;$B168,"",IF(AND($F$12&gt;=$B168,INDIRECT("'総括分析データ '!"&amp;IJ$78&amp;$C168)&lt;&gt;""),INDIRECT("'総括分析データ '!"&amp;IJ$78&amp;$C168),""))</f>
        <v/>
      </c>
      <c r="IL168" s="192" t="str">
        <f ca="1">IF($F$12&lt;$B168,"",IF(OR(AND($F$12&gt;=$B168,COUNTIF($F$22:$I$32,"積載情報")=0),$D168=0),"不要",IF(AND($F$12&gt;=$B168,COUNTIF($F$22:$I$32,"積載情報")&gt;=1,$J168="NG"),"日数NG",IF(AND($F$12&gt;=$B168,COUNTIF($F$22:$I$32,"積載情報")&gt;=1,$D168=1,IJ168&lt;&gt;""),"OK","NG"))))</f>
        <v>不要</v>
      </c>
      <c r="IN168" s="192" t="str">
        <f ca="1">IF($F$12&lt;$B168,"",IF(OR(AND($F$12&gt;=$B168,COUNTIF($F$35:$I$45,"積載情報")=0),$F168=0),"不要",IF(AND($F$12&gt;=$B168,COUNTIF($F$35:$I$45,"積載情報")&gt;=1,$J168="NG"),"日数NG",IF(AND($F$12&gt;=$B168,COUNTIF($F$35:$I$45,"積載情報")&gt;=1,$F168=1,IJ168&lt;&gt;""),"OK","NG"))))</f>
        <v>不要</v>
      </c>
      <c r="IP168" s="192" t="str">
        <f ca="1">IF($F$12&lt;$B168,"",IF(OR(AND($F$12&gt;=$B168,COUNTIF($F$48:$I$58,"積載情報")=0),$H168=0),"不要",IF(AND($F$12&gt;=$B168,COUNTIF($F$48:$I$58,"積載情報")&gt;=1,$J168="NG"),"日数NG",IF(AND($F$12&gt;=$B168,COUNTIF($F$48:$I$58,"積載情報")&gt;=1,$H168=1,IJ168&lt;&gt;""),"OK","NG"))))</f>
        <v>不要</v>
      </c>
      <c r="IR168" s="192" t="str">
        <f ca="1">IF($F$12&lt;$B168,"",IF(COUNTIF(IL168:IP168,"不要")=3,"OK",IF($N168="NG","日数NG",IF(IJ168="","OK",IF(COUNTIF(プルダウンリスト!$C$5:$C$8,反映・確認シート!IJ168)=1,"OK","NG")))))</f>
        <v>OK</v>
      </c>
      <c r="IT168" s="107" t="str">
        <f ca="1">IF($F$12&lt;$B168,"",IF($F$12&lt;$B168,"",IF(COUNTIF(IL168:IP168,"不要")=3,"",IJ168)))</f>
        <v/>
      </c>
      <c r="IV168" s="192" t="str">
        <f ca="1">IF($F$12&lt;$B168,"",IF(OR(AND($F$12&gt;=$B168,COUNTIF($F$48:$I$58,"積載情報")=0),$H168=0),"不要",IF(AND($F$12&gt;=$B168,COUNTIF($F$48:$I$58,"積載情報")&gt;=1,$J168="NG"),"日数NG",IF(AND($F$12&gt;=$B168,COUNTIF($F$48:$I$58,"積載情報")&gt;=1,$H168=1,IP168&lt;&gt;""),"OK","NG"))))</f>
        <v>不要</v>
      </c>
      <c r="IX168">
        <v>45</v>
      </c>
      <c r="IZ168" s="192" t="str">
        <f ca="1">IF($F$12&lt;$B168,"",IF(AND($F$12&gt;=$B168,INDIRECT("'総括分析データ '!"&amp;IZ$78&amp;$C168)&lt;&gt;""),VALUE(INDIRECT("'総括分析データ '!"&amp;IZ$78&amp;$C168)),""))</f>
        <v/>
      </c>
      <c r="JB168" s="192" t="str">
        <f ca="1">IF($F$12&lt;$B168,"",IF(OR(AND($F$12&gt;=$B168,COUNTIF($F$22:$I$32,"空車情報")=0),$D168=0),"不要",IF(AND($F$12&gt;=$B168,COUNTIF($F$22:$I$32,"空車情報")&gt;=1,$J168="NG"),"日数NG",IF(AND($F$12&gt;=$B168,COUNTIF($F$22:$I$32,"空車情報")&gt;=1,$D168=1,IZ168&lt;&gt;""),"OK","NG"))))</f>
        <v>不要</v>
      </c>
      <c r="JD168" s="192" t="str">
        <f ca="1">IF($F$12&lt;$B168,"",IF(OR(AND($F$12&gt;=$B168,COUNTIF($F$35:$I$45,"空車情報")=0),$F168=0),"不要",IF(AND($F$12&gt;=$B168,COUNTIF($F$35:$I$45,"空車情報")&gt;=1,$J168="NG"),"日数NG",IF(AND($F$12&gt;=$B168,COUNTIF($F$35:$I$45,"空車情報")&gt;=1,$F168=1,IZ168&lt;&gt;""),"OK","NG"))))</f>
        <v>不要</v>
      </c>
      <c r="JF168" s="192" t="str">
        <f ca="1">IF($F$12&lt;$B168,"",IF(OR(AND($F$12&gt;=$B168,COUNTIF($F$48:$I$58,"空車情報")=0),$H168=0),"不要",IF(AND($F$12&gt;=$B168,COUNTIF($F$48:$I$58,"空車情報")&gt;=1,$J168="NG"),"日数NG",IF(AND($F$12&gt;=$B168,COUNTIF($F$48:$I$58,"空車情報")&gt;=1,$H168=1,IZ168&lt;&gt;""),"OK","NG"))))</f>
        <v>不要</v>
      </c>
      <c r="JH168" s="192" t="str">
        <f ca="1">IF($F$12&lt;$B168,"",IF(COUNTIF(JB168:JF168,"不要")=3,"OK",IF($N168="NG","日数NG",IF(IZ168&gt;=0,"OK","NG"))))</f>
        <v>OK</v>
      </c>
      <c r="JJ168" s="192" t="str">
        <f ca="1">IF($F$12&lt;$B168,"",IF(COUNTIF(JB168:JF168,"不要")=3,"OK",IF($N168="NG","日数NG",IF(OR(AND($F$12&gt;=$B168,$N168="OK",$CH168&gt;=0,IZ168&lt;=$CH168),AND($F$12&gt;=$B168,$N168="OK",$CH168="",IZ168&lt;=$L168*1440)),"OK","NG"))))</f>
        <v>OK</v>
      </c>
      <c r="JL168" s="107" t="str">
        <f ca="1">IF($F$12&lt;$B168,"",IF(COUNTIF(JB168:JF168,"不要")=3,"",IF(AND($F$12&gt;=$B168,ISNUMBER(IZ168)=TRUE),IZ168,0)))</f>
        <v/>
      </c>
      <c r="JN168" s="192" t="str">
        <f ca="1">IF($F$12&lt;$B168,"",IF(AND($F$12&gt;=$B168,INDIRECT("'総括分析データ '!"&amp;JN$78&amp;$C168)&lt;&gt;""),VALUE(INDIRECT("'総括分析データ '!"&amp;JN$78&amp;$C168)),""))</f>
        <v/>
      </c>
      <c r="JP168" s="192" t="str">
        <f ca="1">IF($F$12&lt;$B168,"",IF(OR(AND($F$12&gt;=$B168,COUNTIF($F$22:$I$32,"空車情報")=0),$D168=0),"不要",IF(AND($F$12&gt;=$B168,COUNTIF($F$22:$I$32,"空車情報")&gt;=1,$J168="NG"),"日数NG",IF(AND($F$12&gt;=$B168,COUNTIF($F$22:$I$32,"空車情報")&gt;=1,$D168=1,JN168&lt;&gt;""),"OK","NG"))))</f>
        <v>不要</v>
      </c>
      <c r="JR168" s="192" t="str">
        <f ca="1">IF($F$12&lt;$B168,"",IF(OR(AND($F$12&gt;=$B168,COUNTIF($F$35:$I$45,"空車情報")=0),$F168=0),"不要",IF(AND($F$12&gt;=$B168,COUNTIF($F$35:$I$45,"空車情報")&gt;=1,$J168="NG"),"日数NG",IF(AND($F$12&gt;=$B168,COUNTIF($F$35:$I$45,"空車情報")&gt;=1,$F168=1,JN168&lt;&gt;""),"OK","NG"))))</f>
        <v>不要</v>
      </c>
      <c r="JT168" s="192" t="str">
        <f ca="1">IF($F$12&lt;$B168,"",IF(OR(AND($F$12&gt;=$B168,COUNTIF($F$48:$I$58,"空車情報")=0),$H168=0),"不要",IF(AND($F$12&gt;=$B168,COUNTIF($F$48:$I$58,"空車情報")&gt;=1,$J168="NG"),"日数NG",IF(AND($F$12&gt;=$B168,COUNTIF($F$48:$I$58,"空車情報")&gt;=1,$H168=1,JN168&lt;&gt;""),"OK","NG"))))</f>
        <v>不要</v>
      </c>
      <c r="JV168" s="192" t="str">
        <f ca="1">IF($F$12&lt;$B168,"",IF(COUNTIF(JP168:JT168,"不要")=3,"OK",IF($N168="NG","日数NG",IF(AND($F$12&gt;=$B168,JN168&gt;=0,JN168&lt;=AV168),"OK","NG"))))</f>
        <v>OK</v>
      </c>
      <c r="JX168" s="107" t="str">
        <f ca="1">IF($F$12&lt;$B168,"",IF(COUNTIF(JP168:JT168,"不要")=3,"",IF(AND($F$12&gt;=$B168,ISNUMBER(JN168)=TRUE),JN168,0)))</f>
        <v/>
      </c>
      <c r="JZ168" s="192" t="str">
        <f ca="1">IF($F$12&lt;$B168,"",IF(AND($F$12&gt;=$B168,INDIRECT("'総括分析データ '!"&amp;JZ$78&amp;$C168)&lt;&gt;""),VALUE(INDIRECT("'総括分析データ '!"&amp;JZ$78&amp;$C168)),""))</f>
        <v/>
      </c>
      <c r="KB168" s="192" t="str">
        <f ca="1">IF($F$12&lt;$B168,"",IF(OR(AND($F$12&gt;=$B168,COUNTIF($F$22:$I$32,"空車情報")=0),$D168=0),"不要",IF(AND($F$12&gt;=$B168,COUNTIF($F$22:$I$32,"空車情報")&gt;=1,$J168="NG"),"日数NG",IF(AND($F$12&gt;=$B168,COUNTIF($F$22:$I$32,"空車情報")&gt;=1,$D168=1,JZ168&lt;&gt;""),"OK","NG"))))</f>
        <v>不要</v>
      </c>
      <c r="KD168" s="192" t="str">
        <f ca="1">IF($F$12&lt;$B168,"",IF(OR(AND($F$12&gt;=$B168,COUNTIF($F$35:$I$45,"空車情報")=0),$F168=0),"不要",IF(AND($F$12&gt;=$B168,COUNTIF($F$35:$I$45,"空車情報")&gt;=1,$J168="NG"),"日数NG",IF(AND($F$12&gt;=$B168,COUNTIF($F$35:$I$45,"空車情報")&gt;=1,$F168=1,JZ168&lt;&gt;""),"OK","NG"))))</f>
        <v>不要</v>
      </c>
      <c r="KF168" s="192" t="str">
        <f ca="1">IF($F$12&lt;$B168,"",IF(OR(AND($F$12&gt;=$B168,COUNTIF($F$48:$I$58,"空車情報")=0),$H168=0),"不要",IF(AND($F$12&gt;=$B168,COUNTIF($F$48:$I$58,"空車情報")&gt;=1,$J168="NG"),"日数NG",IF(AND($F$12&gt;=$B168,COUNTIF($F$48:$I$58,"空車情報")&gt;=1,$H168=1,JZ168&lt;&gt;""),"OK","NG"))))</f>
        <v>不要</v>
      </c>
      <c r="KH168" s="192" t="str">
        <f ca="1">IF($F$12&lt;$B168,"",IF(COUNTIF(KB168:KF168,"不要")=3,"OK",IF($N168="NG","日数NG",IF(AND($F$12&gt;=$B168,JZ168&gt;=0,JZ168&lt;=100),"OK","NG"))))</f>
        <v>OK</v>
      </c>
      <c r="KJ168" s="107" t="str">
        <f ca="1">IF($F$12&lt;$B168,"",IF(COUNTIF(KB168:KF168,"不要")=3,"",IF(AND($F$12&gt;=$B168,ISNUMBER(JZ168)=TRUE),JZ168,0)))</f>
        <v/>
      </c>
      <c r="KL168">
        <v>45</v>
      </c>
      <c r="KN168" s="192" t="str">
        <f ca="1">IF($F$12&lt;$B168,"",IF(AND($F$12&gt;=$B168,INDIRECT("'総括分析データ '!"&amp;KN$78&amp;$C168)&lt;&gt;""),VALUE(INDIRECT("'総括分析データ '!"&amp;KN$78&amp;$C168)),""))</f>
        <v/>
      </c>
      <c r="KP168" s="192" t="str">
        <f ca="1">IF($F$12&lt;$B168,"",IF(OR(AND($F$12&gt;=$B168,COUNTIF($F$22:$I$32,"交通情報")=0),$D168=0),"不要",IF(AND($F$12&gt;=$B168,COUNTIF($F$22:$I$32,"交通情報")&gt;=1,$AX168="*NG*"),"距離NG",IF(AND($F$12&gt;=$B168,COUNTIF($F$22:$I$32,"交通情報")&gt;=1,$D168=1,KN168&lt;&gt;""),"OK","NG"))))</f>
        <v>不要</v>
      </c>
      <c r="KR168" s="192" t="str">
        <f ca="1">IF($F$12&lt;$B168,"",IF(OR(AND($F$12&gt;=$B168,COUNTIF($F$35:$I$45,"交通情報")=0),$F168=0),"不要",IF(AND($F$12&gt;=$B168,COUNTIF($F$35:$I$45,"交通情報")&gt;=1,$AX168="*NG*"),"距離NG",IF(AND($F$12&gt;=$B168,COUNTIF($F$35:$I$45,"交通情報")&gt;=1,$F168=1,KN168&lt;&gt;""),"OK","NG"))))</f>
        <v>不要</v>
      </c>
      <c r="KT168" s="192" t="str">
        <f ca="1">IF($F$12&lt;$B168,"",IF(OR(AND($F$12&gt;=$B168,COUNTIF($F$48:$I$58,"交通情報")=0),$H168=0),"不要",IF(AND($F$12&gt;=$B168,COUNTIF($F$48:$I$58,"交通情報")&gt;=1,$AX168="*NG*"),"距離NG",IF(AND($F$12&gt;=$B168,COUNTIF($F$48:$I$58,"交通情報")&gt;=1,$H168=1,KN168&lt;&gt;""),"OK","NG"))))</f>
        <v>不要</v>
      </c>
      <c r="KV168" s="192" t="str">
        <f ca="1">IF($F$12&lt;$B168,"",IF(COUNTIF(KP168:KT168,"不要")=3,"OK",IF($N168="NG","日数NG",IF(AND($F$12&gt;=$B168,KN168&gt;=0,KN168&lt;=$AV168),"OK","NG"))))</f>
        <v>OK</v>
      </c>
      <c r="KX168" s="107" t="str">
        <f ca="1">IF($F$12&lt;$B168,"",IF(COUNTIF(KP168:KT168,"不要")=3,"",IF(AND($F$12&gt;=$B168,ISNUMBER(KN168)=TRUE),KN168,0)))</f>
        <v/>
      </c>
      <c r="KZ168" s="192" t="str">
        <f ca="1">IF($F$12&lt;$B168,"",IF(AND($F$12&gt;=$B168,INDIRECT("'総括分析データ '!"&amp;KZ$78&amp;$C168)&lt;&gt;""),VALUE(INDIRECT("'総括分析データ '!"&amp;KZ$78&amp;$C168)),""))</f>
        <v/>
      </c>
      <c r="LB168" s="192" t="str">
        <f ca="1">IF($F$12&lt;$B168,"",IF(OR(AND($F$12&gt;=$B168,COUNTIF($F$22:$I$32,"交通情報")=0),$D168=0),"不要",IF(AND($F$12&gt;=$B168,COUNTIF($F$22:$I$32,"交通情報")&gt;=1,$D168=1,KZ168&lt;&gt;""),"OK","NG")))</f>
        <v>不要</v>
      </c>
      <c r="LD168" s="192" t="str">
        <f ca="1">IF($F$12&lt;$B168,"",IF(OR(AND($F$12&gt;=$B168,COUNTIF($F$35:$I$45,"交通情報")=0),$F168=0),"不要",IF(AND($F$12&gt;=$B168,COUNTIF($F$35:$I$45,"交通情報")&gt;=1,$F168=1,KZ168&lt;&gt;""),"OK","NG")))</f>
        <v>不要</v>
      </c>
      <c r="LF168" s="192" t="str">
        <f ca="1">IF($F$12&lt;$B168,"",IF(OR(AND($F$12&gt;=$B168,COUNTIF($F$48:$I$58,"交通情報")=0),$H168=0),"不要",IF(AND($F$12&gt;=$B168,COUNTIF($F$48:$I$58,"交通情報")&gt;=1,$H168=1,KZ168&lt;&gt;""),"OK","NG")))</f>
        <v>不要</v>
      </c>
      <c r="LH168" s="192" t="str">
        <f ca="1">IF($F$12&lt;$B168,"",IF(COUNTIF(LB168:LF168,"不要")=3,"OK",IF($N168="NG","日数NG",IF(KZ168="","OK",IF(AND(KZ168&gt;=0,KZ168&lt;&gt;"",ROUNDUP(KZ168,0)-ROUNDDOWN(KZ168,0)=0),"OK","NG")))))</f>
        <v>OK</v>
      </c>
      <c r="LJ168" s="107" t="str">
        <f ca="1">IF($F$12&lt;$B168,"",IF(COUNTIF(LB168:LF168,"不要")=3,"",IF(AND($F$12&gt;=$B168,ISNUMBER(KZ168)=TRUE),KZ168,0)))</f>
        <v/>
      </c>
      <c r="LL168" s="192" t="str">
        <f ca="1">IF($F$12&lt;$B168,"",IF(AND($F$12&gt;=$B168,INDIRECT("'総括分析データ '!"&amp;LL$78&amp;$C168)&lt;&gt;""),VALUE(INDIRECT("'総括分析データ '!"&amp;LL$78&amp;$C168)),""))</f>
        <v/>
      </c>
      <c r="LN168" s="192" t="str">
        <f ca="1">IF($F$12&lt;$B168,"",IF(OR(AND($F$12&gt;=$B168,COUNTIF($F$22:$I$32,"交通情報")=0),$D168=0),"不要",IF(AND($F$12&gt;=$B168,COUNTIF($F$22:$I$32,"交通情報")&gt;=1,$J168="NG"),"日数NG",IF(AND($F$12&gt;=$B168,COUNTIF($F$22:$I$32,"交通情報")&gt;=1,$D168=1,LL168&lt;&gt;""),"OK","NG"))))</f>
        <v>不要</v>
      </c>
      <c r="LP168" s="192" t="str">
        <f ca="1">IF($F$12&lt;$B168,"",IF(OR(AND($F$12&gt;=$B168,COUNTIF($F$35:$I$45,"交通情報")=0),$F168=0),"不要",IF(AND($F$12&gt;=$B168,COUNTIF($F$35:$I$45,"交通情報")&gt;=1,$J168="NG"),"日数NG",IF(AND($F$12&gt;=$B168,COUNTIF($F$35:$I$45,"交通情報")&gt;=1,$F168=1,LL168&lt;&gt;""),"OK","NG"))))</f>
        <v>不要</v>
      </c>
      <c r="LR168" s="192" t="str">
        <f ca="1">IF($F$12&lt;$B168,"",IF(OR(AND($F$12&gt;=$B168,COUNTIF($F$48:$I$58,"交通情報")=0),$H168=0),"不要",IF(AND($F$12&gt;=$B168,COUNTIF($F$48:$I$58,"交通情報")&gt;=1,$J168="NG"),"日数NG",IF(AND($F$12&gt;=$B168,COUNTIF($F$48:$I$58,"交通情報")&gt;=1,$H168=1,LL168&lt;&gt;""),"OK","NG"))))</f>
        <v>不要</v>
      </c>
      <c r="LT168" s="192" t="str">
        <f ca="1">IF($F$12&lt;$B168,"",IF(COUNTIF(LN168:LR168,"不要")=3,"OK",IF($N168="NG","日数NG",IF(LL168&gt;=0,"OK","NG"))))</f>
        <v>OK</v>
      </c>
      <c r="LV168" s="192" t="str">
        <f ca="1">IF($F$12&lt;$B168,"",IF(COUNTIF(LN168:LR168,"不要")=3,"OK",IF($N168="NG","日数NG",IF(OR(AND($F$12&gt;=$B168,$N168="OK",$CH168&gt;=0,LL168&lt;=$CH168),AND($F$12&gt;=$B168,$N168="OK",$CH168="",LL168&lt;=$L168*1440)),"OK","NG"))))</f>
        <v>OK</v>
      </c>
      <c r="LX168" s="107" t="str">
        <f ca="1">IF($F$12&lt;$B168,"",IF(COUNTIF(LN168:LR168,"不要")=3,"",IF(AND($F$12&gt;=$B168,ISNUMBER(LL168)=TRUE),LL168,0)))</f>
        <v/>
      </c>
      <c r="LZ168">
        <v>45</v>
      </c>
      <c r="MB168" s="192" t="str">
        <f ca="1">IF($F$12&lt;$B168,"",IF(AND($F$12&gt;=$B168,INDIRECT("'総括分析データ '!"&amp;MB$78&amp;$C168)&lt;&gt;""),VALUE(INDIRECT("'総括分析データ '!"&amp;MB$78&amp;$C168)),""))</f>
        <v/>
      </c>
      <c r="MD168" s="192" t="str">
        <f ca="1">IF($F$12&lt;$B168,"",IF(OR(AND($F$12&gt;=$B168,COUNTIF($F$22:$I$32,"温度情報")=0),$D168=0),"不要",IF(AND($F$12&gt;=$B168,COUNTIF($F$22:$I$32,"温度情報")&gt;=1,$J168="NG"),"日数NG",IF(AND($F$12&gt;=$B168,COUNTIF($F$22:$I$32,"温度情報")&gt;=1,$D168=1,MB168&lt;&gt;""),"OK","NG"))))</f>
        <v>不要</v>
      </c>
      <c r="MF168" s="192" t="str">
        <f ca="1">IF($F$12&lt;$B168,"",IF(OR(AND($F$12&gt;=$B168,COUNTIF($F$35:$I$45,"温度情報")=0),$F168=0),"不要",IF(AND($F$12&gt;=$B168,COUNTIF($F$35:$I$45,"温度情報")&gt;=1,$J168="NG"),"日数NG",IF(AND($F$12&gt;=$B168,COUNTIF($F$35:$I$45,"温度情報")&gt;=1,$F168=1,MB168&lt;&gt;""),"OK","NG"))))</f>
        <v>不要</v>
      </c>
      <c r="MH168" s="192" t="str">
        <f ca="1">IF($F$12&lt;$B168,"",IF(OR(AND($F$12&gt;=$B168,COUNTIF($F$48:$I$58,"温度情報")=0),$H168=0),"不要",IF(AND($F$12&gt;=$B168,COUNTIF($F$48:$I$58,"温度情報")&gt;=1,$J168="NG"),"日数NG",IF(AND($F$12&gt;=$B168,COUNTIF($F$48:$I$58,"温度情報")&gt;=1,$H168=1,MB168&lt;&gt;""),"OK","NG"))))</f>
        <v>不要</v>
      </c>
      <c r="MJ168" s="192" t="str">
        <f ca="1">IF($F$12&lt;$B168,"",IF(COUNTIF(MD168:MH168,"不要")=3,"OK",IF(AND($F$12&gt;=$B168,MB168&gt;100,MB168&lt;-100),"BC","OK")))</f>
        <v>OK</v>
      </c>
      <c r="ML168" s="107" t="str">
        <f ca="1">IF($F$12&lt;$B168,"",IF(COUNTIF(MD168:MH168,"不要")=3,"",IF(AND($F$12&gt;=$B168,ISNUMBER(MB168)=TRUE),MB168,0)))</f>
        <v/>
      </c>
      <c r="MN168" s="192" t="str">
        <f ca="1">IF($F$12&lt;$B168,"",IF(AND($F$12&gt;=$B168,INDIRECT("'総括分析データ '!"&amp;MN$78&amp;$C168)&lt;&gt;""),VALUE(INDIRECT("'総括分析データ '!"&amp;MN$78&amp;$C168)),""))</f>
        <v/>
      </c>
      <c r="MP168" s="192" t="str">
        <f ca="1">IF($F$12&lt;$B168,"",IF(OR(AND($F$12&gt;=$B168,COUNTIF($F$22:$I$32,"温度情報")=0),$D168=0),"不要",IF(AND($F$12&gt;=$B168,COUNTIF($F$22:$I$32,"温度情報")&gt;=1,$J168="NG"),"日数NG",IF(AND($F$12&gt;=$B168,COUNTIF($F$22:$I$32,"温度情報")&gt;=1,$D168=1,MN168&lt;&gt;""),"OK","NG"))))</f>
        <v>不要</v>
      </c>
      <c r="MR168" s="192" t="str">
        <f ca="1">IF($F$12&lt;$B168,"",IF(OR(AND($F$12&gt;=$B168,COUNTIF($F$35:$I$45,"温度情報")=0),$F168=0),"不要",IF(AND($F$12&gt;=$B168,COUNTIF($F$35:$I$45,"温度情報")&gt;=1,$J168="NG"),"日数NG",IF(AND($F$12&gt;=$B168,COUNTIF($F$35:$I$45,"温度情報")&gt;=1,$F168=1,MN168&lt;&gt;""),"OK","NG"))))</f>
        <v>不要</v>
      </c>
      <c r="MT168" s="192" t="str">
        <f ca="1">IF($F$12&lt;$B168,"",IF(OR(AND($F$12&gt;=$B168,COUNTIF($F$48:$I$58,"温度情報")=0),$H168=0),"不要",IF(AND($F$12&gt;=$B168,COUNTIF($F$48:$I$58,"温度情報")&gt;=1,$J168="NG"),"日数NG",IF(AND($F$12&gt;=$B168,COUNTIF($F$48:$I$58,"温度情報")&gt;=1,$H168=1,MN168&lt;&gt;""),"OK","NG"))))</f>
        <v>不要</v>
      </c>
      <c r="MV168" s="192" t="str">
        <f ca="1">IF($F$12&lt;$B168,"",IF(COUNTIF(MP168:MT168,"不要")=3,"OK",IF(AND($F$12&gt;=$B168,MN168&gt;100,MN168&lt;-100),"BC","OK")))</f>
        <v>OK</v>
      </c>
      <c r="MX168" s="107" t="str">
        <f ca="1">IF($F$12&lt;$B168,"",IF(COUNTIF(MP168:MT168,"不要")=3,"",IF(AND($F$12&gt;=$B168,ISNUMBER(MN168)=TRUE),MN168,0)))</f>
        <v/>
      </c>
      <c r="MZ168" s="192" t="str">
        <f ca="1">IF($F$12&lt;$B168,"",IF(AND($F$12&gt;=$B168,INDIRECT("'総括分析データ '!"&amp;MZ$78&amp;$C168)&lt;&gt;""),VALUE(INDIRECT("'総括分析データ '!"&amp;MZ$78&amp;$C168)),""))</f>
        <v/>
      </c>
      <c r="NB168" s="192" t="str">
        <f ca="1">IF($F$12&lt;$B168,"",IF(OR(AND($F$12&gt;=$B168,COUNTIF($F$22:$I$32,"温度情報")=0),$D168=0),"不要",IF(AND($F$12&gt;=$B168,COUNTIF($F$22:$I$32,"温度情報")&gt;=1,$J168="NG"),"日数NG",IF(AND($F$12&gt;=$B168,COUNTIF($F$22:$I$32,"温度情報")&gt;=1,$D168=1,MZ168&lt;&gt;""),"OK","NG"))))</f>
        <v>不要</v>
      </c>
      <c r="ND168" s="192" t="str">
        <f ca="1">IF($F$12&lt;$B168,"",IF(OR(AND($F$12&gt;=$B168,COUNTIF($F$35:$I$45,"温度情報")=0),$F168=0),"不要",IF(AND($F$12&gt;=$B168,COUNTIF($F$35:$I$45,"温度情報")&gt;=1,$J168="NG"),"日数NG",IF(AND($F$12&gt;=$B168,COUNTIF($F$35:$I$45,"温度情報")&gt;=1,$F168=1,MZ168&lt;&gt;""),"OK","NG"))))</f>
        <v>不要</v>
      </c>
      <c r="NF168" s="192" t="str">
        <f ca="1">IF($F$12&lt;$B168,"",IF(OR(AND($F$12&gt;=$B168,COUNTIF($F$48:$I$58,"温度情報")=0),$H168=0),"不要",IF(AND($F$12&gt;=$B168,COUNTIF($F$48:$I$58,"温度情報")&gt;=1,$J168="NG"),"日数NG",IF(AND($F$12&gt;=$B168,COUNTIF($F$48:$I$58,"温度情報")&gt;=1,$H168=1,MZ168&lt;&gt;""),"OK","NG"))))</f>
        <v>不要</v>
      </c>
      <c r="NH168" s="192" t="str">
        <f ca="1">IF($F$12&lt;$B168,"",IF(COUNTIF(NB168:NF168,"不要")=3,"OK",IF($N168="NG","日数NG",IF(MZ168="","OK",IF(AND(MZ168&gt;=0,MZ168&lt;&gt;"",ROUNDUP(MZ168,0)-ROUNDDOWN(MZ168,0)=0),"OK","NG")))))</f>
        <v>OK</v>
      </c>
      <c r="NJ168" s="107" t="str">
        <f ca="1">IF($F$12&lt;$B168,"",IF(COUNTIF(NB168:NF168,"不要")=3,"",IF(AND($F$12&gt;=$B168,ISNUMBER(MZ168)=TRUE),MZ168,0)))</f>
        <v/>
      </c>
      <c r="NL168">
        <v>45</v>
      </c>
      <c r="NN168" s="192" t="str">
        <f ca="1">IF($F$12&lt;$B168,"",IF(AND($F$12&gt;=$B168,INDIRECT("'総括分析データ '!"&amp;NN$78&amp;$C168)&lt;&gt;""),INDIRECT("'総括分析データ '!"&amp;NN$78&amp;$C168),""))</f>
        <v/>
      </c>
      <c r="NP168" s="192" t="str">
        <f>IF(OR($F$12&lt;$B168,AND($F$64="",$H$64="",$J$64="")),"",IF(AND($F$12&gt;=$B168,OR($F$64="",$D168=0)),"不要",IF(AND($F$12&gt;=$B168,$F$64&lt;&gt;"",$D168=1,NN168&lt;&gt;""),"OK","NG")))</f>
        <v/>
      </c>
      <c r="NR168" s="192" t="str">
        <f>IF(OR($F$12&lt;$B168,AND($F$64="",$H$64="",$J$64="")),"",IF(AND($F$12&gt;=$B168,OR($H$64="",$H$64=17,$D168=0)),"不要",IF(AND($F$12&gt;=$B168,$H$64&lt;&gt;"",$D168=1,NN168&lt;&gt;""),"OK","NG")))</f>
        <v/>
      </c>
      <c r="NT168" s="107" t="str">
        <f>IF(OR(COUNTIF(NP168:NR168,"不要")=2,AND(NP168="",NR168="")),"",NN168)</f>
        <v/>
      </c>
      <c r="NV168" s="192" t="str">
        <f ca="1">IF($F$12&lt;$B168,"",IF(AND($F$12&gt;=$B168,INDIRECT("'総括分析データ '!"&amp;NV$78&amp;$C168)&lt;&gt;""),INDIRECT("'総括分析データ '!"&amp;NV$78&amp;$C168),""))</f>
        <v/>
      </c>
      <c r="NX168" s="192" t="str">
        <f>IF(OR($F$12&lt;$B168,AND($F$66="",$H$66="",$J$66="")),"",IF(AND($F$12&gt;=$B168,OR($F$66="",$D168=0)),"不要",IF(AND($F$12&gt;=$B168,$F$66&lt;&gt;"",$D168=1,NV168&lt;&gt;""),"OK","NG")))</f>
        <v/>
      </c>
      <c r="NZ168" s="192" t="str">
        <f>IF(OR($F$12&lt;$B168,AND($F$66="",$H$66="",$J$66="")),"",IF(AND($F$12&gt;=$B168,OR($H$66="",$H$66=17,$D168=0)),"不要",IF(AND($F$12&gt;=$B168,$H$66&lt;&gt;"",$D168=1,NV168&lt;&gt;""),"OK","NG")))</f>
        <v/>
      </c>
      <c r="OB168" s="107" t="str">
        <f>IF(OR(COUNTIF(NX168:NZ168,"不要")=2,AND(NX168="",NZ168="")),"",NV168)</f>
        <v/>
      </c>
      <c r="OD168" s="192" t="str">
        <f ca="1">IF($F$12&lt;$B168,"",IF(AND($F$12&gt;=$B168,INDIRECT("'総括分析データ '!"&amp;OD$78&amp;$C168)&lt;&gt;""),INDIRECT("'総括分析データ '!"&amp;OD$78&amp;$C168),""))</f>
        <v/>
      </c>
      <c r="OF168" s="192" t="str">
        <f>IF(OR($F$12&lt;$B168,AND($F$68="",$H$68="",$J$68="")),"",IF(AND($F$12&gt;=$B168,OR($F$68="",$D168=0)),"不要",IF(AND($F$12&gt;=$B168,$F$68&lt;&gt;"",$D168=1,OD168&lt;&gt;""),"OK","NG")))</f>
        <v/>
      </c>
      <c r="OH168" s="192" t="str">
        <f>IF(OR($F$12&lt;$B168,AND($F$68="",$H$68="",$J$68="")),"",IF(AND($F$12&gt;=$B168,OR($H$68="",$H$68=17,$D168=0)),"不要",IF(AND($F$12&gt;=$B168,$H$68&lt;&gt;"",$D168=1,OD168&lt;&gt;""),"OK","NG")))</f>
        <v/>
      </c>
      <c r="OJ168" s="107" t="str">
        <f>IF(OR(COUNTIF(OF168:OH168,"不要")=2,AND(OF168="",OH168="")),"",OD168)</f>
        <v/>
      </c>
      <c r="OL168" s="192" t="str">
        <f ca="1">IF($F$12&lt;$B168,"",IF(AND($F$12&gt;=$B168,INDIRECT("'総括分析データ '!"&amp;OL$78&amp;$C168)&lt;&gt;""),INDIRECT("'総括分析データ '!"&amp;OL$78&amp;$C168),""))</f>
        <v/>
      </c>
      <c r="ON168" s="192" t="str">
        <f>IF(OR($F$12&lt;$B168,AND($F$70="",$H$70="",$J$70="")),"",IF(AND($F$12&gt;=$B168,OR($F$70="",$D168=0)),"不要",IF(AND($F$12&gt;=$B168,$F$70&lt;&gt;"",$D168=1,OL168&lt;&gt;""),"OK","NG")))</f>
        <v/>
      </c>
      <c r="OP168" s="192" t="str">
        <f>IF(OR($F$12&lt;$B168,AND($F$70="",$H$70="",$J$70="")),"",IF(AND($F$12&gt;=$B168,OR($H$70="",$H$70=17,$D168=0)),"不要",IF(AND($F$12&gt;=$B168,$H$70&lt;&gt;"",$D168=1,OL168&lt;&gt;""),"OK","NG")))</f>
        <v/>
      </c>
      <c r="OR168" s="107" t="str">
        <f>IF(OR(COUNTIF(ON168:OP168,"不要")=2,AND(ON168="",OP168="")),"",OL168)</f>
        <v/>
      </c>
    </row>
    <row r="169" spans="2:408" ht="5.0999999999999996" customHeight="1" thickBot="1" x14ac:dyDescent="0.2">
      <c r="L169" s="6"/>
      <c r="CT169" s="108"/>
      <c r="EF169" s="108"/>
      <c r="FJ169" s="108"/>
      <c r="FL169" s="108"/>
      <c r="FZ169" s="108"/>
      <c r="GR169" s="108"/>
      <c r="HF169" s="108"/>
      <c r="HV169" s="108"/>
      <c r="IT169" s="6"/>
      <c r="JL169" s="108"/>
      <c r="JX169" s="6"/>
      <c r="KJ169" s="6"/>
      <c r="KX169" s="6"/>
      <c r="LJ169" s="6"/>
      <c r="LX169" s="108"/>
      <c r="ML169" s="6"/>
      <c r="MX169" s="6"/>
      <c r="NJ169" s="6"/>
    </row>
    <row r="170" spans="2:408" ht="14.25" thickBot="1" x14ac:dyDescent="0.2">
      <c r="B170">
        <v>46</v>
      </c>
      <c r="C170">
        <v>59</v>
      </c>
      <c r="D170" s="52">
        <f ca="1">IF($F$12&lt;$B170,"",IF(AND($F$12&gt;=$B170,INDIRECT("'総括分析データ '!"&amp;D$78&amp;$C170)="○"),1,IF(AND($F$12&gt;=$B170,INDIRECT("'総括分析データ '!"&amp;D$78&amp;$C170)&lt;&gt;"○"),0)))</f>
        <v>0</v>
      </c>
      <c r="F170" s="52">
        <f ca="1">IF($F$12&lt;$B170,"",IF(AND($F$12&gt;=$B170,INDIRECT("'総括分析データ '!"&amp;F$78&amp;$C170)="○"),1,IF(AND($F$12&gt;=$B170,INDIRECT("'総括分析データ '!"&amp;F$78&amp;$C170)&lt;&gt;"○"),0)))</f>
        <v>0</v>
      </c>
      <c r="H170" s="52">
        <f ca="1">IF($F$12&lt;$B170,"",IF(AND($F$12&gt;=$B170,INDIRECT("'総括分析データ '!"&amp;H$78&amp;$C170)="○"),1,IF(AND($F$12&gt;=$B170,INDIRECT("'総括分析データ '!"&amp;H$78&amp;$C170)&lt;&gt;"○"),0)))</f>
        <v>0</v>
      </c>
      <c r="J170" s="192" t="str">
        <f ca="1">IF($F$12&lt;B170,"",IF(AND($F$12&gt;=B170,$F$18="",H170=1),"NG",IF(AND($F$12&gt;=B170,$F$18=17,D170=0,F170=0,H170=0),"NG",IF(AND($F$12&gt;=B170,$F$18="",D170=0,F170=0),"NG",IF(AND($F$12&gt;=B170,OR(D170&gt;=2,F170&gt;=2,H170&gt;=2)),"NG","OK")))))</f>
        <v>NG</v>
      </c>
      <c r="L170" s="52">
        <f ca="1">IF($F$12&lt;B170,"",IF(ISNUMBER(INDIRECT("'総括分析データ '!"&amp;L$78&amp;$C170))=TRUE,VALUE(INDIRECT("'総括分析データ '!"&amp;L$78&amp;$C170)),0))</f>
        <v>0</v>
      </c>
      <c r="N170" s="192" t="str">
        <f ca="1">IF($F$12&lt;$B170,"",IF(AND(L170="",L170&lt;10),"NG","OK"))</f>
        <v>OK</v>
      </c>
      <c r="O170" s="6"/>
      <c r="P170" s="52" t="str">
        <f ca="1">IF($F$12&lt;$B170,"",IF(AND($F$12&gt;=$B170,INDIRECT("'総括分析データ '!"&amp;P$78&amp;$C170)&lt;&gt;""),INDIRECT("'総括分析データ '!"&amp;P$78&amp;$C170),""))</f>
        <v/>
      </c>
      <c r="R170" s="52" t="str">
        <f ca="1">IF($F$12&lt;$B170,"",IF(AND($F$12&gt;=$B170,INDIRECT("'総括分析データ '!"&amp;R$78&amp;$C170)&lt;&gt;""),UPPER(INDIRECT("'総括分析データ '!"&amp;R$78&amp;$C170)),""))</f>
        <v/>
      </c>
      <c r="T170" s="52" t="str">
        <f ca="1">IF($F$12&lt;$B170,"",IF(AND($F$12&gt;=$B170,INDIRECT("'総括分析データ '!"&amp;T$78&amp;$C170)&lt;&gt;""),INDIRECT("'総括分析データ '!"&amp;T$78&amp;$C170),""))</f>
        <v/>
      </c>
      <c r="V170" s="52" t="str">
        <f ca="1">IF($F$12&lt;$B170,"",IF(AND($F$12&gt;=$B170,INDIRECT("'総括分析データ '!"&amp;V$78&amp;$C170)&lt;&gt;""),VALUE(INDIRECT("'総括分析データ '!"&amp;V$78&amp;$C170)),""))</f>
        <v/>
      </c>
      <c r="X170" s="192" t="str">
        <f ca="1">IF($F$12&lt;$B170,"",IF(AND($F$12&gt;=$B170,COUNTIF(プルダウンリスト!$F$3:$F$137,反映・確認シート!P170)=1,COUNTIF(プルダウンリスト!$H$3:$H$4233,反映・確認シート!R170)&gt;=1,T170&lt;&gt;"",V170&lt;&gt;""),"OK","NG"))</f>
        <v>NG</v>
      </c>
      <c r="Z170" s="453" t="str">
        <f ca="1">P170&amp;R170&amp;T170&amp;V170</f>
        <v/>
      </c>
      <c r="AA170" s="454"/>
      <c r="AB170" s="455"/>
      <c r="AD170" s="453" t="str">
        <f ca="1">IF($F$12&lt;$B170,"",IF(AND($F$12&gt;=$B170,INDIRECT("'総括分析データ '!"&amp;AD$78&amp;$C170)&lt;&gt;""),ASC(INDIRECT("'総括分析データ '!"&amp;AD$78&amp;$C170)),""))</f>
        <v/>
      </c>
      <c r="AE170" s="454"/>
      <c r="AF170" s="455"/>
      <c r="AH170" s="192" t="str">
        <f ca="1">IF($F$12&lt;$B170,"",IF(AND($F$12&gt;=$B170,AD170&lt;&gt;""),"OK","NG"))</f>
        <v>NG</v>
      </c>
      <c r="AJ170" s="462" t="str">
        <f ca="1">IF($F$12&lt;$B170,"",IF(AND($F$12&gt;=$B170,INDIRECT("'総括分析データ '!"&amp;AJ$78&amp;$C170)&lt;&gt;""),DBCS(SUBSTITUTE(SUBSTITUTE(INDIRECT("'総括分析データ '!"&amp;AJ$78&amp;$C170),"　"," ")," ","")),""))</f>
        <v/>
      </c>
      <c r="AK170" s="463"/>
      <c r="AL170" s="464"/>
      <c r="AN170" s="192" t="str">
        <f ca="1">IF($F$12&lt;$B170,"",IF(AND($F$12&gt;=$B170,AJ170&lt;&gt;""),"OK","BC"))</f>
        <v>BC</v>
      </c>
      <c r="AP170" s="52" t="str">
        <f ca="1">IF(OR($F$12&lt;$B170,INDIRECT("'総括分析データ '!"&amp;AP$78&amp;$C170)=""),"",INDIRECT("'総括分析データ '!"&amp;AP$78&amp;$C170))</f>
        <v/>
      </c>
      <c r="AR170" s="192" t="str">
        <f ca="1">IF($F$12&lt;$B170,"",IF(AND($F$12&gt;=$B170,COUNTIF(プルダウンリスト!$C$13:$C$16,反映・確認シート!AP170)=1),"OK","NG"))</f>
        <v>NG</v>
      </c>
      <c r="AT170">
        <v>46</v>
      </c>
      <c r="AV170" s="192" t="str">
        <f ca="1">IF($F$12&lt;$B170,"",IF(AND($F$12&gt;=$B170,INDIRECT("'総括分析データ '!"&amp;AV$78&amp;$C170)&lt;&gt;""),INDIRECT("'総括分析データ '!"&amp;AV$78&amp;$C170),""))</f>
        <v/>
      </c>
      <c r="AX170" s="192" t="str">
        <f ca="1">IF($F$12&lt;$B170,"",IF($N170="NG","日数NG",IF(OR(AND($F$6="連携前",$F$12&gt;=$B170,AV170&gt;0,AV170&lt;L170*2880),AND($F$6="連携後",$F$12&gt;=$B170,AV170&gt;=0,AV170&lt;L170*2880)),"OK","NG")))</f>
        <v>NG</v>
      </c>
      <c r="AZ170" s="92">
        <f ca="1">IF($F$12&lt;$B170,"",IF(AND($F$12&gt;=$B170,ISNUMBER(AV170)=TRUE),AV170,0))</f>
        <v>0</v>
      </c>
      <c r="BB170" s="192" t="str">
        <f ca="1">IF($F$12&lt;$B170,"",IF(AND($F$12&gt;=$B170,INDIRECT("'総括分析データ '!"&amp;BB$78&amp;$C170)&lt;&gt;""),VALUE(INDIRECT("'総括分析データ '!"&amp;BB$78&amp;$C170)),""))</f>
        <v/>
      </c>
      <c r="BD170" s="192" t="str">
        <f ca="1">IF($F$12&lt;$B170,"",IF($N170="NG","日数NG",IF(BB170="","NG",IF(AND($F$12&gt;=$B170,$BB170&lt;=$L170*100),"OK","BC"))))</f>
        <v>NG</v>
      </c>
      <c r="BF170" s="192" t="str">
        <f ca="1">IF($F$12&lt;$B170,"",IF(OR($AX170="NG",$AX170="日数NG"),"距離NG",IF(AND($F$12&gt;=$B170,OR(AND($F$6="連携前",$BB170&gt;0),AND($F$6="連携後",$AZ170=0,$BB170=0),AND($F$6="連携後",$AZ170&gt;0,$BB170&gt;0))),"OK","NG")))</f>
        <v>距離NG</v>
      </c>
      <c r="BH170" s="92" t="str">
        <f ca="1">IF($F$12&lt;$B170,"",BB170)</f>
        <v/>
      </c>
      <c r="BJ170" s="192" t="str">
        <f ca="1">IF($F$12&lt;$B170,"",IF(AND($F$12&gt;=$B170,INDIRECT("'総括分析データ '!"&amp;BJ$78&amp;$C170)&lt;&gt;""),VALUE(INDIRECT("'総括分析データ '!"&amp;BJ$78&amp;$C170)),""))</f>
        <v/>
      </c>
      <c r="BL170" s="192" t="str">
        <f ca="1">IF($F$12&lt;$B170,"",IF($N170="NG","日数NG",IF(AND(BJ170&gt;=0,BJ170&lt;&gt;"",BJ170&lt;=100),"OK","NG")))</f>
        <v>NG</v>
      </c>
      <c r="BN170" s="92">
        <f ca="1">IF($F$12&lt;$B170,"",IF(AND($F$12&gt;=$B170,ISNUMBER(BJ170)=TRUE),BJ170,0))</f>
        <v>0</v>
      </c>
      <c r="BP170" s="192" t="str">
        <f ca="1">IF($F$12&lt;$B170,"",IF(AND($F$12&gt;=$B170,INDIRECT("'総括分析データ '!"&amp;BP$78&amp;$C170)&lt;&gt;""),VALUE(INDIRECT("'総括分析データ '!"&amp;BP$78&amp;$C170)),""))</f>
        <v/>
      </c>
      <c r="BR170" s="192" t="str">
        <f ca="1">IF($F$12&lt;$B170,"",IF(OR($AX170="NG",$AX170="日数NG"),"距離NG",IF(BP170="","NG",IF(AND($F$12&gt;=$B170,OR(AND($F$6="連携前",$BP170&gt;0),AND($F$6="連携後",$AZ170=0,$BP170=0),AND($F$6="連携後",$AZ170&gt;0,$BP170&gt;0))),"OK","NG"))))</f>
        <v>距離NG</v>
      </c>
      <c r="BT170" s="92">
        <f ca="1">IF($F$12&lt;$B170,"",IF(AND($F$12&gt;=$B170,ISNUMBER(BP170)=TRUE),BP170,0))</f>
        <v>0</v>
      </c>
      <c r="BV170" s="192" t="str">
        <f ca="1">IF($F$12&lt;$B170,"",IF(AND($F$12&gt;=$B170,INDIRECT("'総括分析データ '!"&amp;BV$78&amp;$C170)&lt;&gt;""),VALUE(INDIRECT("'総括分析データ '!"&amp;BV$78&amp;$C170)),""))</f>
        <v/>
      </c>
      <c r="BX170" s="192" t="str">
        <f ca="1">IF($F$12&lt;$B170,"",IF(AND($F$12&gt;=$B170,$F$16=5,$BV170=""),"NG","OK"))</f>
        <v>OK</v>
      </c>
      <c r="BZ170" s="192" t="str">
        <f ca="1">IF($F$12&lt;$B170,"",IF(AND($F$12&gt;=$B170,$BP170&lt;&gt;"",$BV170&gt;$BP170),"NG","OK"))</f>
        <v>OK</v>
      </c>
      <c r="CB170" s="92">
        <f ca="1">IF($F$12&lt;$B170,"",IF(AND($F$12&gt;=$B170,ISNUMBER(BV170)=TRUE),BV170,0))</f>
        <v>0</v>
      </c>
      <c r="CD170" s="92">
        <f ca="1">IF($F$12&lt;$B170,"",IF(AND($F$12&gt;=$B170,ISNUMBER(INDIRECT("'総括分析データ '!"&amp;CD$78&amp;$C170)=TRUE)),INDIRECT("'総括分析データ '!"&amp;CD$78&amp;$C170),0))</f>
        <v>0</v>
      </c>
      <c r="CF170">
        <v>46</v>
      </c>
      <c r="CH170" s="192" t="str">
        <f ca="1">IF($F$12&lt;$B170,"",IF(AND($F$12&gt;=$B170,INDIRECT("'総括分析データ '!"&amp;CH$78&amp;$C170)&lt;&gt;""),VALUE(INDIRECT("'総括分析データ '!"&amp;CH$78&amp;$C170)),""))</f>
        <v/>
      </c>
      <c r="CJ170" s="192" t="str">
        <f ca="1">IF($F$12&lt;$B170,"",IF(OR(AND($F$12&gt;=$B170,COUNTIF($F$22:$I$32,"走行時間")=0),$D170=0),"不要",IF(AND($F$12&gt;=$B170,COUNTIF($F$22:$I$32,"走行時間")=1,$J170="NG"),"日数NG",IF(AND($F$12&gt;=$B170,COUNTIF($F$22:$I$32,"走行時間")=1,$D170=1,$CH170&lt;&gt;""),"OK","NG"))))</f>
        <v>不要</v>
      </c>
      <c r="CL170" s="192" t="str">
        <f ca="1">IF($F$12&lt;$B170,"",IF(OR(AND($F$12&gt;=$B170,COUNTIF($F$35:$I$45,"走行時間")=0),$F170=0),"不要",IF(AND($F$12&gt;=$B170,COUNTIF($F$35:$I$45,"走行時間")=1,$J170="NG"),"日数NG",IF(AND($F$12&gt;=$B170,COUNTIF($F$35:$I$45,"走行時間")=1,$F170=1,$CH170&lt;&gt;""),"OK","NG"))))</f>
        <v>不要</v>
      </c>
      <c r="CN170" s="192" t="str">
        <f ca="1">IF($F$12&lt;$B170,"",IF(OR(AND($F$12&gt;=$B170,COUNTIF($F$48:$I$58,"走行時間")=0),$H170=0),"不要",IF(AND($F$12&gt;=$B170,COUNTIF($F$48:$I$58,"走行時間")=1,$J170="NG"),"日数NG",IF(AND($F$12&gt;=$B170,COUNTIF($F$48:$I$58,"走行時間")=1,$H170=1,$CH170&lt;&gt;""),"OK","NG"))))</f>
        <v>不要</v>
      </c>
      <c r="CP170" s="192" t="str">
        <f ca="1">IF($F$12&lt;$B170,"",IF(COUNTIF($CJ170:$CN170,"不要")=3,"OK",IF(OR($AX170="NG",$AX170="日数NG"),"距離NG",IF(AND($F$12&gt;=$B170,OR(AND($F$6="連携前",CH170&gt;0),AND($F$6="連携後",$AZ170=0,CH170=0),AND($F$6="連携後",$AZ170&gt;0,CH170&gt;0))),"OK","NG"))))</f>
        <v>OK</v>
      </c>
      <c r="CR170" s="192" t="str">
        <f ca="1">IF($F$12&lt;$B170,"",IF(COUNTIF($CJ170:$CN170,"不要")=3,"OK",IF(OR($AX170="NG",$AX170="日数NG"),"距離NG",IF(AND($F$12&gt;=$B170,$L170*1440&gt;=CH170),"OK","NG"))))</f>
        <v>OK</v>
      </c>
      <c r="CT170" s="107" t="str">
        <f ca="1">IF(OR(COUNTIF($CJ170:$CN170,"不要")=3,$F$12&lt;$B170),"",IF(AND($F$12&gt;=$B170,ISNUMBER(CH170)=TRUE),CH170,0))</f>
        <v/>
      </c>
      <c r="CV170" s="192" t="str">
        <f ca="1">IF($F$12&lt;$B170,"",IF(AND($F$12&gt;=$B170,INDIRECT("'総括分析データ '!"&amp;CV$78&amp;$C170)&lt;&gt;""),VALUE(INDIRECT("'総括分析データ '!"&amp;CV$78&amp;$C170)),""))</f>
        <v/>
      </c>
      <c r="CX170" s="192" t="str">
        <f ca="1">IF($F$12&lt;$B170,"",IF(OR(AND($F$12&gt;=$B170,COUNTIF($F$22:$I$32,"平均速度")=0),$D170=0),"不要",IF(AND($F$12&gt;=$B170,COUNTIF($F$22:$I$32,"平均速度")=1,$J170="NG"),"日数NG",IF(AND($F$12&gt;=$B170,COUNTIF($F$22:$I$32,"平均速度")=1,$D170=1,$CH170&lt;&gt;""),"OK","NG"))))</f>
        <v>不要</v>
      </c>
      <c r="CZ170" s="192" t="str">
        <f ca="1">IF($F$12&lt;$B170,"",IF(OR(AND($F$12&gt;=$B170,COUNTIF($F$35:$I$45,"平均速度")=0),$F170=0),"不要",IF(AND($F$12&gt;=$B170,COUNTIF($F$35:$I$45,"平均速度")=1,$J170="NG"),"日数NG",IF(AND($F$12&gt;=$B170,COUNTIF($F$35:$I$45,"平均速度")=1,$F170=1,$CH170&lt;&gt;""),"OK","NG"))))</f>
        <v>不要</v>
      </c>
      <c r="DB170" s="192" t="str">
        <f ca="1">IF($F$12&lt;$B170,"",IF(OR(AND($F$12&gt;=$B170,COUNTIF($F$48:$I$58,"平均速度")=0),$H170=0),"不要",IF(AND($F$12&gt;=$B170,COUNTIF($F$48:$I$58,"平均速度")=1,$J170="NG"),"日数NG",IF(AND($F$12&gt;=$B170,COUNTIF($F$48:$I$58,"平均速度")=1,$H170=1,$CH170&lt;&gt;""),"OK","NG"))))</f>
        <v>不要</v>
      </c>
      <c r="DD170" s="192" t="str">
        <f ca="1">IF($F$12&lt;$B170,"",IF(COUNTIF($CX170:$DB170,"不要")=3,"OK",IF(OR($AX170="NG",$AX170="日数NG"),"距離NG",IF(AND($F$12&gt;=$B170,OR(AND($F$6="連携前",CV170&gt;0),AND($F$6="連携後",$AV170=0,CV170=0),AND($F$6="連携後",$AV170&gt;0,CV170&gt;0))),"OK","NG"))))</f>
        <v>OK</v>
      </c>
      <c r="DF170" s="192" t="str">
        <f ca="1">IF($F$12&lt;$B170,"",IF(COUNTIF($CX170:$DB170,"不要")=3,"OK",IF(OR($AX170="NG",$AX170="日数NG"),"距離NG",IF(AND($F$12&gt;=$B170,CV170&lt;60),"OK",IF(AND($F$12&gt;=$B170,CV170&lt;120),"BC","NG")))))</f>
        <v>OK</v>
      </c>
      <c r="DH170" s="107" t="str">
        <f ca="1">IF(OR($F$12&lt;$B170,COUNTIF($CX170:$DB170,"不要")=3),"",IF(AND($F$12&gt;=$B170,ISNUMBER(CV170)=TRUE),CV170,0))</f>
        <v/>
      </c>
      <c r="DJ170">
        <v>46</v>
      </c>
      <c r="DL170" s="192" t="str">
        <f ca="1">IF($F$12&lt;$B170,"",IF(AND($F$12&gt;=$B170,INDIRECT("'総括分析データ '!"&amp;DL$78&amp;$C170)&lt;&gt;""),VALUE(INDIRECT("'総括分析データ '!"&amp;DL$78&amp;$C170)),""))</f>
        <v/>
      </c>
      <c r="DN170" s="192" t="str">
        <f ca="1">IF($F$12&lt;$B170,"",IF(OR(AND($F$12&gt;=$B170,COUNTIF($F$22:$I$32,"走行距離（高速道路）")=0),$D170=0),"不要",IF(AND($F$12&gt;=$B170,COUNTIF($F$22:$I$32,"走行距離（高速道路）")&gt;=1,$J170="NG"),"日数NG",IF(AND($F$12&gt;=$B170,COUNTIF($F$22:$I$32,"走行距離（高速道路）")&gt;=1,$D170=1,$CH170&lt;&gt;""),"OK","NG"))))</f>
        <v>不要</v>
      </c>
      <c r="DP170" s="192" t="str">
        <f ca="1">IF($F$12&lt;$B170,"",IF(OR(AND($F$12&gt;=$B170,COUNTIF($F$35:$I$45,"走行距離（高速道路）")=0),$F170=0),"不要",IF(AND($F$12&gt;=$B170,COUNTIF($F$35:$I$45,"走行距離（高速道路）")&gt;=1,$J170="NG"),"日数NG",IF(AND($F$12&gt;=$B170,COUNTIF($F$35:$I$45,"走行距離（高速道路）")&gt;=1,$F170=1,$CH170&lt;&gt;""),"OK","NG"))))</f>
        <v>不要</v>
      </c>
      <c r="DR170" s="192" t="str">
        <f ca="1">IF($F$12&lt;$B170,"",IF(OR(AND($F$12&gt;=$B170,COUNTIF($F$48:$I$58,"走行距離（高速道路）")=0),$H170=0),"不要",IF(AND($F$12&gt;=$B170,COUNTIF($F$48:$I$58,"走行距離（高速道路）")&gt;=1,$J170="NG"),"日数NG",IF(AND($F$12&gt;=$B170,COUNTIF($F$48:$I$58,"走行距離（高速道路）")&gt;=1,$H170=1,$CH170&lt;&gt;""),"OK","NG"))))</f>
        <v>不要</v>
      </c>
      <c r="DT170" s="192" t="str">
        <f ca="1">IF($F$12&lt;$B170,"",IF(COUNTIF($DN170:$DR170,"不要")=3,"OK",IF(OR($AX170="NG",$AX170="日数NG"),"距離NG",IF(DL170&gt;=0,"OK","NG"))))</f>
        <v>OK</v>
      </c>
      <c r="DV170" s="192" t="str">
        <f ca="1">IF($F$12&lt;$B170,"",IF(COUNTIF($DN170:$DR170,"不要")=3,"OK",IF(OR($AX170="NG",$AX170="日数NG"),"距離NG",IF(AND($F$12&gt;=$B170,AX170="OK",OR(DL170&lt;=AZ170,DL170="")),"OK","NG"))))</f>
        <v>OK</v>
      </c>
      <c r="DX170" s="107" t="str">
        <f ca="1">IF(OR($F$12&lt;$B170,COUNTIF($DN170:$DR170,"不要")=3),"",IF(AND($F$12&gt;=$B170,ISNUMBER(DL170)=TRUE),DL170,0))</f>
        <v/>
      </c>
      <c r="DZ170" s="192" t="str">
        <f ca="1">IF($F$12&lt;$B170,"",IF(AND($F$12&gt;=$B170,INDIRECT("'総括分析データ '!"&amp;DZ$78&amp;$C170)&lt;&gt;""),VALUE(INDIRECT("'総括分析データ '!"&amp;DZ$78&amp;$C170)),""))</f>
        <v/>
      </c>
      <c r="EB170" s="192" t="str">
        <f ca="1">IF($F$12&lt;$B170,"",IF(COUNTIF($CJ170:$CN170,"不要")=3,"OK",IF($N170="NG","日数NG",IF(OR(DZ170&gt;=0,DZ170=""),"OK","NG"))))</f>
        <v>OK</v>
      </c>
      <c r="ED170" s="192" t="str">
        <f ca="1">IF($F$12&lt;$B170,"",IF(COUNTIF($CJ170:$CN170,"不要")=3,"OK",IF($N170="NG","日数NG",IF(OR(DZ170&lt;=CH170,DZ170=""),"OK","NG"))))</f>
        <v>OK</v>
      </c>
      <c r="EF170" s="107">
        <f ca="1">IF($F$12&lt;$B170,"",IF(AND($F$12&gt;=$B170,ISNUMBER(DZ170)=TRUE),DZ170,0))</f>
        <v>0</v>
      </c>
      <c r="EH170" s="192" t="str">
        <f ca="1">IF($F$12&lt;$B170,"",IF(AND($F$12&gt;=$B170,INDIRECT("'総括分析データ '!"&amp;EH$78&amp;$C170)&lt;&gt;""),VALUE(INDIRECT("'総括分析データ '!"&amp;EH$78&amp;$C170)),""))</f>
        <v/>
      </c>
      <c r="EJ170" s="192" t="str">
        <f ca="1">IF($F$12&lt;$B170,"",IF(COUNTIF($CX170:$DB170,"不要")=3,"OK",IF(OR($AX170="NG",$AX170="日数NG"),"距離NG",IF(OR(EH170&gt;=0,EH170=""),"OK","NG"))))</f>
        <v>OK</v>
      </c>
      <c r="EL170" s="192" t="str">
        <f ca="1">IF($F$12&lt;$B170,"",IF(COUNTIF($CX170:$DB170,"不要")=3,"OK",IF(OR($AX170="NG",$AX170="日数NG"),"距離NG",IF(OR(EH170&lt;=120,EH170=""),"OK","NG"))))</f>
        <v>OK</v>
      </c>
      <c r="EN170" s="92">
        <f ca="1">IF($F$12&lt;$B170,"",IF(AND($F$12&gt;=$B170,ISNUMBER(EH170)=TRUE),EH170,0))</f>
        <v>0</v>
      </c>
      <c r="EP170">
        <v>46</v>
      </c>
      <c r="ER170" s="192" t="str">
        <f ca="1">IF($F$12&lt;$B170,"",IF(AND($F$12&gt;=$B170,INDIRECT("'総括分析データ '!"&amp;ER$78&amp;$C170)&lt;&gt;""),VALUE(INDIRECT("'総括分析データ '!"&amp;ER$78&amp;$C170)),""))</f>
        <v/>
      </c>
      <c r="ET170" s="192" t="str">
        <f ca="1">IF($F$12&lt;$B170,"",IF(AND($F$12&gt;=$B170,INDIRECT("'総括分析データ '!"&amp;ET$78&amp;$C170)&lt;&gt;""),VALUE(INDIRECT("'総括分析データ '!"&amp;ET$78&amp;$C170)),""))</f>
        <v/>
      </c>
      <c r="EV170" s="192" t="str">
        <f ca="1">IF($F$12&lt;$B170,"",IF(OR(AND($F$12&gt;=$B170,COUNTIF($F$22:$I$32,"荷積み・荷卸し")=0),$D170=0),"不要",IF(AND($F$12&gt;=$B170,COUNTIF($F$22:$I$32,"荷積み・荷卸し")&gt;=1,$J170="NG"),"日数NG",IF(OR(AND($F$12&gt;=$B170,COUNTIF($F$22:$I$32,"荷積み・荷卸し")&gt;=1,$D170=1,$ER170&lt;&gt;""),AND($F$12&gt;=$B170,COUNTIF($F$22:$I$32,"荷積み・荷卸し")&gt;=1,$D170=1,$ET170&lt;&gt;"")),"OK","NG"))))</f>
        <v>不要</v>
      </c>
      <c r="EX170" s="192" t="str">
        <f ca="1">IF($F$12&lt;$B170,"",IF(OR(AND($F$12&gt;=$B170,COUNTIF($F$35:$I$45,"荷積み・荷卸し")=0),$F170=0),"不要",IF(AND($F$12&gt;=$B170,COUNTIF($F$35:$I$45,"荷積み・荷卸し")&gt;=1,$J170="NG"),"日数NG",IF(OR(AND($F$12&gt;=$B170,COUNTIF($F$35:$I$45,"荷積み・荷卸し")&gt;=1,$F170=1,$ER170&lt;&gt;""),AND($F$12&gt;=$B170,COUNTIF($F$35:$I$45,"荷積み・荷卸し")&gt;=1,$F170=1,$ET170&lt;&gt;"")),"OK","NG"))))</f>
        <v>不要</v>
      </c>
      <c r="EZ170" s="192" t="str">
        <f ca="1">IF($F$12&lt;$B170,"",IF(OR(AND($F$12&gt;=$B170,COUNTIF($F$48:$I$58,"荷積み・荷卸し")=0),$H170=0),"不要",IF(AND($F$12&gt;=$B170,COUNTIF($F$48:$I$58,"荷積み・荷卸し")&gt;=1,$J170="NG"),"日数NG",IF(OR(AND($F$12&gt;=$B170,COUNTIF($F$48:$I$58,"荷積み・荷卸し")&gt;=1,$H170=1,$ER170&lt;&gt;""),AND($F$12&gt;=$B170,COUNTIF($F$48:$I$58,"荷積み・荷卸し")&gt;=1,$H170=1,$ET170&lt;&gt;"")),"OK","NG"))))</f>
        <v>不要</v>
      </c>
      <c r="FB170" s="192" t="str">
        <f ca="1">IF($F$12&lt;$B170,"",IF(COUNTIF($EV170:$EZ170,"不要")=3,"OK",IF($N170="NG","日数NG",IF(OR(ER170&gt;=0,ER170=""),"OK","NG"))))</f>
        <v>OK</v>
      </c>
      <c r="FD170" s="192" t="str">
        <f ca="1">IF($F$12&lt;$B170,"",IF(COUNTIF($EV170:$EZ170,"不要")=3,"OK",IF($N170="NG","日数NG",IF(OR(ER170&lt;=$L170*1440,ER170=""),"OK","NG"))))</f>
        <v>OK</v>
      </c>
      <c r="FF170" s="192" t="str">
        <f ca="1">IF($F$12&lt;$B170,"",IF(COUNTIF($EV170:$EZ170,"不要")=3,"OK",IF($N170="NG","日数NG",IF(OR(ET170&gt;=0,ET170=""),"OK","NG"))))</f>
        <v>OK</v>
      </c>
      <c r="FH170" s="192" t="str">
        <f ca="1">IF($F$12&lt;$B170,"",IF(COUNTIF($EV170:$EZ170,"不要")=3,"OK",IF($N170="NG","日数NG",IF(OR(ET170&lt;=$L170*1440,ET170=""),"OK","NG"))))</f>
        <v>OK</v>
      </c>
      <c r="FJ170" s="107" t="str">
        <f ca="1">IF($F$12&lt;$B170,"",IF(COUNTIF($EV170:$EZ170,"不要")=3,"",IF(AND($F$12&gt;=$B170,ISNUMBER(ER170)=TRUE),ER170,0)))</f>
        <v/>
      </c>
      <c r="FL170" s="107" t="str">
        <f ca="1">IF($F$12&lt;$B170,"",IF(COUNTIF($EV170:$EZ170,"不要")=3,"",IF(AND($F$12&gt;=$B170,ISNUMBER(ET170)=TRUE),ET170,0)))</f>
        <v/>
      </c>
      <c r="FN170" s="192" t="str">
        <f ca="1">IF($F$12&lt;$B170,"",IF(AND($F$12&gt;=$B170,INDIRECT("'総括分析データ '!"&amp;FN$78&amp;$C170)&lt;&gt;""),VALUE(INDIRECT("'総括分析データ '!"&amp;FN$78&amp;$C170)),""))</f>
        <v/>
      </c>
      <c r="FP170" s="192" t="str">
        <f ca="1">IF($F$12&lt;$B170,"",IF(OR(AND($F$12&gt;=$B170,COUNTIF($F$22:$I$32,"荷待ち時間")=0),$D170=0),"不要",IF(AND($F$12&gt;=$B170,COUNTIF($F$22:$I$32,"荷待ち時間")&gt;=1,$J170="NG"),"日数NG",IF(AND($F$12&gt;=$B170,COUNTIF($F$22:$I$32,"荷待ち時間")&gt;=1,$D170=1,$FN170&lt;&gt;""),"OK","NG"))))</f>
        <v>不要</v>
      </c>
      <c r="FR170" s="192" t="str">
        <f ca="1">IF($F$12&lt;$B170,"",IF(OR(AND($F$12&gt;=$B170,COUNTIF($F$35:$I$45,"荷待ち時間")=0),$F170=0),"不要",IF(AND($F$12&gt;=$B170,COUNTIF($F$35:$I$45,"荷待ち時間")&gt;=1,$J170="NG"),"日数NG",IF(AND($F$12&gt;=$B170,COUNTIF($F$35:$I$45,"荷待ち時間")&gt;=1,$F170=1,$FN170&lt;&gt;""),"OK","NG"))))</f>
        <v>不要</v>
      </c>
      <c r="FT170" s="192" t="str">
        <f ca="1">IF($F$12&lt;$B170,"",IF(OR(AND($F$12&gt;=$B170,COUNTIF($F$48:$I$58,"荷待ち時間")=0),$H170=0),"不要",IF(AND($F$12&gt;=$B170,COUNTIF($F$48:$I$58,"荷待ち時間")&gt;=1,$J170="NG"),"日数NG",IF(AND($F$12&gt;=$B170,COUNTIF($F$48:$I$58,"荷待ち時間")&gt;=1,$H170=1,$FN170&lt;&gt;""),"OK","NG"))))</f>
        <v>不要</v>
      </c>
      <c r="FV170" s="192" t="str">
        <f ca="1">IF($F$12&lt;$B170,"",IF(COUNTIF($FP170:$FT170,"不要")=3,"OK",IF($N170="NG","日数NG",IF(FN170&gt;=0,"OK","NG"))))</f>
        <v>OK</v>
      </c>
      <c r="FX170" s="192" t="str">
        <f ca="1">IF($F$12&lt;$B170,"",IF(COUNTIF($FP170:$FT170,"不要")=3,"OK",IF($N170="NG","日数NG",IF(AND($F$12&gt;=$B170,$N170="OK",FN170&lt;=$L170*1440),"OK","NG"))))</f>
        <v>OK</v>
      </c>
      <c r="FZ170" s="107" t="str">
        <f ca="1">IF($F$12&lt;$B170,"",IF(COUNTIF($FP170:$FT170,"不要")=3,"",IF(AND($F$12&gt;=$B170,ISNUMBER(FN170)=TRUE),FN170,0)))</f>
        <v/>
      </c>
      <c r="GB170">
        <v>46</v>
      </c>
      <c r="GD170" s="192" t="str">
        <f ca="1">IF($F$12&lt;$B170,"",IF(AND($F$12&gt;=$B170,INDIRECT("'総括分析データ '!"&amp;GD$78&amp;$C170)&lt;&gt;""),VALUE(INDIRECT("'総括分析データ '!"&amp;GD$78&amp;$C170)),""))</f>
        <v/>
      </c>
      <c r="GF170" s="192" t="str">
        <f ca="1">IF($F$12&lt;$B170,"",IF(OR(AND($F$12&gt;=$B170,COUNTIF($F$22:$I$32,"荷待ち時間（うちアイドリング時間）")=0),$D170=0),"不要",IF(AND($F$12&gt;=$B170,COUNTIF($F$22:$I$32,"荷待ち時間（うちアイドリング時間）")&gt;=1,$J170="NG"),"日数NG",IF(AND($F$12&gt;=$B170,COUNTIF($F$22:$I$32,"荷待ち時間（うちアイドリング時間）")&gt;=1,$D170=1,GD170&lt;&gt;""),"OK","NG"))))</f>
        <v>不要</v>
      </c>
      <c r="GH170" s="192" t="str">
        <f ca="1">IF($F$12&lt;$B170,"",IF(OR(AND($F$12&gt;=$B170,COUNTIF($F$35:$I$45,"荷待ち時間（うちアイドリング時間）")=0),$F170=0),"不要",IF(AND($F$12&gt;=$B170,COUNTIF($F$35:$I$45,"荷待ち時間（うちアイドリング時間）")&gt;=1,$J170="NG"),"日数NG",IF(AND($F$12&gt;=$B170,COUNTIF($F$35:$I$45,"荷待ち時間（うちアイドリング時間）")&gt;=1,$F170=1,$GD170&lt;&gt;""),"OK","NG"))))</f>
        <v>不要</v>
      </c>
      <c r="GJ170" s="192" t="str">
        <f ca="1">IF($F$12&lt;$B170,"",IF(OR(AND($F$12&gt;=$B170,COUNTIF($F$48:$I$58,"荷待ち時間（うちアイドリング時間）")=0),$H170=0),"不要",IF(AND($F$12&gt;=$B170,COUNTIF($F$48:$I$58,"荷待ち時間（うちアイドリング時間）")&gt;=1,$J170="NG"),"日数NG",IF(AND($F$12&gt;=$B170,COUNTIF($F$48:$I$58,"荷待ち時間（うちアイドリング時間）")&gt;=1,$H170=1,$GD170&lt;&gt;""),"OK","NG"))))</f>
        <v>不要</v>
      </c>
      <c r="GL170" s="192" t="str">
        <f ca="1">IF($F$12&lt;$B170,"",IF(OR(AND($F$12&gt;=$B170,$F170=0),AND($F$12&gt;=$B170,$F$16&lt;&gt;5)),"不要",IF(AND($F$12&gt;=$B170,$F$16=5,$GD170&lt;&gt;""),"OK","NG")))</f>
        <v>不要</v>
      </c>
      <c r="GN170" s="192" t="str">
        <f ca="1">IF($F$12&lt;$B170,"",IF($N170="NG","日数NG",IF(GD170&gt;=0,"OK","NG")))</f>
        <v>OK</v>
      </c>
      <c r="GP170" s="192" t="str">
        <f ca="1">IF($F$12&lt;$B170,"",IF($N170="NG","日数NG",IF(OR(COUNTIF(GF170:GL170,"不要")=4,AND($F$12&gt;=$B170,$N170="OK",$FN170&gt;=0,$GD170&lt;=FN170),AND($F$12&gt;=$B170,$N170="OK",$FN170="",$GD170&lt;=$L170*1440)),"OK","NG")))</f>
        <v>OK</v>
      </c>
      <c r="GR170" s="107" t="str">
        <f ca="1">IF($F$12&lt;$B170,"",IF(COUNTIF($GF170:$GJ170,"不要")=3,"",IF(AND($F$12&gt;=$B170,ISNUMBER(GD170)=TRUE),GD170,0)))</f>
        <v/>
      </c>
      <c r="GT170" s="192" t="str">
        <f ca="1">IF($F$12&lt;$B170,"",IF(AND($F$12&gt;=$B170,INDIRECT("'総括分析データ '!"&amp;GT$78&amp;$C170)&lt;&gt;""),VALUE(INDIRECT("'総括分析データ '!"&amp;GT$78&amp;$C170)),""))</f>
        <v/>
      </c>
      <c r="GV170" s="192" t="str">
        <f ca="1">IF($F$12&lt;$B170,"",IF(OR(AND($F$12&gt;=$B170,COUNTIF($F$22:$I$32,"早着による待機時間")=0),$D170=0),"不要",IF(AND($F$12&gt;=$B170,COUNTIF($F$22:$I$32,"早着による待機時間")&gt;=1,$J170="NG"),"日数NG",IF(AND($F$12&gt;=$B170,COUNTIF($F$22:$I$32,"早着による待機時間")&gt;=1,$D170=1,GT170&lt;&gt;""),"OK","NG"))))</f>
        <v>不要</v>
      </c>
      <c r="GX170" s="192" t="str">
        <f ca="1">IF($F$12&lt;$B170,"",IF(OR(AND($F$12&gt;=$B170,COUNTIF($F$35:$I$45,"早着による待機時間")=0),$F170=0),"不要",IF(AND($F$12&gt;=$B170,COUNTIF($F$35:$I$45,"早着による待機時間")&gt;=1,$J170="NG"),"日数NG",IF(AND($F$12&gt;=$B170,COUNTIF($F$35:$I$45,"早着による待機時間")&gt;=1,$F170=1,GT170&lt;&gt;""),"OK","NG"))))</f>
        <v>不要</v>
      </c>
      <c r="GZ170" s="192" t="str">
        <f ca="1">IF($F$12&lt;$B170,"",IF(OR(AND($F$12&gt;=$B170,COUNTIF($F$48:$I$58,"早着による待機時間")=0),$H170=0),"不要",IF(AND($F$12&gt;=$B170,COUNTIF($F$48:$I$58,"早着による待機時間")&gt;=1,$J170="NG"),"日数NG",IF(AND($F$12&gt;=$B170,COUNTIF($F$48:$I$58,"早着による待機時間")&gt;=1,$H170=1,GT170&lt;&gt;""),"OK","NG"))))</f>
        <v>不要</v>
      </c>
      <c r="HB170" s="192" t="str">
        <f ca="1">IF($F$12&lt;$B170,"",IF(COUNTIF($GV170:$GZ170,"不要")=3,"OK",IF($N170="NG","日数NG",IF(GT170&gt;=0,"OK","NG"))))</f>
        <v>OK</v>
      </c>
      <c r="HD170" s="192" t="str">
        <f ca="1">IF($F$12&lt;$B170,"",IF(COUNTIF($GV170:$GZ170,"不要")=3,"OK",IF($N170="NG","日数NG",IF(AND($F$12&gt;=$B170,$N170="OK",GT170&lt;=$L170*1440),"OK","NG"))))</f>
        <v>OK</v>
      </c>
      <c r="HF170" s="107" t="str">
        <f ca="1">IF($F$12&lt;$B170,"",IF(COUNTIF($GV170:$GZ170,"不要")=3,"",IF(AND($F$12&gt;=$B170,ISNUMBER(GT170)=TRUE),GT170,0)))</f>
        <v/>
      </c>
      <c r="HH170">
        <v>46</v>
      </c>
      <c r="HJ170" s="192" t="str">
        <f ca="1">IF($F$12&lt;$B170,"",IF(AND($F$12&gt;=$B170,INDIRECT("'総括分析データ '!"&amp;HJ$78&amp;$C170)&lt;&gt;""),VALUE(INDIRECT("'総括分析データ '!"&amp;HJ$78&amp;$C170)),""))</f>
        <v/>
      </c>
      <c r="HL170" s="192" t="str">
        <f ca="1">IF($F$12&lt;$B170,"",IF(OR(AND($F$12&gt;=$B170,COUNTIF($F$22:$I$32,"休憩")=0),$D170=0),"不要",IF(AND($F$12&gt;=$B170,COUNTIF($F$22:$I$32,"休憩")&gt;=1,$J170="NG"),"日数NG",IF(AND($F$12&gt;=$B170,COUNTIF($F$22:$I$32,"休憩")&gt;=1,$D170=1,HJ170&lt;&gt;""),"OK","NG"))))</f>
        <v>不要</v>
      </c>
      <c r="HN170" s="192" t="str">
        <f ca="1">IF($F$12&lt;$B170,"",IF(OR(AND($F$12&gt;=$B170,COUNTIF($F$35:$I$45,"休憩")=0),$F170=0),"不要",IF(AND($F$12&gt;=$B170,COUNTIF($F$35:$I$45,"休憩")&gt;=1,$J170="NG"),"日数NG",IF(AND($F$12&gt;=$B170,COUNTIF($F$35:$I$45,"休憩")&gt;=1,$F170=1,HJ170&lt;&gt;""),"OK","NG"))))</f>
        <v>不要</v>
      </c>
      <c r="HP170" s="192" t="str">
        <f ca="1">IF($F$12&lt;$B170,"",IF(OR(AND($F$12&gt;=$B170,COUNTIF($F$48:$I$58,"休憩")=0),$H170=0),"不要",IF(AND($F$12&gt;=$B170,COUNTIF($F$48:$I$58,"休憩")&gt;=1,$J170="NG"),"日数NG",IF(AND($F$12&gt;=$B170,COUNTIF($F$48:$I$58,"休憩")&gt;=1,$H170=1,HJ170&lt;&gt;""),"OK","NG"))))</f>
        <v>不要</v>
      </c>
      <c r="HR170" s="192" t="str">
        <f ca="1">IF($F$12&lt;$B170,"",IF(COUNTIF($HL170:$HP170,"不要")=3,"OK",IF($N170="NG","日数NG",IF(HJ170&gt;=0,"OK","NG"))))</f>
        <v>OK</v>
      </c>
      <c r="HT170" s="192" t="str">
        <f ca="1">IF($F$12&lt;$B170,"",IF(COUNTIF($HL170:$HP170,"不要")=3,"OK",IF($N170="NG","日数NG",IF(AND($F$12&gt;=$B170,$N170="OK",HJ170&lt;=$L170*1440),"OK","NG"))))</f>
        <v>OK</v>
      </c>
      <c r="HV170" s="107" t="str">
        <f ca="1">IF($F$12&lt;$B170,"",IF(COUNTIF($HL170:$HP170,"不要")=3,"",IF(AND($F$12&gt;=$B170,ISNUMBER(HJ170)=TRUE),HJ170,0)))</f>
        <v/>
      </c>
      <c r="HX170" s="192" t="str">
        <f ca="1">IF($F$12&lt;$B170,"",IF(AND($F$12&gt;=$B170,INDIRECT("'総括分析データ '!"&amp;HX$78&amp;$C170)&lt;&gt;""),VALUE(INDIRECT("'総括分析データ '!"&amp;HX$78&amp;$C170)),""))</f>
        <v/>
      </c>
      <c r="HZ170" s="192" t="str">
        <f ca="1">IF($F$12&lt;$B170,"",IF(OR(AND($F$12&gt;=$B170,COUNTIF($F$22:$I$32,"発着時刻")=0),$D170=0),"不要",IF(AND($F$12&gt;=$B170,COUNTIF($F$22:$I$32,"発着時刻")&gt;=1,$J170="NG"),"日数NG",IF(AND($F$12&gt;=$B170,COUNTIF($F$22:$I$32,"発着時刻")&gt;=1,$D170=1,HX170&lt;&gt;""),"OK","NG"))))</f>
        <v>不要</v>
      </c>
      <c r="IB170" s="192" t="str">
        <f ca="1">IF($F$12&lt;$B170,"",IF(OR(AND($F$12&gt;=$B170,COUNTIF($F$35:$I$45,"発着時刻")=0),$F170=0),"不要",IF(AND($F$12&gt;=$B170,COUNTIF($F$35:$I$45,"発着時刻")&gt;=1,$J170="NG"),"日数NG",IF(AND($F$12&gt;=$B170,COUNTIF($F$35:$I$45,"発着時刻")&gt;=1,$F170=1,HX170&lt;&gt;""),"OK","NG"))))</f>
        <v>不要</v>
      </c>
      <c r="ID170" s="192" t="str">
        <f ca="1">IF($F$12&lt;$B170,"",IF(OR(AND($F$12&gt;=$B170,COUNTIF($F$48:$I$58,"発着時刻")=0),$H170=0),"不要",IF(AND($F$12&gt;=$B170,COUNTIF($F$48:$I$58,"発着時刻")&gt;=1,$J170="NG"),"日数NG",IF(AND($F$12&gt;=$B170,COUNTIF($F$48:$I$58,"発着時刻")&gt;=1,$H170=1,HX170&lt;&gt;""),"OK","NG"))))</f>
        <v>不要</v>
      </c>
      <c r="IF170" s="192" t="str">
        <f ca="1">IF($F$12&lt;$B170,"",IF(COUNTIF(HZ170:ID170,"不要")=3,"OK",IF($N170="NG","日数NG",IF(HX170="","OK",IF(AND(HX170&gt;=0,HX170&lt;&gt;"",ROUNDUP(HX170,0)-ROUNDDOWN(HX170,0)=0),"OK","NG")))))</f>
        <v>OK</v>
      </c>
      <c r="IH170" s="107" t="str">
        <f ca="1">IF($F$12&lt;$B170,"",IF(COUNTIF(HZ170:ID170,"不要")=3,"",IF(AND($F$12&gt;=$B170,ISNUMBER(HX170)=TRUE),HX170,0)))</f>
        <v/>
      </c>
      <c r="IJ170" s="192" t="str">
        <f ca="1">IF($F$12&lt;$B170,"",IF(AND($F$12&gt;=$B170,INDIRECT("'総括分析データ '!"&amp;IJ$78&amp;$C170)&lt;&gt;""),INDIRECT("'総括分析データ '!"&amp;IJ$78&amp;$C170),""))</f>
        <v/>
      </c>
      <c r="IL170" s="192" t="str">
        <f ca="1">IF($F$12&lt;$B170,"",IF(OR(AND($F$12&gt;=$B170,COUNTIF($F$22:$I$32,"積載情報")=0),$D170=0),"不要",IF(AND($F$12&gt;=$B170,COUNTIF($F$22:$I$32,"積載情報")&gt;=1,$J170="NG"),"日数NG",IF(AND($F$12&gt;=$B170,COUNTIF($F$22:$I$32,"積載情報")&gt;=1,$D170=1,IJ170&lt;&gt;""),"OK","NG"))))</f>
        <v>不要</v>
      </c>
      <c r="IN170" s="192" t="str">
        <f ca="1">IF($F$12&lt;$B170,"",IF(OR(AND($F$12&gt;=$B170,COUNTIF($F$35:$I$45,"積載情報")=0),$F170=0),"不要",IF(AND($F$12&gt;=$B170,COUNTIF($F$35:$I$45,"積載情報")&gt;=1,$J170="NG"),"日数NG",IF(AND($F$12&gt;=$B170,COUNTIF($F$35:$I$45,"積載情報")&gt;=1,$F170=1,IJ170&lt;&gt;""),"OK","NG"))))</f>
        <v>不要</v>
      </c>
      <c r="IP170" s="192" t="str">
        <f ca="1">IF($F$12&lt;$B170,"",IF(OR(AND($F$12&gt;=$B170,COUNTIF($F$48:$I$58,"積載情報")=0),$H170=0),"不要",IF(AND($F$12&gt;=$B170,COUNTIF($F$48:$I$58,"積載情報")&gt;=1,$J170="NG"),"日数NG",IF(AND($F$12&gt;=$B170,COUNTIF($F$48:$I$58,"積載情報")&gt;=1,$H170=1,IJ170&lt;&gt;""),"OK","NG"))))</f>
        <v>不要</v>
      </c>
      <c r="IR170" s="192" t="str">
        <f ca="1">IF($F$12&lt;$B170,"",IF(COUNTIF(IL170:IP170,"不要")=3,"OK",IF($N170="NG","日数NG",IF(IJ170="","OK",IF(COUNTIF(プルダウンリスト!$C$5:$C$8,反映・確認シート!IJ170)=1,"OK","NG")))))</f>
        <v>OK</v>
      </c>
      <c r="IT170" s="107" t="str">
        <f ca="1">IF($F$12&lt;$B170,"",IF($F$12&lt;$B170,"",IF(COUNTIF(IL170:IP170,"不要")=3,"",IJ170)))</f>
        <v/>
      </c>
      <c r="IV170" s="192" t="str">
        <f ca="1">IF($F$12&lt;$B170,"",IF(OR(AND($F$12&gt;=$B170,COUNTIF($F$48:$I$58,"積載情報")=0),$H170=0),"不要",IF(AND($F$12&gt;=$B170,COUNTIF($F$48:$I$58,"積載情報")&gt;=1,$J170="NG"),"日数NG",IF(AND($F$12&gt;=$B170,COUNTIF($F$48:$I$58,"積載情報")&gt;=1,$H170=1,IP170&lt;&gt;""),"OK","NG"))))</f>
        <v>不要</v>
      </c>
      <c r="IX170">
        <v>46</v>
      </c>
      <c r="IZ170" s="192" t="str">
        <f ca="1">IF($F$12&lt;$B170,"",IF(AND($F$12&gt;=$B170,INDIRECT("'総括分析データ '!"&amp;IZ$78&amp;$C170)&lt;&gt;""),VALUE(INDIRECT("'総括分析データ '!"&amp;IZ$78&amp;$C170)),""))</f>
        <v/>
      </c>
      <c r="JB170" s="192" t="str">
        <f ca="1">IF($F$12&lt;$B170,"",IF(OR(AND($F$12&gt;=$B170,COUNTIF($F$22:$I$32,"空車情報")=0),$D170=0),"不要",IF(AND($F$12&gt;=$B170,COUNTIF($F$22:$I$32,"空車情報")&gt;=1,$J170="NG"),"日数NG",IF(AND($F$12&gt;=$B170,COUNTIF($F$22:$I$32,"空車情報")&gt;=1,$D170=1,IZ170&lt;&gt;""),"OK","NG"))))</f>
        <v>不要</v>
      </c>
      <c r="JD170" s="192" t="str">
        <f ca="1">IF($F$12&lt;$B170,"",IF(OR(AND($F$12&gt;=$B170,COUNTIF($F$35:$I$45,"空車情報")=0),$F170=0),"不要",IF(AND($F$12&gt;=$B170,COUNTIF($F$35:$I$45,"空車情報")&gt;=1,$J170="NG"),"日数NG",IF(AND($F$12&gt;=$B170,COUNTIF($F$35:$I$45,"空車情報")&gt;=1,$F170=1,IZ170&lt;&gt;""),"OK","NG"))))</f>
        <v>不要</v>
      </c>
      <c r="JF170" s="192" t="str">
        <f ca="1">IF($F$12&lt;$B170,"",IF(OR(AND($F$12&gt;=$B170,COUNTIF($F$48:$I$58,"空車情報")=0),$H170=0),"不要",IF(AND($F$12&gt;=$B170,COUNTIF($F$48:$I$58,"空車情報")&gt;=1,$J170="NG"),"日数NG",IF(AND($F$12&gt;=$B170,COUNTIF($F$48:$I$58,"空車情報")&gt;=1,$H170=1,IZ170&lt;&gt;""),"OK","NG"))))</f>
        <v>不要</v>
      </c>
      <c r="JH170" s="192" t="str">
        <f ca="1">IF($F$12&lt;$B170,"",IF(COUNTIF(JB170:JF170,"不要")=3,"OK",IF($N170="NG","日数NG",IF(IZ170&gt;=0,"OK","NG"))))</f>
        <v>OK</v>
      </c>
      <c r="JJ170" s="192" t="str">
        <f ca="1">IF($F$12&lt;$B170,"",IF(COUNTIF(JB170:JF170,"不要")=3,"OK",IF($N170="NG","日数NG",IF(OR(AND($F$12&gt;=$B170,$N170="OK",$CH170&gt;=0,IZ170&lt;=$CH170),AND($F$12&gt;=$B170,$N170="OK",$CH170="",IZ170&lt;=$L170*1440)),"OK","NG"))))</f>
        <v>OK</v>
      </c>
      <c r="JL170" s="107" t="str">
        <f ca="1">IF($F$12&lt;$B170,"",IF(COUNTIF(JB170:JF170,"不要")=3,"",IF(AND($F$12&gt;=$B170,ISNUMBER(IZ170)=TRUE),IZ170,0)))</f>
        <v/>
      </c>
      <c r="JN170" s="192" t="str">
        <f ca="1">IF($F$12&lt;$B170,"",IF(AND($F$12&gt;=$B170,INDIRECT("'総括分析データ '!"&amp;JN$78&amp;$C170)&lt;&gt;""),VALUE(INDIRECT("'総括分析データ '!"&amp;JN$78&amp;$C170)),""))</f>
        <v/>
      </c>
      <c r="JP170" s="192" t="str">
        <f ca="1">IF($F$12&lt;$B170,"",IF(OR(AND($F$12&gt;=$B170,COUNTIF($F$22:$I$32,"空車情報")=0),$D170=0),"不要",IF(AND($F$12&gt;=$B170,COUNTIF($F$22:$I$32,"空車情報")&gt;=1,$J170="NG"),"日数NG",IF(AND($F$12&gt;=$B170,COUNTIF($F$22:$I$32,"空車情報")&gt;=1,$D170=1,JN170&lt;&gt;""),"OK","NG"))))</f>
        <v>不要</v>
      </c>
      <c r="JR170" s="192" t="str">
        <f ca="1">IF($F$12&lt;$B170,"",IF(OR(AND($F$12&gt;=$B170,COUNTIF($F$35:$I$45,"空車情報")=0),$F170=0),"不要",IF(AND($F$12&gt;=$B170,COUNTIF($F$35:$I$45,"空車情報")&gt;=1,$J170="NG"),"日数NG",IF(AND($F$12&gt;=$B170,COUNTIF($F$35:$I$45,"空車情報")&gt;=1,$F170=1,JN170&lt;&gt;""),"OK","NG"))))</f>
        <v>不要</v>
      </c>
      <c r="JT170" s="192" t="str">
        <f ca="1">IF($F$12&lt;$B170,"",IF(OR(AND($F$12&gt;=$B170,COUNTIF($F$48:$I$58,"空車情報")=0),$H170=0),"不要",IF(AND($F$12&gt;=$B170,COUNTIF($F$48:$I$58,"空車情報")&gt;=1,$J170="NG"),"日数NG",IF(AND($F$12&gt;=$B170,COUNTIF($F$48:$I$58,"空車情報")&gt;=1,$H170=1,JN170&lt;&gt;""),"OK","NG"))))</f>
        <v>不要</v>
      </c>
      <c r="JV170" s="192" t="str">
        <f ca="1">IF($F$12&lt;$B170,"",IF(COUNTIF(JP170:JT170,"不要")=3,"OK",IF($N170="NG","日数NG",IF(AND($F$12&gt;=$B170,JN170&gt;=0,JN170&lt;=AV170),"OK","NG"))))</f>
        <v>OK</v>
      </c>
      <c r="JX170" s="107" t="str">
        <f ca="1">IF($F$12&lt;$B170,"",IF(COUNTIF(JP170:JT170,"不要")=3,"",IF(AND($F$12&gt;=$B170,ISNUMBER(JN170)=TRUE),JN170,0)))</f>
        <v/>
      </c>
      <c r="JZ170" s="192" t="str">
        <f ca="1">IF($F$12&lt;$B170,"",IF(AND($F$12&gt;=$B170,INDIRECT("'総括分析データ '!"&amp;JZ$78&amp;$C170)&lt;&gt;""),VALUE(INDIRECT("'総括分析データ '!"&amp;JZ$78&amp;$C170)),""))</f>
        <v/>
      </c>
      <c r="KB170" s="192" t="str">
        <f ca="1">IF($F$12&lt;$B170,"",IF(OR(AND($F$12&gt;=$B170,COUNTIF($F$22:$I$32,"空車情報")=0),$D170=0),"不要",IF(AND($F$12&gt;=$B170,COUNTIF($F$22:$I$32,"空車情報")&gt;=1,$J170="NG"),"日数NG",IF(AND($F$12&gt;=$B170,COUNTIF($F$22:$I$32,"空車情報")&gt;=1,$D170=1,JZ170&lt;&gt;""),"OK","NG"))))</f>
        <v>不要</v>
      </c>
      <c r="KD170" s="192" t="str">
        <f ca="1">IF($F$12&lt;$B170,"",IF(OR(AND($F$12&gt;=$B170,COUNTIF($F$35:$I$45,"空車情報")=0),$F170=0),"不要",IF(AND($F$12&gt;=$B170,COUNTIF($F$35:$I$45,"空車情報")&gt;=1,$J170="NG"),"日数NG",IF(AND($F$12&gt;=$B170,COUNTIF($F$35:$I$45,"空車情報")&gt;=1,$F170=1,JZ170&lt;&gt;""),"OK","NG"))))</f>
        <v>不要</v>
      </c>
      <c r="KF170" s="192" t="str">
        <f ca="1">IF($F$12&lt;$B170,"",IF(OR(AND($F$12&gt;=$B170,COUNTIF($F$48:$I$58,"空車情報")=0),$H170=0),"不要",IF(AND($F$12&gt;=$B170,COUNTIF($F$48:$I$58,"空車情報")&gt;=1,$J170="NG"),"日数NG",IF(AND($F$12&gt;=$B170,COUNTIF($F$48:$I$58,"空車情報")&gt;=1,$H170=1,JZ170&lt;&gt;""),"OK","NG"))))</f>
        <v>不要</v>
      </c>
      <c r="KH170" s="192" t="str">
        <f ca="1">IF($F$12&lt;$B170,"",IF(COUNTIF(KB170:KF170,"不要")=3,"OK",IF($N170="NG","日数NG",IF(AND($F$12&gt;=$B170,JZ170&gt;=0,JZ170&lt;=100),"OK","NG"))))</f>
        <v>OK</v>
      </c>
      <c r="KJ170" s="107" t="str">
        <f ca="1">IF($F$12&lt;$B170,"",IF(COUNTIF(KB170:KF170,"不要")=3,"",IF(AND($F$12&gt;=$B170,ISNUMBER(JZ170)=TRUE),JZ170,0)))</f>
        <v/>
      </c>
      <c r="KL170">
        <v>46</v>
      </c>
      <c r="KN170" s="192" t="str">
        <f ca="1">IF($F$12&lt;$B170,"",IF(AND($F$12&gt;=$B170,INDIRECT("'総括分析データ '!"&amp;KN$78&amp;$C170)&lt;&gt;""),VALUE(INDIRECT("'総括分析データ '!"&amp;KN$78&amp;$C170)),""))</f>
        <v/>
      </c>
      <c r="KP170" s="192" t="str">
        <f ca="1">IF($F$12&lt;$B170,"",IF(OR(AND($F$12&gt;=$B170,COUNTIF($F$22:$I$32,"交通情報")=0),$D170=0),"不要",IF(AND($F$12&gt;=$B170,COUNTIF($F$22:$I$32,"交通情報")&gt;=1,$AX170="*NG*"),"距離NG",IF(AND($F$12&gt;=$B170,COUNTIF($F$22:$I$32,"交通情報")&gt;=1,$D170=1,KN170&lt;&gt;""),"OK","NG"))))</f>
        <v>不要</v>
      </c>
      <c r="KR170" s="192" t="str">
        <f ca="1">IF($F$12&lt;$B170,"",IF(OR(AND($F$12&gt;=$B170,COUNTIF($F$35:$I$45,"交通情報")=0),$F170=0),"不要",IF(AND($F$12&gt;=$B170,COUNTIF($F$35:$I$45,"交通情報")&gt;=1,$AX170="*NG*"),"距離NG",IF(AND($F$12&gt;=$B170,COUNTIF($F$35:$I$45,"交通情報")&gt;=1,$F170=1,KN170&lt;&gt;""),"OK","NG"))))</f>
        <v>不要</v>
      </c>
      <c r="KT170" s="192" t="str">
        <f ca="1">IF($F$12&lt;$B170,"",IF(OR(AND($F$12&gt;=$B170,COUNTIF($F$48:$I$58,"交通情報")=0),$H170=0),"不要",IF(AND($F$12&gt;=$B170,COUNTIF($F$48:$I$58,"交通情報")&gt;=1,$AX170="*NG*"),"距離NG",IF(AND($F$12&gt;=$B170,COUNTIF($F$48:$I$58,"交通情報")&gt;=1,$H170=1,KN170&lt;&gt;""),"OK","NG"))))</f>
        <v>不要</v>
      </c>
      <c r="KV170" s="192" t="str">
        <f ca="1">IF($F$12&lt;$B170,"",IF(COUNTIF(KP170:KT170,"不要")=3,"OK",IF($N170="NG","日数NG",IF(AND($F$12&gt;=$B170,KN170&gt;=0,KN170&lt;=$AV170),"OK","NG"))))</f>
        <v>OK</v>
      </c>
      <c r="KX170" s="107" t="str">
        <f ca="1">IF($F$12&lt;$B170,"",IF(COUNTIF(KP170:KT170,"不要")=3,"",IF(AND($F$12&gt;=$B170,ISNUMBER(KN170)=TRUE),KN170,0)))</f>
        <v/>
      </c>
      <c r="KZ170" s="192" t="str">
        <f ca="1">IF($F$12&lt;$B170,"",IF(AND($F$12&gt;=$B170,INDIRECT("'総括分析データ '!"&amp;KZ$78&amp;$C170)&lt;&gt;""),VALUE(INDIRECT("'総括分析データ '!"&amp;KZ$78&amp;$C170)),""))</f>
        <v/>
      </c>
      <c r="LB170" s="192" t="str">
        <f ca="1">IF($F$12&lt;$B170,"",IF(OR(AND($F$12&gt;=$B170,COUNTIF($F$22:$I$32,"交通情報")=0),$D170=0),"不要",IF(AND($F$12&gt;=$B170,COUNTIF($F$22:$I$32,"交通情報")&gt;=1,$D170=1,KZ170&lt;&gt;""),"OK","NG")))</f>
        <v>不要</v>
      </c>
      <c r="LD170" s="192" t="str">
        <f ca="1">IF($F$12&lt;$B170,"",IF(OR(AND($F$12&gt;=$B170,COUNTIF($F$35:$I$45,"交通情報")=0),$F170=0),"不要",IF(AND($F$12&gt;=$B170,COUNTIF($F$35:$I$45,"交通情報")&gt;=1,$F170=1,KZ170&lt;&gt;""),"OK","NG")))</f>
        <v>不要</v>
      </c>
      <c r="LF170" s="192" t="str">
        <f ca="1">IF($F$12&lt;$B170,"",IF(OR(AND($F$12&gt;=$B170,COUNTIF($F$48:$I$58,"交通情報")=0),$H170=0),"不要",IF(AND($F$12&gt;=$B170,COUNTIF($F$48:$I$58,"交通情報")&gt;=1,$H170=1,KZ170&lt;&gt;""),"OK","NG")))</f>
        <v>不要</v>
      </c>
      <c r="LH170" s="192" t="str">
        <f ca="1">IF($F$12&lt;$B170,"",IF(COUNTIF(LB170:LF170,"不要")=3,"OK",IF($N170="NG","日数NG",IF(KZ170="","OK",IF(AND(KZ170&gt;=0,KZ170&lt;&gt;"",ROUNDUP(KZ170,0)-ROUNDDOWN(KZ170,0)=0),"OK","NG")))))</f>
        <v>OK</v>
      </c>
      <c r="LJ170" s="107" t="str">
        <f ca="1">IF($F$12&lt;$B170,"",IF(COUNTIF(LB170:LF170,"不要")=3,"",IF(AND($F$12&gt;=$B170,ISNUMBER(KZ170)=TRUE),KZ170,0)))</f>
        <v/>
      </c>
      <c r="LL170" s="192" t="str">
        <f ca="1">IF($F$12&lt;$B170,"",IF(AND($F$12&gt;=$B170,INDIRECT("'総括分析データ '!"&amp;LL$78&amp;$C170)&lt;&gt;""),VALUE(INDIRECT("'総括分析データ '!"&amp;LL$78&amp;$C170)),""))</f>
        <v/>
      </c>
      <c r="LN170" s="192" t="str">
        <f ca="1">IF($F$12&lt;$B170,"",IF(OR(AND($F$12&gt;=$B170,COUNTIF($F$22:$I$32,"交通情報")=0),$D170=0),"不要",IF(AND($F$12&gt;=$B170,COUNTIF($F$22:$I$32,"交通情報")&gt;=1,$J170="NG"),"日数NG",IF(AND($F$12&gt;=$B170,COUNTIF($F$22:$I$32,"交通情報")&gt;=1,$D170=1,LL170&lt;&gt;""),"OK","NG"))))</f>
        <v>不要</v>
      </c>
      <c r="LP170" s="192" t="str">
        <f ca="1">IF($F$12&lt;$B170,"",IF(OR(AND($F$12&gt;=$B170,COUNTIF($F$35:$I$45,"交通情報")=0),$F170=0),"不要",IF(AND($F$12&gt;=$B170,COUNTIF($F$35:$I$45,"交通情報")&gt;=1,$J170="NG"),"日数NG",IF(AND($F$12&gt;=$B170,COUNTIF($F$35:$I$45,"交通情報")&gt;=1,$F170=1,LL170&lt;&gt;""),"OK","NG"))))</f>
        <v>不要</v>
      </c>
      <c r="LR170" s="192" t="str">
        <f ca="1">IF($F$12&lt;$B170,"",IF(OR(AND($F$12&gt;=$B170,COUNTIF($F$48:$I$58,"交通情報")=0),$H170=0),"不要",IF(AND($F$12&gt;=$B170,COUNTIF($F$48:$I$58,"交通情報")&gt;=1,$J170="NG"),"日数NG",IF(AND($F$12&gt;=$B170,COUNTIF($F$48:$I$58,"交通情報")&gt;=1,$H170=1,LL170&lt;&gt;""),"OK","NG"))))</f>
        <v>不要</v>
      </c>
      <c r="LT170" s="192" t="str">
        <f ca="1">IF($F$12&lt;$B170,"",IF(COUNTIF(LN170:LR170,"不要")=3,"OK",IF($N170="NG","日数NG",IF(LL170&gt;=0,"OK","NG"))))</f>
        <v>OK</v>
      </c>
      <c r="LV170" s="192" t="str">
        <f ca="1">IF($F$12&lt;$B170,"",IF(COUNTIF(LN170:LR170,"不要")=3,"OK",IF($N170="NG","日数NG",IF(OR(AND($F$12&gt;=$B170,$N170="OK",$CH170&gt;=0,LL170&lt;=$CH170),AND($F$12&gt;=$B170,$N170="OK",$CH170="",LL170&lt;=$L170*1440)),"OK","NG"))))</f>
        <v>OK</v>
      </c>
      <c r="LX170" s="107" t="str">
        <f ca="1">IF($F$12&lt;$B170,"",IF(COUNTIF(LN170:LR170,"不要")=3,"",IF(AND($F$12&gt;=$B170,ISNUMBER(LL170)=TRUE),LL170,0)))</f>
        <v/>
      </c>
      <c r="LZ170">
        <v>46</v>
      </c>
      <c r="MB170" s="192" t="str">
        <f ca="1">IF($F$12&lt;$B170,"",IF(AND($F$12&gt;=$B170,INDIRECT("'総括分析データ '!"&amp;MB$78&amp;$C170)&lt;&gt;""),VALUE(INDIRECT("'総括分析データ '!"&amp;MB$78&amp;$C170)),""))</f>
        <v/>
      </c>
      <c r="MD170" s="192" t="str">
        <f ca="1">IF($F$12&lt;$B170,"",IF(OR(AND($F$12&gt;=$B170,COUNTIF($F$22:$I$32,"温度情報")=0),$D170=0),"不要",IF(AND($F$12&gt;=$B170,COUNTIF($F$22:$I$32,"温度情報")&gt;=1,$J170="NG"),"日数NG",IF(AND($F$12&gt;=$B170,COUNTIF($F$22:$I$32,"温度情報")&gt;=1,$D170=1,MB170&lt;&gt;""),"OK","NG"))))</f>
        <v>不要</v>
      </c>
      <c r="MF170" s="192" t="str">
        <f ca="1">IF($F$12&lt;$B170,"",IF(OR(AND($F$12&gt;=$B170,COUNTIF($F$35:$I$45,"温度情報")=0),$F170=0),"不要",IF(AND($F$12&gt;=$B170,COUNTIF($F$35:$I$45,"温度情報")&gt;=1,$J170="NG"),"日数NG",IF(AND($F$12&gt;=$B170,COUNTIF($F$35:$I$45,"温度情報")&gt;=1,$F170=1,MB170&lt;&gt;""),"OK","NG"))))</f>
        <v>不要</v>
      </c>
      <c r="MH170" s="192" t="str">
        <f ca="1">IF($F$12&lt;$B170,"",IF(OR(AND($F$12&gt;=$B170,COUNTIF($F$48:$I$58,"温度情報")=0),$H170=0),"不要",IF(AND($F$12&gt;=$B170,COUNTIF($F$48:$I$58,"温度情報")&gt;=1,$J170="NG"),"日数NG",IF(AND($F$12&gt;=$B170,COUNTIF($F$48:$I$58,"温度情報")&gt;=1,$H170=1,MB170&lt;&gt;""),"OK","NG"))))</f>
        <v>不要</v>
      </c>
      <c r="MJ170" s="192" t="str">
        <f ca="1">IF($F$12&lt;$B170,"",IF(COUNTIF(MD170:MH170,"不要")=3,"OK",IF(AND($F$12&gt;=$B170,MB170&gt;100,MB170&lt;-100),"BC","OK")))</f>
        <v>OK</v>
      </c>
      <c r="ML170" s="107" t="str">
        <f ca="1">IF($F$12&lt;$B170,"",IF(COUNTIF(MD170:MH170,"不要")=3,"",IF(AND($F$12&gt;=$B170,ISNUMBER(MB170)=TRUE),MB170,0)))</f>
        <v/>
      </c>
      <c r="MN170" s="192" t="str">
        <f ca="1">IF($F$12&lt;$B170,"",IF(AND($F$12&gt;=$B170,INDIRECT("'総括分析データ '!"&amp;MN$78&amp;$C170)&lt;&gt;""),VALUE(INDIRECT("'総括分析データ '!"&amp;MN$78&amp;$C170)),""))</f>
        <v/>
      </c>
      <c r="MP170" s="192" t="str">
        <f ca="1">IF($F$12&lt;$B170,"",IF(OR(AND($F$12&gt;=$B170,COUNTIF($F$22:$I$32,"温度情報")=0),$D170=0),"不要",IF(AND($F$12&gt;=$B170,COUNTIF($F$22:$I$32,"温度情報")&gt;=1,$J170="NG"),"日数NG",IF(AND($F$12&gt;=$B170,COUNTIF($F$22:$I$32,"温度情報")&gt;=1,$D170=1,MN170&lt;&gt;""),"OK","NG"))))</f>
        <v>不要</v>
      </c>
      <c r="MR170" s="192" t="str">
        <f ca="1">IF($F$12&lt;$B170,"",IF(OR(AND($F$12&gt;=$B170,COUNTIF($F$35:$I$45,"温度情報")=0),$F170=0),"不要",IF(AND($F$12&gt;=$B170,COUNTIF($F$35:$I$45,"温度情報")&gt;=1,$J170="NG"),"日数NG",IF(AND($F$12&gt;=$B170,COUNTIF($F$35:$I$45,"温度情報")&gt;=1,$F170=1,MN170&lt;&gt;""),"OK","NG"))))</f>
        <v>不要</v>
      </c>
      <c r="MT170" s="192" t="str">
        <f ca="1">IF($F$12&lt;$B170,"",IF(OR(AND($F$12&gt;=$B170,COUNTIF($F$48:$I$58,"温度情報")=0),$H170=0),"不要",IF(AND($F$12&gt;=$B170,COUNTIF($F$48:$I$58,"温度情報")&gt;=1,$J170="NG"),"日数NG",IF(AND($F$12&gt;=$B170,COUNTIF($F$48:$I$58,"温度情報")&gt;=1,$H170=1,MN170&lt;&gt;""),"OK","NG"))))</f>
        <v>不要</v>
      </c>
      <c r="MV170" s="192" t="str">
        <f ca="1">IF($F$12&lt;$B170,"",IF(COUNTIF(MP170:MT170,"不要")=3,"OK",IF(AND($F$12&gt;=$B170,MN170&gt;100,MN170&lt;-100),"BC","OK")))</f>
        <v>OK</v>
      </c>
      <c r="MX170" s="107" t="str">
        <f ca="1">IF($F$12&lt;$B170,"",IF(COUNTIF(MP170:MT170,"不要")=3,"",IF(AND($F$12&gt;=$B170,ISNUMBER(MN170)=TRUE),MN170,0)))</f>
        <v/>
      </c>
      <c r="MZ170" s="192" t="str">
        <f ca="1">IF($F$12&lt;$B170,"",IF(AND($F$12&gt;=$B170,INDIRECT("'総括分析データ '!"&amp;MZ$78&amp;$C170)&lt;&gt;""),VALUE(INDIRECT("'総括分析データ '!"&amp;MZ$78&amp;$C170)),""))</f>
        <v/>
      </c>
      <c r="NB170" s="192" t="str">
        <f ca="1">IF($F$12&lt;$B170,"",IF(OR(AND($F$12&gt;=$B170,COUNTIF($F$22:$I$32,"温度情報")=0),$D170=0),"不要",IF(AND($F$12&gt;=$B170,COUNTIF($F$22:$I$32,"温度情報")&gt;=1,$J170="NG"),"日数NG",IF(AND($F$12&gt;=$B170,COUNTIF($F$22:$I$32,"温度情報")&gt;=1,$D170=1,MZ170&lt;&gt;""),"OK","NG"))))</f>
        <v>不要</v>
      </c>
      <c r="ND170" s="192" t="str">
        <f ca="1">IF($F$12&lt;$B170,"",IF(OR(AND($F$12&gt;=$B170,COUNTIF($F$35:$I$45,"温度情報")=0),$F170=0),"不要",IF(AND($F$12&gt;=$B170,COUNTIF($F$35:$I$45,"温度情報")&gt;=1,$J170="NG"),"日数NG",IF(AND($F$12&gt;=$B170,COUNTIF($F$35:$I$45,"温度情報")&gt;=1,$F170=1,MZ170&lt;&gt;""),"OK","NG"))))</f>
        <v>不要</v>
      </c>
      <c r="NF170" s="192" t="str">
        <f ca="1">IF($F$12&lt;$B170,"",IF(OR(AND($F$12&gt;=$B170,COUNTIF($F$48:$I$58,"温度情報")=0),$H170=0),"不要",IF(AND($F$12&gt;=$B170,COUNTIF($F$48:$I$58,"温度情報")&gt;=1,$J170="NG"),"日数NG",IF(AND($F$12&gt;=$B170,COUNTIF($F$48:$I$58,"温度情報")&gt;=1,$H170=1,MZ170&lt;&gt;""),"OK","NG"))))</f>
        <v>不要</v>
      </c>
      <c r="NH170" s="192" t="str">
        <f ca="1">IF($F$12&lt;$B170,"",IF(COUNTIF(NB170:NF170,"不要")=3,"OK",IF($N170="NG","日数NG",IF(MZ170="","OK",IF(AND(MZ170&gt;=0,MZ170&lt;&gt;"",ROUNDUP(MZ170,0)-ROUNDDOWN(MZ170,0)=0),"OK","NG")))))</f>
        <v>OK</v>
      </c>
      <c r="NJ170" s="107" t="str">
        <f ca="1">IF($F$12&lt;$B170,"",IF(COUNTIF(NB170:NF170,"不要")=3,"",IF(AND($F$12&gt;=$B170,ISNUMBER(MZ170)=TRUE),MZ170,0)))</f>
        <v/>
      </c>
      <c r="NL170">
        <v>46</v>
      </c>
      <c r="NN170" s="192" t="str">
        <f ca="1">IF($F$12&lt;$B170,"",IF(AND($F$12&gt;=$B170,INDIRECT("'総括分析データ '!"&amp;NN$78&amp;$C170)&lt;&gt;""),INDIRECT("'総括分析データ '!"&amp;NN$78&amp;$C170),""))</f>
        <v/>
      </c>
      <c r="NP170" s="192" t="str">
        <f>IF(OR($F$12&lt;$B170,AND($F$64="",$H$64="",$J$64="")),"",IF(AND($F$12&gt;=$B170,OR($F$64="",$D170=0)),"不要",IF(AND($F$12&gt;=$B170,$F$64&lt;&gt;"",$D170=1,NN170&lt;&gt;""),"OK","NG")))</f>
        <v/>
      </c>
      <c r="NR170" s="192" t="str">
        <f>IF(OR($F$12&lt;$B170,AND($F$64="",$H$64="",$J$64="")),"",IF(AND($F$12&gt;=$B170,OR($H$64="",$H$64=17,$D170=0)),"不要",IF(AND($F$12&gt;=$B170,$H$64&lt;&gt;"",$D170=1,NN170&lt;&gt;""),"OK","NG")))</f>
        <v/>
      </c>
      <c r="NT170" s="107" t="str">
        <f>IF(OR(COUNTIF(NP170:NR170,"不要")=2,AND(NP170="",NR170="")),"",NN170)</f>
        <v/>
      </c>
      <c r="NV170" s="192" t="str">
        <f ca="1">IF($F$12&lt;$B170,"",IF(AND($F$12&gt;=$B170,INDIRECT("'総括分析データ '!"&amp;NV$78&amp;$C170)&lt;&gt;""),INDIRECT("'総括分析データ '!"&amp;NV$78&amp;$C170),""))</f>
        <v/>
      </c>
      <c r="NX170" s="192" t="str">
        <f>IF(OR($F$12&lt;$B170,AND($F$66="",$H$66="",$J$66="")),"",IF(AND($F$12&gt;=$B170,OR($F$66="",$D170=0)),"不要",IF(AND($F$12&gt;=$B170,$F$66&lt;&gt;"",$D170=1,NV170&lt;&gt;""),"OK","NG")))</f>
        <v/>
      </c>
      <c r="NZ170" s="192" t="str">
        <f>IF(OR($F$12&lt;$B170,AND($F$66="",$H$66="",$J$66="")),"",IF(AND($F$12&gt;=$B170,OR($H$66="",$H$66=17,$D170=0)),"不要",IF(AND($F$12&gt;=$B170,$H$66&lt;&gt;"",$D170=1,NV170&lt;&gt;""),"OK","NG")))</f>
        <v/>
      </c>
      <c r="OB170" s="107" t="str">
        <f>IF(OR(COUNTIF(NX170:NZ170,"不要")=2,AND(NX170="",NZ170="")),"",NV170)</f>
        <v/>
      </c>
      <c r="OD170" s="192" t="str">
        <f ca="1">IF($F$12&lt;$B170,"",IF(AND($F$12&gt;=$B170,INDIRECT("'総括分析データ '!"&amp;OD$78&amp;$C170)&lt;&gt;""),INDIRECT("'総括分析データ '!"&amp;OD$78&amp;$C170),""))</f>
        <v/>
      </c>
      <c r="OF170" s="192" t="str">
        <f>IF(OR($F$12&lt;$B170,AND($F$68="",$H$68="",$J$68="")),"",IF(AND($F$12&gt;=$B170,OR($F$68="",$D170=0)),"不要",IF(AND($F$12&gt;=$B170,$F$68&lt;&gt;"",$D170=1,OD170&lt;&gt;""),"OK","NG")))</f>
        <v/>
      </c>
      <c r="OH170" s="192" t="str">
        <f>IF(OR($F$12&lt;$B170,AND($F$68="",$H$68="",$J$68="")),"",IF(AND($F$12&gt;=$B170,OR($H$68="",$H$68=17,$D170=0)),"不要",IF(AND($F$12&gt;=$B170,$H$68&lt;&gt;"",$D170=1,OD170&lt;&gt;""),"OK","NG")))</f>
        <v/>
      </c>
      <c r="OJ170" s="107" t="str">
        <f>IF(OR(COUNTIF(OF170:OH170,"不要")=2,AND(OF170="",OH170="")),"",OD170)</f>
        <v/>
      </c>
      <c r="OL170" s="192" t="str">
        <f ca="1">IF($F$12&lt;$B170,"",IF(AND($F$12&gt;=$B170,INDIRECT("'総括分析データ '!"&amp;OL$78&amp;$C170)&lt;&gt;""),INDIRECT("'総括分析データ '!"&amp;OL$78&amp;$C170),""))</f>
        <v/>
      </c>
      <c r="ON170" s="192" t="str">
        <f>IF(OR($F$12&lt;$B170,AND($F$70="",$H$70="",$J$70="")),"",IF(AND($F$12&gt;=$B170,OR($F$70="",$D170=0)),"不要",IF(AND($F$12&gt;=$B170,$F$70&lt;&gt;"",$D170=1,OL170&lt;&gt;""),"OK","NG")))</f>
        <v/>
      </c>
      <c r="OP170" s="192" t="str">
        <f>IF(OR($F$12&lt;$B170,AND($F$70="",$H$70="",$J$70="")),"",IF(AND($F$12&gt;=$B170,OR($H$70="",$H$70=17,$D170=0)),"不要",IF(AND($F$12&gt;=$B170,$H$70&lt;&gt;"",$D170=1,OL170&lt;&gt;""),"OK","NG")))</f>
        <v/>
      </c>
      <c r="OR170" s="107" t="str">
        <f>IF(OR(COUNTIF(ON170:OP170,"不要")=2,AND(ON170="",OP170="")),"",OL170)</f>
        <v/>
      </c>
    </row>
    <row r="171" spans="2:408" ht="5.0999999999999996" customHeight="1" thickBot="1" x14ac:dyDescent="0.2">
      <c r="L171" s="6"/>
      <c r="CT171" s="108"/>
      <c r="EF171" s="108"/>
      <c r="FJ171" s="108"/>
      <c r="FL171" s="108"/>
      <c r="FZ171" s="108"/>
      <c r="GR171" s="108"/>
      <c r="HF171" s="108"/>
      <c r="HV171" s="108"/>
      <c r="IT171" s="6"/>
      <c r="JL171" s="108"/>
      <c r="JX171" s="6"/>
      <c r="KJ171" s="6"/>
      <c r="KX171" s="6"/>
      <c r="LJ171" s="6"/>
      <c r="LX171" s="108"/>
      <c r="ML171" s="6"/>
      <c r="MX171" s="6"/>
      <c r="NJ171" s="6"/>
    </row>
    <row r="172" spans="2:408" ht="14.25" thickBot="1" x14ac:dyDescent="0.2">
      <c r="B172">
        <v>47</v>
      </c>
      <c r="C172">
        <v>60</v>
      </c>
      <c r="D172" s="52">
        <f ca="1">IF($F$12&lt;$B172,"",IF(AND($F$12&gt;=$B172,INDIRECT("'総括分析データ '!"&amp;D$78&amp;$C172)="○"),1,IF(AND($F$12&gt;=$B172,INDIRECT("'総括分析データ '!"&amp;D$78&amp;$C172)&lt;&gt;"○"),0)))</f>
        <v>0</v>
      </c>
      <c r="F172" s="52">
        <f ca="1">IF($F$12&lt;$B172,"",IF(AND($F$12&gt;=$B172,INDIRECT("'総括分析データ '!"&amp;F$78&amp;$C172)="○"),1,IF(AND($F$12&gt;=$B172,INDIRECT("'総括分析データ '!"&amp;F$78&amp;$C172)&lt;&gt;"○"),0)))</f>
        <v>0</v>
      </c>
      <c r="H172" s="52">
        <f ca="1">IF($F$12&lt;$B172,"",IF(AND($F$12&gt;=$B172,INDIRECT("'総括分析データ '!"&amp;H$78&amp;$C172)="○"),1,IF(AND($F$12&gt;=$B172,INDIRECT("'総括分析データ '!"&amp;H$78&amp;$C172)&lt;&gt;"○"),0)))</f>
        <v>0</v>
      </c>
      <c r="J172" s="192" t="str">
        <f ca="1">IF($F$12&lt;B172,"",IF(AND($F$12&gt;=B172,$F$18="",H172=1),"NG",IF(AND($F$12&gt;=B172,$F$18=17,D172=0,F172=0,H172=0),"NG",IF(AND($F$12&gt;=B172,$F$18="",D172=0,F172=0),"NG",IF(AND($F$12&gt;=B172,OR(D172&gt;=2,F172&gt;=2,H172&gt;=2)),"NG","OK")))))</f>
        <v>NG</v>
      </c>
      <c r="L172" s="52">
        <f ca="1">IF($F$12&lt;B172,"",IF(ISNUMBER(INDIRECT("'総括分析データ '!"&amp;L$78&amp;$C172))=TRUE,VALUE(INDIRECT("'総括分析データ '!"&amp;L$78&amp;$C172)),0))</f>
        <v>0</v>
      </c>
      <c r="N172" s="192" t="str">
        <f ca="1">IF($F$12&lt;$B172,"",IF(AND(L172="",L172&lt;10),"NG","OK"))</f>
        <v>OK</v>
      </c>
      <c r="O172" s="6"/>
      <c r="P172" s="52" t="str">
        <f ca="1">IF($F$12&lt;$B172,"",IF(AND($F$12&gt;=$B172,INDIRECT("'総括分析データ '!"&amp;P$78&amp;$C172)&lt;&gt;""),INDIRECT("'総括分析データ '!"&amp;P$78&amp;$C172),""))</f>
        <v/>
      </c>
      <c r="R172" s="52" t="str">
        <f ca="1">IF($F$12&lt;$B172,"",IF(AND($F$12&gt;=$B172,INDIRECT("'総括分析データ '!"&amp;R$78&amp;$C172)&lt;&gt;""),UPPER(INDIRECT("'総括分析データ '!"&amp;R$78&amp;$C172)),""))</f>
        <v/>
      </c>
      <c r="T172" s="52" t="str">
        <f ca="1">IF($F$12&lt;$B172,"",IF(AND($F$12&gt;=$B172,INDIRECT("'総括分析データ '!"&amp;T$78&amp;$C172)&lt;&gt;""),INDIRECT("'総括分析データ '!"&amp;T$78&amp;$C172),""))</f>
        <v/>
      </c>
      <c r="V172" s="52" t="str">
        <f ca="1">IF($F$12&lt;$B172,"",IF(AND($F$12&gt;=$B172,INDIRECT("'総括分析データ '!"&amp;V$78&amp;$C172)&lt;&gt;""),VALUE(INDIRECT("'総括分析データ '!"&amp;V$78&amp;$C172)),""))</f>
        <v/>
      </c>
      <c r="X172" s="192" t="str">
        <f ca="1">IF($F$12&lt;$B172,"",IF(AND($F$12&gt;=$B172,COUNTIF(プルダウンリスト!$F$3:$F$137,反映・確認シート!P172)=1,COUNTIF(プルダウンリスト!$H$3:$H$4233,反映・確認シート!R172)&gt;=1,T172&lt;&gt;"",V172&lt;&gt;""),"OK","NG"))</f>
        <v>NG</v>
      </c>
      <c r="Z172" s="453" t="str">
        <f ca="1">P172&amp;R172&amp;T172&amp;V172</f>
        <v/>
      </c>
      <c r="AA172" s="454"/>
      <c r="AB172" s="455"/>
      <c r="AD172" s="453" t="str">
        <f ca="1">IF($F$12&lt;$B172,"",IF(AND($F$12&gt;=$B172,INDIRECT("'総括分析データ '!"&amp;AD$78&amp;$C172)&lt;&gt;""),ASC(INDIRECT("'総括分析データ '!"&amp;AD$78&amp;$C172)),""))</f>
        <v/>
      </c>
      <c r="AE172" s="454"/>
      <c r="AF172" s="455"/>
      <c r="AH172" s="192" t="str">
        <f ca="1">IF($F$12&lt;$B172,"",IF(AND($F$12&gt;=$B172,AD172&lt;&gt;""),"OK","NG"))</f>
        <v>NG</v>
      </c>
      <c r="AJ172" s="462" t="str">
        <f ca="1">IF($F$12&lt;$B172,"",IF(AND($F$12&gt;=$B172,INDIRECT("'総括分析データ '!"&amp;AJ$78&amp;$C172)&lt;&gt;""),DBCS(SUBSTITUTE(SUBSTITUTE(INDIRECT("'総括分析データ '!"&amp;AJ$78&amp;$C172),"　"," ")," ","")),""))</f>
        <v/>
      </c>
      <c r="AK172" s="463"/>
      <c r="AL172" s="464"/>
      <c r="AN172" s="192" t="str">
        <f ca="1">IF($F$12&lt;$B172,"",IF(AND($F$12&gt;=$B172,AJ172&lt;&gt;""),"OK","BC"))</f>
        <v>BC</v>
      </c>
      <c r="AP172" s="52" t="str">
        <f ca="1">IF(OR($F$12&lt;$B172,INDIRECT("'総括分析データ '!"&amp;AP$78&amp;$C172)=""),"",INDIRECT("'総括分析データ '!"&amp;AP$78&amp;$C172))</f>
        <v/>
      </c>
      <c r="AR172" s="192" t="str">
        <f ca="1">IF($F$12&lt;$B172,"",IF(AND($F$12&gt;=$B172,COUNTIF(プルダウンリスト!$C$13:$C$16,反映・確認シート!AP172)=1),"OK","NG"))</f>
        <v>NG</v>
      </c>
      <c r="AT172">
        <v>47</v>
      </c>
      <c r="AV172" s="192" t="str">
        <f ca="1">IF($F$12&lt;$B172,"",IF(AND($F$12&gt;=$B172,INDIRECT("'総括分析データ '!"&amp;AV$78&amp;$C172)&lt;&gt;""),INDIRECT("'総括分析データ '!"&amp;AV$78&amp;$C172),""))</f>
        <v/>
      </c>
      <c r="AX172" s="192" t="str">
        <f ca="1">IF($F$12&lt;$B172,"",IF($N172="NG","日数NG",IF(OR(AND($F$6="連携前",$F$12&gt;=$B172,AV172&gt;0,AV172&lt;L172*2880),AND($F$6="連携後",$F$12&gt;=$B172,AV172&gt;=0,AV172&lt;L172*2880)),"OK","NG")))</f>
        <v>NG</v>
      </c>
      <c r="AZ172" s="92">
        <f ca="1">IF($F$12&lt;$B172,"",IF(AND($F$12&gt;=$B172,ISNUMBER(AV172)=TRUE),AV172,0))</f>
        <v>0</v>
      </c>
      <c r="BB172" s="192" t="str">
        <f ca="1">IF($F$12&lt;$B172,"",IF(AND($F$12&gt;=$B172,INDIRECT("'総括分析データ '!"&amp;BB$78&amp;$C172)&lt;&gt;""),VALUE(INDIRECT("'総括分析データ '!"&amp;BB$78&amp;$C172)),""))</f>
        <v/>
      </c>
      <c r="BD172" s="192" t="str">
        <f ca="1">IF($F$12&lt;$B172,"",IF($N172="NG","日数NG",IF(BB172="","NG",IF(AND($F$12&gt;=$B172,$BB172&lt;=$L172*100),"OK","BC"))))</f>
        <v>NG</v>
      </c>
      <c r="BF172" s="192" t="str">
        <f ca="1">IF($F$12&lt;$B172,"",IF(OR($AX172="NG",$AX172="日数NG"),"距離NG",IF(AND($F$12&gt;=$B172,OR(AND($F$6="連携前",$BB172&gt;0),AND($F$6="連携後",$AZ172=0,$BB172=0),AND($F$6="連携後",$AZ172&gt;0,$BB172&gt;0))),"OK","NG")))</f>
        <v>距離NG</v>
      </c>
      <c r="BH172" s="92" t="str">
        <f ca="1">IF($F$12&lt;$B172,"",BB172)</f>
        <v/>
      </c>
      <c r="BJ172" s="192" t="str">
        <f ca="1">IF($F$12&lt;$B172,"",IF(AND($F$12&gt;=$B172,INDIRECT("'総括分析データ '!"&amp;BJ$78&amp;$C172)&lt;&gt;""),VALUE(INDIRECT("'総括分析データ '!"&amp;BJ$78&amp;$C172)),""))</f>
        <v/>
      </c>
      <c r="BL172" s="192" t="str">
        <f ca="1">IF($F$12&lt;$B172,"",IF($N172="NG","日数NG",IF(AND(BJ172&gt;=0,BJ172&lt;&gt;"",BJ172&lt;=100),"OK","NG")))</f>
        <v>NG</v>
      </c>
      <c r="BN172" s="92">
        <f ca="1">IF($F$12&lt;$B172,"",IF(AND($F$12&gt;=$B172,ISNUMBER(BJ172)=TRUE),BJ172,0))</f>
        <v>0</v>
      </c>
      <c r="BP172" s="192" t="str">
        <f ca="1">IF($F$12&lt;$B172,"",IF(AND($F$12&gt;=$B172,INDIRECT("'総括分析データ '!"&amp;BP$78&amp;$C172)&lt;&gt;""),VALUE(INDIRECT("'総括分析データ '!"&amp;BP$78&amp;$C172)),""))</f>
        <v/>
      </c>
      <c r="BR172" s="192" t="str">
        <f ca="1">IF($F$12&lt;$B172,"",IF(OR($AX172="NG",$AX172="日数NG"),"距離NG",IF(BP172="","NG",IF(AND($F$12&gt;=$B172,OR(AND($F$6="連携前",$BP172&gt;0),AND($F$6="連携後",$AZ172=0,$BP172=0),AND($F$6="連携後",$AZ172&gt;0,$BP172&gt;0))),"OK","NG"))))</f>
        <v>距離NG</v>
      </c>
      <c r="BT172" s="92">
        <f ca="1">IF($F$12&lt;$B172,"",IF(AND($F$12&gt;=$B172,ISNUMBER(BP172)=TRUE),BP172,0))</f>
        <v>0</v>
      </c>
      <c r="BV172" s="192" t="str">
        <f ca="1">IF($F$12&lt;$B172,"",IF(AND($F$12&gt;=$B172,INDIRECT("'総括分析データ '!"&amp;BV$78&amp;$C172)&lt;&gt;""),VALUE(INDIRECT("'総括分析データ '!"&amp;BV$78&amp;$C172)),""))</f>
        <v/>
      </c>
      <c r="BX172" s="192" t="str">
        <f ca="1">IF($F$12&lt;$B172,"",IF(AND($F$12&gt;=$B172,$F$16=5,$BV172=""),"NG","OK"))</f>
        <v>OK</v>
      </c>
      <c r="BZ172" s="192" t="str">
        <f ca="1">IF($F$12&lt;$B172,"",IF(AND($F$12&gt;=$B172,$BP172&lt;&gt;"",$BV172&gt;$BP172),"NG","OK"))</f>
        <v>OK</v>
      </c>
      <c r="CB172" s="92">
        <f ca="1">IF($F$12&lt;$B172,"",IF(AND($F$12&gt;=$B172,ISNUMBER(BV172)=TRUE),BV172,0))</f>
        <v>0</v>
      </c>
      <c r="CD172" s="92">
        <f ca="1">IF($F$12&lt;$B172,"",IF(AND($F$12&gt;=$B172,ISNUMBER(INDIRECT("'総括分析データ '!"&amp;CD$78&amp;$C172)=TRUE)),INDIRECT("'総括分析データ '!"&amp;CD$78&amp;$C172),0))</f>
        <v>0</v>
      </c>
      <c r="CF172">
        <v>47</v>
      </c>
      <c r="CH172" s="192" t="str">
        <f ca="1">IF($F$12&lt;$B172,"",IF(AND($F$12&gt;=$B172,INDIRECT("'総括分析データ '!"&amp;CH$78&amp;$C172)&lt;&gt;""),VALUE(INDIRECT("'総括分析データ '!"&amp;CH$78&amp;$C172)),""))</f>
        <v/>
      </c>
      <c r="CJ172" s="192" t="str">
        <f ca="1">IF($F$12&lt;$B172,"",IF(OR(AND($F$12&gt;=$B172,COUNTIF($F$22:$I$32,"走行時間")=0),$D172=0),"不要",IF(AND($F$12&gt;=$B172,COUNTIF($F$22:$I$32,"走行時間")=1,$J172="NG"),"日数NG",IF(AND($F$12&gt;=$B172,COUNTIF($F$22:$I$32,"走行時間")=1,$D172=1,$CH172&lt;&gt;""),"OK","NG"))))</f>
        <v>不要</v>
      </c>
      <c r="CL172" s="192" t="str">
        <f ca="1">IF($F$12&lt;$B172,"",IF(OR(AND($F$12&gt;=$B172,COUNTIF($F$35:$I$45,"走行時間")=0),$F172=0),"不要",IF(AND($F$12&gt;=$B172,COUNTIF($F$35:$I$45,"走行時間")=1,$J172="NG"),"日数NG",IF(AND($F$12&gt;=$B172,COUNTIF($F$35:$I$45,"走行時間")=1,$F172=1,$CH172&lt;&gt;""),"OK","NG"))))</f>
        <v>不要</v>
      </c>
      <c r="CN172" s="192" t="str">
        <f ca="1">IF($F$12&lt;$B172,"",IF(OR(AND($F$12&gt;=$B172,COUNTIF($F$48:$I$58,"走行時間")=0),$H172=0),"不要",IF(AND($F$12&gt;=$B172,COUNTIF($F$48:$I$58,"走行時間")=1,$J172="NG"),"日数NG",IF(AND($F$12&gt;=$B172,COUNTIF($F$48:$I$58,"走行時間")=1,$H172=1,$CH172&lt;&gt;""),"OK","NG"))))</f>
        <v>不要</v>
      </c>
      <c r="CP172" s="192" t="str">
        <f ca="1">IF($F$12&lt;$B172,"",IF(COUNTIF($CJ172:$CN172,"不要")=3,"OK",IF(OR($AX172="NG",$AX172="日数NG"),"距離NG",IF(AND($F$12&gt;=$B172,OR(AND($F$6="連携前",CH172&gt;0),AND($F$6="連携後",$AZ172=0,CH172=0),AND($F$6="連携後",$AZ172&gt;0,CH172&gt;0))),"OK","NG"))))</f>
        <v>OK</v>
      </c>
      <c r="CR172" s="192" t="str">
        <f ca="1">IF($F$12&lt;$B172,"",IF(COUNTIF($CJ172:$CN172,"不要")=3,"OK",IF(OR($AX172="NG",$AX172="日数NG"),"距離NG",IF(AND($F$12&gt;=$B172,$L172*1440&gt;=CH172),"OK","NG"))))</f>
        <v>OK</v>
      </c>
      <c r="CT172" s="107" t="str">
        <f ca="1">IF(OR(COUNTIF($CJ172:$CN172,"不要")=3,$F$12&lt;$B172),"",IF(AND($F$12&gt;=$B172,ISNUMBER(CH172)=TRUE),CH172,0))</f>
        <v/>
      </c>
      <c r="CV172" s="192" t="str">
        <f ca="1">IF($F$12&lt;$B172,"",IF(AND($F$12&gt;=$B172,INDIRECT("'総括分析データ '!"&amp;CV$78&amp;$C172)&lt;&gt;""),VALUE(INDIRECT("'総括分析データ '!"&amp;CV$78&amp;$C172)),""))</f>
        <v/>
      </c>
      <c r="CX172" s="192" t="str">
        <f ca="1">IF($F$12&lt;$B172,"",IF(OR(AND($F$12&gt;=$B172,COUNTIF($F$22:$I$32,"平均速度")=0),$D172=0),"不要",IF(AND($F$12&gt;=$B172,COUNTIF($F$22:$I$32,"平均速度")=1,$J172="NG"),"日数NG",IF(AND($F$12&gt;=$B172,COUNTIF($F$22:$I$32,"平均速度")=1,$D172=1,$CH172&lt;&gt;""),"OK","NG"))))</f>
        <v>不要</v>
      </c>
      <c r="CZ172" s="192" t="str">
        <f ca="1">IF($F$12&lt;$B172,"",IF(OR(AND($F$12&gt;=$B172,COUNTIF($F$35:$I$45,"平均速度")=0),$F172=0),"不要",IF(AND($F$12&gt;=$B172,COUNTIF($F$35:$I$45,"平均速度")=1,$J172="NG"),"日数NG",IF(AND($F$12&gt;=$B172,COUNTIF($F$35:$I$45,"平均速度")=1,$F172=1,$CH172&lt;&gt;""),"OK","NG"))))</f>
        <v>不要</v>
      </c>
      <c r="DB172" s="192" t="str">
        <f ca="1">IF($F$12&lt;$B172,"",IF(OR(AND($F$12&gt;=$B172,COUNTIF($F$48:$I$58,"平均速度")=0),$H172=0),"不要",IF(AND($F$12&gt;=$B172,COUNTIF($F$48:$I$58,"平均速度")=1,$J172="NG"),"日数NG",IF(AND($F$12&gt;=$B172,COUNTIF($F$48:$I$58,"平均速度")=1,$H172=1,$CH172&lt;&gt;""),"OK","NG"))))</f>
        <v>不要</v>
      </c>
      <c r="DD172" s="192" t="str">
        <f ca="1">IF($F$12&lt;$B172,"",IF(COUNTIF($CX172:$DB172,"不要")=3,"OK",IF(OR($AX172="NG",$AX172="日数NG"),"距離NG",IF(AND($F$12&gt;=$B172,OR(AND($F$6="連携前",CV172&gt;0),AND($F$6="連携後",$AV172=0,CV172=0),AND($F$6="連携後",$AV172&gt;0,CV172&gt;0))),"OK","NG"))))</f>
        <v>OK</v>
      </c>
      <c r="DF172" s="192" t="str">
        <f ca="1">IF($F$12&lt;$B172,"",IF(COUNTIF($CX172:$DB172,"不要")=3,"OK",IF(OR($AX172="NG",$AX172="日数NG"),"距離NG",IF(AND($F$12&gt;=$B172,CV172&lt;60),"OK",IF(AND($F$12&gt;=$B172,CV172&lt;120),"BC","NG")))))</f>
        <v>OK</v>
      </c>
      <c r="DH172" s="107" t="str">
        <f ca="1">IF(OR($F$12&lt;$B172,COUNTIF($CX172:$DB172,"不要")=3),"",IF(AND($F$12&gt;=$B172,ISNUMBER(CV172)=TRUE),CV172,0))</f>
        <v/>
      </c>
      <c r="DJ172">
        <v>47</v>
      </c>
      <c r="DL172" s="192" t="str">
        <f ca="1">IF($F$12&lt;$B172,"",IF(AND($F$12&gt;=$B172,INDIRECT("'総括分析データ '!"&amp;DL$78&amp;$C172)&lt;&gt;""),VALUE(INDIRECT("'総括分析データ '!"&amp;DL$78&amp;$C172)),""))</f>
        <v/>
      </c>
      <c r="DN172" s="192" t="str">
        <f ca="1">IF($F$12&lt;$B172,"",IF(OR(AND($F$12&gt;=$B172,COUNTIF($F$22:$I$32,"走行距離（高速道路）")=0),$D172=0),"不要",IF(AND($F$12&gt;=$B172,COUNTIF($F$22:$I$32,"走行距離（高速道路）")&gt;=1,$J172="NG"),"日数NG",IF(AND($F$12&gt;=$B172,COUNTIF($F$22:$I$32,"走行距離（高速道路）")&gt;=1,$D172=1,$CH172&lt;&gt;""),"OK","NG"))))</f>
        <v>不要</v>
      </c>
      <c r="DP172" s="192" t="str">
        <f ca="1">IF($F$12&lt;$B172,"",IF(OR(AND($F$12&gt;=$B172,COUNTIF($F$35:$I$45,"走行距離（高速道路）")=0),$F172=0),"不要",IF(AND($F$12&gt;=$B172,COUNTIF($F$35:$I$45,"走行距離（高速道路）")&gt;=1,$J172="NG"),"日数NG",IF(AND($F$12&gt;=$B172,COUNTIF($F$35:$I$45,"走行距離（高速道路）")&gt;=1,$F172=1,$CH172&lt;&gt;""),"OK","NG"))))</f>
        <v>不要</v>
      </c>
      <c r="DR172" s="192" t="str">
        <f ca="1">IF($F$12&lt;$B172,"",IF(OR(AND($F$12&gt;=$B172,COUNTIF($F$48:$I$58,"走行距離（高速道路）")=0),$H172=0),"不要",IF(AND($F$12&gt;=$B172,COUNTIF($F$48:$I$58,"走行距離（高速道路）")&gt;=1,$J172="NG"),"日数NG",IF(AND($F$12&gt;=$B172,COUNTIF($F$48:$I$58,"走行距離（高速道路）")&gt;=1,$H172=1,$CH172&lt;&gt;""),"OK","NG"))))</f>
        <v>不要</v>
      </c>
      <c r="DT172" s="192" t="str">
        <f ca="1">IF($F$12&lt;$B172,"",IF(COUNTIF($DN172:$DR172,"不要")=3,"OK",IF(OR($AX172="NG",$AX172="日数NG"),"距離NG",IF(DL172&gt;=0,"OK","NG"))))</f>
        <v>OK</v>
      </c>
      <c r="DV172" s="192" t="str">
        <f ca="1">IF($F$12&lt;$B172,"",IF(COUNTIF($DN172:$DR172,"不要")=3,"OK",IF(OR($AX172="NG",$AX172="日数NG"),"距離NG",IF(AND($F$12&gt;=$B172,AX172="OK",OR(DL172&lt;=AZ172,DL172="")),"OK","NG"))))</f>
        <v>OK</v>
      </c>
      <c r="DX172" s="107" t="str">
        <f ca="1">IF(OR($F$12&lt;$B172,COUNTIF($DN172:$DR172,"不要")=3),"",IF(AND($F$12&gt;=$B172,ISNUMBER(DL172)=TRUE),DL172,0))</f>
        <v/>
      </c>
      <c r="DZ172" s="192" t="str">
        <f ca="1">IF($F$12&lt;$B172,"",IF(AND($F$12&gt;=$B172,INDIRECT("'総括分析データ '!"&amp;DZ$78&amp;$C172)&lt;&gt;""),VALUE(INDIRECT("'総括分析データ '!"&amp;DZ$78&amp;$C172)),""))</f>
        <v/>
      </c>
      <c r="EB172" s="192" t="str">
        <f ca="1">IF($F$12&lt;$B172,"",IF(COUNTIF($CJ172:$CN172,"不要")=3,"OK",IF($N172="NG","日数NG",IF(OR(DZ172&gt;=0,DZ172=""),"OK","NG"))))</f>
        <v>OK</v>
      </c>
      <c r="ED172" s="192" t="str">
        <f ca="1">IF($F$12&lt;$B172,"",IF(COUNTIF($CJ172:$CN172,"不要")=3,"OK",IF($N172="NG","日数NG",IF(OR(DZ172&lt;=CH172,DZ172=""),"OK","NG"))))</f>
        <v>OK</v>
      </c>
      <c r="EF172" s="107">
        <f ca="1">IF($F$12&lt;$B172,"",IF(AND($F$12&gt;=$B172,ISNUMBER(DZ172)=TRUE),DZ172,0))</f>
        <v>0</v>
      </c>
      <c r="EH172" s="192" t="str">
        <f ca="1">IF($F$12&lt;$B172,"",IF(AND($F$12&gt;=$B172,INDIRECT("'総括分析データ '!"&amp;EH$78&amp;$C172)&lt;&gt;""),VALUE(INDIRECT("'総括分析データ '!"&amp;EH$78&amp;$C172)),""))</f>
        <v/>
      </c>
      <c r="EJ172" s="192" t="str">
        <f ca="1">IF($F$12&lt;$B172,"",IF(COUNTIF($CX172:$DB172,"不要")=3,"OK",IF(OR($AX172="NG",$AX172="日数NG"),"距離NG",IF(OR(EH172&gt;=0,EH172=""),"OK","NG"))))</f>
        <v>OK</v>
      </c>
      <c r="EL172" s="192" t="str">
        <f ca="1">IF($F$12&lt;$B172,"",IF(COUNTIF($CX172:$DB172,"不要")=3,"OK",IF(OR($AX172="NG",$AX172="日数NG"),"距離NG",IF(OR(EH172&lt;=120,EH172=""),"OK","NG"))))</f>
        <v>OK</v>
      </c>
      <c r="EN172" s="92">
        <f ca="1">IF($F$12&lt;$B172,"",IF(AND($F$12&gt;=$B172,ISNUMBER(EH172)=TRUE),EH172,0))</f>
        <v>0</v>
      </c>
      <c r="EP172">
        <v>47</v>
      </c>
      <c r="ER172" s="192" t="str">
        <f ca="1">IF($F$12&lt;$B172,"",IF(AND($F$12&gt;=$B172,INDIRECT("'総括分析データ '!"&amp;ER$78&amp;$C172)&lt;&gt;""),VALUE(INDIRECT("'総括分析データ '!"&amp;ER$78&amp;$C172)),""))</f>
        <v/>
      </c>
      <c r="ET172" s="192" t="str">
        <f ca="1">IF($F$12&lt;$B172,"",IF(AND($F$12&gt;=$B172,INDIRECT("'総括分析データ '!"&amp;ET$78&amp;$C172)&lt;&gt;""),VALUE(INDIRECT("'総括分析データ '!"&amp;ET$78&amp;$C172)),""))</f>
        <v/>
      </c>
      <c r="EV172" s="192" t="str">
        <f ca="1">IF($F$12&lt;$B172,"",IF(OR(AND($F$12&gt;=$B172,COUNTIF($F$22:$I$32,"荷積み・荷卸し")=0),$D172=0),"不要",IF(AND($F$12&gt;=$B172,COUNTIF($F$22:$I$32,"荷積み・荷卸し")&gt;=1,$J172="NG"),"日数NG",IF(OR(AND($F$12&gt;=$B172,COUNTIF($F$22:$I$32,"荷積み・荷卸し")&gt;=1,$D172=1,$ER172&lt;&gt;""),AND($F$12&gt;=$B172,COUNTIF($F$22:$I$32,"荷積み・荷卸し")&gt;=1,$D172=1,$ET172&lt;&gt;"")),"OK","NG"))))</f>
        <v>不要</v>
      </c>
      <c r="EX172" s="192" t="str">
        <f ca="1">IF($F$12&lt;$B172,"",IF(OR(AND($F$12&gt;=$B172,COUNTIF($F$35:$I$45,"荷積み・荷卸し")=0),$F172=0),"不要",IF(AND($F$12&gt;=$B172,COUNTIF($F$35:$I$45,"荷積み・荷卸し")&gt;=1,$J172="NG"),"日数NG",IF(OR(AND($F$12&gt;=$B172,COUNTIF($F$35:$I$45,"荷積み・荷卸し")&gt;=1,$F172=1,$ER172&lt;&gt;""),AND($F$12&gt;=$B172,COUNTIF($F$35:$I$45,"荷積み・荷卸し")&gt;=1,$F172=1,$ET172&lt;&gt;"")),"OK","NG"))))</f>
        <v>不要</v>
      </c>
      <c r="EZ172" s="192" t="str">
        <f ca="1">IF($F$12&lt;$B172,"",IF(OR(AND($F$12&gt;=$B172,COUNTIF($F$48:$I$58,"荷積み・荷卸し")=0),$H172=0),"不要",IF(AND($F$12&gt;=$B172,COUNTIF($F$48:$I$58,"荷積み・荷卸し")&gt;=1,$J172="NG"),"日数NG",IF(OR(AND($F$12&gt;=$B172,COUNTIF($F$48:$I$58,"荷積み・荷卸し")&gt;=1,$H172=1,$ER172&lt;&gt;""),AND($F$12&gt;=$B172,COUNTIF($F$48:$I$58,"荷積み・荷卸し")&gt;=1,$H172=1,$ET172&lt;&gt;"")),"OK","NG"))))</f>
        <v>不要</v>
      </c>
      <c r="FB172" s="192" t="str">
        <f ca="1">IF($F$12&lt;$B172,"",IF(COUNTIF($EV172:$EZ172,"不要")=3,"OK",IF($N172="NG","日数NG",IF(OR(ER172&gt;=0,ER172=""),"OK","NG"))))</f>
        <v>OK</v>
      </c>
      <c r="FD172" s="192" t="str">
        <f ca="1">IF($F$12&lt;$B172,"",IF(COUNTIF($EV172:$EZ172,"不要")=3,"OK",IF($N172="NG","日数NG",IF(OR(ER172&lt;=$L172*1440,ER172=""),"OK","NG"))))</f>
        <v>OK</v>
      </c>
      <c r="FF172" s="192" t="str">
        <f ca="1">IF($F$12&lt;$B172,"",IF(COUNTIF($EV172:$EZ172,"不要")=3,"OK",IF($N172="NG","日数NG",IF(OR(ET172&gt;=0,ET172=""),"OK","NG"))))</f>
        <v>OK</v>
      </c>
      <c r="FH172" s="192" t="str">
        <f ca="1">IF($F$12&lt;$B172,"",IF(COUNTIF($EV172:$EZ172,"不要")=3,"OK",IF($N172="NG","日数NG",IF(OR(ET172&lt;=$L172*1440,ET172=""),"OK","NG"))))</f>
        <v>OK</v>
      </c>
      <c r="FJ172" s="107" t="str">
        <f ca="1">IF($F$12&lt;$B172,"",IF(COUNTIF($EV172:$EZ172,"不要")=3,"",IF(AND($F$12&gt;=$B172,ISNUMBER(ER172)=TRUE),ER172,0)))</f>
        <v/>
      </c>
      <c r="FL172" s="107" t="str">
        <f ca="1">IF($F$12&lt;$B172,"",IF(COUNTIF($EV172:$EZ172,"不要")=3,"",IF(AND($F$12&gt;=$B172,ISNUMBER(ET172)=TRUE),ET172,0)))</f>
        <v/>
      </c>
      <c r="FN172" s="192" t="str">
        <f ca="1">IF($F$12&lt;$B172,"",IF(AND($F$12&gt;=$B172,INDIRECT("'総括分析データ '!"&amp;FN$78&amp;$C172)&lt;&gt;""),VALUE(INDIRECT("'総括分析データ '!"&amp;FN$78&amp;$C172)),""))</f>
        <v/>
      </c>
      <c r="FP172" s="192" t="str">
        <f ca="1">IF($F$12&lt;$B172,"",IF(OR(AND($F$12&gt;=$B172,COUNTIF($F$22:$I$32,"荷待ち時間")=0),$D172=0),"不要",IF(AND($F$12&gt;=$B172,COUNTIF($F$22:$I$32,"荷待ち時間")&gt;=1,$J172="NG"),"日数NG",IF(AND($F$12&gt;=$B172,COUNTIF($F$22:$I$32,"荷待ち時間")&gt;=1,$D172=1,$FN172&lt;&gt;""),"OK","NG"))))</f>
        <v>不要</v>
      </c>
      <c r="FR172" s="192" t="str">
        <f ca="1">IF($F$12&lt;$B172,"",IF(OR(AND($F$12&gt;=$B172,COUNTIF($F$35:$I$45,"荷待ち時間")=0),$F172=0),"不要",IF(AND($F$12&gt;=$B172,COUNTIF($F$35:$I$45,"荷待ち時間")&gt;=1,$J172="NG"),"日数NG",IF(AND($F$12&gt;=$B172,COUNTIF($F$35:$I$45,"荷待ち時間")&gt;=1,$F172=1,$FN172&lt;&gt;""),"OK","NG"))))</f>
        <v>不要</v>
      </c>
      <c r="FT172" s="192" t="str">
        <f ca="1">IF($F$12&lt;$B172,"",IF(OR(AND($F$12&gt;=$B172,COUNTIF($F$48:$I$58,"荷待ち時間")=0),$H172=0),"不要",IF(AND($F$12&gt;=$B172,COUNTIF($F$48:$I$58,"荷待ち時間")&gt;=1,$J172="NG"),"日数NG",IF(AND($F$12&gt;=$B172,COUNTIF($F$48:$I$58,"荷待ち時間")&gt;=1,$H172=1,$FN172&lt;&gt;""),"OK","NG"))))</f>
        <v>不要</v>
      </c>
      <c r="FV172" s="192" t="str">
        <f ca="1">IF($F$12&lt;$B172,"",IF(COUNTIF($FP172:$FT172,"不要")=3,"OK",IF($N172="NG","日数NG",IF(FN172&gt;=0,"OK","NG"))))</f>
        <v>OK</v>
      </c>
      <c r="FX172" s="192" t="str">
        <f ca="1">IF($F$12&lt;$B172,"",IF(COUNTIF($FP172:$FT172,"不要")=3,"OK",IF($N172="NG","日数NG",IF(AND($F$12&gt;=$B172,$N172="OK",FN172&lt;=$L172*1440),"OK","NG"))))</f>
        <v>OK</v>
      </c>
      <c r="FZ172" s="107" t="str">
        <f ca="1">IF($F$12&lt;$B172,"",IF(COUNTIF($FP172:$FT172,"不要")=3,"",IF(AND($F$12&gt;=$B172,ISNUMBER(FN172)=TRUE),FN172,0)))</f>
        <v/>
      </c>
      <c r="GB172">
        <v>47</v>
      </c>
      <c r="GD172" s="192" t="str">
        <f ca="1">IF($F$12&lt;$B172,"",IF(AND($F$12&gt;=$B172,INDIRECT("'総括分析データ '!"&amp;GD$78&amp;$C172)&lt;&gt;""),VALUE(INDIRECT("'総括分析データ '!"&amp;GD$78&amp;$C172)),""))</f>
        <v/>
      </c>
      <c r="GF172" s="192" t="str">
        <f ca="1">IF($F$12&lt;$B172,"",IF(OR(AND($F$12&gt;=$B172,COUNTIF($F$22:$I$32,"荷待ち時間（うちアイドリング時間）")=0),$D172=0),"不要",IF(AND($F$12&gt;=$B172,COUNTIF($F$22:$I$32,"荷待ち時間（うちアイドリング時間）")&gt;=1,$J172="NG"),"日数NG",IF(AND($F$12&gt;=$B172,COUNTIF($F$22:$I$32,"荷待ち時間（うちアイドリング時間）")&gt;=1,$D172=1,GD172&lt;&gt;""),"OK","NG"))))</f>
        <v>不要</v>
      </c>
      <c r="GH172" s="192" t="str">
        <f ca="1">IF($F$12&lt;$B172,"",IF(OR(AND($F$12&gt;=$B172,COUNTIF($F$35:$I$45,"荷待ち時間（うちアイドリング時間）")=0),$F172=0),"不要",IF(AND($F$12&gt;=$B172,COUNTIF($F$35:$I$45,"荷待ち時間（うちアイドリング時間）")&gt;=1,$J172="NG"),"日数NG",IF(AND($F$12&gt;=$B172,COUNTIF($F$35:$I$45,"荷待ち時間（うちアイドリング時間）")&gt;=1,$F172=1,$GD172&lt;&gt;""),"OK","NG"))))</f>
        <v>不要</v>
      </c>
      <c r="GJ172" s="192" t="str">
        <f ca="1">IF($F$12&lt;$B172,"",IF(OR(AND($F$12&gt;=$B172,COUNTIF($F$48:$I$58,"荷待ち時間（うちアイドリング時間）")=0),$H172=0),"不要",IF(AND($F$12&gt;=$B172,COUNTIF($F$48:$I$58,"荷待ち時間（うちアイドリング時間）")&gt;=1,$J172="NG"),"日数NG",IF(AND($F$12&gt;=$B172,COUNTIF($F$48:$I$58,"荷待ち時間（うちアイドリング時間）")&gt;=1,$H172=1,$GD172&lt;&gt;""),"OK","NG"))))</f>
        <v>不要</v>
      </c>
      <c r="GL172" s="192" t="str">
        <f ca="1">IF($F$12&lt;$B172,"",IF(OR(AND($F$12&gt;=$B172,$F172=0),AND($F$12&gt;=$B172,$F$16&lt;&gt;5)),"不要",IF(AND($F$12&gt;=$B172,$F$16=5,$GD172&lt;&gt;""),"OK","NG")))</f>
        <v>不要</v>
      </c>
      <c r="GN172" s="192" t="str">
        <f ca="1">IF($F$12&lt;$B172,"",IF($N172="NG","日数NG",IF(GD172&gt;=0,"OK","NG")))</f>
        <v>OK</v>
      </c>
      <c r="GP172" s="192" t="str">
        <f ca="1">IF($F$12&lt;$B172,"",IF($N172="NG","日数NG",IF(OR(COUNTIF(GF172:GL172,"不要")=4,AND($F$12&gt;=$B172,$N172="OK",$FN172&gt;=0,$GD172&lt;=FN172),AND($F$12&gt;=$B172,$N172="OK",$FN172="",$GD172&lt;=$L172*1440)),"OK","NG")))</f>
        <v>OK</v>
      </c>
      <c r="GR172" s="107" t="str">
        <f ca="1">IF($F$12&lt;$B172,"",IF(COUNTIF($GF172:$GJ172,"不要")=3,"",IF(AND($F$12&gt;=$B172,ISNUMBER(GD172)=TRUE),GD172,0)))</f>
        <v/>
      </c>
      <c r="GT172" s="192" t="str">
        <f ca="1">IF($F$12&lt;$B172,"",IF(AND($F$12&gt;=$B172,INDIRECT("'総括分析データ '!"&amp;GT$78&amp;$C172)&lt;&gt;""),VALUE(INDIRECT("'総括分析データ '!"&amp;GT$78&amp;$C172)),""))</f>
        <v/>
      </c>
      <c r="GV172" s="192" t="str">
        <f ca="1">IF($F$12&lt;$B172,"",IF(OR(AND($F$12&gt;=$B172,COUNTIF($F$22:$I$32,"早着による待機時間")=0),$D172=0),"不要",IF(AND($F$12&gt;=$B172,COUNTIF($F$22:$I$32,"早着による待機時間")&gt;=1,$J172="NG"),"日数NG",IF(AND($F$12&gt;=$B172,COUNTIF($F$22:$I$32,"早着による待機時間")&gt;=1,$D172=1,GT172&lt;&gt;""),"OK","NG"))))</f>
        <v>不要</v>
      </c>
      <c r="GX172" s="192" t="str">
        <f ca="1">IF($F$12&lt;$B172,"",IF(OR(AND($F$12&gt;=$B172,COUNTIF($F$35:$I$45,"早着による待機時間")=0),$F172=0),"不要",IF(AND($F$12&gt;=$B172,COUNTIF($F$35:$I$45,"早着による待機時間")&gt;=1,$J172="NG"),"日数NG",IF(AND($F$12&gt;=$B172,COUNTIF($F$35:$I$45,"早着による待機時間")&gt;=1,$F172=1,GT172&lt;&gt;""),"OK","NG"))))</f>
        <v>不要</v>
      </c>
      <c r="GZ172" s="192" t="str">
        <f ca="1">IF($F$12&lt;$B172,"",IF(OR(AND($F$12&gt;=$B172,COUNTIF($F$48:$I$58,"早着による待機時間")=0),$H172=0),"不要",IF(AND($F$12&gt;=$B172,COUNTIF($F$48:$I$58,"早着による待機時間")&gt;=1,$J172="NG"),"日数NG",IF(AND($F$12&gt;=$B172,COUNTIF($F$48:$I$58,"早着による待機時間")&gt;=1,$H172=1,GT172&lt;&gt;""),"OK","NG"))))</f>
        <v>不要</v>
      </c>
      <c r="HB172" s="192" t="str">
        <f ca="1">IF($F$12&lt;$B172,"",IF(COUNTIF($GV172:$GZ172,"不要")=3,"OK",IF($N172="NG","日数NG",IF(GT172&gt;=0,"OK","NG"))))</f>
        <v>OK</v>
      </c>
      <c r="HD172" s="192" t="str">
        <f ca="1">IF($F$12&lt;$B172,"",IF(COUNTIF($GV172:$GZ172,"不要")=3,"OK",IF($N172="NG","日数NG",IF(AND($F$12&gt;=$B172,$N172="OK",GT172&lt;=$L172*1440),"OK","NG"))))</f>
        <v>OK</v>
      </c>
      <c r="HF172" s="107" t="str">
        <f ca="1">IF($F$12&lt;$B172,"",IF(COUNTIF($GV172:$GZ172,"不要")=3,"",IF(AND($F$12&gt;=$B172,ISNUMBER(GT172)=TRUE),GT172,0)))</f>
        <v/>
      </c>
      <c r="HH172">
        <v>47</v>
      </c>
      <c r="HJ172" s="192" t="str">
        <f ca="1">IF($F$12&lt;$B172,"",IF(AND($F$12&gt;=$B172,INDIRECT("'総括分析データ '!"&amp;HJ$78&amp;$C172)&lt;&gt;""),VALUE(INDIRECT("'総括分析データ '!"&amp;HJ$78&amp;$C172)),""))</f>
        <v/>
      </c>
      <c r="HL172" s="192" t="str">
        <f ca="1">IF($F$12&lt;$B172,"",IF(OR(AND($F$12&gt;=$B172,COUNTIF($F$22:$I$32,"休憩")=0),$D172=0),"不要",IF(AND($F$12&gt;=$B172,COUNTIF($F$22:$I$32,"休憩")&gt;=1,$J172="NG"),"日数NG",IF(AND($F$12&gt;=$B172,COUNTIF($F$22:$I$32,"休憩")&gt;=1,$D172=1,HJ172&lt;&gt;""),"OK","NG"))))</f>
        <v>不要</v>
      </c>
      <c r="HN172" s="192" t="str">
        <f ca="1">IF($F$12&lt;$B172,"",IF(OR(AND($F$12&gt;=$B172,COUNTIF($F$35:$I$45,"休憩")=0),$F172=0),"不要",IF(AND($F$12&gt;=$B172,COUNTIF($F$35:$I$45,"休憩")&gt;=1,$J172="NG"),"日数NG",IF(AND($F$12&gt;=$B172,COUNTIF($F$35:$I$45,"休憩")&gt;=1,$F172=1,HJ172&lt;&gt;""),"OK","NG"))))</f>
        <v>不要</v>
      </c>
      <c r="HP172" s="192" t="str">
        <f ca="1">IF($F$12&lt;$B172,"",IF(OR(AND($F$12&gt;=$B172,COUNTIF($F$48:$I$58,"休憩")=0),$H172=0),"不要",IF(AND($F$12&gt;=$B172,COUNTIF($F$48:$I$58,"休憩")&gt;=1,$J172="NG"),"日数NG",IF(AND($F$12&gt;=$B172,COUNTIF($F$48:$I$58,"休憩")&gt;=1,$H172=1,HJ172&lt;&gt;""),"OK","NG"))))</f>
        <v>不要</v>
      </c>
      <c r="HR172" s="192" t="str">
        <f ca="1">IF($F$12&lt;$B172,"",IF(COUNTIF($HL172:$HP172,"不要")=3,"OK",IF($N172="NG","日数NG",IF(HJ172&gt;=0,"OK","NG"))))</f>
        <v>OK</v>
      </c>
      <c r="HT172" s="192" t="str">
        <f ca="1">IF($F$12&lt;$B172,"",IF(COUNTIF($HL172:$HP172,"不要")=3,"OK",IF($N172="NG","日数NG",IF(AND($F$12&gt;=$B172,$N172="OK",HJ172&lt;=$L172*1440),"OK","NG"))))</f>
        <v>OK</v>
      </c>
      <c r="HV172" s="107" t="str">
        <f ca="1">IF($F$12&lt;$B172,"",IF(COUNTIF($HL172:$HP172,"不要")=3,"",IF(AND($F$12&gt;=$B172,ISNUMBER(HJ172)=TRUE),HJ172,0)))</f>
        <v/>
      </c>
      <c r="HX172" s="192" t="str">
        <f ca="1">IF($F$12&lt;$B172,"",IF(AND($F$12&gt;=$B172,INDIRECT("'総括分析データ '!"&amp;HX$78&amp;$C172)&lt;&gt;""),VALUE(INDIRECT("'総括分析データ '!"&amp;HX$78&amp;$C172)),""))</f>
        <v/>
      </c>
      <c r="HZ172" s="192" t="str">
        <f ca="1">IF($F$12&lt;$B172,"",IF(OR(AND($F$12&gt;=$B172,COUNTIF($F$22:$I$32,"発着時刻")=0),$D172=0),"不要",IF(AND($F$12&gt;=$B172,COUNTIF($F$22:$I$32,"発着時刻")&gt;=1,$J172="NG"),"日数NG",IF(AND($F$12&gt;=$B172,COUNTIF($F$22:$I$32,"発着時刻")&gt;=1,$D172=1,HX172&lt;&gt;""),"OK","NG"))))</f>
        <v>不要</v>
      </c>
      <c r="IB172" s="192" t="str">
        <f ca="1">IF($F$12&lt;$B172,"",IF(OR(AND($F$12&gt;=$B172,COUNTIF($F$35:$I$45,"発着時刻")=0),$F172=0),"不要",IF(AND($F$12&gt;=$B172,COUNTIF($F$35:$I$45,"発着時刻")&gt;=1,$J172="NG"),"日数NG",IF(AND($F$12&gt;=$B172,COUNTIF($F$35:$I$45,"発着時刻")&gt;=1,$F172=1,HX172&lt;&gt;""),"OK","NG"))))</f>
        <v>不要</v>
      </c>
      <c r="ID172" s="192" t="str">
        <f ca="1">IF($F$12&lt;$B172,"",IF(OR(AND($F$12&gt;=$B172,COUNTIF($F$48:$I$58,"発着時刻")=0),$H172=0),"不要",IF(AND($F$12&gt;=$B172,COUNTIF($F$48:$I$58,"発着時刻")&gt;=1,$J172="NG"),"日数NG",IF(AND($F$12&gt;=$B172,COUNTIF($F$48:$I$58,"発着時刻")&gt;=1,$H172=1,HX172&lt;&gt;""),"OK","NG"))))</f>
        <v>不要</v>
      </c>
      <c r="IF172" s="192" t="str">
        <f ca="1">IF($F$12&lt;$B172,"",IF(COUNTIF(HZ172:ID172,"不要")=3,"OK",IF($N172="NG","日数NG",IF(HX172="","OK",IF(AND(HX172&gt;=0,HX172&lt;&gt;"",ROUNDUP(HX172,0)-ROUNDDOWN(HX172,0)=0),"OK","NG")))))</f>
        <v>OK</v>
      </c>
      <c r="IH172" s="107" t="str">
        <f ca="1">IF($F$12&lt;$B172,"",IF(COUNTIF(HZ172:ID172,"不要")=3,"",IF(AND($F$12&gt;=$B172,ISNUMBER(HX172)=TRUE),HX172,0)))</f>
        <v/>
      </c>
      <c r="IJ172" s="192" t="str">
        <f ca="1">IF($F$12&lt;$B172,"",IF(AND($F$12&gt;=$B172,INDIRECT("'総括分析データ '!"&amp;IJ$78&amp;$C172)&lt;&gt;""),INDIRECT("'総括分析データ '!"&amp;IJ$78&amp;$C172),""))</f>
        <v/>
      </c>
      <c r="IL172" s="192" t="str">
        <f ca="1">IF($F$12&lt;$B172,"",IF(OR(AND($F$12&gt;=$B172,COUNTIF($F$22:$I$32,"積載情報")=0),$D172=0),"不要",IF(AND($F$12&gt;=$B172,COUNTIF($F$22:$I$32,"積載情報")&gt;=1,$J172="NG"),"日数NG",IF(AND($F$12&gt;=$B172,COUNTIF($F$22:$I$32,"積載情報")&gt;=1,$D172=1,IJ172&lt;&gt;""),"OK","NG"))))</f>
        <v>不要</v>
      </c>
      <c r="IN172" s="192" t="str">
        <f ca="1">IF($F$12&lt;$B172,"",IF(OR(AND($F$12&gt;=$B172,COUNTIF($F$35:$I$45,"積載情報")=0),$F172=0),"不要",IF(AND($F$12&gt;=$B172,COUNTIF($F$35:$I$45,"積載情報")&gt;=1,$J172="NG"),"日数NG",IF(AND($F$12&gt;=$B172,COUNTIF($F$35:$I$45,"積載情報")&gt;=1,$F172=1,IJ172&lt;&gt;""),"OK","NG"))))</f>
        <v>不要</v>
      </c>
      <c r="IP172" s="192" t="str">
        <f ca="1">IF($F$12&lt;$B172,"",IF(OR(AND($F$12&gt;=$B172,COUNTIF($F$48:$I$58,"積載情報")=0),$H172=0),"不要",IF(AND($F$12&gt;=$B172,COUNTIF($F$48:$I$58,"積載情報")&gt;=1,$J172="NG"),"日数NG",IF(AND($F$12&gt;=$B172,COUNTIF($F$48:$I$58,"積載情報")&gt;=1,$H172=1,IJ172&lt;&gt;""),"OK","NG"))))</f>
        <v>不要</v>
      </c>
      <c r="IR172" s="192" t="str">
        <f ca="1">IF($F$12&lt;$B172,"",IF(COUNTIF(IL172:IP172,"不要")=3,"OK",IF($N172="NG","日数NG",IF(IJ172="","OK",IF(COUNTIF(プルダウンリスト!$C$5:$C$8,反映・確認シート!IJ172)=1,"OK","NG")))))</f>
        <v>OK</v>
      </c>
      <c r="IT172" s="107" t="str">
        <f ca="1">IF($F$12&lt;$B172,"",IF($F$12&lt;$B172,"",IF(COUNTIF(IL172:IP172,"不要")=3,"",IJ172)))</f>
        <v/>
      </c>
      <c r="IV172" s="192" t="str">
        <f ca="1">IF($F$12&lt;$B172,"",IF(OR(AND($F$12&gt;=$B172,COUNTIF($F$48:$I$58,"積載情報")=0),$H172=0),"不要",IF(AND($F$12&gt;=$B172,COUNTIF($F$48:$I$58,"積載情報")&gt;=1,$J172="NG"),"日数NG",IF(AND($F$12&gt;=$B172,COUNTIF($F$48:$I$58,"積載情報")&gt;=1,$H172=1,IP172&lt;&gt;""),"OK","NG"))))</f>
        <v>不要</v>
      </c>
      <c r="IX172">
        <v>47</v>
      </c>
      <c r="IZ172" s="192" t="str">
        <f ca="1">IF($F$12&lt;$B172,"",IF(AND($F$12&gt;=$B172,INDIRECT("'総括分析データ '!"&amp;IZ$78&amp;$C172)&lt;&gt;""),VALUE(INDIRECT("'総括分析データ '!"&amp;IZ$78&amp;$C172)),""))</f>
        <v/>
      </c>
      <c r="JB172" s="192" t="str">
        <f ca="1">IF($F$12&lt;$B172,"",IF(OR(AND($F$12&gt;=$B172,COUNTIF($F$22:$I$32,"空車情報")=0),$D172=0),"不要",IF(AND($F$12&gt;=$B172,COUNTIF($F$22:$I$32,"空車情報")&gt;=1,$J172="NG"),"日数NG",IF(AND($F$12&gt;=$B172,COUNTIF($F$22:$I$32,"空車情報")&gt;=1,$D172=1,IZ172&lt;&gt;""),"OK","NG"))))</f>
        <v>不要</v>
      </c>
      <c r="JD172" s="192" t="str">
        <f ca="1">IF($F$12&lt;$B172,"",IF(OR(AND($F$12&gt;=$B172,COUNTIF($F$35:$I$45,"空車情報")=0),$F172=0),"不要",IF(AND($F$12&gt;=$B172,COUNTIF($F$35:$I$45,"空車情報")&gt;=1,$J172="NG"),"日数NG",IF(AND($F$12&gt;=$B172,COUNTIF($F$35:$I$45,"空車情報")&gt;=1,$F172=1,IZ172&lt;&gt;""),"OK","NG"))))</f>
        <v>不要</v>
      </c>
      <c r="JF172" s="192" t="str">
        <f ca="1">IF($F$12&lt;$B172,"",IF(OR(AND($F$12&gt;=$B172,COUNTIF($F$48:$I$58,"空車情報")=0),$H172=0),"不要",IF(AND($F$12&gt;=$B172,COUNTIF($F$48:$I$58,"空車情報")&gt;=1,$J172="NG"),"日数NG",IF(AND($F$12&gt;=$B172,COUNTIF($F$48:$I$58,"空車情報")&gt;=1,$H172=1,IZ172&lt;&gt;""),"OK","NG"))))</f>
        <v>不要</v>
      </c>
      <c r="JH172" s="192" t="str">
        <f ca="1">IF($F$12&lt;$B172,"",IF(COUNTIF(JB172:JF172,"不要")=3,"OK",IF($N172="NG","日数NG",IF(IZ172&gt;=0,"OK","NG"))))</f>
        <v>OK</v>
      </c>
      <c r="JJ172" s="192" t="str">
        <f ca="1">IF($F$12&lt;$B172,"",IF(COUNTIF(JB172:JF172,"不要")=3,"OK",IF($N172="NG","日数NG",IF(OR(AND($F$12&gt;=$B172,$N172="OK",$CH172&gt;=0,IZ172&lt;=$CH172),AND($F$12&gt;=$B172,$N172="OK",$CH172="",IZ172&lt;=$L172*1440)),"OK","NG"))))</f>
        <v>OK</v>
      </c>
      <c r="JL172" s="107" t="str">
        <f ca="1">IF($F$12&lt;$B172,"",IF(COUNTIF(JB172:JF172,"不要")=3,"",IF(AND($F$12&gt;=$B172,ISNUMBER(IZ172)=TRUE),IZ172,0)))</f>
        <v/>
      </c>
      <c r="JN172" s="192" t="str">
        <f ca="1">IF($F$12&lt;$B172,"",IF(AND($F$12&gt;=$B172,INDIRECT("'総括分析データ '!"&amp;JN$78&amp;$C172)&lt;&gt;""),VALUE(INDIRECT("'総括分析データ '!"&amp;JN$78&amp;$C172)),""))</f>
        <v/>
      </c>
      <c r="JP172" s="192" t="str">
        <f ca="1">IF($F$12&lt;$B172,"",IF(OR(AND($F$12&gt;=$B172,COUNTIF($F$22:$I$32,"空車情報")=0),$D172=0),"不要",IF(AND($F$12&gt;=$B172,COUNTIF($F$22:$I$32,"空車情報")&gt;=1,$J172="NG"),"日数NG",IF(AND($F$12&gt;=$B172,COUNTIF($F$22:$I$32,"空車情報")&gt;=1,$D172=1,JN172&lt;&gt;""),"OK","NG"))))</f>
        <v>不要</v>
      </c>
      <c r="JR172" s="192" t="str">
        <f ca="1">IF($F$12&lt;$B172,"",IF(OR(AND($F$12&gt;=$B172,COUNTIF($F$35:$I$45,"空車情報")=0),$F172=0),"不要",IF(AND($F$12&gt;=$B172,COUNTIF($F$35:$I$45,"空車情報")&gt;=1,$J172="NG"),"日数NG",IF(AND($F$12&gt;=$B172,COUNTIF($F$35:$I$45,"空車情報")&gt;=1,$F172=1,JN172&lt;&gt;""),"OK","NG"))))</f>
        <v>不要</v>
      </c>
      <c r="JT172" s="192" t="str">
        <f ca="1">IF($F$12&lt;$B172,"",IF(OR(AND($F$12&gt;=$B172,COUNTIF($F$48:$I$58,"空車情報")=0),$H172=0),"不要",IF(AND($F$12&gt;=$B172,COUNTIF($F$48:$I$58,"空車情報")&gt;=1,$J172="NG"),"日数NG",IF(AND($F$12&gt;=$B172,COUNTIF($F$48:$I$58,"空車情報")&gt;=1,$H172=1,JN172&lt;&gt;""),"OK","NG"))))</f>
        <v>不要</v>
      </c>
      <c r="JV172" s="192" t="str">
        <f ca="1">IF($F$12&lt;$B172,"",IF(COUNTIF(JP172:JT172,"不要")=3,"OK",IF($N172="NG","日数NG",IF(AND($F$12&gt;=$B172,JN172&gt;=0,JN172&lt;=AV172),"OK","NG"))))</f>
        <v>OK</v>
      </c>
      <c r="JX172" s="107" t="str">
        <f ca="1">IF($F$12&lt;$B172,"",IF(COUNTIF(JP172:JT172,"不要")=3,"",IF(AND($F$12&gt;=$B172,ISNUMBER(JN172)=TRUE),JN172,0)))</f>
        <v/>
      </c>
      <c r="JZ172" s="192" t="str">
        <f ca="1">IF($F$12&lt;$B172,"",IF(AND($F$12&gt;=$B172,INDIRECT("'総括分析データ '!"&amp;JZ$78&amp;$C172)&lt;&gt;""),VALUE(INDIRECT("'総括分析データ '!"&amp;JZ$78&amp;$C172)),""))</f>
        <v/>
      </c>
      <c r="KB172" s="192" t="str">
        <f ca="1">IF($F$12&lt;$B172,"",IF(OR(AND($F$12&gt;=$B172,COUNTIF($F$22:$I$32,"空車情報")=0),$D172=0),"不要",IF(AND($F$12&gt;=$B172,COUNTIF($F$22:$I$32,"空車情報")&gt;=1,$J172="NG"),"日数NG",IF(AND($F$12&gt;=$B172,COUNTIF($F$22:$I$32,"空車情報")&gt;=1,$D172=1,JZ172&lt;&gt;""),"OK","NG"))))</f>
        <v>不要</v>
      </c>
      <c r="KD172" s="192" t="str">
        <f ca="1">IF($F$12&lt;$B172,"",IF(OR(AND($F$12&gt;=$B172,COUNTIF($F$35:$I$45,"空車情報")=0),$F172=0),"不要",IF(AND($F$12&gt;=$B172,COUNTIF($F$35:$I$45,"空車情報")&gt;=1,$J172="NG"),"日数NG",IF(AND($F$12&gt;=$B172,COUNTIF($F$35:$I$45,"空車情報")&gt;=1,$F172=1,JZ172&lt;&gt;""),"OK","NG"))))</f>
        <v>不要</v>
      </c>
      <c r="KF172" s="192" t="str">
        <f ca="1">IF($F$12&lt;$B172,"",IF(OR(AND($F$12&gt;=$B172,COUNTIF($F$48:$I$58,"空車情報")=0),$H172=0),"不要",IF(AND($F$12&gt;=$B172,COUNTIF($F$48:$I$58,"空車情報")&gt;=1,$J172="NG"),"日数NG",IF(AND($F$12&gt;=$B172,COUNTIF($F$48:$I$58,"空車情報")&gt;=1,$H172=1,JZ172&lt;&gt;""),"OK","NG"))))</f>
        <v>不要</v>
      </c>
      <c r="KH172" s="192" t="str">
        <f ca="1">IF($F$12&lt;$B172,"",IF(COUNTIF(KB172:KF172,"不要")=3,"OK",IF($N172="NG","日数NG",IF(AND($F$12&gt;=$B172,JZ172&gt;=0,JZ172&lt;=100),"OK","NG"))))</f>
        <v>OK</v>
      </c>
      <c r="KJ172" s="107" t="str">
        <f ca="1">IF($F$12&lt;$B172,"",IF(COUNTIF(KB172:KF172,"不要")=3,"",IF(AND($F$12&gt;=$B172,ISNUMBER(JZ172)=TRUE),JZ172,0)))</f>
        <v/>
      </c>
      <c r="KL172">
        <v>47</v>
      </c>
      <c r="KN172" s="192" t="str">
        <f ca="1">IF($F$12&lt;$B172,"",IF(AND($F$12&gt;=$B172,INDIRECT("'総括分析データ '!"&amp;KN$78&amp;$C172)&lt;&gt;""),VALUE(INDIRECT("'総括分析データ '!"&amp;KN$78&amp;$C172)),""))</f>
        <v/>
      </c>
      <c r="KP172" s="192" t="str">
        <f ca="1">IF($F$12&lt;$B172,"",IF(OR(AND($F$12&gt;=$B172,COUNTIF($F$22:$I$32,"交通情報")=0),$D172=0),"不要",IF(AND($F$12&gt;=$B172,COUNTIF($F$22:$I$32,"交通情報")&gt;=1,$AX172="*NG*"),"距離NG",IF(AND($F$12&gt;=$B172,COUNTIF($F$22:$I$32,"交通情報")&gt;=1,$D172=1,KN172&lt;&gt;""),"OK","NG"))))</f>
        <v>不要</v>
      </c>
      <c r="KR172" s="192" t="str">
        <f ca="1">IF($F$12&lt;$B172,"",IF(OR(AND($F$12&gt;=$B172,COUNTIF($F$35:$I$45,"交通情報")=0),$F172=0),"不要",IF(AND($F$12&gt;=$B172,COUNTIF($F$35:$I$45,"交通情報")&gt;=1,$AX172="*NG*"),"距離NG",IF(AND($F$12&gt;=$B172,COUNTIF($F$35:$I$45,"交通情報")&gt;=1,$F172=1,KN172&lt;&gt;""),"OK","NG"))))</f>
        <v>不要</v>
      </c>
      <c r="KT172" s="192" t="str">
        <f ca="1">IF($F$12&lt;$B172,"",IF(OR(AND($F$12&gt;=$B172,COUNTIF($F$48:$I$58,"交通情報")=0),$H172=0),"不要",IF(AND($F$12&gt;=$B172,COUNTIF($F$48:$I$58,"交通情報")&gt;=1,$AX172="*NG*"),"距離NG",IF(AND($F$12&gt;=$B172,COUNTIF($F$48:$I$58,"交通情報")&gt;=1,$H172=1,KN172&lt;&gt;""),"OK","NG"))))</f>
        <v>不要</v>
      </c>
      <c r="KV172" s="192" t="str">
        <f ca="1">IF($F$12&lt;$B172,"",IF(COUNTIF(KP172:KT172,"不要")=3,"OK",IF($N172="NG","日数NG",IF(AND($F$12&gt;=$B172,KN172&gt;=0,KN172&lt;=$AV172),"OK","NG"))))</f>
        <v>OK</v>
      </c>
      <c r="KX172" s="107" t="str">
        <f ca="1">IF($F$12&lt;$B172,"",IF(COUNTIF(KP172:KT172,"不要")=3,"",IF(AND($F$12&gt;=$B172,ISNUMBER(KN172)=TRUE),KN172,0)))</f>
        <v/>
      </c>
      <c r="KZ172" s="192" t="str">
        <f ca="1">IF($F$12&lt;$B172,"",IF(AND($F$12&gt;=$B172,INDIRECT("'総括分析データ '!"&amp;KZ$78&amp;$C172)&lt;&gt;""),VALUE(INDIRECT("'総括分析データ '!"&amp;KZ$78&amp;$C172)),""))</f>
        <v/>
      </c>
      <c r="LB172" s="192" t="str">
        <f ca="1">IF($F$12&lt;$B172,"",IF(OR(AND($F$12&gt;=$B172,COUNTIF($F$22:$I$32,"交通情報")=0),$D172=0),"不要",IF(AND($F$12&gt;=$B172,COUNTIF($F$22:$I$32,"交通情報")&gt;=1,$D172=1,KZ172&lt;&gt;""),"OK","NG")))</f>
        <v>不要</v>
      </c>
      <c r="LD172" s="192" t="str">
        <f ca="1">IF($F$12&lt;$B172,"",IF(OR(AND($F$12&gt;=$B172,COUNTIF($F$35:$I$45,"交通情報")=0),$F172=0),"不要",IF(AND($F$12&gt;=$B172,COUNTIF($F$35:$I$45,"交通情報")&gt;=1,$F172=1,KZ172&lt;&gt;""),"OK","NG")))</f>
        <v>不要</v>
      </c>
      <c r="LF172" s="192" t="str">
        <f ca="1">IF($F$12&lt;$B172,"",IF(OR(AND($F$12&gt;=$B172,COUNTIF($F$48:$I$58,"交通情報")=0),$H172=0),"不要",IF(AND($F$12&gt;=$B172,COUNTIF($F$48:$I$58,"交通情報")&gt;=1,$H172=1,KZ172&lt;&gt;""),"OK","NG")))</f>
        <v>不要</v>
      </c>
      <c r="LH172" s="192" t="str">
        <f ca="1">IF($F$12&lt;$B172,"",IF(COUNTIF(LB172:LF172,"不要")=3,"OK",IF($N172="NG","日数NG",IF(KZ172="","OK",IF(AND(KZ172&gt;=0,KZ172&lt;&gt;"",ROUNDUP(KZ172,0)-ROUNDDOWN(KZ172,0)=0),"OK","NG")))))</f>
        <v>OK</v>
      </c>
      <c r="LJ172" s="107" t="str">
        <f ca="1">IF($F$12&lt;$B172,"",IF(COUNTIF(LB172:LF172,"不要")=3,"",IF(AND($F$12&gt;=$B172,ISNUMBER(KZ172)=TRUE),KZ172,0)))</f>
        <v/>
      </c>
      <c r="LL172" s="192" t="str">
        <f ca="1">IF($F$12&lt;$B172,"",IF(AND($F$12&gt;=$B172,INDIRECT("'総括分析データ '!"&amp;LL$78&amp;$C172)&lt;&gt;""),VALUE(INDIRECT("'総括分析データ '!"&amp;LL$78&amp;$C172)),""))</f>
        <v/>
      </c>
      <c r="LN172" s="192" t="str">
        <f ca="1">IF($F$12&lt;$B172,"",IF(OR(AND($F$12&gt;=$B172,COUNTIF($F$22:$I$32,"交通情報")=0),$D172=0),"不要",IF(AND($F$12&gt;=$B172,COUNTIF($F$22:$I$32,"交通情報")&gt;=1,$J172="NG"),"日数NG",IF(AND($F$12&gt;=$B172,COUNTIF($F$22:$I$32,"交通情報")&gt;=1,$D172=1,LL172&lt;&gt;""),"OK","NG"))))</f>
        <v>不要</v>
      </c>
      <c r="LP172" s="192" t="str">
        <f ca="1">IF($F$12&lt;$B172,"",IF(OR(AND($F$12&gt;=$B172,COUNTIF($F$35:$I$45,"交通情報")=0),$F172=0),"不要",IF(AND($F$12&gt;=$B172,COUNTIF($F$35:$I$45,"交通情報")&gt;=1,$J172="NG"),"日数NG",IF(AND($F$12&gt;=$B172,COUNTIF($F$35:$I$45,"交通情報")&gt;=1,$F172=1,LL172&lt;&gt;""),"OK","NG"))))</f>
        <v>不要</v>
      </c>
      <c r="LR172" s="192" t="str">
        <f ca="1">IF($F$12&lt;$B172,"",IF(OR(AND($F$12&gt;=$B172,COUNTIF($F$48:$I$58,"交通情報")=0),$H172=0),"不要",IF(AND($F$12&gt;=$B172,COUNTIF($F$48:$I$58,"交通情報")&gt;=1,$J172="NG"),"日数NG",IF(AND($F$12&gt;=$B172,COUNTIF($F$48:$I$58,"交通情報")&gt;=1,$H172=1,LL172&lt;&gt;""),"OK","NG"))))</f>
        <v>不要</v>
      </c>
      <c r="LT172" s="192" t="str">
        <f ca="1">IF($F$12&lt;$B172,"",IF(COUNTIF(LN172:LR172,"不要")=3,"OK",IF($N172="NG","日数NG",IF(LL172&gt;=0,"OK","NG"))))</f>
        <v>OK</v>
      </c>
      <c r="LV172" s="192" t="str">
        <f ca="1">IF($F$12&lt;$B172,"",IF(COUNTIF(LN172:LR172,"不要")=3,"OK",IF($N172="NG","日数NG",IF(OR(AND($F$12&gt;=$B172,$N172="OK",$CH172&gt;=0,LL172&lt;=$CH172),AND($F$12&gt;=$B172,$N172="OK",$CH172="",LL172&lt;=$L172*1440)),"OK","NG"))))</f>
        <v>OK</v>
      </c>
      <c r="LX172" s="107" t="str">
        <f ca="1">IF($F$12&lt;$B172,"",IF(COUNTIF(LN172:LR172,"不要")=3,"",IF(AND($F$12&gt;=$B172,ISNUMBER(LL172)=TRUE),LL172,0)))</f>
        <v/>
      </c>
      <c r="LZ172">
        <v>47</v>
      </c>
      <c r="MB172" s="192" t="str">
        <f ca="1">IF($F$12&lt;$B172,"",IF(AND($F$12&gt;=$B172,INDIRECT("'総括分析データ '!"&amp;MB$78&amp;$C172)&lt;&gt;""),VALUE(INDIRECT("'総括分析データ '!"&amp;MB$78&amp;$C172)),""))</f>
        <v/>
      </c>
      <c r="MD172" s="192" t="str">
        <f ca="1">IF($F$12&lt;$B172,"",IF(OR(AND($F$12&gt;=$B172,COUNTIF($F$22:$I$32,"温度情報")=0),$D172=0),"不要",IF(AND($F$12&gt;=$B172,COUNTIF($F$22:$I$32,"温度情報")&gt;=1,$J172="NG"),"日数NG",IF(AND($F$12&gt;=$B172,COUNTIF($F$22:$I$32,"温度情報")&gt;=1,$D172=1,MB172&lt;&gt;""),"OK","NG"))))</f>
        <v>不要</v>
      </c>
      <c r="MF172" s="192" t="str">
        <f ca="1">IF($F$12&lt;$B172,"",IF(OR(AND($F$12&gt;=$B172,COUNTIF($F$35:$I$45,"温度情報")=0),$F172=0),"不要",IF(AND($F$12&gt;=$B172,COUNTIF($F$35:$I$45,"温度情報")&gt;=1,$J172="NG"),"日数NG",IF(AND($F$12&gt;=$B172,COUNTIF($F$35:$I$45,"温度情報")&gt;=1,$F172=1,MB172&lt;&gt;""),"OK","NG"))))</f>
        <v>不要</v>
      </c>
      <c r="MH172" s="192" t="str">
        <f ca="1">IF($F$12&lt;$B172,"",IF(OR(AND($F$12&gt;=$B172,COUNTIF($F$48:$I$58,"温度情報")=0),$H172=0),"不要",IF(AND($F$12&gt;=$B172,COUNTIF($F$48:$I$58,"温度情報")&gt;=1,$J172="NG"),"日数NG",IF(AND($F$12&gt;=$B172,COUNTIF($F$48:$I$58,"温度情報")&gt;=1,$H172=1,MB172&lt;&gt;""),"OK","NG"))))</f>
        <v>不要</v>
      </c>
      <c r="MJ172" s="192" t="str">
        <f ca="1">IF($F$12&lt;$B172,"",IF(COUNTIF(MD172:MH172,"不要")=3,"OK",IF(AND($F$12&gt;=$B172,MB172&gt;100,MB172&lt;-100),"BC","OK")))</f>
        <v>OK</v>
      </c>
      <c r="ML172" s="107" t="str">
        <f ca="1">IF($F$12&lt;$B172,"",IF(COUNTIF(MD172:MH172,"不要")=3,"",IF(AND($F$12&gt;=$B172,ISNUMBER(MB172)=TRUE),MB172,0)))</f>
        <v/>
      </c>
      <c r="MN172" s="192" t="str">
        <f ca="1">IF($F$12&lt;$B172,"",IF(AND($F$12&gt;=$B172,INDIRECT("'総括分析データ '!"&amp;MN$78&amp;$C172)&lt;&gt;""),VALUE(INDIRECT("'総括分析データ '!"&amp;MN$78&amp;$C172)),""))</f>
        <v/>
      </c>
      <c r="MP172" s="192" t="str">
        <f ca="1">IF($F$12&lt;$B172,"",IF(OR(AND($F$12&gt;=$B172,COUNTIF($F$22:$I$32,"温度情報")=0),$D172=0),"不要",IF(AND($F$12&gt;=$B172,COUNTIF($F$22:$I$32,"温度情報")&gt;=1,$J172="NG"),"日数NG",IF(AND($F$12&gt;=$B172,COUNTIF($F$22:$I$32,"温度情報")&gt;=1,$D172=1,MN172&lt;&gt;""),"OK","NG"))))</f>
        <v>不要</v>
      </c>
      <c r="MR172" s="192" t="str">
        <f ca="1">IF($F$12&lt;$B172,"",IF(OR(AND($F$12&gt;=$B172,COUNTIF($F$35:$I$45,"温度情報")=0),$F172=0),"不要",IF(AND($F$12&gt;=$B172,COUNTIF($F$35:$I$45,"温度情報")&gt;=1,$J172="NG"),"日数NG",IF(AND($F$12&gt;=$B172,COUNTIF($F$35:$I$45,"温度情報")&gt;=1,$F172=1,MN172&lt;&gt;""),"OK","NG"))))</f>
        <v>不要</v>
      </c>
      <c r="MT172" s="192" t="str">
        <f ca="1">IF($F$12&lt;$B172,"",IF(OR(AND($F$12&gt;=$B172,COUNTIF($F$48:$I$58,"温度情報")=0),$H172=0),"不要",IF(AND($F$12&gt;=$B172,COUNTIF($F$48:$I$58,"温度情報")&gt;=1,$J172="NG"),"日数NG",IF(AND($F$12&gt;=$B172,COUNTIF($F$48:$I$58,"温度情報")&gt;=1,$H172=1,MN172&lt;&gt;""),"OK","NG"))))</f>
        <v>不要</v>
      </c>
      <c r="MV172" s="192" t="str">
        <f ca="1">IF($F$12&lt;$B172,"",IF(COUNTIF(MP172:MT172,"不要")=3,"OK",IF(AND($F$12&gt;=$B172,MN172&gt;100,MN172&lt;-100),"BC","OK")))</f>
        <v>OK</v>
      </c>
      <c r="MX172" s="107" t="str">
        <f ca="1">IF($F$12&lt;$B172,"",IF(COUNTIF(MP172:MT172,"不要")=3,"",IF(AND($F$12&gt;=$B172,ISNUMBER(MN172)=TRUE),MN172,0)))</f>
        <v/>
      </c>
      <c r="MZ172" s="192" t="str">
        <f ca="1">IF($F$12&lt;$B172,"",IF(AND($F$12&gt;=$B172,INDIRECT("'総括分析データ '!"&amp;MZ$78&amp;$C172)&lt;&gt;""),VALUE(INDIRECT("'総括分析データ '!"&amp;MZ$78&amp;$C172)),""))</f>
        <v/>
      </c>
      <c r="NB172" s="192" t="str">
        <f ca="1">IF($F$12&lt;$B172,"",IF(OR(AND($F$12&gt;=$B172,COUNTIF($F$22:$I$32,"温度情報")=0),$D172=0),"不要",IF(AND($F$12&gt;=$B172,COUNTIF($F$22:$I$32,"温度情報")&gt;=1,$J172="NG"),"日数NG",IF(AND($F$12&gt;=$B172,COUNTIF($F$22:$I$32,"温度情報")&gt;=1,$D172=1,MZ172&lt;&gt;""),"OK","NG"))))</f>
        <v>不要</v>
      </c>
      <c r="ND172" s="192" t="str">
        <f ca="1">IF($F$12&lt;$B172,"",IF(OR(AND($F$12&gt;=$B172,COUNTIF($F$35:$I$45,"温度情報")=0),$F172=0),"不要",IF(AND($F$12&gt;=$B172,COUNTIF($F$35:$I$45,"温度情報")&gt;=1,$J172="NG"),"日数NG",IF(AND($F$12&gt;=$B172,COUNTIF($F$35:$I$45,"温度情報")&gt;=1,$F172=1,MZ172&lt;&gt;""),"OK","NG"))))</f>
        <v>不要</v>
      </c>
      <c r="NF172" s="192" t="str">
        <f ca="1">IF($F$12&lt;$B172,"",IF(OR(AND($F$12&gt;=$B172,COUNTIF($F$48:$I$58,"温度情報")=0),$H172=0),"不要",IF(AND($F$12&gt;=$B172,COUNTIF($F$48:$I$58,"温度情報")&gt;=1,$J172="NG"),"日数NG",IF(AND($F$12&gt;=$B172,COUNTIF($F$48:$I$58,"温度情報")&gt;=1,$H172=1,MZ172&lt;&gt;""),"OK","NG"))))</f>
        <v>不要</v>
      </c>
      <c r="NH172" s="192" t="str">
        <f ca="1">IF($F$12&lt;$B172,"",IF(COUNTIF(NB172:NF172,"不要")=3,"OK",IF($N172="NG","日数NG",IF(MZ172="","OK",IF(AND(MZ172&gt;=0,MZ172&lt;&gt;"",ROUNDUP(MZ172,0)-ROUNDDOWN(MZ172,0)=0),"OK","NG")))))</f>
        <v>OK</v>
      </c>
      <c r="NJ172" s="107" t="str">
        <f ca="1">IF($F$12&lt;$B172,"",IF(COUNTIF(NB172:NF172,"不要")=3,"",IF(AND($F$12&gt;=$B172,ISNUMBER(MZ172)=TRUE),MZ172,0)))</f>
        <v/>
      </c>
      <c r="NL172">
        <v>47</v>
      </c>
      <c r="NN172" s="192" t="str">
        <f ca="1">IF($F$12&lt;$B172,"",IF(AND($F$12&gt;=$B172,INDIRECT("'総括分析データ '!"&amp;NN$78&amp;$C172)&lt;&gt;""),INDIRECT("'総括分析データ '!"&amp;NN$78&amp;$C172),""))</f>
        <v/>
      </c>
      <c r="NP172" s="192" t="str">
        <f>IF(OR($F$12&lt;$B172,AND($F$64="",$H$64="",$J$64="")),"",IF(AND($F$12&gt;=$B172,OR($F$64="",$D172=0)),"不要",IF(AND($F$12&gt;=$B172,$F$64&lt;&gt;"",$D172=1,NN172&lt;&gt;""),"OK","NG")))</f>
        <v/>
      </c>
      <c r="NR172" s="192" t="str">
        <f>IF(OR($F$12&lt;$B172,AND($F$64="",$H$64="",$J$64="")),"",IF(AND($F$12&gt;=$B172,OR($H$64="",$H$64=17,$D172=0)),"不要",IF(AND($F$12&gt;=$B172,$H$64&lt;&gt;"",$D172=1,NN172&lt;&gt;""),"OK","NG")))</f>
        <v/>
      </c>
      <c r="NT172" s="107" t="str">
        <f>IF(OR(COUNTIF(NP172:NR172,"不要")=2,AND(NP172="",NR172="")),"",NN172)</f>
        <v/>
      </c>
      <c r="NV172" s="192" t="str">
        <f ca="1">IF($F$12&lt;$B172,"",IF(AND($F$12&gt;=$B172,INDIRECT("'総括分析データ '!"&amp;NV$78&amp;$C172)&lt;&gt;""),INDIRECT("'総括分析データ '!"&amp;NV$78&amp;$C172),""))</f>
        <v/>
      </c>
      <c r="NX172" s="192" t="str">
        <f>IF(OR($F$12&lt;$B172,AND($F$66="",$H$66="",$J$66="")),"",IF(AND($F$12&gt;=$B172,OR($F$66="",$D172=0)),"不要",IF(AND($F$12&gt;=$B172,$F$66&lt;&gt;"",$D172=1,NV172&lt;&gt;""),"OK","NG")))</f>
        <v/>
      </c>
      <c r="NZ172" s="192" t="str">
        <f>IF(OR($F$12&lt;$B172,AND($F$66="",$H$66="",$J$66="")),"",IF(AND($F$12&gt;=$B172,OR($H$66="",$H$66=17,$D172=0)),"不要",IF(AND($F$12&gt;=$B172,$H$66&lt;&gt;"",$D172=1,NV172&lt;&gt;""),"OK","NG")))</f>
        <v/>
      </c>
      <c r="OB172" s="107" t="str">
        <f>IF(OR(COUNTIF(NX172:NZ172,"不要")=2,AND(NX172="",NZ172="")),"",NV172)</f>
        <v/>
      </c>
      <c r="OD172" s="192" t="str">
        <f ca="1">IF($F$12&lt;$B172,"",IF(AND($F$12&gt;=$B172,INDIRECT("'総括分析データ '!"&amp;OD$78&amp;$C172)&lt;&gt;""),INDIRECT("'総括分析データ '!"&amp;OD$78&amp;$C172),""))</f>
        <v/>
      </c>
      <c r="OF172" s="192" t="str">
        <f>IF(OR($F$12&lt;$B172,AND($F$68="",$H$68="",$J$68="")),"",IF(AND($F$12&gt;=$B172,OR($F$68="",$D172=0)),"不要",IF(AND($F$12&gt;=$B172,$F$68&lt;&gt;"",$D172=1,OD172&lt;&gt;""),"OK","NG")))</f>
        <v/>
      </c>
      <c r="OH172" s="192" t="str">
        <f>IF(OR($F$12&lt;$B172,AND($F$68="",$H$68="",$J$68="")),"",IF(AND($F$12&gt;=$B172,OR($H$68="",$H$68=17,$D172=0)),"不要",IF(AND($F$12&gt;=$B172,$H$68&lt;&gt;"",$D172=1,OD172&lt;&gt;""),"OK","NG")))</f>
        <v/>
      </c>
      <c r="OJ172" s="107" t="str">
        <f>IF(OR(COUNTIF(OF172:OH172,"不要")=2,AND(OF172="",OH172="")),"",OD172)</f>
        <v/>
      </c>
      <c r="OL172" s="192" t="str">
        <f ca="1">IF($F$12&lt;$B172,"",IF(AND($F$12&gt;=$B172,INDIRECT("'総括分析データ '!"&amp;OL$78&amp;$C172)&lt;&gt;""),INDIRECT("'総括分析データ '!"&amp;OL$78&amp;$C172),""))</f>
        <v/>
      </c>
      <c r="ON172" s="192" t="str">
        <f>IF(OR($F$12&lt;$B172,AND($F$70="",$H$70="",$J$70="")),"",IF(AND($F$12&gt;=$B172,OR($F$70="",$D172=0)),"不要",IF(AND($F$12&gt;=$B172,$F$70&lt;&gt;"",$D172=1,OL172&lt;&gt;""),"OK","NG")))</f>
        <v/>
      </c>
      <c r="OP172" s="192" t="str">
        <f>IF(OR($F$12&lt;$B172,AND($F$70="",$H$70="",$J$70="")),"",IF(AND($F$12&gt;=$B172,OR($H$70="",$H$70=17,$D172=0)),"不要",IF(AND($F$12&gt;=$B172,$H$70&lt;&gt;"",$D172=1,OL172&lt;&gt;""),"OK","NG")))</f>
        <v/>
      </c>
      <c r="OR172" s="107" t="str">
        <f>IF(OR(COUNTIF(ON172:OP172,"不要")=2,AND(ON172="",OP172="")),"",OL172)</f>
        <v/>
      </c>
    </row>
    <row r="173" spans="2:408" ht="5.0999999999999996" customHeight="1" thickBot="1" x14ac:dyDescent="0.2">
      <c r="L173" s="6"/>
      <c r="CT173" s="108"/>
      <c r="EF173" s="108"/>
      <c r="FJ173" s="108"/>
      <c r="FL173" s="108"/>
      <c r="FZ173" s="108"/>
      <c r="GR173" s="108"/>
      <c r="HF173" s="108"/>
      <c r="HV173" s="108"/>
      <c r="IT173" s="6"/>
      <c r="JL173" s="108"/>
      <c r="JX173" s="6"/>
      <c r="KJ173" s="6"/>
      <c r="KX173" s="6"/>
      <c r="LJ173" s="6"/>
      <c r="LX173" s="108"/>
      <c r="ML173" s="6"/>
      <c r="MX173" s="6"/>
      <c r="NJ173" s="6"/>
    </row>
    <row r="174" spans="2:408" ht="14.25" thickBot="1" x14ac:dyDescent="0.2">
      <c r="B174">
        <v>48</v>
      </c>
      <c r="C174">
        <v>61</v>
      </c>
      <c r="D174" s="52">
        <f ca="1">IF($F$12&lt;$B174,"",IF(AND($F$12&gt;=$B174,INDIRECT("'総括分析データ '!"&amp;D$78&amp;$C174)="○"),1,IF(AND($F$12&gt;=$B174,INDIRECT("'総括分析データ '!"&amp;D$78&amp;$C174)&lt;&gt;"○"),0)))</f>
        <v>0</v>
      </c>
      <c r="F174" s="52">
        <f ca="1">IF($F$12&lt;$B174,"",IF(AND($F$12&gt;=$B174,INDIRECT("'総括分析データ '!"&amp;F$78&amp;$C174)="○"),1,IF(AND($F$12&gt;=$B174,INDIRECT("'総括分析データ '!"&amp;F$78&amp;$C174)&lt;&gt;"○"),0)))</f>
        <v>0</v>
      </c>
      <c r="H174" s="52">
        <f ca="1">IF($F$12&lt;$B174,"",IF(AND($F$12&gt;=$B174,INDIRECT("'総括分析データ '!"&amp;H$78&amp;$C174)="○"),1,IF(AND($F$12&gt;=$B174,INDIRECT("'総括分析データ '!"&amp;H$78&amp;$C174)&lt;&gt;"○"),0)))</f>
        <v>0</v>
      </c>
      <c r="J174" s="192" t="str">
        <f ca="1">IF($F$12&lt;B174,"",IF(AND($F$12&gt;=B174,$F$18="",H174=1),"NG",IF(AND($F$12&gt;=B174,$F$18=17,D174=0,F174=0,H174=0),"NG",IF(AND($F$12&gt;=B174,$F$18="",D174=0,F174=0),"NG",IF(AND($F$12&gt;=B174,OR(D174&gt;=2,F174&gt;=2,H174&gt;=2)),"NG","OK")))))</f>
        <v>NG</v>
      </c>
      <c r="L174" s="52">
        <f ca="1">IF($F$12&lt;B174,"",IF(ISNUMBER(INDIRECT("'総括分析データ '!"&amp;L$78&amp;$C174))=TRUE,VALUE(INDIRECT("'総括分析データ '!"&amp;L$78&amp;$C174)),0))</f>
        <v>0</v>
      </c>
      <c r="N174" s="192" t="str">
        <f ca="1">IF($F$12&lt;$B174,"",IF(AND(L174="",L174&lt;10),"NG","OK"))</f>
        <v>OK</v>
      </c>
      <c r="O174" s="6"/>
      <c r="P174" s="52" t="str">
        <f ca="1">IF($F$12&lt;$B174,"",IF(AND($F$12&gt;=$B174,INDIRECT("'総括分析データ '!"&amp;P$78&amp;$C174)&lt;&gt;""),INDIRECT("'総括分析データ '!"&amp;P$78&amp;$C174),""))</f>
        <v/>
      </c>
      <c r="R174" s="52" t="str">
        <f ca="1">IF($F$12&lt;$B174,"",IF(AND($F$12&gt;=$B174,INDIRECT("'総括分析データ '!"&amp;R$78&amp;$C174)&lt;&gt;""),UPPER(INDIRECT("'総括分析データ '!"&amp;R$78&amp;$C174)),""))</f>
        <v/>
      </c>
      <c r="T174" s="52" t="str">
        <f ca="1">IF($F$12&lt;$B174,"",IF(AND($F$12&gt;=$B174,INDIRECT("'総括分析データ '!"&amp;T$78&amp;$C174)&lt;&gt;""),INDIRECT("'総括分析データ '!"&amp;T$78&amp;$C174),""))</f>
        <v/>
      </c>
      <c r="V174" s="52" t="str">
        <f ca="1">IF($F$12&lt;$B174,"",IF(AND($F$12&gt;=$B174,INDIRECT("'総括分析データ '!"&amp;V$78&amp;$C174)&lt;&gt;""),VALUE(INDIRECT("'総括分析データ '!"&amp;V$78&amp;$C174)),""))</f>
        <v/>
      </c>
      <c r="X174" s="192" t="str">
        <f ca="1">IF($F$12&lt;$B174,"",IF(AND($F$12&gt;=$B174,COUNTIF(プルダウンリスト!$F$3:$F$137,反映・確認シート!P174)=1,COUNTIF(プルダウンリスト!$H$3:$H$4233,反映・確認シート!R174)&gt;=1,T174&lt;&gt;"",V174&lt;&gt;""),"OK","NG"))</f>
        <v>NG</v>
      </c>
      <c r="Z174" s="453" t="str">
        <f ca="1">P174&amp;R174&amp;T174&amp;V174</f>
        <v/>
      </c>
      <c r="AA174" s="454"/>
      <c r="AB174" s="455"/>
      <c r="AD174" s="453" t="str">
        <f ca="1">IF($F$12&lt;$B174,"",IF(AND($F$12&gt;=$B174,INDIRECT("'総括分析データ '!"&amp;AD$78&amp;$C174)&lt;&gt;""),ASC(INDIRECT("'総括分析データ '!"&amp;AD$78&amp;$C174)),""))</f>
        <v/>
      </c>
      <c r="AE174" s="454"/>
      <c r="AF174" s="455"/>
      <c r="AH174" s="192" t="str">
        <f ca="1">IF($F$12&lt;$B174,"",IF(AND($F$12&gt;=$B174,AD174&lt;&gt;""),"OK","NG"))</f>
        <v>NG</v>
      </c>
      <c r="AJ174" s="462" t="str">
        <f ca="1">IF($F$12&lt;$B174,"",IF(AND($F$12&gt;=$B174,INDIRECT("'総括分析データ '!"&amp;AJ$78&amp;$C174)&lt;&gt;""),DBCS(SUBSTITUTE(SUBSTITUTE(INDIRECT("'総括分析データ '!"&amp;AJ$78&amp;$C174),"　"," ")," ","")),""))</f>
        <v/>
      </c>
      <c r="AK174" s="463"/>
      <c r="AL174" s="464"/>
      <c r="AN174" s="192" t="str">
        <f ca="1">IF($F$12&lt;$B174,"",IF(AND($F$12&gt;=$B174,AJ174&lt;&gt;""),"OK","BC"))</f>
        <v>BC</v>
      </c>
      <c r="AP174" s="52" t="str">
        <f ca="1">IF(OR($F$12&lt;$B174,INDIRECT("'総括分析データ '!"&amp;AP$78&amp;$C174)=""),"",INDIRECT("'総括分析データ '!"&amp;AP$78&amp;$C174))</f>
        <v/>
      </c>
      <c r="AR174" s="192" t="str">
        <f ca="1">IF($F$12&lt;$B174,"",IF(AND($F$12&gt;=$B174,COUNTIF(プルダウンリスト!$C$13:$C$16,反映・確認シート!AP174)=1),"OK","NG"))</f>
        <v>NG</v>
      </c>
      <c r="AT174">
        <v>48</v>
      </c>
      <c r="AV174" s="192" t="str">
        <f ca="1">IF($F$12&lt;$B174,"",IF(AND($F$12&gt;=$B174,INDIRECT("'総括分析データ '!"&amp;AV$78&amp;$C174)&lt;&gt;""),INDIRECT("'総括分析データ '!"&amp;AV$78&amp;$C174),""))</f>
        <v/>
      </c>
      <c r="AX174" s="192" t="str">
        <f ca="1">IF($F$12&lt;$B174,"",IF($N174="NG","日数NG",IF(OR(AND($F$6="連携前",$F$12&gt;=$B174,AV174&gt;0,AV174&lt;L174*2880),AND($F$6="連携後",$F$12&gt;=$B174,AV174&gt;=0,AV174&lt;L174*2880)),"OK","NG")))</f>
        <v>NG</v>
      </c>
      <c r="AZ174" s="92">
        <f ca="1">IF($F$12&lt;$B174,"",IF(AND($F$12&gt;=$B174,ISNUMBER(AV174)=TRUE),AV174,0))</f>
        <v>0</v>
      </c>
      <c r="BB174" s="192" t="str">
        <f ca="1">IF($F$12&lt;$B174,"",IF(AND($F$12&gt;=$B174,INDIRECT("'総括分析データ '!"&amp;BB$78&amp;$C174)&lt;&gt;""),VALUE(INDIRECT("'総括分析データ '!"&amp;BB$78&amp;$C174)),""))</f>
        <v/>
      </c>
      <c r="BD174" s="192" t="str">
        <f ca="1">IF($F$12&lt;$B174,"",IF($N174="NG","日数NG",IF(BB174="","NG",IF(AND($F$12&gt;=$B174,$BB174&lt;=$L174*100),"OK","BC"))))</f>
        <v>NG</v>
      </c>
      <c r="BF174" s="192" t="str">
        <f ca="1">IF($F$12&lt;$B174,"",IF(OR($AX174="NG",$AX174="日数NG"),"距離NG",IF(AND($F$12&gt;=$B174,OR(AND($F$6="連携前",$BB174&gt;0),AND($F$6="連携後",$AZ174=0,$BB174=0),AND($F$6="連携後",$AZ174&gt;0,$BB174&gt;0))),"OK","NG")))</f>
        <v>距離NG</v>
      </c>
      <c r="BH174" s="92" t="str">
        <f ca="1">IF($F$12&lt;$B174,"",BB174)</f>
        <v/>
      </c>
      <c r="BJ174" s="192" t="str">
        <f ca="1">IF($F$12&lt;$B174,"",IF(AND($F$12&gt;=$B174,INDIRECT("'総括分析データ '!"&amp;BJ$78&amp;$C174)&lt;&gt;""),VALUE(INDIRECT("'総括分析データ '!"&amp;BJ$78&amp;$C174)),""))</f>
        <v/>
      </c>
      <c r="BL174" s="192" t="str">
        <f ca="1">IF($F$12&lt;$B174,"",IF($N174="NG","日数NG",IF(AND(BJ174&gt;=0,BJ174&lt;&gt;"",BJ174&lt;=100),"OK","NG")))</f>
        <v>NG</v>
      </c>
      <c r="BN174" s="92">
        <f ca="1">IF($F$12&lt;$B174,"",IF(AND($F$12&gt;=$B174,ISNUMBER(BJ174)=TRUE),BJ174,0))</f>
        <v>0</v>
      </c>
      <c r="BP174" s="192" t="str">
        <f ca="1">IF($F$12&lt;$B174,"",IF(AND($F$12&gt;=$B174,INDIRECT("'総括分析データ '!"&amp;BP$78&amp;$C174)&lt;&gt;""),VALUE(INDIRECT("'総括分析データ '!"&amp;BP$78&amp;$C174)),""))</f>
        <v/>
      </c>
      <c r="BR174" s="192" t="str">
        <f ca="1">IF($F$12&lt;$B174,"",IF(OR($AX174="NG",$AX174="日数NG"),"距離NG",IF(BP174="","NG",IF(AND($F$12&gt;=$B174,OR(AND($F$6="連携前",$BP174&gt;0),AND($F$6="連携後",$AZ174=0,$BP174=0),AND($F$6="連携後",$AZ174&gt;0,$BP174&gt;0))),"OK","NG"))))</f>
        <v>距離NG</v>
      </c>
      <c r="BT174" s="92">
        <f ca="1">IF($F$12&lt;$B174,"",IF(AND($F$12&gt;=$B174,ISNUMBER(BP174)=TRUE),BP174,0))</f>
        <v>0</v>
      </c>
      <c r="BV174" s="192" t="str">
        <f ca="1">IF($F$12&lt;$B174,"",IF(AND($F$12&gt;=$B174,INDIRECT("'総括分析データ '!"&amp;BV$78&amp;$C174)&lt;&gt;""),VALUE(INDIRECT("'総括分析データ '!"&amp;BV$78&amp;$C174)),""))</f>
        <v/>
      </c>
      <c r="BX174" s="192" t="str">
        <f ca="1">IF($F$12&lt;$B174,"",IF(AND($F$12&gt;=$B174,$F$16=5,$BV174=""),"NG","OK"))</f>
        <v>OK</v>
      </c>
      <c r="BZ174" s="192" t="str">
        <f ca="1">IF($F$12&lt;$B174,"",IF(AND($F$12&gt;=$B174,$BP174&lt;&gt;"",$BV174&gt;$BP174),"NG","OK"))</f>
        <v>OK</v>
      </c>
      <c r="CB174" s="92">
        <f ca="1">IF($F$12&lt;$B174,"",IF(AND($F$12&gt;=$B174,ISNUMBER(BV174)=TRUE),BV174,0))</f>
        <v>0</v>
      </c>
      <c r="CD174" s="92">
        <f ca="1">IF($F$12&lt;$B174,"",IF(AND($F$12&gt;=$B174,ISNUMBER(INDIRECT("'総括分析データ '!"&amp;CD$78&amp;$C174)=TRUE)),INDIRECT("'総括分析データ '!"&amp;CD$78&amp;$C174),0))</f>
        <v>0</v>
      </c>
      <c r="CF174">
        <v>48</v>
      </c>
      <c r="CH174" s="192" t="str">
        <f ca="1">IF($F$12&lt;$B174,"",IF(AND($F$12&gt;=$B174,INDIRECT("'総括分析データ '!"&amp;CH$78&amp;$C174)&lt;&gt;""),VALUE(INDIRECT("'総括分析データ '!"&amp;CH$78&amp;$C174)),""))</f>
        <v/>
      </c>
      <c r="CJ174" s="192" t="str">
        <f ca="1">IF($F$12&lt;$B174,"",IF(OR(AND($F$12&gt;=$B174,COUNTIF($F$22:$I$32,"走行時間")=0),$D174=0),"不要",IF(AND($F$12&gt;=$B174,COUNTIF($F$22:$I$32,"走行時間")=1,$J174="NG"),"日数NG",IF(AND($F$12&gt;=$B174,COUNTIF($F$22:$I$32,"走行時間")=1,$D174=1,$CH174&lt;&gt;""),"OK","NG"))))</f>
        <v>不要</v>
      </c>
      <c r="CL174" s="192" t="str">
        <f ca="1">IF($F$12&lt;$B174,"",IF(OR(AND($F$12&gt;=$B174,COUNTIF($F$35:$I$45,"走行時間")=0),$F174=0),"不要",IF(AND($F$12&gt;=$B174,COUNTIF($F$35:$I$45,"走行時間")=1,$J174="NG"),"日数NG",IF(AND($F$12&gt;=$B174,COUNTIF($F$35:$I$45,"走行時間")=1,$F174=1,$CH174&lt;&gt;""),"OK","NG"))))</f>
        <v>不要</v>
      </c>
      <c r="CN174" s="192" t="str">
        <f ca="1">IF($F$12&lt;$B174,"",IF(OR(AND($F$12&gt;=$B174,COUNTIF($F$48:$I$58,"走行時間")=0),$H174=0),"不要",IF(AND($F$12&gt;=$B174,COUNTIF($F$48:$I$58,"走行時間")=1,$J174="NG"),"日数NG",IF(AND($F$12&gt;=$B174,COUNTIF($F$48:$I$58,"走行時間")=1,$H174=1,$CH174&lt;&gt;""),"OK","NG"))))</f>
        <v>不要</v>
      </c>
      <c r="CP174" s="192" t="str">
        <f ca="1">IF($F$12&lt;$B174,"",IF(COUNTIF($CJ174:$CN174,"不要")=3,"OK",IF(OR($AX174="NG",$AX174="日数NG"),"距離NG",IF(AND($F$12&gt;=$B174,OR(AND($F$6="連携前",CH174&gt;0),AND($F$6="連携後",$AZ174=0,CH174=0),AND($F$6="連携後",$AZ174&gt;0,CH174&gt;0))),"OK","NG"))))</f>
        <v>OK</v>
      </c>
      <c r="CR174" s="192" t="str">
        <f ca="1">IF($F$12&lt;$B174,"",IF(COUNTIF($CJ174:$CN174,"不要")=3,"OK",IF(OR($AX174="NG",$AX174="日数NG"),"距離NG",IF(AND($F$12&gt;=$B174,$L174*1440&gt;=CH174),"OK","NG"))))</f>
        <v>OK</v>
      </c>
      <c r="CT174" s="107" t="str">
        <f ca="1">IF(OR(COUNTIF($CJ174:$CN174,"不要")=3,$F$12&lt;$B174),"",IF(AND($F$12&gt;=$B174,ISNUMBER(CH174)=TRUE),CH174,0))</f>
        <v/>
      </c>
      <c r="CV174" s="192" t="str">
        <f ca="1">IF($F$12&lt;$B174,"",IF(AND($F$12&gt;=$B174,INDIRECT("'総括分析データ '!"&amp;CV$78&amp;$C174)&lt;&gt;""),VALUE(INDIRECT("'総括分析データ '!"&amp;CV$78&amp;$C174)),""))</f>
        <v/>
      </c>
      <c r="CX174" s="192" t="str">
        <f ca="1">IF($F$12&lt;$B174,"",IF(OR(AND($F$12&gt;=$B174,COUNTIF($F$22:$I$32,"平均速度")=0),$D174=0),"不要",IF(AND($F$12&gt;=$B174,COUNTIF($F$22:$I$32,"平均速度")=1,$J174="NG"),"日数NG",IF(AND($F$12&gt;=$B174,COUNTIF($F$22:$I$32,"平均速度")=1,$D174=1,$CH174&lt;&gt;""),"OK","NG"))))</f>
        <v>不要</v>
      </c>
      <c r="CZ174" s="192" t="str">
        <f ca="1">IF($F$12&lt;$B174,"",IF(OR(AND($F$12&gt;=$B174,COUNTIF($F$35:$I$45,"平均速度")=0),$F174=0),"不要",IF(AND($F$12&gt;=$B174,COUNTIF($F$35:$I$45,"平均速度")=1,$J174="NG"),"日数NG",IF(AND($F$12&gt;=$B174,COUNTIF($F$35:$I$45,"平均速度")=1,$F174=1,$CH174&lt;&gt;""),"OK","NG"))))</f>
        <v>不要</v>
      </c>
      <c r="DB174" s="192" t="str">
        <f ca="1">IF($F$12&lt;$B174,"",IF(OR(AND($F$12&gt;=$B174,COUNTIF($F$48:$I$58,"平均速度")=0),$H174=0),"不要",IF(AND($F$12&gt;=$B174,COUNTIF($F$48:$I$58,"平均速度")=1,$J174="NG"),"日数NG",IF(AND($F$12&gt;=$B174,COUNTIF($F$48:$I$58,"平均速度")=1,$H174=1,$CH174&lt;&gt;""),"OK","NG"))))</f>
        <v>不要</v>
      </c>
      <c r="DD174" s="192" t="str">
        <f ca="1">IF($F$12&lt;$B174,"",IF(COUNTIF($CX174:$DB174,"不要")=3,"OK",IF(OR($AX174="NG",$AX174="日数NG"),"距離NG",IF(AND($F$12&gt;=$B174,OR(AND($F$6="連携前",CV174&gt;0),AND($F$6="連携後",$AV174=0,CV174=0),AND($F$6="連携後",$AV174&gt;0,CV174&gt;0))),"OK","NG"))))</f>
        <v>OK</v>
      </c>
      <c r="DF174" s="192" t="str">
        <f ca="1">IF($F$12&lt;$B174,"",IF(COUNTIF($CX174:$DB174,"不要")=3,"OK",IF(OR($AX174="NG",$AX174="日数NG"),"距離NG",IF(AND($F$12&gt;=$B174,CV174&lt;60),"OK",IF(AND($F$12&gt;=$B174,CV174&lt;120),"BC","NG")))))</f>
        <v>OK</v>
      </c>
      <c r="DH174" s="107" t="str">
        <f ca="1">IF(OR($F$12&lt;$B174,COUNTIF($CX174:$DB174,"不要")=3),"",IF(AND($F$12&gt;=$B174,ISNUMBER(CV174)=TRUE),CV174,0))</f>
        <v/>
      </c>
      <c r="DJ174">
        <v>48</v>
      </c>
      <c r="DL174" s="192" t="str">
        <f ca="1">IF($F$12&lt;$B174,"",IF(AND($F$12&gt;=$B174,INDIRECT("'総括分析データ '!"&amp;DL$78&amp;$C174)&lt;&gt;""),VALUE(INDIRECT("'総括分析データ '!"&amp;DL$78&amp;$C174)),""))</f>
        <v/>
      </c>
      <c r="DN174" s="192" t="str">
        <f ca="1">IF($F$12&lt;$B174,"",IF(OR(AND($F$12&gt;=$B174,COUNTIF($F$22:$I$32,"走行距離（高速道路）")=0),$D174=0),"不要",IF(AND($F$12&gt;=$B174,COUNTIF($F$22:$I$32,"走行距離（高速道路）")&gt;=1,$J174="NG"),"日数NG",IF(AND($F$12&gt;=$B174,COUNTIF($F$22:$I$32,"走行距離（高速道路）")&gt;=1,$D174=1,$CH174&lt;&gt;""),"OK","NG"))))</f>
        <v>不要</v>
      </c>
      <c r="DP174" s="192" t="str">
        <f ca="1">IF($F$12&lt;$B174,"",IF(OR(AND($F$12&gt;=$B174,COUNTIF($F$35:$I$45,"走行距離（高速道路）")=0),$F174=0),"不要",IF(AND($F$12&gt;=$B174,COUNTIF($F$35:$I$45,"走行距離（高速道路）")&gt;=1,$J174="NG"),"日数NG",IF(AND($F$12&gt;=$B174,COUNTIF($F$35:$I$45,"走行距離（高速道路）")&gt;=1,$F174=1,$CH174&lt;&gt;""),"OK","NG"))))</f>
        <v>不要</v>
      </c>
      <c r="DR174" s="192" t="str">
        <f ca="1">IF($F$12&lt;$B174,"",IF(OR(AND($F$12&gt;=$B174,COUNTIF($F$48:$I$58,"走行距離（高速道路）")=0),$H174=0),"不要",IF(AND($F$12&gt;=$B174,COUNTIF($F$48:$I$58,"走行距離（高速道路）")&gt;=1,$J174="NG"),"日数NG",IF(AND($F$12&gt;=$B174,COUNTIF($F$48:$I$58,"走行距離（高速道路）")&gt;=1,$H174=1,$CH174&lt;&gt;""),"OK","NG"))))</f>
        <v>不要</v>
      </c>
      <c r="DT174" s="192" t="str">
        <f ca="1">IF($F$12&lt;$B174,"",IF(COUNTIF($DN174:$DR174,"不要")=3,"OK",IF(OR($AX174="NG",$AX174="日数NG"),"距離NG",IF(DL174&gt;=0,"OK","NG"))))</f>
        <v>OK</v>
      </c>
      <c r="DV174" s="192" t="str">
        <f ca="1">IF($F$12&lt;$B174,"",IF(COUNTIF($DN174:$DR174,"不要")=3,"OK",IF(OR($AX174="NG",$AX174="日数NG"),"距離NG",IF(AND($F$12&gt;=$B174,AX174="OK",OR(DL174&lt;=AZ174,DL174="")),"OK","NG"))))</f>
        <v>OK</v>
      </c>
      <c r="DX174" s="107" t="str">
        <f ca="1">IF(OR($F$12&lt;$B174,COUNTIF($DN174:$DR174,"不要")=3),"",IF(AND($F$12&gt;=$B174,ISNUMBER(DL174)=TRUE),DL174,0))</f>
        <v/>
      </c>
      <c r="DZ174" s="192" t="str">
        <f ca="1">IF($F$12&lt;$B174,"",IF(AND($F$12&gt;=$B174,INDIRECT("'総括分析データ '!"&amp;DZ$78&amp;$C174)&lt;&gt;""),VALUE(INDIRECT("'総括分析データ '!"&amp;DZ$78&amp;$C174)),""))</f>
        <v/>
      </c>
      <c r="EB174" s="192" t="str">
        <f ca="1">IF($F$12&lt;$B174,"",IF(COUNTIF($CJ174:$CN174,"不要")=3,"OK",IF($N174="NG","日数NG",IF(OR(DZ174&gt;=0,DZ174=""),"OK","NG"))))</f>
        <v>OK</v>
      </c>
      <c r="ED174" s="192" t="str">
        <f ca="1">IF($F$12&lt;$B174,"",IF(COUNTIF($CJ174:$CN174,"不要")=3,"OK",IF($N174="NG","日数NG",IF(OR(DZ174&lt;=CH174,DZ174=""),"OK","NG"))))</f>
        <v>OK</v>
      </c>
      <c r="EF174" s="107">
        <f ca="1">IF($F$12&lt;$B174,"",IF(AND($F$12&gt;=$B174,ISNUMBER(DZ174)=TRUE),DZ174,0))</f>
        <v>0</v>
      </c>
      <c r="EH174" s="192" t="str">
        <f ca="1">IF($F$12&lt;$B174,"",IF(AND($F$12&gt;=$B174,INDIRECT("'総括分析データ '!"&amp;EH$78&amp;$C174)&lt;&gt;""),VALUE(INDIRECT("'総括分析データ '!"&amp;EH$78&amp;$C174)),""))</f>
        <v/>
      </c>
      <c r="EJ174" s="192" t="str">
        <f ca="1">IF($F$12&lt;$B174,"",IF(COUNTIF($CX174:$DB174,"不要")=3,"OK",IF(OR($AX174="NG",$AX174="日数NG"),"距離NG",IF(OR(EH174&gt;=0,EH174=""),"OK","NG"))))</f>
        <v>OK</v>
      </c>
      <c r="EL174" s="192" t="str">
        <f ca="1">IF($F$12&lt;$B174,"",IF(COUNTIF($CX174:$DB174,"不要")=3,"OK",IF(OR($AX174="NG",$AX174="日数NG"),"距離NG",IF(OR(EH174&lt;=120,EH174=""),"OK","NG"))))</f>
        <v>OK</v>
      </c>
      <c r="EN174" s="92">
        <f ca="1">IF($F$12&lt;$B174,"",IF(AND($F$12&gt;=$B174,ISNUMBER(EH174)=TRUE),EH174,0))</f>
        <v>0</v>
      </c>
      <c r="EP174">
        <v>48</v>
      </c>
      <c r="ER174" s="192" t="str">
        <f ca="1">IF($F$12&lt;$B174,"",IF(AND($F$12&gt;=$B174,INDIRECT("'総括分析データ '!"&amp;ER$78&amp;$C174)&lt;&gt;""),VALUE(INDIRECT("'総括分析データ '!"&amp;ER$78&amp;$C174)),""))</f>
        <v/>
      </c>
      <c r="ET174" s="192" t="str">
        <f ca="1">IF($F$12&lt;$B174,"",IF(AND($F$12&gt;=$B174,INDIRECT("'総括分析データ '!"&amp;ET$78&amp;$C174)&lt;&gt;""),VALUE(INDIRECT("'総括分析データ '!"&amp;ET$78&amp;$C174)),""))</f>
        <v/>
      </c>
      <c r="EV174" s="192" t="str">
        <f ca="1">IF($F$12&lt;$B174,"",IF(OR(AND($F$12&gt;=$B174,COUNTIF($F$22:$I$32,"荷積み・荷卸し")=0),$D174=0),"不要",IF(AND($F$12&gt;=$B174,COUNTIF($F$22:$I$32,"荷積み・荷卸し")&gt;=1,$J174="NG"),"日数NG",IF(OR(AND($F$12&gt;=$B174,COUNTIF($F$22:$I$32,"荷積み・荷卸し")&gt;=1,$D174=1,$ER174&lt;&gt;""),AND($F$12&gt;=$B174,COUNTIF($F$22:$I$32,"荷積み・荷卸し")&gt;=1,$D174=1,$ET174&lt;&gt;"")),"OK","NG"))))</f>
        <v>不要</v>
      </c>
      <c r="EX174" s="192" t="str">
        <f ca="1">IF($F$12&lt;$B174,"",IF(OR(AND($F$12&gt;=$B174,COUNTIF($F$35:$I$45,"荷積み・荷卸し")=0),$F174=0),"不要",IF(AND($F$12&gt;=$B174,COUNTIF($F$35:$I$45,"荷積み・荷卸し")&gt;=1,$J174="NG"),"日数NG",IF(OR(AND($F$12&gt;=$B174,COUNTIF($F$35:$I$45,"荷積み・荷卸し")&gt;=1,$F174=1,$ER174&lt;&gt;""),AND($F$12&gt;=$B174,COUNTIF($F$35:$I$45,"荷積み・荷卸し")&gt;=1,$F174=1,$ET174&lt;&gt;"")),"OK","NG"))))</f>
        <v>不要</v>
      </c>
      <c r="EZ174" s="192" t="str">
        <f ca="1">IF($F$12&lt;$B174,"",IF(OR(AND($F$12&gt;=$B174,COUNTIF($F$48:$I$58,"荷積み・荷卸し")=0),$H174=0),"不要",IF(AND($F$12&gt;=$B174,COUNTIF($F$48:$I$58,"荷積み・荷卸し")&gt;=1,$J174="NG"),"日数NG",IF(OR(AND($F$12&gt;=$B174,COUNTIF($F$48:$I$58,"荷積み・荷卸し")&gt;=1,$H174=1,$ER174&lt;&gt;""),AND($F$12&gt;=$B174,COUNTIF($F$48:$I$58,"荷積み・荷卸し")&gt;=1,$H174=1,$ET174&lt;&gt;"")),"OK","NG"))))</f>
        <v>不要</v>
      </c>
      <c r="FB174" s="192" t="str">
        <f ca="1">IF($F$12&lt;$B174,"",IF(COUNTIF($EV174:$EZ174,"不要")=3,"OK",IF($N174="NG","日数NG",IF(OR(ER174&gt;=0,ER174=""),"OK","NG"))))</f>
        <v>OK</v>
      </c>
      <c r="FD174" s="192" t="str">
        <f ca="1">IF($F$12&lt;$B174,"",IF(COUNTIF($EV174:$EZ174,"不要")=3,"OK",IF($N174="NG","日数NG",IF(OR(ER174&lt;=$L174*1440,ER174=""),"OK","NG"))))</f>
        <v>OK</v>
      </c>
      <c r="FF174" s="192" t="str">
        <f ca="1">IF($F$12&lt;$B174,"",IF(COUNTIF($EV174:$EZ174,"不要")=3,"OK",IF($N174="NG","日数NG",IF(OR(ET174&gt;=0,ET174=""),"OK","NG"))))</f>
        <v>OK</v>
      </c>
      <c r="FH174" s="192" t="str">
        <f ca="1">IF($F$12&lt;$B174,"",IF(COUNTIF($EV174:$EZ174,"不要")=3,"OK",IF($N174="NG","日数NG",IF(OR(ET174&lt;=$L174*1440,ET174=""),"OK","NG"))))</f>
        <v>OK</v>
      </c>
      <c r="FJ174" s="107" t="str">
        <f ca="1">IF($F$12&lt;$B174,"",IF(COUNTIF($EV174:$EZ174,"不要")=3,"",IF(AND($F$12&gt;=$B174,ISNUMBER(ER174)=TRUE),ER174,0)))</f>
        <v/>
      </c>
      <c r="FL174" s="107" t="str">
        <f ca="1">IF($F$12&lt;$B174,"",IF(COUNTIF($EV174:$EZ174,"不要")=3,"",IF(AND($F$12&gt;=$B174,ISNUMBER(ET174)=TRUE),ET174,0)))</f>
        <v/>
      </c>
      <c r="FN174" s="192" t="str">
        <f ca="1">IF($F$12&lt;$B174,"",IF(AND($F$12&gt;=$B174,INDIRECT("'総括分析データ '!"&amp;FN$78&amp;$C174)&lt;&gt;""),VALUE(INDIRECT("'総括分析データ '!"&amp;FN$78&amp;$C174)),""))</f>
        <v/>
      </c>
      <c r="FP174" s="192" t="str">
        <f ca="1">IF($F$12&lt;$B174,"",IF(OR(AND($F$12&gt;=$B174,COUNTIF($F$22:$I$32,"荷待ち時間")=0),$D174=0),"不要",IF(AND($F$12&gt;=$B174,COUNTIF($F$22:$I$32,"荷待ち時間")&gt;=1,$J174="NG"),"日数NG",IF(AND($F$12&gt;=$B174,COUNTIF($F$22:$I$32,"荷待ち時間")&gt;=1,$D174=1,$FN174&lt;&gt;""),"OK","NG"))))</f>
        <v>不要</v>
      </c>
      <c r="FR174" s="192" t="str">
        <f ca="1">IF($F$12&lt;$B174,"",IF(OR(AND($F$12&gt;=$B174,COUNTIF($F$35:$I$45,"荷待ち時間")=0),$F174=0),"不要",IF(AND($F$12&gt;=$B174,COUNTIF($F$35:$I$45,"荷待ち時間")&gt;=1,$J174="NG"),"日数NG",IF(AND($F$12&gt;=$B174,COUNTIF($F$35:$I$45,"荷待ち時間")&gt;=1,$F174=1,$FN174&lt;&gt;""),"OK","NG"))))</f>
        <v>不要</v>
      </c>
      <c r="FT174" s="192" t="str">
        <f ca="1">IF($F$12&lt;$B174,"",IF(OR(AND($F$12&gt;=$B174,COUNTIF($F$48:$I$58,"荷待ち時間")=0),$H174=0),"不要",IF(AND($F$12&gt;=$B174,COUNTIF($F$48:$I$58,"荷待ち時間")&gt;=1,$J174="NG"),"日数NG",IF(AND($F$12&gt;=$B174,COUNTIF($F$48:$I$58,"荷待ち時間")&gt;=1,$H174=1,$FN174&lt;&gt;""),"OK","NG"))))</f>
        <v>不要</v>
      </c>
      <c r="FV174" s="192" t="str">
        <f ca="1">IF($F$12&lt;$B174,"",IF(COUNTIF($FP174:$FT174,"不要")=3,"OK",IF($N174="NG","日数NG",IF(FN174&gt;=0,"OK","NG"))))</f>
        <v>OK</v>
      </c>
      <c r="FX174" s="192" t="str">
        <f ca="1">IF($F$12&lt;$B174,"",IF(COUNTIF($FP174:$FT174,"不要")=3,"OK",IF($N174="NG","日数NG",IF(AND($F$12&gt;=$B174,$N174="OK",FN174&lt;=$L174*1440),"OK","NG"))))</f>
        <v>OK</v>
      </c>
      <c r="FZ174" s="107" t="str">
        <f ca="1">IF($F$12&lt;$B174,"",IF(COUNTIF($FP174:$FT174,"不要")=3,"",IF(AND($F$12&gt;=$B174,ISNUMBER(FN174)=TRUE),FN174,0)))</f>
        <v/>
      </c>
      <c r="GB174">
        <v>48</v>
      </c>
      <c r="GD174" s="192" t="str">
        <f ca="1">IF($F$12&lt;$B174,"",IF(AND($F$12&gt;=$B174,INDIRECT("'総括分析データ '!"&amp;GD$78&amp;$C174)&lt;&gt;""),VALUE(INDIRECT("'総括分析データ '!"&amp;GD$78&amp;$C174)),""))</f>
        <v/>
      </c>
      <c r="GF174" s="192" t="str">
        <f ca="1">IF($F$12&lt;$B174,"",IF(OR(AND($F$12&gt;=$B174,COUNTIF($F$22:$I$32,"荷待ち時間（うちアイドリング時間）")=0),$D174=0),"不要",IF(AND($F$12&gt;=$B174,COUNTIF($F$22:$I$32,"荷待ち時間（うちアイドリング時間）")&gt;=1,$J174="NG"),"日数NG",IF(AND($F$12&gt;=$B174,COUNTIF($F$22:$I$32,"荷待ち時間（うちアイドリング時間）")&gt;=1,$D174=1,GD174&lt;&gt;""),"OK","NG"))))</f>
        <v>不要</v>
      </c>
      <c r="GH174" s="192" t="str">
        <f ca="1">IF($F$12&lt;$B174,"",IF(OR(AND($F$12&gt;=$B174,COUNTIF($F$35:$I$45,"荷待ち時間（うちアイドリング時間）")=0),$F174=0),"不要",IF(AND($F$12&gt;=$B174,COUNTIF($F$35:$I$45,"荷待ち時間（うちアイドリング時間）")&gt;=1,$J174="NG"),"日数NG",IF(AND($F$12&gt;=$B174,COUNTIF($F$35:$I$45,"荷待ち時間（うちアイドリング時間）")&gt;=1,$F174=1,$GD174&lt;&gt;""),"OK","NG"))))</f>
        <v>不要</v>
      </c>
      <c r="GJ174" s="192" t="str">
        <f ca="1">IF($F$12&lt;$B174,"",IF(OR(AND($F$12&gt;=$B174,COUNTIF($F$48:$I$58,"荷待ち時間（うちアイドリング時間）")=0),$H174=0),"不要",IF(AND($F$12&gt;=$B174,COUNTIF($F$48:$I$58,"荷待ち時間（うちアイドリング時間）")&gt;=1,$J174="NG"),"日数NG",IF(AND($F$12&gt;=$B174,COUNTIF($F$48:$I$58,"荷待ち時間（うちアイドリング時間）")&gt;=1,$H174=1,$GD174&lt;&gt;""),"OK","NG"))))</f>
        <v>不要</v>
      </c>
      <c r="GL174" s="192" t="str">
        <f ca="1">IF($F$12&lt;$B174,"",IF(OR(AND($F$12&gt;=$B174,$F174=0),AND($F$12&gt;=$B174,$F$16&lt;&gt;5)),"不要",IF(AND($F$12&gt;=$B174,$F$16=5,$GD174&lt;&gt;""),"OK","NG")))</f>
        <v>不要</v>
      </c>
      <c r="GN174" s="192" t="str">
        <f ca="1">IF($F$12&lt;$B174,"",IF($N174="NG","日数NG",IF(GD174&gt;=0,"OK","NG")))</f>
        <v>OK</v>
      </c>
      <c r="GP174" s="192" t="str">
        <f ca="1">IF($F$12&lt;$B174,"",IF($N174="NG","日数NG",IF(OR(COUNTIF(GF174:GL174,"不要")=4,AND($F$12&gt;=$B174,$N174="OK",$FN174&gt;=0,$GD174&lt;=FN174),AND($F$12&gt;=$B174,$N174="OK",$FN174="",$GD174&lt;=$L174*1440)),"OK","NG")))</f>
        <v>OK</v>
      </c>
      <c r="GR174" s="107" t="str">
        <f ca="1">IF($F$12&lt;$B174,"",IF(COUNTIF($GF174:$GJ174,"不要")=3,"",IF(AND($F$12&gt;=$B174,ISNUMBER(GD174)=TRUE),GD174,0)))</f>
        <v/>
      </c>
      <c r="GT174" s="192" t="str">
        <f ca="1">IF($F$12&lt;$B174,"",IF(AND($F$12&gt;=$B174,INDIRECT("'総括分析データ '!"&amp;GT$78&amp;$C174)&lt;&gt;""),VALUE(INDIRECT("'総括分析データ '!"&amp;GT$78&amp;$C174)),""))</f>
        <v/>
      </c>
      <c r="GV174" s="192" t="str">
        <f ca="1">IF($F$12&lt;$B174,"",IF(OR(AND($F$12&gt;=$B174,COUNTIF($F$22:$I$32,"早着による待機時間")=0),$D174=0),"不要",IF(AND($F$12&gt;=$B174,COUNTIF($F$22:$I$32,"早着による待機時間")&gt;=1,$J174="NG"),"日数NG",IF(AND($F$12&gt;=$B174,COUNTIF($F$22:$I$32,"早着による待機時間")&gt;=1,$D174=1,GT174&lt;&gt;""),"OK","NG"))))</f>
        <v>不要</v>
      </c>
      <c r="GX174" s="192" t="str">
        <f ca="1">IF($F$12&lt;$B174,"",IF(OR(AND($F$12&gt;=$B174,COUNTIF($F$35:$I$45,"早着による待機時間")=0),$F174=0),"不要",IF(AND($F$12&gt;=$B174,COUNTIF($F$35:$I$45,"早着による待機時間")&gt;=1,$J174="NG"),"日数NG",IF(AND($F$12&gt;=$B174,COUNTIF($F$35:$I$45,"早着による待機時間")&gt;=1,$F174=1,GT174&lt;&gt;""),"OK","NG"))))</f>
        <v>不要</v>
      </c>
      <c r="GZ174" s="192" t="str">
        <f ca="1">IF($F$12&lt;$B174,"",IF(OR(AND($F$12&gt;=$B174,COUNTIF($F$48:$I$58,"早着による待機時間")=0),$H174=0),"不要",IF(AND($F$12&gt;=$B174,COUNTIF($F$48:$I$58,"早着による待機時間")&gt;=1,$J174="NG"),"日数NG",IF(AND($F$12&gt;=$B174,COUNTIF($F$48:$I$58,"早着による待機時間")&gt;=1,$H174=1,GT174&lt;&gt;""),"OK","NG"))))</f>
        <v>不要</v>
      </c>
      <c r="HB174" s="192" t="str">
        <f ca="1">IF($F$12&lt;$B174,"",IF(COUNTIF($GV174:$GZ174,"不要")=3,"OK",IF($N174="NG","日数NG",IF(GT174&gt;=0,"OK","NG"))))</f>
        <v>OK</v>
      </c>
      <c r="HD174" s="192" t="str">
        <f ca="1">IF($F$12&lt;$B174,"",IF(COUNTIF($GV174:$GZ174,"不要")=3,"OK",IF($N174="NG","日数NG",IF(AND($F$12&gt;=$B174,$N174="OK",GT174&lt;=$L174*1440),"OK","NG"))))</f>
        <v>OK</v>
      </c>
      <c r="HF174" s="107" t="str">
        <f ca="1">IF($F$12&lt;$B174,"",IF(COUNTIF($GV174:$GZ174,"不要")=3,"",IF(AND($F$12&gt;=$B174,ISNUMBER(GT174)=TRUE),GT174,0)))</f>
        <v/>
      </c>
      <c r="HH174">
        <v>48</v>
      </c>
      <c r="HJ174" s="192" t="str">
        <f ca="1">IF($F$12&lt;$B174,"",IF(AND($F$12&gt;=$B174,INDIRECT("'総括分析データ '!"&amp;HJ$78&amp;$C174)&lt;&gt;""),VALUE(INDIRECT("'総括分析データ '!"&amp;HJ$78&amp;$C174)),""))</f>
        <v/>
      </c>
      <c r="HL174" s="192" t="str">
        <f ca="1">IF($F$12&lt;$B174,"",IF(OR(AND($F$12&gt;=$B174,COUNTIF($F$22:$I$32,"休憩")=0),$D174=0),"不要",IF(AND($F$12&gt;=$B174,COUNTIF($F$22:$I$32,"休憩")&gt;=1,$J174="NG"),"日数NG",IF(AND($F$12&gt;=$B174,COUNTIF($F$22:$I$32,"休憩")&gt;=1,$D174=1,HJ174&lt;&gt;""),"OK","NG"))))</f>
        <v>不要</v>
      </c>
      <c r="HN174" s="192" t="str">
        <f ca="1">IF($F$12&lt;$B174,"",IF(OR(AND($F$12&gt;=$B174,COUNTIF($F$35:$I$45,"休憩")=0),$F174=0),"不要",IF(AND($F$12&gt;=$B174,COUNTIF($F$35:$I$45,"休憩")&gt;=1,$J174="NG"),"日数NG",IF(AND($F$12&gt;=$B174,COUNTIF($F$35:$I$45,"休憩")&gt;=1,$F174=1,HJ174&lt;&gt;""),"OK","NG"))))</f>
        <v>不要</v>
      </c>
      <c r="HP174" s="192" t="str">
        <f ca="1">IF($F$12&lt;$B174,"",IF(OR(AND($F$12&gt;=$B174,COUNTIF($F$48:$I$58,"休憩")=0),$H174=0),"不要",IF(AND($F$12&gt;=$B174,COUNTIF($F$48:$I$58,"休憩")&gt;=1,$J174="NG"),"日数NG",IF(AND($F$12&gt;=$B174,COUNTIF($F$48:$I$58,"休憩")&gt;=1,$H174=1,HJ174&lt;&gt;""),"OK","NG"))))</f>
        <v>不要</v>
      </c>
      <c r="HR174" s="192" t="str">
        <f ca="1">IF($F$12&lt;$B174,"",IF(COUNTIF($HL174:$HP174,"不要")=3,"OK",IF($N174="NG","日数NG",IF(HJ174&gt;=0,"OK","NG"))))</f>
        <v>OK</v>
      </c>
      <c r="HT174" s="192" t="str">
        <f ca="1">IF($F$12&lt;$B174,"",IF(COUNTIF($HL174:$HP174,"不要")=3,"OK",IF($N174="NG","日数NG",IF(AND($F$12&gt;=$B174,$N174="OK",HJ174&lt;=$L174*1440),"OK","NG"))))</f>
        <v>OK</v>
      </c>
      <c r="HV174" s="107" t="str">
        <f ca="1">IF($F$12&lt;$B174,"",IF(COUNTIF($HL174:$HP174,"不要")=3,"",IF(AND($F$12&gt;=$B174,ISNUMBER(HJ174)=TRUE),HJ174,0)))</f>
        <v/>
      </c>
      <c r="HX174" s="192" t="str">
        <f ca="1">IF($F$12&lt;$B174,"",IF(AND($F$12&gt;=$B174,INDIRECT("'総括分析データ '!"&amp;HX$78&amp;$C174)&lt;&gt;""),VALUE(INDIRECT("'総括分析データ '!"&amp;HX$78&amp;$C174)),""))</f>
        <v/>
      </c>
      <c r="HZ174" s="192" t="str">
        <f ca="1">IF($F$12&lt;$B174,"",IF(OR(AND($F$12&gt;=$B174,COUNTIF($F$22:$I$32,"発着時刻")=0),$D174=0),"不要",IF(AND($F$12&gt;=$B174,COUNTIF($F$22:$I$32,"発着時刻")&gt;=1,$J174="NG"),"日数NG",IF(AND($F$12&gt;=$B174,COUNTIF($F$22:$I$32,"発着時刻")&gt;=1,$D174=1,HX174&lt;&gt;""),"OK","NG"))))</f>
        <v>不要</v>
      </c>
      <c r="IB174" s="192" t="str">
        <f ca="1">IF($F$12&lt;$B174,"",IF(OR(AND($F$12&gt;=$B174,COUNTIF($F$35:$I$45,"発着時刻")=0),$F174=0),"不要",IF(AND($F$12&gt;=$B174,COUNTIF($F$35:$I$45,"発着時刻")&gt;=1,$J174="NG"),"日数NG",IF(AND($F$12&gt;=$B174,COUNTIF($F$35:$I$45,"発着時刻")&gt;=1,$F174=1,HX174&lt;&gt;""),"OK","NG"))))</f>
        <v>不要</v>
      </c>
      <c r="ID174" s="192" t="str">
        <f ca="1">IF($F$12&lt;$B174,"",IF(OR(AND($F$12&gt;=$B174,COUNTIF($F$48:$I$58,"発着時刻")=0),$H174=0),"不要",IF(AND($F$12&gt;=$B174,COUNTIF($F$48:$I$58,"発着時刻")&gt;=1,$J174="NG"),"日数NG",IF(AND($F$12&gt;=$B174,COUNTIF($F$48:$I$58,"発着時刻")&gt;=1,$H174=1,HX174&lt;&gt;""),"OK","NG"))))</f>
        <v>不要</v>
      </c>
      <c r="IF174" s="192" t="str">
        <f ca="1">IF($F$12&lt;$B174,"",IF(COUNTIF(HZ174:ID174,"不要")=3,"OK",IF($N174="NG","日数NG",IF(HX174="","OK",IF(AND(HX174&gt;=0,HX174&lt;&gt;"",ROUNDUP(HX174,0)-ROUNDDOWN(HX174,0)=0),"OK","NG")))))</f>
        <v>OK</v>
      </c>
      <c r="IH174" s="107" t="str">
        <f ca="1">IF($F$12&lt;$B174,"",IF(COUNTIF(HZ174:ID174,"不要")=3,"",IF(AND($F$12&gt;=$B174,ISNUMBER(HX174)=TRUE),HX174,0)))</f>
        <v/>
      </c>
      <c r="IJ174" s="192" t="str">
        <f ca="1">IF($F$12&lt;$B174,"",IF(AND($F$12&gt;=$B174,INDIRECT("'総括分析データ '!"&amp;IJ$78&amp;$C174)&lt;&gt;""),INDIRECT("'総括分析データ '!"&amp;IJ$78&amp;$C174),""))</f>
        <v/>
      </c>
      <c r="IL174" s="192" t="str">
        <f ca="1">IF($F$12&lt;$B174,"",IF(OR(AND($F$12&gt;=$B174,COUNTIF($F$22:$I$32,"積載情報")=0),$D174=0),"不要",IF(AND($F$12&gt;=$B174,COUNTIF($F$22:$I$32,"積載情報")&gt;=1,$J174="NG"),"日数NG",IF(AND($F$12&gt;=$B174,COUNTIF($F$22:$I$32,"積載情報")&gt;=1,$D174=1,IJ174&lt;&gt;""),"OK","NG"))))</f>
        <v>不要</v>
      </c>
      <c r="IN174" s="192" t="str">
        <f ca="1">IF($F$12&lt;$B174,"",IF(OR(AND($F$12&gt;=$B174,COUNTIF($F$35:$I$45,"積載情報")=0),$F174=0),"不要",IF(AND($F$12&gt;=$B174,COUNTIF($F$35:$I$45,"積載情報")&gt;=1,$J174="NG"),"日数NG",IF(AND($F$12&gt;=$B174,COUNTIF($F$35:$I$45,"積載情報")&gt;=1,$F174=1,IJ174&lt;&gt;""),"OK","NG"))))</f>
        <v>不要</v>
      </c>
      <c r="IP174" s="192" t="str">
        <f ca="1">IF($F$12&lt;$B174,"",IF(OR(AND($F$12&gt;=$B174,COUNTIF($F$48:$I$58,"積載情報")=0),$H174=0),"不要",IF(AND($F$12&gt;=$B174,COUNTIF($F$48:$I$58,"積載情報")&gt;=1,$J174="NG"),"日数NG",IF(AND($F$12&gt;=$B174,COUNTIF($F$48:$I$58,"積載情報")&gt;=1,$H174=1,IJ174&lt;&gt;""),"OK","NG"))))</f>
        <v>不要</v>
      </c>
      <c r="IR174" s="192" t="str">
        <f ca="1">IF($F$12&lt;$B174,"",IF(COUNTIF(IL174:IP174,"不要")=3,"OK",IF($N174="NG","日数NG",IF(IJ174="","OK",IF(COUNTIF(プルダウンリスト!$C$5:$C$8,反映・確認シート!IJ174)=1,"OK","NG")))))</f>
        <v>OK</v>
      </c>
      <c r="IT174" s="107" t="str">
        <f ca="1">IF($F$12&lt;$B174,"",IF($F$12&lt;$B174,"",IF(COUNTIF(IL174:IP174,"不要")=3,"",IJ174)))</f>
        <v/>
      </c>
      <c r="IV174" s="192" t="str">
        <f ca="1">IF($F$12&lt;$B174,"",IF(OR(AND($F$12&gt;=$B174,COUNTIF($F$48:$I$58,"積載情報")=0),$H174=0),"不要",IF(AND($F$12&gt;=$B174,COUNTIF($F$48:$I$58,"積載情報")&gt;=1,$J174="NG"),"日数NG",IF(AND($F$12&gt;=$B174,COUNTIF($F$48:$I$58,"積載情報")&gt;=1,$H174=1,IP174&lt;&gt;""),"OK","NG"))))</f>
        <v>不要</v>
      </c>
      <c r="IX174">
        <v>48</v>
      </c>
      <c r="IZ174" s="192" t="str">
        <f ca="1">IF($F$12&lt;$B174,"",IF(AND($F$12&gt;=$B174,INDIRECT("'総括分析データ '!"&amp;IZ$78&amp;$C174)&lt;&gt;""),VALUE(INDIRECT("'総括分析データ '!"&amp;IZ$78&amp;$C174)),""))</f>
        <v/>
      </c>
      <c r="JB174" s="192" t="str">
        <f ca="1">IF($F$12&lt;$B174,"",IF(OR(AND($F$12&gt;=$B174,COUNTIF($F$22:$I$32,"空車情報")=0),$D174=0),"不要",IF(AND($F$12&gt;=$B174,COUNTIF($F$22:$I$32,"空車情報")&gt;=1,$J174="NG"),"日数NG",IF(AND($F$12&gt;=$B174,COUNTIF($F$22:$I$32,"空車情報")&gt;=1,$D174=1,IZ174&lt;&gt;""),"OK","NG"))))</f>
        <v>不要</v>
      </c>
      <c r="JD174" s="192" t="str">
        <f ca="1">IF($F$12&lt;$B174,"",IF(OR(AND($F$12&gt;=$B174,COUNTIF($F$35:$I$45,"空車情報")=0),$F174=0),"不要",IF(AND($F$12&gt;=$B174,COUNTIF($F$35:$I$45,"空車情報")&gt;=1,$J174="NG"),"日数NG",IF(AND($F$12&gt;=$B174,COUNTIF($F$35:$I$45,"空車情報")&gt;=1,$F174=1,IZ174&lt;&gt;""),"OK","NG"))))</f>
        <v>不要</v>
      </c>
      <c r="JF174" s="192" t="str">
        <f ca="1">IF($F$12&lt;$B174,"",IF(OR(AND($F$12&gt;=$B174,COUNTIF($F$48:$I$58,"空車情報")=0),$H174=0),"不要",IF(AND($F$12&gt;=$B174,COUNTIF($F$48:$I$58,"空車情報")&gt;=1,$J174="NG"),"日数NG",IF(AND($F$12&gt;=$B174,COUNTIF($F$48:$I$58,"空車情報")&gt;=1,$H174=1,IZ174&lt;&gt;""),"OK","NG"))))</f>
        <v>不要</v>
      </c>
      <c r="JH174" s="192" t="str">
        <f ca="1">IF($F$12&lt;$B174,"",IF(COUNTIF(JB174:JF174,"不要")=3,"OK",IF($N174="NG","日数NG",IF(IZ174&gt;=0,"OK","NG"))))</f>
        <v>OK</v>
      </c>
      <c r="JJ174" s="192" t="str">
        <f ca="1">IF($F$12&lt;$B174,"",IF(COUNTIF(JB174:JF174,"不要")=3,"OK",IF($N174="NG","日数NG",IF(OR(AND($F$12&gt;=$B174,$N174="OK",$CH174&gt;=0,IZ174&lt;=$CH174),AND($F$12&gt;=$B174,$N174="OK",$CH174="",IZ174&lt;=$L174*1440)),"OK","NG"))))</f>
        <v>OK</v>
      </c>
      <c r="JL174" s="107" t="str">
        <f ca="1">IF($F$12&lt;$B174,"",IF(COUNTIF(JB174:JF174,"不要")=3,"",IF(AND($F$12&gt;=$B174,ISNUMBER(IZ174)=TRUE),IZ174,0)))</f>
        <v/>
      </c>
      <c r="JN174" s="192" t="str">
        <f ca="1">IF($F$12&lt;$B174,"",IF(AND($F$12&gt;=$B174,INDIRECT("'総括分析データ '!"&amp;JN$78&amp;$C174)&lt;&gt;""),VALUE(INDIRECT("'総括分析データ '!"&amp;JN$78&amp;$C174)),""))</f>
        <v/>
      </c>
      <c r="JP174" s="192" t="str">
        <f ca="1">IF($F$12&lt;$B174,"",IF(OR(AND($F$12&gt;=$B174,COUNTIF($F$22:$I$32,"空車情報")=0),$D174=0),"不要",IF(AND($F$12&gt;=$B174,COUNTIF($F$22:$I$32,"空車情報")&gt;=1,$J174="NG"),"日数NG",IF(AND($F$12&gt;=$B174,COUNTIF($F$22:$I$32,"空車情報")&gt;=1,$D174=1,JN174&lt;&gt;""),"OK","NG"))))</f>
        <v>不要</v>
      </c>
      <c r="JR174" s="192" t="str">
        <f ca="1">IF($F$12&lt;$B174,"",IF(OR(AND($F$12&gt;=$B174,COUNTIF($F$35:$I$45,"空車情報")=0),$F174=0),"不要",IF(AND($F$12&gt;=$B174,COUNTIF($F$35:$I$45,"空車情報")&gt;=1,$J174="NG"),"日数NG",IF(AND($F$12&gt;=$B174,COUNTIF($F$35:$I$45,"空車情報")&gt;=1,$F174=1,JN174&lt;&gt;""),"OK","NG"))))</f>
        <v>不要</v>
      </c>
      <c r="JT174" s="192" t="str">
        <f ca="1">IF($F$12&lt;$B174,"",IF(OR(AND($F$12&gt;=$B174,COUNTIF($F$48:$I$58,"空車情報")=0),$H174=0),"不要",IF(AND($F$12&gt;=$B174,COUNTIF($F$48:$I$58,"空車情報")&gt;=1,$J174="NG"),"日数NG",IF(AND($F$12&gt;=$B174,COUNTIF($F$48:$I$58,"空車情報")&gt;=1,$H174=1,JN174&lt;&gt;""),"OK","NG"))))</f>
        <v>不要</v>
      </c>
      <c r="JV174" s="192" t="str">
        <f ca="1">IF($F$12&lt;$B174,"",IF(COUNTIF(JP174:JT174,"不要")=3,"OK",IF($N174="NG","日数NG",IF(AND($F$12&gt;=$B174,JN174&gt;=0,JN174&lt;=AV174),"OK","NG"))))</f>
        <v>OK</v>
      </c>
      <c r="JX174" s="107" t="str">
        <f ca="1">IF($F$12&lt;$B174,"",IF(COUNTIF(JP174:JT174,"不要")=3,"",IF(AND($F$12&gt;=$B174,ISNUMBER(JN174)=TRUE),JN174,0)))</f>
        <v/>
      </c>
      <c r="JZ174" s="192" t="str">
        <f ca="1">IF($F$12&lt;$B174,"",IF(AND($F$12&gt;=$B174,INDIRECT("'総括分析データ '!"&amp;JZ$78&amp;$C174)&lt;&gt;""),VALUE(INDIRECT("'総括分析データ '!"&amp;JZ$78&amp;$C174)),""))</f>
        <v/>
      </c>
      <c r="KB174" s="192" t="str">
        <f ca="1">IF($F$12&lt;$B174,"",IF(OR(AND($F$12&gt;=$B174,COUNTIF($F$22:$I$32,"空車情報")=0),$D174=0),"不要",IF(AND($F$12&gt;=$B174,COUNTIF($F$22:$I$32,"空車情報")&gt;=1,$J174="NG"),"日数NG",IF(AND($F$12&gt;=$B174,COUNTIF($F$22:$I$32,"空車情報")&gt;=1,$D174=1,JZ174&lt;&gt;""),"OK","NG"))))</f>
        <v>不要</v>
      </c>
      <c r="KD174" s="192" t="str">
        <f ca="1">IF($F$12&lt;$B174,"",IF(OR(AND($F$12&gt;=$B174,COUNTIF($F$35:$I$45,"空車情報")=0),$F174=0),"不要",IF(AND($F$12&gt;=$B174,COUNTIF($F$35:$I$45,"空車情報")&gt;=1,$J174="NG"),"日数NG",IF(AND($F$12&gt;=$B174,COUNTIF($F$35:$I$45,"空車情報")&gt;=1,$F174=1,JZ174&lt;&gt;""),"OK","NG"))))</f>
        <v>不要</v>
      </c>
      <c r="KF174" s="192" t="str">
        <f ca="1">IF($F$12&lt;$B174,"",IF(OR(AND($F$12&gt;=$B174,COUNTIF($F$48:$I$58,"空車情報")=0),$H174=0),"不要",IF(AND($F$12&gt;=$B174,COUNTIF($F$48:$I$58,"空車情報")&gt;=1,$J174="NG"),"日数NG",IF(AND($F$12&gt;=$B174,COUNTIF($F$48:$I$58,"空車情報")&gt;=1,$H174=1,JZ174&lt;&gt;""),"OK","NG"))))</f>
        <v>不要</v>
      </c>
      <c r="KH174" s="192" t="str">
        <f ca="1">IF($F$12&lt;$B174,"",IF(COUNTIF(KB174:KF174,"不要")=3,"OK",IF($N174="NG","日数NG",IF(AND($F$12&gt;=$B174,JZ174&gt;=0,JZ174&lt;=100),"OK","NG"))))</f>
        <v>OK</v>
      </c>
      <c r="KJ174" s="107" t="str">
        <f ca="1">IF($F$12&lt;$B174,"",IF(COUNTIF(KB174:KF174,"不要")=3,"",IF(AND($F$12&gt;=$B174,ISNUMBER(JZ174)=TRUE),JZ174,0)))</f>
        <v/>
      </c>
      <c r="KL174">
        <v>48</v>
      </c>
      <c r="KN174" s="192" t="str">
        <f ca="1">IF($F$12&lt;$B174,"",IF(AND($F$12&gt;=$B174,INDIRECT("'総括分析データ '!"&amp;KN$78&amp;$C174)&lt;&gt;""),VALUE(INDIRECT("'総括分析データ '!"&amp;KN$78&amp;$C174)),""))</f>
        <v/>
      </c>
      <c r="KP174" s="192" t="str">
        <f ca="1">IF($F$12&lt;$B174,"",IF(OR(AND($F$12&gt;=$B174,COUNTIF($F$22:$I$32,"交通情報")=0),$D174=0),"不要",IF(AND($F$12&gt;=$B174,COUNTIF($F$22:$I$32,"交通情報")&gt;=1,$AX174="*NG*"),"距離NG",IF(AND($F$12&gt;=$B174,COUNTIF($F$22:$I$32,"交通情報")&gt;=1,$D174=1,KN174&lt;&gt;""),"OK","NG"))))</f>
        <v>不要</v>
      </c>
      <c r="KR174" s="192" t="str">
        <f ca="1">IF($F$12&lt;$B174,"",IF(OR(AND($F$12&gt;=$B174,COUNTIF($F$35:$I$45,"交通情報")=0),$F174=0),"不要",IF(AND($F$12&gt;=$B174,COUNTIF($F$35:$I$45,"交通情報")&gt;=1,$AX174="*NG*"),"距離NG",IF(AND($F$12&gt;=$B174,COUNTIF($F$35:$I$45,"交通情報")&gt;=1,$F174=1,KN174&lt;&gt;""),"OK","NG"))))</f>
        <v>不要</v>
      </c>
      <c r="KT174" s="192" t="str">
        <f ca="1">IF($F$12&lt;$B174,"",IF(OR(AND($F$12&gt;=$B174,COUNTIF($F$48:$I$58,"交通情報")=0),$H174=0),"不要",IF(AND($F$12&gt;=$B174,COUNTIF($F$48:$I$58,"交通情報")&gt;=1,$AX174="*NG*"),"距離NG",IF(AND($F$12&gt;=$B174,COUNTIF($F$48:$I$58,"交通情報")&gt;=1,$H174=1,KN174&lt;&gt;""),"OK","NG"))))</f>
        <v>不要</v>
      </c>
      <c r="KV174" s="192" t="str">
        <f ca="1">IF($F$12&lt;$B174,"",IF(COUNTIF(KP174:KT174,"不要")=3,"OK",IF($N174="NG","日数NG",IF(AND($F$12&gt;=$B174,KN174&gt;=0,KN174&lt;=$AV174),"OK","NG"))))</f>
        <v>OK</v>
      </c>
      <c r="KX174" s="107" t="str">
        <f ca="1">IF($F$12&lt;$B174,"",IF(COUNTIF(KP174:KT174,"不要")=3,"",IF(AND($F$12&gt;=$B174,ISNUMBER(KN174)=TRUE),KN174,0)))</f>
        <v/>
      </c>
      <c r="KZ174" s="192" t="str">
        <f ca="1">IF($F$12&lt;$B174,"",IF(AND($F$12&gt;=$B174,INDIRECT("'総括分析データ '!"&amp;KZ$78&amp;$C174)&lt;&gt;""),VALUE(INDIRECT("'総括分析データ '!"&amp;KZ$78&amp;$C174)),""))</f>
        <v/>
      </c>
      <c r="LB174" s="192" t="str">
        <f ca="1">IF($F$12&lt;$B174,"",IF(OR(AND($F$12&gt;=$B174,COUNTIF($F$22:$I$32,"交通情報")=0),$D174=0),"不要",IF(AND($F$12&gt;=$B174,COUNTIF($F$22:$I$32,"交通情報")&gt;=1,$D174=1,KZ174&lt;&gt;""),"OK","NG")))</f>
        <v>不要</v>
      </c>
      <c r="LD174" s="192" t="str">
        <f ca="1">IF($F$12&lt;$B174,"",IF(OR(AND($F$12&gt;=$B174,COUNTIF($F$35:$I$45,"交通情報")=0),$F174=0),"不要",IF(AND($F$12&gt;=$B174,COUNTIF($F$35:$I$45,"交通情報")&gt;=1,$F174=1,KZ174&lt;&gt;""),"OK","NG")))</f>
        <v>不要</v>
      </c>
      <c r="LF174" s="192" t="str">
        <f ca="1">IF($F$12&lt;$B174,"",IF(OR(AND($F$12&gt;=$B174,COUNTIF($F$48:$I$58,"交通情報")=0),$H174=0),"不要",IF(AND($F$12&gt;=$B174,COUNTIF($F$48:$I$58,"交通情報")&gt;=1,$H174=1,KZ174&lt;&gt;""),"OK","NG")))</f>
        <v>不要</v>
      </c>
      <c r="LH174" s="192" t="str">
        <f ca="1">IF($F$12&lt;$B174,"",IF(COUNTIF(LB174:LF174,"不要")=3,"OK",IF($N174="NG","日数NG",IF(KZ174="","OK",IF(AND(KZ174&gt;=0,KZ174&lt;&gt;"",ROUNDUP(KZ174,0)-ROUNDDOWN(KZ174,0)=0),"OK","NG")))))</f>
        <v>OK</v>
      </c>
      <c r="LJ174" s="107" t="str">
        <f ca="1">IF($F$12&lt;$B174,"",IF(COUNTIF(LB174:LF174,"不要")=3,"",IF(AND($F$12&gt;=$B174,ISNUMBER(KZ174)=TRUE),KZ174,0)))</f>
        <v/>
      </c>
      <c r="LL174" s="192" t="str">
        <f ca="1">IF($F$12&lt;$B174,"",IF(AND($F$12&gt;=$B174,INDIRECT("'総括分析データ '!"&amp;LL$78&amp;$C174)&lt;&gt;""),VALUE(INDIRECT("'総括分析データ '!"&amp;LL$78&amp;$C174)),""))</f>
        <v/>
      </c>
      <c r="LN174" s="192" t="str">
        <f ca="1">IF($F$12&lt;$B174,"",IF(OR(AND($F$12&gt;=$B174,COUNTIF($F$22:$I$32,"交通情報")=0),$D174=0),"不要",IF(AND($F$12&gt;=$B174,COUNTIF($F$22:$I$32,"交通情報")&gt;=1,$J174="NG"),"日数NG",IF(AND($F$12&gt;=$B174,COUNTIF($F$22:$I$32,"交通情報")&gt;=1,$D174=1,LL174&lt;&gt;""),"OK","NG"))))</f>
        <v>不要</v>
      </c>
      <c r="LP174" s="192" t="str">
        <f ca="1">IF($F$12&lt;$B174,"",IF(OR(AND($F$12&gt;=$B174,COUNTIF($F$35:$I$45,"交通情報")=0),$F174=0),"不要",IF(AND($F$12&gt;=$B174,COUNTIF($F$35:$I$45,"交通情報")&gt;=1,$J174="NG"),"日数NG",IF(AND($F$12&gt;=$B174,COUNTIF($F$35:$I$45,"交通情報")&gt;=1,$F174=1,LL174&lt;&gt;""),"OK","NG"))))</f>
        <v>不要</v>
      </c>
      <c r="LR174" s="192" t="str">
        <f ca="1">IF($F$12&lt;$B174,"",IF(OR(AND($F$12&gt;=$B174,COUNTIF($F$48:$I$58,"交通情報")=0),$H174=0),"不要",IF(AND($F$12&gt;=$B174,COUNTIF($F$48:$I$58,"交通情報")&gt;=1,$J174="NG"),"日数NG",IF(AND($F$12&gt;=$B174,COUNTIF($F$48:$I$58,"交通情報")&gt;=1,$H174=1,LL174&lt;&gt;""),"OK","NG"))))</f>
        <v>不要</v>
      </c>
      <c r="LT174" s="192" t="str">
        <f ca="1">IF($F$12&lt;$B174,"",IF(COUNTIF(LN174:LR174,"不要")=3,"OK",IF($N174="NG","日数NG",IF(LL174&gt;=0,"OK","NG"))))</f>
        <v>OK</v>
      </c>
      <c r="LV174" s="192" t="str">
        <f ca="1">IF($F$12&lt;$B174,"",IF(COUNTIF(LN174:LR174,"不要")=3,"OK",IF($N174="NG","日数NG",IF(OR(AND($F$12&gt;=$B174,$N174="OK",$CH174&gt;=0,LL174&lt;=$CH174),AND($F$12&gt;=$B174,$N174="OK",$CH174="",LL174&lt;=$L174*1440)),"OK","NG"))))</f>
        <v>OK</v>
      </c>
      <c r="LX174" s="107" t="str">
        <f ca="1">IF($F$12&lt;$B174,"",IF(COUNTIF(LN174:LR174,"不要")=3,"",IF(AND($F$12&gt;=$B174,ISNUMBER(LL174)=TRUE),LL174,0)))</f>
        <v/>
      </c>
      <c r="LZ174">
        <v>48</v>
      </c>
      <c r="MB174" s="192" t="str">
        <f ca="1">IF($F$12&lt;$B174,"",IF(AND($F$12&gt;=$B174,INDIRECT("'総括分析データ '!"&amp;MB$78&amp;$C174)&lt;&gt;""),VALUE(INDIRECT("'総括分析データ '!"&amp;MB$78&amp;$C174)),""))</f>
        <v/>
      </c>
      <c r="MD174" s="192" t="str">
        <f ca="1">IF($F$12&lt;$B174,"",IF(OR(AND($F$12&gt;=$B174,COUNTIF($F$22:$I$32,"温度情報")=0),$D174=0),"不要",IF(AND($F$12&gt;=$B174,COUNTIF($F$22:$I$32,"温度情報")&gt;=1,$J174="NG"),"日数NG",IF(AND($F$12&gt;=$B174,COUNTIF($F$22:$I$32,"温度情報")&gt;=1,$D174=1,MB174&lt;&gt;""),"OK","NG"))))</f>
        <v>不要</v>
      </c>
      <c r="MF174" s="192" t="str">
        <f ca="1">IF($F$12&lt;$B174,"",IF(OR(AND($F$12&gt;=$B174,COUNTIF($F$35:$I$45,"温度情報")=0),$F174=0),"不要",IF(AND($F$12&gt;=$B174,COUNTIF($F$35:$I$45,"温度情報")&gt;=1,$J174="NG"),"日数NG",IF(AND($F$12&gt;=$B174,COUNTIF($F$35:$I$45,"温度情報")&gt;=1,$F174=1,MB174&lt;&gt;""),"OK","NG"))))</f>
        <v>不要</v>
      </c>
      <c r="MH174" s="192" t="str">
        <f ca="1">IF($F$12&lt;$B174,"",IF(OR(AND($F$12&gt;=$B174,COUNTIF($F$48:$I$58,"温度情報")=0),$H174=0),"不要",IF(AND($F$12&gt;=$B174,COUNTIF($F$48:$I$58,"温度情報")&gt;=1,$J174="NG"),"日数NG",IF(AND($F$12&gt;=$B174,COUNTIF($F$48:$I$58,"温度情報")&gt;=1,$H174=1,MB174&lt;&gt;""),"OK","NG"))))</f>
        <v>不要</v>
      </c>
      <c r="MJ174" s="192" t="str">
        <f ca="1">IF($F$12&lt;$B174,"",IF(COUNTIF(MD174:MH174,"不要")=3,"OK",IF(AND($F$12&gt;=$B174,MB174&gt;100,MB174&lt;-100),"BC","OK")))</f>
        <v>OK</v>
      </c>
      <c r="ML174" s="107" t="str">
        <f ca="1">IF($F$12&lt;$B174,"",IF(COUNTIF(MD174:MH174,"不要")=3,"",IF(AND($F$12&gt;=$B174,ISNUMBER(MB174)=TRUE),MB174,0)))</f>
        <v/>
      </c>
      <c r="MN174" s="192" t="str">
        <f ca="1">IF($F$12&lt;$B174,"",IF(AND($F$12&gt;=$B174,INDIRECT("'総括分析データ '!"&amp;MN$78&amp;$C174)&lt;&gt;""),VALUE(INDIRECT("'総括分析データ '!"&amp;MN$78&amp;$C174)),""))</f>
        <v/>
      </c>
      <c r="MP174" s="192" t="str">
        <f ca="1">IF($F$12&lt;$B174,"",IF(OR(AND($F$12&gt;=$B174,COUNTIF($F$22:$I$32,"温度情報")=0),$D174=0),"不要",IF(AND($F$12&gt;=$B174,COUNTIF($F$22:$I$32,"温度情報")&gt;=1,$J174="NG"),"日数NG",IF(AND($F$12&gt;=$B174,COUNTIF($F$22:$I$32,"温度情報")&gt;=1,$D174=1,MN174&lt;&gt;""),"OK","NG"))))</f>
        <v>不要</v>
      </c>
      <c r="MR174" s="192" t="str">
        <f ca="1">IF($F$12&lt;$B174,"",IF(OR(AND($F$12&gt;=$B174,COUNTIF($F$35:$I$45,"温度情報")=0),$F174=0),"不要",IF(AND($F$12&gt;=$B174,COUNTIF($F$35:$I$45,"温度情報")&gt;=1,$J174="NG"),"日数NG",IF(AND($F$12&gt;=$B174,COUNTIF($F$35:$I$45,"温度情報")&gt;=1,$F174=1,MN174&lt;&gt;""),"OK","NG"))))</f>
        <v>不要</v>
      </c>
      <c r="MT174" s="192" t="str">
        <f ca="1">IF($F$12&lt;$B174,"",IF(OR(AND($F$12&gt;=$B174,COUNTIF($F$48:$I$58,"温度情報")=0),$H174=0),"不要",IF(AND($F$12&gt;=$B174,COUNTIF($F$48:$I$58,"温度情報")&gt;=1,$J174="NG"),"日数NG",IF(AND($F$12&gt;=$B174,COUNTIF($F$48:$I$58,"温度情報")&gt;=1,$H174=1,MN174&lt;&gt;""),"OK","NG"))))</f>
        <v>不要</v>
      </c>
      <c r="MV174" s="192" t="str">
        <f ca="1">IF($F$12&lt;$B174,"",IF(COUNTIF(MP174:MT174,"不要")=3,"OK",IF(AND($F$12&gt;=$B174,MN174&gt;100,MN174&lt;-100),"BC","OK")))</f>
        <v>OK</v>
      </c>
      <c r="MX174" s="107" t="str">
        <f ca="1">IF($F$12&lt;$B174,"",IF(COUNTIF(MP174:MT174,"不要")=3,"",IF(AND($F$12&gt;=$B174,ISNUMBER(MN174)=TRUE),MN174,0)))</f>
        <v/>
      </c>
      <c r="MZ174" s="192" t="str">
        <f ca="1">IF($F$12&lt;$B174,"",IF(AND($F$12&gt;=$B174,INDIRECT("'総括分析データ '!"&amp;MZ$78&amp;$C174)&lt;&gt;""),VALUE(INDIRECT("'総括分析データ '!"&amp;MZ$78&amp;$C174)),""))</f>
        <v/>
      </c>
      <c r="NB174" s="192" t="str">
        <f ca="1">IF($F$12&lt;$B174,"",IF(OR(AND($F$12&gt;=$B174,COUNTIF($F$22:$I$32,"温度情報")=0),$D174=0),"不要",IF(AND($F$12&gt;=$B174,COUNTIF($F$22:$I$32,"温度情報")&gt;=1,$J174="NG"),"日数NG",IF(AND($F$12&gt;=$B174,COUNTIF($F$22:$I$32,"温度情報")&gt;=1,$D174=1,MZ174&lt;&gt;""),"OK","NG"))))</f>
        <v>不要</v>
      </c>
      <c r="ND174" s="192" t="str">
        <f ca="1">IF($F$12&lt;$B174,"",IF(OR(AND($F$12&gt;=$B174,COUNTIF($F$35:$I$45,"温度情報")=0),$F174=0),"不要",IF(AND($F$12&gt;=$B174,COUNTIF($F$35:$I$45,"温度情報")&gt;=1,$J174="NG"),"日数NG",IF(AND($F$12&gt;=$B174,COUNTIF($F$35:$I$45,"温度情報")&gt;=1,$F174=1,MZ174&lt;&gt;""),"OK","NG"))))</f>
        <v>不要</v>
      </c>
      <c r="NF174" s="192" t="str">
        <f ca="1">IF($F$12&lt;$B174,"",IF(OR(AND($F$12&gt;=$B174,COUNTIF($F$48:$I$58,"温度情報")=0),$H174=0),"不要",IF(AND($F$12&gt;=$B174,COUNTIF($F$48:$I$58,"温度情報")&gt;=1,$J174="NG"),"日数NG",IF(AND($F$12&gt;=$B174,COUNTIF($F$48:$I$58,"温度情報")&gt;=1,$H174=1,MZ174&lt;&gt;""),"OK","NG"))))</f>
        <v>不要</v>
      </c>
      <c r="NH174" s="192" t="str">
        <f ca="1">IF($F$12&lt;$B174,"",IF(COUNTIF(NB174:NF174,"不要")=3,"OK",IF($N174="NG","日数NG",IF(MZ174="","OK",IF(AND(MZ174&gt;=0,MZ174&lt;&gt;"",ROUNDUP(MZ174,0)-ROUNDDOWN(MZ174,0)=0),"OK","NG")))))</f>
        <v>OK</v>
      </c>
      <c r="NJ174" s="107" t="str">
        <f ca="1">IF($F$12&lt;$B174,"",IF(COUNTIF(NB174:NF174,"不要")=3,"",IF(AND($F$12&gt;=$B174,ISNUMBER(MZ174)=TRUE),MZ174,0)))</f>
        <v/>
      </c>
      <c r="NL174">
        <v>48</v>
      </c>
      <c r="NN174" s="192" t="str">
        <f ca="1">IF($F$12&lt;$B174,"",IF(AND($F$12&gt;=$B174,INDIRECT("'総括分析データ '!"&amp;NN$78&amp;$C174)&lt;&gt;""),INDIRECT("'総括分析データ '!"&amp;NN$78&amp;$C174),""))</f>
        <v/>
      </c>
      <c r="NP174" s="192" t="str">
        <f>IF(OR($F$12&lt;$B174,AND($F$64="",$H$64="",$J$64="")),"",IF(AND($F$12&gt;=$B174,OR($F$64="",$D174=0)),"不要",IF(AND($F$12&gt;=$B174,$F$64&lt;&gt;"",$D174=1,NN174&lt;&gt;""),"OK","NG")))</f>
        <v/>
      </c>
      <c r="NR174" s="192" t="str">
        <f>IF(OR($F$12&lt;$B174,AND($F$64="",$H$64="",$J$64="")),"",IF(AND($F$12&gt;=$B174,OR($H$64="",$H$64=17,$D174=0)),"不要",IF(AND($F$12&gt;=$B174,$H$64&lt;&gt;"",$D174=1,NN174&lt;&gt;""),"OK","NG")))</f>
        <v/>
      </c>
      <c r="NT174" s="107" t="str">
        <f>IF(OR(COUNTIF(NP174:NR174,"不要")=2,AND(NP174="",NR174="")),"",NN174)</f>
        <v/>
      </c>
      <c r="NV174" s="192" t="str">
        <f ca="1">IF($F$12&lt;$B174,"",IF(AND($F$12&gt;=$B174,INDIRECT("'総括分析データ '!"&amp;NV$78&amp;$C174)&lt;&gt;""),INDIRECT("'総括分析データ '!"&amp;NV$78&amp;$C174),""))</f>
        <v/>
      </c>
      <c r="NX174" s="192" t="str">
        <f>IF(OR($F$12&lt;$B174,AND($F$66="",$H$66="",$J$66="")),"",IF(AND($F$12&gt;=$B174,OR($F$66="",$D174=0)),"不要",IF(AND($F$12&gt;=$B174,$F$66&lt;&gt;"",$D174=1,NV174&lt;&gt;""),"OK","NG")))</f>
        <v/>
      </c>
      <c r="NZ174" s="192" t="str">
        <f>IF(OR($F$12&lt;$B174,AND($F$66="",$H$66="",$J$66="")),"",IF(AND($F$12&gt;=$B174,OR($H$66="",$H$66=17,$D174=0)),"不要",IF(AND($F$12&gt;=$B174,$H$66&lt;&gt;"",$D174=1,NV174&lt;&gt;""),"OK","NG")))</f>
        <v/>
      </c>
      <c r="OB174" s="107" t="str">
        <f>IF(OR(COUNTIF(NX174:NZ174,"不要")=2,AND(NX174="",NZ174="")),"",NV174)</f>
        <v/>
      </c>
      <c r="OD174" s="192" t="str">
        <f ca="1">IF($F$12&lt;$B174,"",IF(AND($F$12&gt;=$B174,INDIRECT("'総括分析データ '!"&amp;OD$78&amp;$C174)&lt;&gt;""),INDIRECT("'総括分析データ '!"&amp;OD$78&amp;$C174),""))</f>
        <v/>
      </c>
      <c r="OF174" s="192" t="str">
        <f>IF(OR($F$12&lt;$B174,AND($F$68="",$H$68="",$J$68="")),"",IF(AND($F$12&gt;=$B174,OR($F$68="",$D174=0)),"不要",IF(AND($F$12&gt;=$B174,$F$68&lt;&gt;"",$D174=1,OD174&lt;&gt;""),"OK","NG")))</f>
        <v/>
      </c>
      <c r="OH174" s="192" t="str">
        <f>IF(OR($F$12&lt;$B174,AND($F$68="",$H$68="",$J$68="")),"",IF(AND($F$12&gt;=$B174,OR($H$68="",$H$68=17,$D174=0)),"不要",IF(AND($F$12&gt;=$B174,$H$68&lt;&gt;"",$D174=1,OD174&lt;&gt;""),"OK","NG")))</f>
        <v/>
      </c>
      <c r="OJ174" s="107" t="str">
        <f>IF(OR(COUNTIF(OF174:OH174,"不要")=2,AND(OF174="",OH174="")),"",OD174)</f>
        <v/>
      </c>
      <c r="OL174" s="192" t="str">
        <f ca="1">IF($F$12&lt;$B174,"",IF(AND($F$12&gt;=$B174,INDIRECT("'総括分析データ '!"&amp;OL$78&amp;$C174)&lt;&gt;""),INDIRECT("'総括分析データ '!"&amp;OL$78&amp;$C174),""))</f>
        <v/>
      </c>
      <c r="ON174" s="192" t="str">
        <f>IF(OR($F$12&lt;$B174,AND($F$70="",$H$70="",$J$70="")),"",IF(AND($F$12&gt;=$B174,OR($F$70="",$D174=0)),"不要",IF(AND($F$12&gt;=$B174,$F$70&lt;&gt;"",$D174=1,OL174&lt;&gt;""),"OK","NG")))</f>
        <v/>
      </c>
      <c r="OP174" s="192" t="str">
        <f>IF(OR($F$12&lt;$B174,AND($F$70="",$H$70="",$J$70="")),"",IF(AND($F$12&gt;=$B174,OR($H$70="",$H$70=17,$D174=0)),"不要",IF(AND($F$12&gt;=$B174,$H$70&lt;&gt;"",$D174=1,OL174&lt;&gt;""),"OK","NG")))</f>
        <v/>
      </c>
      <c r="OR174" s="107" t="str">
        <f>IF(OR(COUNTIF(ON174:OP174,"不要")=2,AND(ON174="",OP174="")),"",OL174)</f>
        <v/>
      </c>
    </row>
    <row r="175" spans="2:408" ht="5.0999999999999996" customHeight="1" thickBot="1" x14ac:dyDescent="0.2">
      <c r="L175" s="6"/>
      <c r="CT175" s="108"/>
      <c r="EF175" s="108"/>
      <c r="FJ175" s="108"/>
      <c r="FL175" s="108"/>
      <c r="FZ175" s="108"/>
      <c r="GR175" s="108"/>
      <c r="HF175" s="108"/>
      <c r="HV175" s="108"/>
      <c r="IT175" s="6"/>
      <c r="JL175" s="108"/>
      <c r="JX175" s="6"/>
      <c r="KJ175" s="6"/>
      <c r="KX175" s="6"/>
      <c r="LJ175" s="6"/>
      <c r="LX175" s="108"/>
      <c r="ML175" s="6"/>
      <c r="MX175" s="6"/>
      <c r="NJ175" s="6"/>
    </row>
    <row r="176" spans="2:408" ht="14.25" thickBot="1" x14ac:dyDescent="0.2">
      <c r="B176">
        <v>49</v>
      </c>
      <c r="C176">
        <v>62</v>
      </c>
      <c r="D176" s="52">
        <f ca="1">IF($F$12&lt;$B176,"",IF(AND($F$12&gt;=$B176,INDIRECT("'総括分析データ '!"&amp;D$78&amp;$C176)="○"),1,IF(AND($F$12&gt;=$B176,INDIRECT("'総括分析データ '!"&amp;D$78&amp;$C176)&lt;&gt;"○"),0)))</f>
        <v>0</v>
      </c>
      <c r="F176" s="52">
        <f ca="1">IF($F$12&lt;$B176,"",IF(AND($F$12&gt;=$B176,INDIRECT("'総括分析データ '!"&amp;F$78&amp;$C176)="○"),1,IF(AND($F$12&gt;=$B176,INDIRECT("'総括分析データ '!"&amp;F$78&amp;$C176)&lt;&gt;"○"),0)))</f>
        <v>0</v>
      </c>
      <c r="H176" s="52">
        <f ca="1">IF($F$12&lt;$B176,"",IF(AND($F$12&gt;=$B176,INDIRECT("'総括分析データ '!"&amp;H$78&amp;$C176)="○"),1,IF(AND($F$12&gt;=$B176,INDIRECT("'総括分析データ '!"&amp;H$78&amp;$C176)&lt;&gt;"○"),0)))</f>
        <v>0</v>
      </c>
      <c r="J176" s="192" t="str">
        <f ca="1">IF($F$12&lt;B176,"",IF(AND($F$12&gt;=B176,$F$18="",H176=1),"NG",IF(AND($F$12&gt;=B176,$F$18=17,D176=0,F176=0,H176=0),"NG",IF(AND($F$12&gt;=B176,$F$18="",D176=0,F176=0),"NG",IF(AND($F$12&gt;=B176,OR(D176&gt;=2,F176&gt;=2,H176&gt;=2)),"NG","OK")))))</f>
        <v>NG</v>
      </c>
      <c r="L176" s="52">
        <f ca="1">IF($F$12&lt;B176,"",IF(ISNUMBER(INDIRECT("'総括分析データ '!"&amp;L$78&amp;$C176))=TRUE,VALUE(INDIRECT("'総括分析データ '!"&amp;L$78&amp;$C176)),0))</f>
        <v>0</v>
      </c>
      <c r="N176" s="192" t="str">
        <f ca="1">IF($F$12&lt;$B176,"",IF(AND(L176="",L176&lt;10),"NG","OK"))</f>
        <v>OK</v>
      </c>
      <c r="O176" s="6"/>
      <c r="P176" s="52" t="str">
        <f ca="1">IF($F$12&lt;$B176,"",IF(AND($F$12&gt;=$B176,INDIRECT("'総括分析データ '!"&amp;P$78&amp;$C176)&lt;&gt;""),INDIRECT("'総括分析データ '!"&amp;P$78&amp;$C176),""))</f>
        <v/>
      </c>
      <c r="R176" s="52" t="str">
        <f ca="1">IF($F$12&lt;$B176,"",IF(AND($F$12&gt;=$B176,INDIRECT("'総括分析データ '!"&amp;R$78&amp;$C176)&lt;&gt;""),UPPER(INDIRECT("'総括分析データ '!"&amp;R$78&amp;$C176)),""))</f>
        <v/>
      </c>
      <c r="T176" s="52" t="str">
        <f ca="1">IF($F$12&lt;$B176,"",IF(AND($F$12&gt;=$B176,INDIRECT("'総括分析データ '!"&amp;T$78&amp;$C176)&lt;&gt;""),INDIRECT("'総括分析データ '!"&amp;T$78&amp;$C176),""))</f>
        <v/>
      </c>
      <c r="V176" s="52" t="str">
        <f ca="1">IF($F$12&lt;$B176,"",IF(AND($F$12&gt;=$B176,INDIRECT("'総括分析データ '!"&amp;V$78&amp;$C176)&lt;&gt;""),VALUE(INDIRECT("'総括分析データ '!"&amp;V$78&amp;$C176)),""))</f>
        <v/>
      </c>
      <c r="X176" s="192" t="str">
        <f ca="1">IF($F$12&lt;$B176,"",IF(AND($F$12&gt;=$B176,COUNTIF(プルダウンリスト!$F$3:$F$137,反映・確認シート!P176)=1,COUNTIF(プルダウンリスト!$H$3:$H$4233,反映・確認シート!R176)&gt;=1,T176&lt;&gt;"",V176&lt;&gt;""),"OK","NG"))</f>
        <v>NG</v>
      </c>
      <c r="Z176" s="453" t="str">
        <f ca="1">P176&amp;R176&amp;T176&amp;V176</f>
        <v/>
      </c>
      <c r="AA176" s="454"/>
      <c r="AB176" s="455"/>
      <c r="AD176" s="453" t="str">
        <f ca="1">IF($F$12&lt;$B176,"",IF(AND($F$12&gt;=$B176,INDIRECT("'総括分析データ '!"&amp;AD$78&amp;$C176)&lt;&gt;""),ASC(INDIRECT("'総括分析データ '!"&amp;AD$78&amp;$C176)),""))</f>
        <v/>
      </c>
      <c r="AE176" s="454"/>
      <c r="AF176" s="455"/>
      <c r="AH176" s="192" t="str">
        <f ca="1">IF($F$12&lt;$B176,"",IF(AND($F$12&gt;=$B176,AD176&lt;&gt;""),"OK","NG"))</f>
        <v>NG</v>
      </c>
      <c r="AJ176" s="462" t="str">
        <f ca="1">IF($F$12&lt;$B176,"",IF(AND($F$12&gt;=$B176,INDIRECT("'総括分析データ '!"&amp;AJ$78&amp;$C176)&lt;&gt;""),DBCS(SUBSTITUTE(SUBSTITUTE(INDIRECT("'総括分析データ '!"&amp;AJ$78&amp;$C176),"　"," ")," ","")),""))</f>
        <v/>
      </c>
      <c r="AK176" s="463"/>
      <c r="AL176" s="464"/>
      <c r="AN176" s="192" t="str">
        <f ca="1">IF($F$12&lt;$B176,"",IF(AND($F$12&gt;=$B176,AJ176&lt;&gt;""),"OK","BC"))</f>
        <v>BC</v>
      </c>
      <c r="AP176" s="52" t="str">
        <f ca="1">IF(OR($F$12&lt;$B176,INDIRECT("'総括分析データ '!"&amp;AP$78&amp;$C176)=""),"",INDIRECT("'総括分析データ '!"&amp;AP$78&amp;$C176))</f>
        <v/>
      </c>
      <c r="AR176" s="192" t="str">
        <f ca="1">IF($F$12&lt;$B176,"",IF(AND($F$12&gt;=$B176,COUNTIF(プルダウンリスト!$C$13:$C$16,反映・確認シート!AP176)=1),"OK","NG"))</f>
        <v>NG</v>
      </c>
      <c r="AT176">
        <v>49</v>
      </c>
      <c r="AV176" s="192" t="str">
        <f ca="1">IF($F$12&lt;$B176,"",IF(AND($F$12&gt;=$B176,INDIRECT("'総括分析データ '!"&amp;AV$78&amp;$C176)&lt;&gt;""),INDIRECT("'総括分析データ '!"&amp;AV$78&amp;$C176),""))</f>
        <v/>
      </c>
      <c r="AX176" s="192" t="str">
        <f ca="1">IF($F$12&lt;$B176,"",IF($N176="NG","日数NG",IF(OR(AND($F$6="連携前",$F$12&gt;=$B176,AV176&gt;0,AV176&lt;L176*2880),AND($F$6="連携後",$F$12&gt;=$B176,AV176&gt;=0,AV176&lt;L176*2880)),"OK","NG")))</f>
        <v>NG</v>
      </c>
      <c r="AZ176" s="92">
        <f ca="1">IF($F$12&lt;$B176,"",IF(AND($F$12&gt;=$B176,ISNUMBER(AV176)=TRUE),AV176,0))</f>
        <v>0</v>
      </c>
      <c r="BB176" s="192" t="str">
        <f ca="1">IF($F$12&lt;$B176,"",IF(AND($F$12&gt;=$B176,INDIRECT("'総括分析データ '!"&amp;BB$78&amp;$C176)&lt;&gt;""),VALUE(INDIRECT("'総括分析データ '!"&amp;BB$78&amp;$C176)),""))</f>
        <v/>
      </c>
      <c r="BD176" s="192" t="str">
        <f ca="1">IF($F$12&lt;$B176,"",IF($N176="NG","日数NG",IF(BB176="","NG",IF(AND($F$12&gt;=$B176,$BB176&lt;=$L176*100),"OK","BC"))))</f>
        <v>NG</v>
      </c>
      <c r="BF176" s="192" t="str">
        <f ca="1">IF($F$12&lt;$B176,"",IF(OR($AX176="NG",$AX176="日数NG"),"距離NG",IF(AND($F$12&gt;=$B176,OR(AND($F$6="連携前",$BB176&gt;0),AND($F$6="連携後",$AZ176=0,$BB176=0),AND($F$6="連携後",$AZ176&gt;0,$BB176&gt;0))),"OK","NG")))</f>
        <v>距離NG</v>
      </c>
      <c r="BH176" s="92" t="str">
        <f ca="1">IF($F$12&lt;$B176,"",BB176)</f>
        <v/>
      </c>
      <c r="BJ176" s="192" t="str">
        <f ca="1">IF($F$12&lt;$B176,"",IF(AND($F$12&gt;=$B176,INDIRECT("'総括分析データ '!"&amp;BJ$78&amp;$C176)&lt;&gt;""),VALUE(INDIRECT("'総括分析データ '!"&amp;BJ$78&amp;$C176)),""))</f>
        <v/>
      </c>
      <c r="BL176" s="192" t="str">
        <f ca="1">IF($F$12&lt;$B176,"",IF($N176="NG","日数NG",IF(AND(BJ176&gt;=0,BJ176&lt;&gt;"",BJ176&lt;=100),"OK","NG")))</f>
        <v>NG</v>
      </c>
      <c r="BN176" s="92">
        <f ca="1">IF($F$12&lt;$B176,"",IF(AND($F$12&gt;=$B176,ISNUMBER(BJ176)=TRUE),BJ176,0))</f>
        <v>0</v>
      </c>
      <c r="BP176" s="192" t="str">
        <f ca="1">IF($F$12&lt;$B176,"",IF(AND($F$12&gt;=$B176,INDIRECT("'総括分析データ '!"&amp;BP$78&amp;$C176)&lt;&gt;""),VALUE(INDIRECT("'総括分析データ '!"&amp;BP$78&amp;$C176)),""))</f>
        <v/>
      </c>
      <c r="BR176" s="192" t="str">
        <f ca="1">IF($F$12&lt;$B176,"",IF(OR($AX176="NG",$AX176="日数NG"),"距離NG",IF(BP176="","NG",IF(AND($F$12&gt;=$B176,OR(AND($F$6="連携前",$BP176&gt;0),AND($F$6="連携後",$AZ176=0,$BP176=0),AND($F$6="連携後",$AZ176&gt;0,$BP176&gt;0))),"OK","NG"))))</f>
        <v>距離NG</v>
      </c>
      <c r="BT176" s="92">
        <f ca="1">IF($F$12&lt;$B176,"",IF(AND($F$12&gt;=$B176,ISNUMBER(BP176)=TRUE),BP176,0))</f>
        <v>0</v>
      </c>
      <c r="BV176" s="192" t="str">
        <f ca="1">IF($F$12&lt;$B176,"",IF(AND($F$12&gt;=$B176,INDIRECT("'総括分析データ '!"&amp;BV$78&amp;$C176)&lt;&gt;""),VALUE(INDIRECT("'総括分析データ '!"&amp;BV$78&amp;$C176)),""))</f>
        <v/>
      </c>
      <c r="BX176" s="192" t="str">
        <f ca="1">IF($F$12&lt;$B176,"",IF(AND($F$12&gt;=$B176,$F$16=5,$BV176=""),"NG","OK"))</f>
        <v>OK</v>
      </c>
      <c r="BZ176" s="192" t="str">
        <f ca="1">IF($F$12&lt;$B176,"",IF(AND($F$12&gt;=$B176,$BP176&lt;&gt;"",$BV176&gt;$BP176),"NG","OK"))</f>
        <v>OK</v>
      </c>
      <c r="CB176" s="92">
        <f ca="1">IF($F$12&lt;$B176,"",IF(AND($F$12&gt;=$B176,ISNUMBER(BV176)=TRUE),BV176,0))</f>
        <v>0</v>
      </c>
      <c r="CD176" s="92">
        <f ca="1">IF($F$12&lt;$B176,"",IF(AND($F$12&gt;=$B176,ISNUMBER(INDIRECT("'総括分析データ '!"&amp;CD$78&amp;$C176)=TRUE)),INDIRECT("'総括分析データ '!"&amp;CD$78&amp;$C176),0))</f>
        <v>0</v>
      </c>
      <c r="CF176">
        <v>49</v>
      </c>
      <c r="CH176" s="192" t="str">
        <f ca="1">IF($F$12&lt;$B176,"",IF(AND($F$12&gt;=$B176,INDIRECT("'総括分析データ '!"&amp;CH$78&amp;$C176)&lt;&gt;""),VALUE(INDIRECT("'総括分析データ '!"&amp;CH$78&amp;$C176)),""))</f>
        <v/>
      </c>
      <c r="CJ176" s="192" t="str">
        <f ca="1">IF($F$12&lt;$B176,"",IF(OR(AND($F$12&gt;=$B176,COUNTIF($F$22:$I$32,"走行時間")=0),$D176=0),"不要",IF(AND($F$12&gt;=$B176,COUNTIF($F$22:$I$32,"走行時間")=1,$J176="NG"),"日数NG",IF(AND($F$12&gt;=$B176,COUNTIF($F$22:$I$32,"走行時間")=1,$D176=1,$CH176&lt;&gt;""),"OK","NG"))))</f>
        <v>不要</v>
      </c>
      <c r="CL176" s="192" t="str">
        <f ca="1">IF($F$12&lt;$B176,"",IF(OR(AND($F$12&gt;=$B176,COUNTIF($F$35:$I$45,"走行時間")=0),$F176=0),"不要",IF(AND($F$12&gt;=$B176,COUNTIF($F$35:$I$45,"走行時間")=1,$J176="NG"),"日数NG",IF(AND($F$12&gt;=$B176,COUNTIF($F$35:$I$45,"走行時間")=1,$F176=1,$CH176&lt;&gt;""),"OK","NG"))))</f>
        <v>不要</v>
      </c>
      <c r="CN176" s="192" t="str">
        <f ca="1">IF($F$12&lt;$B176,"",IF(OR(AND($F$12&gt;=$B176,COUNTIF($F$48:$I$58,"走行時間")=0),$H176=0),"不要",IF(AND($F$12&gt;=$B176,COUNTIF($F$48:$I$58,"走行時間")=1,$J176="NG"),"日数NG",IF(AND($F$12&gt;=$B176,COUNTIF($F$48:$I$58,"走行時間")=1,$H176=1,$CH176&lt;&gt;""),"OK","NG"))))</f>
        <v>不要</v>
      </c>
      <c r="CP176" s="192" t="str">
        <f ca="1">IF($F$12&lt;$B176,"",IF(COUNTIF($CJ176:$CN176,"不要")=3,"OK",IF(OR($AX176="NG",$AX176="日数NG"),"距離NG",IF(AND($F$12&gt;=$B176,OR(AND($F$6="連携前",CH176&gt;0),AND($F$6="連携後",$AZ176=0,CH176=0),AND($F$6="連携後",$AZ176&gt;0,CH176&gt;0))),"OK","NG"))))</f>
        <v>OK</v>
      </c>
      <c r="CR176" s="192" t="str">
        <f ca="1">IF($F$12&lt;$B176,"",IF(COUNTIF($CJ176:$CN176,"不要")=3,"OK",IF(OR($AX176="NG",$AX176="日数NG"),"距離NG",IF(AND($F$12&gt;=$B176,$L176*1440&gt;=CH176),"OK","NG"))))</f>
        <v>OK</v>
      </c>
      <c r="CT176" s="107" t="str">
        <f ca="1">IF(OR(COUNTIF($CJ176:$CN176,"不要")=3,$F$12&lt;$B176),"",IF(AND($F$12&gt;=$B176,ISNUMBER(CH176)=TRUE),CH176,0))</f>
        <v/>
      </c>
      <c r="CV176" s="192" t="str">
        <f ca="1">IF($F$12&lt;$B176,"",IF(AND($F$12&gt;=$B176,INDIRECT("'総括分析データ '!"&amp;CV$78&amp;$C176)&lt;&gt;""),VALUE(INDIRECT("'総括分析データ '!"&amp;CV$78&amp;$C176)),""))</f>
        <v/>
      </c>
      <c r="CX176" s="192" t="str">
        <f ca="1">IF($F$12&lt;$B176,"",IF(OR(AND($F$12&gt;=$B176,COUNTIF($F$22:$I$32,"平均速度")=0),$D176=0),"不要",IF(AND($F$12&gt;=$B176,COUNTIF($F$22:$I$32,"平均速度")=1,$J176="NG"),"日数NG",IF(AND($F$12&gt;=$B176,COUNTIF($F$22:$I$32,"平均速度")=1,$D176=1,$CH176&lt;&gt;""),"OK","NG"))))</f>
        <v>不要</v>
      </c>
      <c r="CZ176" s="192" t="str">
        <f ca="1">IF($F$12&lt;$B176,"",IF(OR(AND($F$12&gt;=$B176,COUNTIF($F$35:$I$45,"平均速度")=0),$F176=0),"不要",IF(AND($F$12&gt;=$B176,COUNTIF($F$35:$I$45,"平均速度")=1,$J176="NG"),"日数NG",IF(AND($F$12&gt;=$B176,COUNTIF($F$35:$I$45,"平均速度")=1,$F176=1,$CH176&lt;&gt;""),"OK","NG"))))</f>
        <v>不要</v>
      </c>
      <c r="DB176" s="192" t="str">
        <f ca="1">IF($F$12&lt;$B176,"",IF(OR(AND($F$12&gt;=$B176,COUNTIF($F$48:$I$58,"平均速度")=0),$H176=0),"不要",IF(AND($F$12&gt;=$B176,COUNTIF($F$48:$I$58,"平均速度")=1,$J176="NG"),"日数NG",IF(AND($F$12&gt;=$B176,COUNTIF($F$48:$I$58,"平均速度")=1,$H176=1,$CH176&lt;&gt;""),"OK","NG"))))</f>
        <v>不要</v>
      </c>
      <c r="DD176" s="192" t="str">
        <f ca="1">IF($F$12&lt;$B176,"",IF(COUNTIF($CX176:$DB176,"不要")=3,"OK",IF(OR($AX176="NG",$AX176="日数NG"),"距離NG",IF(AND($F$12&gt;=$B176,OR(AND($F$6="連携前",CV176&gt;0),AND($F$6="連携後",$AV176=0,CV176=0),AND($F$6="連携後",$AV176&gt;0,CV176&gt;0))),"OK","NG"))))</f>
        <v>OK</v>
      </c>
      <c r="DF176" s="192" t="str">
        <f ca="1">IF($F$12&lt;$B176,"",IF(COUNTIF($CX176:$DB176,"不要")=3,"OK",IF(OR($AX176="NG",$AX176="日数NG"),"距離NG",IF(AND($F$12&gt;=$B176,CV176&lt;60),"OK",IF(AND($F$12&gt;=$B176,CV176&lt;120),"BC","NG")))))</f>
        <v>OK</v>
      </c>
      <c r="DH176" s="107" t="str">
        <f ca="1">IF(OR($F$12&lt;$B176,COUNTIF($CX176:$DB176,"不要")=3),"",IF(AND($F$12&gt;=$B176,ISNUMBER(CV176)=TRUE),CV176,0))</f>
        <v/>
      </c>
      <c r="DJ176">
        <v>49</v>
      </c>
      <c r="DL176" s="192" t="str">
        <f ca="1">IF($F$12&lt;$B176,"",IF(AND($F$12&gt;=$B176,INDIRECT("'総括分析データ '!"&amp;DL$78&amp;$C176)&lt;&gt;""),VALUE(INDIRECT("'総括分析データ '!"&amp;DL$78&amp;$C176)),""))</f>
        <v/>
      </c>
      <c r="DN176" s="192" t="str">
        <f ca="1">IF($F$12&lt;$B176,"",IF(OR(AND($F$12&gt;=$B176,COUNTIF($F$22:$I$32,"走行距離（高速道路）")=0),$D176=0),"不要",IF(AND($F$12&gt;=$B176,COUNTIF($F$22:$I$32,"走行距離（高速道路）")&gt;=1,$J176="NG"),"日数NG",IF(AND($F$12&gt;=$B176,COUNTIF($F$22:$I$32,"走行距離（高速道路）")&gt;=1,$D176=1,$CH176&lt;&gt;""),"OK","NG"))))</f>
        <v>不要</v>
      </c>
      <c r="DP176" s="192" t="str">
        <f ca="1">IF($F$12&lt;$B176,"",IF(OR(AND($F$12&gt;=$B176,COUNTIF($F$35:$I$45,"走行距離（高速道路）")=0),$F176=0),"不要",IF(AND($F$12&gt;=$B176,COUNTIF($F$35:$I$45,"走行距離（高速道路）")&gt;=1,$J176="NG"),"日数NG",IF(AND($F$12&gt;=$B176,COUNTIF($F$35:$I$45,"走行距離（高速道路）")&gt;=1,$F176=1,$CH176&lt;&gt;""),"OK","NG"))))</f>
        <v>不要</v>
      </c>
      <c r="DR176" s="192" t="str">
        <f ca="1">IF($F$12&lt;$B176,"",IF(OR(AND($F$12&gt;=$B176,COUNTIF($F$48:$I$58,"走行距離（高速道路）")=0),$H176=0),"不要",IF(AND($F$12&gt;=$B176,COUNTIF($F$48:$I$58,"走行距離（高速道路）")&gt;=1,$J176="NG"),"日数NG",IF(AND($F$12&gt;=$B176,COUNTIF($F$48:$I$58,"走行距離（高速道路）")&gt;=1,$H176=1,$CH176&lt;&gt;""),"OK","NG"))))</f>
        <v>不要</v>
      </c>
      <c r="DT176" s="192" t="str">
        <f ca="1">IF($F$12&lt;$B176,"",IF(COUNTIF($DN176:$DR176,"不要")=3,"OK",IF(OR($AX176="NG",$AX176="日数NG"),"距離NG",IF(DL176&gt;=0,"OK","NG"))))</f>
        <v>OK</v>
      </c>
      <c r="DV176" s="192" t="str">
        <f ca="1">IF($F$12&lt;$B176,"",IF(COUNTIF($DN176:$DR176,"不要")=3,"OK",IF(OR($AX176="NG",$AX176="日数NG"),"距離NG",IF(AND($F$12&gt;=$B176,AX176="OK",OR(DL176&lt;=AZ176,DL176="")),"OK","NG"))))</f>
        <v>OK</v>
      </c>
      <c r="DX176" s="107" t="str">
        <f ca="1">IF(OR($F$12&lt;$B176,COUNTIF($DN176:$DR176,"不要")=3),"",IF(AND($F$12&gt;=$B176,ISNUMBER(DL176)=TRUE),DL176,0))</f>
        <v/>
      </c>
      <c r="DZ176" s="192" t="str">
        <f ca="1">IF($F$12&lt;$B176,"",IF(AND($F$12&gt;=$B176,INDIRECT("'総括分析データ '!"&amp;DZ$78&amp;$C176)&lt;&gt;""),VALUE(INDIRECT("'総括分析データ '!"&amp;DZ$78&amp;$C176)),""))</f>
        <v/>
      </c>
      <c r="EB176" s="192" t="str">
        <f ca="1">IF($F$12&lt;$B176,"",IF(COUNTIF($CJ176:$CN176,"不要")=3,"OK",IF($N176="NG","日数NG",IF(OR(DZ176&gt;=0,DZ176=""),"OK","NG"))))</f>
        <v>OK</v>
      </c>
      <c r="ED176" s="192" t="str">
        <f ca="1">IF($F$12&lt;$B176,"",IF(COUNTIF($CJ176:$CN176,"不要")=3,"OK",IF($N176="NG","日数NG",IF(OR(DZ176&lt;=CH176,DZ176=""),"OK","NG"))))</f>
        <v>OK</v>
      </c>
      <c r="EF176" s="107">
        <f ca="1">IF($F$12&lt;$B176,"",IF(AND($F$12&gt;=$B176,ISNUMBER(DZ176)=TRUE),DZ176,0))</f>
        <v>0</v>
      </c>
      <c r="EH176" s="192" t="str">
        <f ca="1">IF($F$12&lt;$B176,"",IF(AND($F$12&gt;=$B176,INDIRECT("'総括分析データ '!"&amp;EH$78&amp;$C176)&lt;&gt;""),VALUE(INDIRECT("'総括分析データ '!"&amp;EH$78&amp;$C176)),""))</f>
        <v/>
      </c>
      <c r="EJ176" s="192" t="str">
        <f ca="1">IF($F$12&lt;$B176,"",IF(COUNTIF($CX176:$DB176,"不要")=3,"OK",IF(OR($AX176="NG",$AX176="日数NG"),"距離NG",IF(OR(EH176&gt;=0,EH176=""),"OK","NG"))))</f>
        <v>OK</v>
      </c>
      <c r="EL176" s="192" t="str">
        <f ca="1">IF($F$12&lt;$B176,"",IF(COUNTIF($CX176:$DB176,"不要")=3,"OK",IF(OR($AX176="NG",$AX176="日数NG"),"距離NG",IF(OR(EH176&lt;=120,EH176=""),"OK","NG"))))</f>
        <v>OK</v>
      </c>
      <c r="EN176" s="92">
        <f ca="1">IF($F$12&lt;$B176,"",IF(AND($F$12&gt;=$B176,ISNUMBER(EH176)=TRUE),EH176,0))</f>
        <v>0</v>
      </c>
      <c r="EP176">
        <v>49</v>
      </c>
      <c r="ER176" s="192" t="str">
        <f ca="1">IF($F$12&lt;$B176,"",IF(AND($F$12&gt;=$B176,INDIRECT("'総括分析データ '!"&amp;ER$78&amp;$C176)&lt;&gt;""),VALUE(INDIRECT("'総括分析データ '!"&amp;ER$78&amp;$C176)),""))</f>
        <v/>
      </c>
      <c r="ET176" s="192" t="str">
        <f ca="1">IF($F$12&lt;$B176,"",IF(AND($F$12&gt;=$B176,INDIRECT("'総括分析データ '!"&amp;ET$78&amp;$C176)&lt;&gt;""),VALUE(INDIRECT("'総括分析データ '!"&amp;ET$78&amp;$C176)),""))</f>
        <v/>
      </c>
      <c r="EV176" s="192" t="str">
        <f ca="1">IF($F$12&lt;$B176,"",IF(OR(AND($F$12&gt;=$B176,COUNTIF($F$22:$I$32,"荷積み・荷卸し")=0),$D176=0),"不要",IF(AND($F$12&gt;=$B176,COUNTIF($F$22:$I$32,"荷積み・荷卸し")&gt;=1,$J176="NG"),"日数NG",IF(OR(AND($F$12&gt;=$B176,COUNTIF($F$22:$I$32,"荷積み・荷卸し")&gt;=1,$D176=1,$ER176&lt;&gt;""),AND($F$12&gt;=$B176,COUNTIF($F$22:$I$32,"荷積み・荷卸し")&gt;=1,$D176=1,$ET176&lt;&gt;"")),"OK","NG"))))</f>
        <v>不要</v>
      </c>
      <c r="EX176" s="192" t="str">
        <f ca="1">IF($F$12&lt;$B176,"",IF(OR(AND($F$12&gt;=$B176,COUNTIF($F$35:$I$45,"荷積み・荷卸し")=0),$F176=0),"不要",IF(AND($F$12&gt;=$B176,COUNTIF($F$35:$I$45,"荷積み・荷卸し")&gt;=1,$J176="NG"),"日数NG",IF(OR(AND($F$12&gt;=$B176,COUNTIF($F$35:$I$45,"荷積み・荷卸し")&gt;=1,$F176=1,$ER176&lt;&gt;""),AND($F$12&gt;=$B176,COUNTIF($F$35:$I$45,"荷積み・荷卸し")&gt;=1,$F176=1,$ET176&lt;&gt;"")),"OK","NG"))))</f>
        <v>不要</v>
      </c>
      <c r="EZ176" s="192" t="str">
        <f ca="1">IF($F$12&lt;$B176,"",IF(OR(AND($F$12&gt;=$B176,COUNTIF($F$48:$I$58,"荷積み・荷卸し")=0),$H176=0),"不要",IF(AND($F$12&gt;=$B176,COUNTIF($F$48:$I$58,"荷積み・荷卸し")&gt;=1,$J176="NG"),"日数NG",IF(OR(AND($F$12&gt;=$B176,COUNTIF($F$48:$I$58,"荷積み・荷卸し")&gt;=1,$H176=1,$ER176&lt;&gt;""),AND($F$12&gt;=$B176,COUNTIF($F$48:$I$58,"荷積み・荷卸し")&gt;=1,$H176=1,$ET176&lt;&gt;"")),"OK","NG"))))</f>
        <v>不要</v>
      </c>
      <c r="FB176" s="192" t="str">
        <f ca="1">IF($F$12&lt;$B176,"",IF(COUNTIF($EV176:$EZ176,"不要")=3,"OK",IF($N176="NG","日数NG",IF(OR(ER176&gt;=0,ER176=""),"OK","NG"))))</f>
        <v>OK</v>
      </c>
      <c r="FD176" s="192" t="str">
        <f ca="1">IF($F$12&lt;$B176,"",IF(COUNTIF($EV176:$EZ176,"不要")=3,"OK",IF($N176="NG","日数NG",IF(OR(ER176&lt;=$L176*1440,ER176=""),"OK","NG"))))</f>
        <v>OK</v>
      </c>
      <c r="FF176" s="192" t="str">
        <f ca="1">IF($F$12&lt;$B176,"",IF(COUNTIF($EV176:$EZ176,"不要")=3,"OK",IF($N176="NG","日数NG",IF(OR(ET176&gt;=0,ET176=""),"OK","NG"))))</f>
        <v>OK</v>
      </c>
      <c r="FH176" s="192" t="str">
        <f ca="1">IF($F$12&lt;$B176,"",IF(COUNTIF($EV176:$EZ176,"不要")=3,"OK",IF($N176="NG","日数NG",IF(OR(ET176&lt;=$L176*1440,ET176=""),"OK","NG"))))</f>
        <v>OK</v>
      </c>
      <c r="FJ176" s="107" t="str">
        <f ca="1">IF($F$12&lt;$B176,"",IF(COUNTIF($EV176:$EZ176,"不要")=3,"",IF(AND($F$12&gt;=$B176,ISNUMBER(ER176)=TRUE),ER176,0)))</f>
        <v/>
      </c>
      <c r="FL176" s="107" t="str">
        <f ca="1">IF($F$12&lt;$B176,"",IF(COUNTIF($EV176:$EZ176,"不要")=3,"",IF(AND($F$12&gt;=$B176,ISNUMBER(ET176)=TRUE),ET176,0)))</f>
        <v/>
      </c>
      <c r="FN176" s="192" t="str">
        <f ca="1">IF($F$12&lt;$B176,"",IF(AND($F$12&gt;=$B176,INDIRECT("'総括分析データ '!"&amp;FN$78&amp;$C176)&lt;&gt;""),VALUE(INDIRECT("'総括分析データ '!"&amp;FN$78&amp;$C176)),""))</f>
        <v/>
      </c>
      <c r="FP176" s="192" t="str">
        <f ca="1">IF($F$12&lt;$B176,"",IF(OR(AND($F$12&gt;=$B176,COUNTIF($F$22:$I$32,"荷待ち時間")=0),$D176=0),"不要",IF(AND($F$12&gt;=$B176,COUNTIF($F$22:$I$32,"荷待ち時間")&gt;=1,$J176="NG"),"日数NG",IF(AND($F$12&gt;=$B176,COUNTIF($F$22:$I$32,"荷待ち時間")&gt;=1,$D176=1,$FN176&lt;&gt;""),"OK","NG"))))</f>
        <v>不要</v>
      </c>
      <c r="FR176" s="192" t="str">
        <f ca="1">IF($F$12&lt;$B176,"",IF(OR(AND($F$12&gt;=$B176,COUNTIF($F$35:$I$45,"荷待ち時間")=0),$F176=0),"不要",IF(AND($F$12&gt;=$B176,COUNTIF($F$35:$I$45,"荷待ち時間")&gt;=1,$J176="NG"),"日数NG",IF(AND($F$12&gt;=$B176,COUNTIF($F$35:$I$45,"荷待ち時間")&gt;=1,$F176=1,$FN176&lt;&gt;""),"OK","NG"))))</f>
        <v>不要</v>
      </c>
      <c r="FT176" s="192" t="str">
        <f ca="1">IF($F$12&lt;$B176,"",IF(OR(AND($F$12&gt;=$B176,COUNTIF($F$48:$I$58,"荷待ち時間")=0),$H176=0),"不要",IF(AND($F$12&gt;=$B176,COUNTIF($F$48:$I$58,"荷待ち時間")&gt;=1,$J176="NG"),"日数NG",IF(AND($F$12&gt;=$B176,COUNTIF($F$48:$I$58,"荷待ち時間")&gt;=1,$H176=1,$FN176&lt;&gt;""),"OK","NG"))))</f>
        <v>不要</v>
      </c>
      <c r="FV176" s="192" t="str">
        <f ca="1">IF($F$12&lt;$B176,"",IF(COUNTIF($FP176:$FT176,"不要")=3,"OK",IF($N176="NG","日数NG",IF(FN176&gt;=0,"OK","NG"))))</f>
        <v>OK</v>
      </c>
      <c r="FX176" s="192" t="str">
        <f ca="1">IF($F$12&lt;$B176,"",IF(COUNTIF($FP176:$FT176,"不要")=3,"OK",IF($N176="NG","日数NG",IF(AND($F$12&gt;=$B176,$N176="OK",FN176&lt;=$L176*1440),"OK","NG"))))</f>
        <v>OK</v>
      </c>
      <c r="FZ176" s="107" t="str">
        <f ca="1">IF($F$12&lt;$B176,"",IF(COUNTIF($FP176:$FT176,"不要")=3,"",IF(AND($F$12&gt;=$B176,ISNUMBER(FN176)=TRUE),FN176,0)))</f>
        <v/>
      </c>
      <c r="GB176">
        <v>49</v>
      </c>
      <c r="GD176" s="192" t="str">
        <f ca="1">IF($F$12&lt;$B176,"",IF(AND($F$12&gt;=$B176,INDIRECT("'総括分析データ '!"&amp;GD$78&amp;$C176)&lt;&gt;""),VALUE(INDIRECT("'総括分析データ '!"&amp;GD$78&amp;$C176)),""))</f>
        <v/>
      </c>
      <c r="GF176" s="192" t="str">
        <f ca="1">IF($F$12&lt;$B176,"",IF(OR(AND($F$12&gt;=$B176,COUNTIF($F$22:$I$32,"荷待ち時間（うちアイドリング時間）")=0),$D176=0),"不要",IF(AND($F$12&gt;=$B176,COUNTIF($F$22:$I$32,"荷待ち時間（うちアイドリング時間）")&gt;=1,$J176="NG"),"日数NG",IF(AND($F$12&gt;=$B176,COUNTIF($F$22:$I$32,"荷待ち時間（うちアイドリング時間）")&gt;=1,$D176=1,GD176&lt;&gt;""),"OK","NG"))))</f>
        <v>不要</v>
      </c>
      <c r="GH176" s="192" t="str">
        <f ca="1">IF($F$12&lt;$B176,"",IF(OR(AND($F$12&gt;=$B176,COUNTIF($F$35:$I$45,"荷待ち時間（うちアイドリング時間）")=0),$F176=0),"不要",IF(AND($F$12&gt;=$B176,COUNTIF($F$35:$I$45,"荷待ち時間（うちアイドリング時間）")&gt;=1,$J176="NG"),"日数NG",IF(AND($F$12&gt;=$B176,COUNTIF($F$35:$I$45,"荷待ち時間（うちアイドリング時間）")&gt;=1,$F176=1,$GD176&lt;&gt;""),"OK","NG"))))</f>
        <v>不要</v>
      </c>
      <c r="GJ176" s="192" t="str">
        <f ca="1">IF($F$12&lt;$B176,"",IF(OR(AND($F$12&gt;=$B176,COUNTIF($F$48:$I$58,"荷待ち時間（うちアイドリング時間）")=0),$H176=0),"不要",IF(AND($F$12&gt;=$B176,COUNTIF($F$48:$I$58,"荷待ち時間（うちアイドリング時間）")&gt;=1,$J176="NG"),"日数NG",IF(AND($F$12&gt;=$B176,COUNTIF($F$48:$I$58,"荷待ち時間（うちアイドリング時間）")&gt;=1,$H176=1,$GD176&lt;&gt;""),"OK","NG"))))</f>
        <v>不要</v>
      </c>
      <c r="GL176" s="192" t="str">
        <f ca="1">IF($F$12&lt;$B176,"",IF(OR(AND($F$12&gt;=$B176,$F176=0),AND($F$12&gt;=$B176,$F$16&lt;&gt;5)),"不要",IF(AND($F$12&gt;=$B176,$F$16=5,$GD176&lt;&gt;""),"OK","NG")))</f>
        <v>不要</v>
      </c>
      <c r="GN176" s="192" t="str">
        <f ca="1">IF($F$12&lt;$B176,"",IF($N176="NG","日数NG",IF(GD176&gt;=0,"OK","NG")))</f>
        <v>OK</v>
      </c>
      <c r="GP176" s="192" t="str">
        <f ca="1">IF($F$12&lt;$B176,"",IF($N176="NG","日数NG",IF(OR(COUNTIF(GF176:GL176,"不要")=4,AND($F$12&gt;=$B176,$N176="OK",$FN176&gt;=0,$GD176&lt;=FN176),AND($F$12&gt;=$B176,$N176="OK",$FN176="",$GD176&lt;=$L176*1440)),"OK","NG")))</f>
        <v>OK</v>
      </c>
      <c r="GR176" s="107" t="str">
        <f ca="1">IF($F$12&lt;$B176,"",IF(COUNTIF($GF176:$GJ176,"不要")=3,"",IF(AND($F$12&gt;=$B176,ISNUMBER(GD176)=TRUE),GD176,0)))</f>
        <v/>
      </c>
      <c r="GT176" s="192" t="str">
        <f ca="1">IF($F$12&lt;$B176,"",IF(AND($F$12&gt;=$B176,INDIRECT("'総括分析データ '!"&amp;GT$78&amp;$C176)&lt;&gt;""),VALUE(INDIRECT("'総括分析データ '!"&amp;GT$78&amp;$C176)),""))</f>
        <v/>
      </c>
      <c r="GV176" s="192" t="str">
        <f ca="1">IF($F$12&lt;$B176,"",IF(OR(AND($F$12&gt;=$B176,COUNTIF($F$22:$I$32,"早着による待機時間")=0),$D176=0),"不要",IF(AND($F$12&gt;=$B176,COUNTIF($F$22:$I$32,"早着による待機時間")&gt;=1,$J176="NG"),"日数NG",IF(AND($F$12&gt;=$B176,COUNTIF($F$22:$I$32,"早着による待機時間")&gt;=1,$D176=1,GT176&lt;&gt;""),"OK","NG"))))</f>
        <v>不要</v>
      </c>
      <c r="GX176" s="192" t="str">
        <f ca="1">IF($F$12&lt;$B176,"",IF(OR(AND($F$12&gt;=$B176,COUNTIF($F$35:$I$45,"早着による待機時間")=0),$F176=0),"不要",IF(AND($F$12&gt;=$B176,COUNTIF($F$35:$I$45,"早着による待機時間")&gt;=1,$J176="NG"),"日数NG",IF(AND($F$12&gt;=$B176,COUNTIF($F$35:$I$45,"早着による待機時間")&gt;=1,$F176=1,GT176&lt;&gt;""),"OK","NG"))))</f>
        <v>不要</v>
      </c>
      <c r="GZ176" s="192" t="str">
        <f ca="1">IF($F$12&lt;$B176,"",IF(OR(AND($F$12&gt;=$B176,COUNTIF($F$48:$I$58,"早着による待機時間")=0),$H176=0),"不要",IF(AND($F$12&gt;=$B176,COUNTIF($F$48:$I$58,"早着による待機時間")&gt;=1,$J176="NG"),"日数NG",IF(AND($F$12&gt;=$B176,COUNTIF($F$48:$I$58,"早着による待機時間")&gt;=1,$H176=1,GT176&lt;&gt;""),"OK","NG"))))</f>
        <v>不要</v>
      </c>
      <c r="HB176" s="192" t="str">
        <f ca="1">IF($F$12&lt;$B176,"",IF(COUNTIF($GV176:$GZ176,"不要")=3,"OK",IF($N176="NG","日数NG",IF(GT176&gt;=0,"OK","NG"))))</f>
        <v>OK</v>
      </c>
      <c r="HD176" s="192" t="str">
        <f ca="1">IF($F$12&lt;$B176,"",IF(COUNTIF($GV176:$GZ176,"不要")=3,"OK",IF($N176="NG","日数NG",IF(AND($F$12&gt;=$B176,$N176="OK",GT176&lt;=$L176*1440),"OK","NG"))))</f>
        <v>OK</v>
      </c>
      <c r="HF176" s="107" t="str">
        <f ca="1">IF($F$12&lt;$B176,"",IF(COUNTIF($GV176:$GZ176,"不要")=3,"",IF(AND($F$12&gt;=$B176,ISNUMBER(GT176)=TRUE),GT176,0)))</f>
        <v/>
      </c>
      <c r="HH176">
        <v>49</v>
      </c>
      <c r="HJ176" s="192" t="str">
        <f ca="1">IF($F$12&lt;$B176,"",IF(AND($F$12&gt;=$B176,INDIRECT("'総括分析データ '!"&amp;HJ$78&amp;$C176)&lt;&gt;""),VALUE(INDIRECT("'総括分析データ '!"&amp;HJ$78&amp;$C176)),""))</f>
        <v/>
      </c>
      <c r="HL176" s="192" t="str">
        <f ca="1">IF($F$12&lt;$B176,"",IF(OR(AND($F$12&gt;=$B176,COUNTIF($F$22:$I$32,"休憩")=0),$D176=0),"不要",IF(AND($F$12&gt;=$B176,COUNTIF($F$22:$I$32,"休憩")&gt;=1,$J176="NG"),"日数NG",IF(AND($F$12&gt;=$B176,COUNTIF($F$22:$I$32,"休憩")&gt;=1,$D176=1,HJ176&lt;&gt;""),"OK","NG"))))</f>
        <v>不要</v>
      </c>
      <c r="HN176" s="192" t="str">
        <f ca="1">IF($F$12&lt;$B176,"",IF(OR(AND($F$12&gt;=$B176,COUNTIF($F$35:$I$45,"休憩")=0),$F176=0),"不要",IF(AND($F$12&gt;=$B176,COUNTIF($F$35:$I$45,"休憩")&gt;=1,$J176="NG"),"日数NG",IF(AND($F$12&gt;=$B176,COUNTIF($F$35:$I$45,"休憩")&gt;=1,$F176=1,HJ176&lt;&gt;""),"OK","NG"))))</f>
        <v>不要</v>
      </c>
      <c r="HP176" s="192" t="str">
        <f ca="1">IF($F$12&lt;$B176,"",IF(OR(AND($F$12&gt;=$B176,COUNTIF($F$48:$I$58,"休憩")=0),$H176=0),"不要",IF(AND($F$12&gt;=$B176,COUNTIF($F$48:$I$58,"休憩")&gt;=1,$J176="NG"),"日数NG",IF(AND($F$12&gt;=$B176,COUNTIF($F$48:$I$58,"休憩")&gt;=1,$H176=1,HJ176&lt;&gt;""),"OK","NG"))))</f>
        <v>不要</v>
      </c>
      <c r="HR176" s="192" t="str">
        <f ca="1">IF($F$12&lt;$B176,"",IF(COUNTIF($HL176:$HP176,"不要")=3,"OK",IF($N176="NG","日数NG",IF(HJ176&gt;=0,"OK","NG"))))</f>
        <v>OK</v>
      </c>
      <c r="HT176" s="192" t="str">
        <f ca="1">IF($F$12&lt;$B176,"",IF(COUNTIF($HL176:$HP176,"不要")=3,"OK",IF($N176="NG","日数NG",IF(AND($F$12&gt;=$B176,$N176="OK",HJ176&lt;=$L176*1440),"OK","NG"))))</f>
        <v>OK</v>
      </c>
      <c r="HV176" s="107" t="str">
        <f ca="1">IF($F$12&lt;$B176,"",IF(COUNTIF($HL176:$HP176,"不要")=3,"",IF(AND($F$12&gt;=$B176,ISNUMBER(HJ176)=TRUE),HJ176,0)))</f>
        <v/>
      </c>
      <c r="HX176" s="192" t="str">
        <f ca="1">IF($F$12&lt;$B176,"",IF(AND($F$12&gt;=$B176,INDIRECT("'総括分析データ '!"&amp;HX$78&amp;$C176)&lt;&gt;""),VALUE(INDIRECT("'総括分析データ '!"&amp;HX$78&amp;$C176)),""))</f>
        <v/>
      </c>
      <c r="HZ176" s="192" t="str">
        <f ca="1">IF($F$12&lt;$B176,"",IF(OR(AND($F$12&gt;=$B176,COUNTIF($F$22:$I$32,"発着時刻")=0),$D176=0),"不要",IF(AND($F$12&gt;=$B176,COUNTIF($F$22:$I$32,"発着時刻")&gt;=1,$J176="NG"),"日数NG",IF(AND($F$12&gt;=$B176,COUNTIF($F$22:$I$32,"発着時刻")&gt;=1,$D176=1,HX176&lt;&gt;""),"OK","NG"))))</f>
        <v>不要</v>
      </c>
      <c r="IB176" s="192" t="str">
        <f ca="1">IF($F$12&lt;$B176,"",IF(OR(AND($F$12&gt;=$B176,COUNTIF($F$35:$I$45,"発着時刻")=0),$F176=0),"不要",IF(AND($F$12&gt;=$B176,COUNTIF($F$35:$I$45,"発着時刻")&gt;=1,$J176="NG"),"日数NG",IF(AND($F$12&gt;=$B176,COUNTIF($F$35:$I$45,"発着時刻")&gt;=1,$F176=1,HX176&lt;&gt;""),"OK","NG"))))</f>
        <v>不要</v>
      </c>
      <c r="ID176" s="192" t="str">
        <f ca="1">IF($F$12&lt;$B176,"",IF(OR(AND($F$12&gt;=$B176,COUNTIF($F$48:$I$58,"発着時刻")=0),$H176=0),"不要",IF(AND($F$12&gt;=$B176,COUNTIF($F$48:$I$58,"発着時刻")&gt;=1,$J176="NG"),"日数NG",IF(AND($F$12&gt;=$B176,COUNTIF($F$48:$I$58,"発着時刻")&gt;=1,$H176=1,HX176&lt;&gt;""),"OK","NG"))))</f>
        <v>不要</v>
      </c>
      <c r="IF176" s="192" t="str">
        <f ca="1">IF($F$12&lt;$B176,"",IF(COUNTIF(HZ176:ID176,"不要")=3,"OK",IF($N176="NG","日数NG",IF(HX176="","OK",IF(AND(HX176&gt;=0,HX176&lt;&gt;"",ROUNDUP(HX176,0)-ROUNDDOWN(HX176,0)=0),"OK","NG")))))</f>
        <v>OK</v>
      </c>
      <c r="IH176" s="107" t="str">
        <f ca="1">IF($F$12&lt;$B176,"",IF(COUNTIF(HZ176:ID176,"不要")=3,"",IF(AND($F$12&gt;=$B176,ISNUMBER(HX176)=TRUE),HX176,0)))</f>
        <v/>
      </c>
      <c r="IJ176" s="192" t="str">
        <f ca="1">IF($F$12&lt;$B176,"",IF(AND($F$12&gt;=$B176,INDIRECT("'総括分析データ '!"&amp;IJ$78&amp;$C176)&lt;&gt;""),INDIRECT("'総括分析データ '!"&amp;IJ$78&amp;$C176),""))</f>
        <v/>
      </c>
      <c r="IL176" s="192" t="str">
        <f ca="1">IF($F$12&lt;$B176,"",IF(OR(AND($F$12&gt;=$B176,COUNTIF($F$22:$I$32,"積載情報")=0),$D176=0),"不要",IF(AND($F$12&gt;=$B176,COUNTIF($F$22:$I$32,"積載情報")&gt;=1,$J176="NG"),"日数NG",IF(AND($F$12&gt;=$B176,COUNTIF($F$22:$I$32,"積載情報")&gt;=1,$D176=1,IJ176&lt;&gt;""),"OK","NG"))))</f>
        <v>不要</v>
      </c>
      <c r="IN176" s="192" t="str">
        <f ca="1">IF($F$12&lt;$B176,"",IF(OR(AND($F$12&gt;=$B176,COUNTIF($F$35:$I$45,"積載情報")=0),$F176=0),"不要",IF(AND($F$12&gt;=$B176,COUNTIF($F$35:$I$45,"積載情報")&gt;=1,$J176="NG"),"日数NG",IF(AND($F$12&gt;=$B176,COUNTIF($F$35:$I$45,"積載情報")&gt;=1,$F176=1,IJ176&lt;&gt;""),"OK","NG"))))</f>
        <v>不要</v>
      </c>
      <c r="IP176" s="192" t="str">
        <f ca="1">IF($F$12&lt;$B176,"",IF(OR(AND($F$12&gt;=$B176,COUNTIF($F$48:$I$58,"積載情報")=0),$H176=0),"不要",IF(AND($F$12&gt;=$B176,COUNTIF($F$48:$I$58,"積載情報")&gt;=1,$J176="NG"),"日数NG",IF(AND($F$12&gt;=$B176,COUNTIF($F$48:$I$58,"積載情報")&gt;=1,$H176=1,IJ176&lt;&gt;""),"OK","NG"))))</f>
        <v>不要</v>
      </c>
      <c r="IR176" s="192" t="str">
        <f ca="1">IF($F$12&lt;$B176,"",IF(COUNTIF(IL176:IP176,"不要")=3,"OK",IF($N176="NG","日数NG",IF(IJ176="","OK",IF(COUNTIF(プルダウンリスト!$C$5:$C$8,反映・確認シート!IJ176)=1,"OK","NG")))))</f>
        <v>OK</v>
      </c>
      <c r="IT176" s="107" t="str">
        <f ca="1">IF($F$12&lt;$B176,"",IF($F$12&lt;$B176,"",IF(COUNTIF(IL176:IP176,"不要")=3,"",IJ176)))</f>
        <v/>
      </c>
      <c r="IV176" s="192" t="str">
        <f ca="1">IF($F$12&lt;$B176,"",IF(OR(AND($F$12&gt;=$B176,COUNTIF($F$48:$I$58,"積載情報")=0),$H176=0),"不要",IF(AND($F$12&gt;=$B176,COUNTIF($F$48:$I$58,"積載情報")&gt;=1,$J176="NG"),"日数NG",IF(AND($F$12&gt;=$B176,COUNTIF($F$48:$I$58,"積載情報")&gt;=1,$H176=1,IP176&lt;&gt;""),"OK","NG"))))</f>
        <v>不要</v>
      </c>
      <c r="IX176">
        <v>49</v>
      </c>
      <c r="IZ176" s="192" t="str">
        <f ca="1">IF($F$12&lt;$B176,"",IF(AND($F$12&gt;=$B176,INDIRECT("'総括分析データ '!"&amp;IZ$78&amp;$C176)&lt;&gt;""),VALUE(INDIRECT("'総括分析データ '!"&amp;IZ$78&amp;$C176)),""))</f>
        <v/>
      </c>
      <c r="JB176" s="192" t="str">
        <f ca="1">IF($F$12&lt;$B176,"",IF(OR(AND($F$12&gt;=$B176,COUNTIF($F$22:$I$32,"空車情報")=0),$D176=0),"不要",IF(AND($F$12&gt;=$B176,COUNTIF($F$22:$I$32,"空車情報")&gt;=1,$J176="NG"),"日数NG",IF(AND($F$12&gt;=$B176,COUNTIF($F$22:$I$32,"空車情報")&gt;=1,$D176=1,IZ176&lt;&gt;""),"OK","NG"))))</f>
        <v>不要</v>
      </c>
      <c r="JD176" s="192" t="str">
        <f ca="1">IF($F$12&lt;$B176,"",IF(OR(AND($F$12&gt;=$B176,COUNTIF($F$35:$I$45,"空車情報")=0),$F176=0),"不要",IF(AND($F$12&gt;=$B176,COUNTIF($F$35:$I$45,"空車情報")&gt;=1,$J176="NG"),"日数NG",IF(AND($F$12&gt;=$B176,COUNTIF($F$35:$I$45,"空車情報")&gt;=1,$F176=1,IZ176&lt;&gt;""),"OK","NG"))))</f>
        <v>不要</v>
      </c>
      <c r="JF176" s="192" t="str">
        <f ca="1">IF($F$12&lt;$B176,"",IF(OR(AND($F$12&gt;=$B176,COUNTIF($F$48:$I$58,"空車情報")=0),$H176=0),"不要",IF(AND($F$12&gt;=$B176,COUNTIF($F$48:$I$58,"空車情報")&gt;=1,$J176="NG"),"日数NG",IF(AND($F$12&gt;=$B176,COUNTIF($F$48:$I$58,"空車情報")&gt;=1,$H176=1,IZ176&lt;&gt;""),"OK","NG"))))</f>
        <v>不要</v>
      </c>
      <c r="JH176" s="192" t="str">
        <f ca="1">IF($F$12&lt;$B176,"",IF(COUNTIF(JB176:JF176,"不要")=3,"OK",IF($N176="NG","日数NG",IF(IZ176&gt;=0,"OK","NG"))))</f>
        <v>OK</v>
      </c>
      <c r="JJ176" s="192" t="str">
        <f ca="1">IF($F$12&lt;$B176,"",IF(COUNTIF(JB176:JF176,"不要")=3,"OK",IF($N176="NG","日数NG",IF(OR(AND($F$12&gt;=$B176,$N176="OK",$CH176&gt;=0,IZ176&lt;=$CH176),AND($F$12&gt;=$B176,$N176="OK",$CH176="",IZ176&lt;=$L176*1440)),"OK","NG"))))</f>
        <v>OK</v>
      </c>
      <c r="JL176" s="107" t="str">
        <f ca="1">IF($F$12&lt;$B176,"",IF(COUNTIF(JB176:JF176,"不要")=3,"",IF(AND($F$12&gt;=$B176,ISNUMBER(IZ176)=TRUE),IZ176,0)))</f>
        <v/>
      </c>
      <c r="JN176" s="192" t="str">
        <f ca="1">IF($F$12&lt;$B176,"",IF(AND($F$12&gt;=$B176,INDIRECT("'総括分析データ '!"&amp;JN$78&amp;$C176)&lt;&gt;""),VALUE(INDIRECT("'総括分析データ '!"&amp;JN$78&amp;$C176)),""))</f>
        <v/>
      </c>
      <c r="JP176" s="192" t="str">
        <f ca="1">IF($F$12&lt;$B176,"",IF(OR(AND($F$12&gt;=$B176,COUNTIF($F$22:$I$32,"空車情報")=0),$D176=0),"不要",IF(AND($F$12&gt;=$B176,COUNTIF($F$22:$I$32,"空車情報")&gt;=1,$J176="NG"),"日数NG",IF(AND($F$12&gt;=$B176,COUNTIF($F$22:$I$32,"空車情報")&gt;=1,$D176=1,JN176&lt;&gt;""),"OK","NG"))))</f>
        <v>不要</v>
      </c>
      <c r="JR176" s="192" t="str">
        <f ca="1">IF($F$12&lt;$B176,"",IF(OR(AND($F$12&gt;=$B176,COUNTIF($F$35:$I$45,"空車情報")=0),$F176=0),"不要",IF(AND($F$12&gt;=$B176,COUNTIF($F$35:$I$45,"空車情報")&gt;=1,$J176="NG"),"日数NG",IF(AND($F$12&gt;=$B176,COUNTIF($F$35:$I$45,"空車情報")&gt;=1,$F176=1,JN176&lt;&gt;""),"OK","NG"))))</f>
        <v>不要</v>
      </c>
      <c r="JT176" s="192" t="str">
        <f ca="1">IF($F$12&lt;$B176,"",IF(OR(AND($F$12&gt;=$B176,COUNTIF($F$48:$I$58,"空車情報")=0),$H176=0),"不要",IF(AND($F$12&gt;=$B176,COUNTIF($F$48:$I$58,"空車情報")&gt;=1,$J176="NG"),"日数NG",IF(AND($F$12&gt;=$B176,COUNTIF($F$48:$I$58,"空車情報")&gt;=1,$H176=1,JN176&lt;&gt;""),"OK","NG"))))</f>
        <v>不要</v>
      </c>
      <c r="JV176" s="192" t="str">
        <f ca="1">IF($F$12&lt;$B176,"",IF(COUNTIF(JP176:JT176,"不要")=3,"OK",IF($N176="NG","日数NG",IF(AND($F$12&gt;=$B176,JN176&gt;=0,JN176&lt;=AV176),"OK","NG"))))</f>
        <v>OK</v>
      </c>
      <c r="JX176" s="107" t="str">
        <f ca="1">IF($F$12&lt;$B176,"",IF(COUNTIF(JP176:JT176,"不要")=3,"",IF(AND($F$12&gt;=$B176,ISNUMBER(JN176)=TRUE),JN176,0)))</f>
        <v/>
      </c>
      <c r="JZ176" s="192" t="str">
        <f ca="1">IF($F$12&lt;$B176,"",IF(AND($F$12&gt;=$B176,INDIRECT("'総括分析データ '!"&amp;JZ$78&amp;$C176)&lt;&gt;""),VALUE(INDIRECT("'総括分析データ '!"&amp;JZ$78&amp;$C176)),""))</f>
        <v/>
      </c>
      <c r="KB176" s="192" t="str">
        <f ca="1">IF($F$12&lt;$B176,"",IF(OR(AND($F$12&gt;=$B176,COUNTIF($F$22:$I$32,"空車情報")=0),$D176=0),"不要",IF(AND($F$12&gt;=$B176,COUNTIF($F$22:$I$32,"空車情報")&gt;=1,$J176="NG"),"日数NG",IF(AND($F$12&gt;=$B176,COUNTIF($F$22:$I$32,"空車情報")&gt;=1,$D176=1,JZ176&lt;&gt;""),"OK","NG"))))</f>
        <v>不要</v>
      </c>
      <c r="KD176" s="192" t="str">
        <f ca="1">IF($F$12&lt;$B176,"",IF(OR(AND($F$12&gt;=$B176,COUNTIF($F$35:$I$45,"空車情報")=0),$F176=0),"不要",IF(AND($F$12&gt;=$B176,COUNTIF($F$35:$I$45,"空車情報")&gt;=1,$J176="NG"),"日数NG",IF(AND($F$12&gt;=$B176,COUNTIF($F$35:$I$45,"空車情報")&gt;=1,$F176=1,JZ176&lt;&gt;""),"OK","NG"))))</f>
        <v>不要</v>
      </c>
      <c r="KF176" s="192" t="str">
        <f ca="1">IF($F$12&lt;$B176,"",IF(OR(AND($F$12&gt;=$B176,COUNTIF($F$48:$I$58,"空車情報")=0),$H176=0),"不要",IF(AND($F$12&gt;=$B176,COUNTIF($F$48:$I$58,"空車情報")&gt;=1,$J176="NG"),"日数NG",IF(AND($F$12&gt;=$B176,COUNTIF($F$48:$I$58,"空車情報")&gt;=1,$H176=1,JZ176&lt;&gt;""),"OK","NG"))))</f>
        <v>不要</v>
      </c>
      <c r="KH176" s="192" t="str">
        <f ca="1">IF($F$12&lt;$B176,"",IF(COUNTIF(KB176:KF176,"不要")=3,"OK",IF($N176="NG","日数NG",IF(AND($F$12&gt;=$B176,JZ176&gt;=0,JZ176&lt;=100),"OK","NG"))))</f>
        <v>OK</v>
      </c>
      <c r="KJ176" s="107" t="str">
        <f ca="1">IF($F$12&lt;$B176,"",IF(COUNTIF(KB176:KF176,"不要")=3,"",IF(AND($F$12&gt;=$B176,ISNUMBER(JZ176)=TRUE),JZ176,0)))</f>
        <v/>
      </c>
      <c r="KL176">
        <v>49</v>
      </c>
      <c r="KN176" s="192" t="str">
        <f ca="1">IF($F$12&lt;$B176,"",IF(AND($F$12&gt;=$B176,INDIRECT("'総括分析データ '!"&amp;KN$78&amp;$C176)&lt;&gt;""),VALUE(INDIRECT("'総括分析データ '!"&amp;KN$78&amp;$C176)),""))</f>
        <v/>
      </c>
      <c r="KP176" s="192" t="str">
        <f ca="1">IF($F$12&lt;$B176,"",IF(OR(AND($F$12&gt;=$B176,COUNTIF($F$22:$I$32,"交通情報")=0),$D176=0),"不要",IF(AND($F$12&gt;=$B176,COUNTIF($F$22:$I$32,"交通情報")&gt;=1,$AX176="*NG*"),"距離NG",IF(AND($F$12&gt;=$B176,COUNTIF($F$22:$I$32,"交通情報")&gt;=1,$D176=1,KN176&lt;&gt;""),"OK","NG"))))</f>
        <v>不要</v>
      </c>
      <c r="KR176" s="192" t="str">
        <f ca="1">IF($F$12&lt;$B176,"",IF(OR(AND($F$12&gt;=$B176,COUNTIF($F$35:$I$45,"交通情報")=0),$F176=0),"不要",IF(AND($F$12&gt;=$B176,COUNTIF($F$35:$I$45,"交通情報")&gt;=1,$AX176="*NG*"),"距離NG",IF(AND($F$12&gt;=$B176,COUNTIF($F$35:$I$45,"交通情報")&gt;=1,$F176=1,KN176&lt;&gt;""),"OK","NG"))))</f>
        <v>不要</v>
      </c>
      <c r="KT176" s="192" t="str">
        <f ca="1">IF($F$12&lt;$B176,"",IF(OR(AND($F$12&gt;=$B176,COUNTIF($F$48:$I$58,"交通情報")=0),$H176=0),"不要",IF(AND($F$12&gt;=$B176,COUNTIF($F$48:$I$58,"交通情報")&gt;=1,$AX176="*NG*"),"距離NG",IF(AND($F$12&gt;=$B176,COUNTIF($F$48:$I$58,"交通情報")&gt;=1,$H176=1,KN176&lt;&gt;""),"OK","NG"))))</f>
        <v>不要</v>
      </c>
      <c r="KV176" s="192" t="str">
        <f ca="1">IF($F$12&lt;$B176,"",IF(COUNTIF(KP176:KT176,"不要")=3,"OK",IF($N176="NG","日数NG",IF(AND($F$12&gt;=$B176,KN176&gt;=0,KN176&lt;=$AV176),"OK","NG"))))</f>
        <v>OK</v>
      </c>
      <c r="KX176" s="107" t="str">
        <f ca="1">IF($F$12&lt;$B176,"",IF(COUNTIF(KP176:KT176,"不要")=3,"",IF(AND($F$12&gt;=$B176,ISNUMBER(KN176)=TRUE),KN176,0)))</f>
        <v/>
      </c>
      <c r="KZ176" s="192" t="str">
        <f ca="1">IF($F$12&lt;$B176,"",IF(AND($F$12&gt;=$B176,INDIRECT("'総括分析データ '!"&amp;KZ$78&amp;$C176)&lt;&gt;""),VALUE(INDIRECT("'総括分析データ '!"&amp;KZ$78&amp;$C176)),""))</f>
        <v/>
      </c>
      <c r="LB176" s="192" t="str">
        <f ca="1">IF($F$12&lt;$B176,"",IF(OR(AND($F$12&gt;=$B176,COUNTIF($F$22:$I$32,"交通情報")=0),$D176=0),"不要",IF(AND($F$12&gt;=$B176,COUNTIF($F$22:$I$32,"交通情報")&gt;=1,$D176=1,KZ176&lt;&gt;""),"OK","NG")))</f>
        <v>不要</v>
      </c>
      <c r="LD176" s="192" t="str">
        <f ca="1">IF($F$12&lt;$B176,"",IF(OR(AND($F$12&gt;=$B176,COUNTIF($F$35:$I$45,"交通情報")=0),$F176=0),"不要",IF(AND($F$12&gt;=$B176,COUNTIF($F$35:$I$45,"交通情報")&gt;=1,$F176=1,KZ176&lt;&gt;""),"OK","NG")))</f>
        <v>不要</v>
      </c>
      <c r="LF176" s="192" t="str">
        <f ca="1">IF($F$12&lt;$B176,"",IF(OR(AND($F$12&gt;=$B176,COUNTIF($F$48:$I$58,"交通情報")=0),$H176=0),"不要",IF(AND($F$12&gt;=$B176,COUNTIF($F$48:$I$58,"交通情報")&gt;=1,$H176=1,KZ176&lt;&gt;""),"OK","NG")))</f>
        <v>不要</v>
      </c>
      <c r="LH176" s="192" t="str">
        <f ca="1">IF($F$12&lt;$B176,"",IF(COUNTIF(LB176:LF176,"不要")=3,"OK",IF($N176="NG","日数NG",IF(KZ176="","OK",IF(AND(KZ176&gt;=0,KZ176&lt;&gt;"",ROUNDUP(KZ176,0)-ROUNDDOWN(KZ176,0)=0),"OK","NG")))))</f>
        <v>OK</v>
      </c>
      <c r="LJ176" s="107" t="str">
        <f ca="1">IF($F$12&lt;$B176,"",IF(COUNTIF(LB176:LF176,"不要")=3,"",IF(AND($F$12&gt;=$B176,ISNUMBER(KZ176)=TRUE),KZ176,0)))</f>
        <v/>
      </c>
      <c r="LL176" s="192" t="str">
        <f ca="1">IF($F$12&lt;$B176,"",IF(AND($F$12&gt;=$B176,INDIRECT("'総括分析データ '!"&amp;LL$78&amp;$C176)&lt;&gt;""),VALUE(INDIRECT("'総括分析データ '!"&amp;LL$78&amp;$C176)),""))</f>
        <v/>
      </c>
      <c r="LN176" s="192" t="str">
        <f ca="1">IF($F$12&lt;$B176,"",IF(OR(AND($F$12&gt;=$B176,COUNTIF($F$22:$I$32,"交通情報")=0),$D176=0),"不要",IF(AND($F$12&gt;=$B176,COUNTIF($F$22:$I$32,"交通情報")&gt;=1,$J176="NG"),"日数NG",IF(AND($F$12&gt;=$B176,COUNTIF($F$22:$I$32,"交通情報")&gt;=1,$D176=1,LL176&lt;&gt;""),"OK","NG"))))</f>
        <v>不要</v>
      </c>
      <c r="LP176" s="192" t="str">
        <f ca="1">IF($F$12&lt;$B176,"",IF(OR(AND($F$12&gt;=$B176,COUNTIF($F$35:$I$45,"交通情報")=0),$F176=0),"不要",IF(AND($F$12&gt;=$B176,COUNTIF($F$35:$I$45,"交通情報")&gt;=1,$J176="NG"),"日数NG",IF(AND($F$12&gt;=$B176,COUNTIF($F$35:$I$45,"交通情報")&gt;=1,$F176=1,LL176&lt;&gt;""),"OK","NG"))))</f>
        <v>不要</v>
      </c>
      <c r="LR176" s="192" t="str">
        <f ca="1">IF($F$12&lt;$B176,"",IF(OR(AND($F$12&gt;=$B176,COUNTIF($F$48:$I$58,"交通情報")=0),$H176=0),"不要",IF(AND($F$12&gt;=$B176,COUNTIF($F$48:$I$58,"交通情報")&gt;=1,$J176="NG"),"日数NG",IF(AND($F$12&gt;=$B176,COUNTIF($F$48:$I$58,"交通情報")&gt;=1,$H176=1,LL176&lt;&gt;""),"OK","NG"))))</f>
        <v>不要</v>
      </c>
      <c r="LT176" s="192" t="str">
        <f ca="1">IF($F$12&lt;$B176,"",IF(COUNTIF(LN176:LR176,"不要")=3,"OK",IF($N176="NG","日数NG",IF(LL176&gt;=0,"OK","NG"))))</f>
        <v>OK</v>
      </c>
      <c r="LV176" s="192" t="str">
        <f ca="1">IF($F$12&lt;$B176,"",IF(COUNTIF(LN176:LR176,"不要")=3,"OK",IF($N176="NG","日数NG",IF(OR(AND($F$12&gt;=$B176,$N176="OK",$CH176&gt;=0,LL176&lt;=$CH176),AND($F$12&gt;=$B176,$N176="OK",$CH176="",LL176&lt;=$L176*1440)),"OK","NG"))))</f>
        <v>OK</v>
      </c>
      <c r="LX176" s="107" t="str">
        <f ca="1">IF($F$12&lt;$B176,"",IF(COUNTIF(LN176:LR176,"不要")=3,"",IF(AND($F$12&gt;=$B176,ISNUMBER(LL176)=TRUE),LL176,0)))</f>
        <v/>
      </c>
      <c r="LZ176">
        <v>49</v>
      </c>
      <c r="MB176" s="192" t="str">
        <f ca="1">IF($F$12&lt;$B176,"",IF(AND($F$12&gt;=$B176,INDIRECT("'総括分析データ '!"&amp;MB$78&amp;$C176)&lt;&gt;""),VALUE(INDIRECT("'総括分析データ '!"&amp;MB$78&amp;$C176)),""))</f>
        <v/>
      </c>
      <c r="MD176" s="192" t="str">
        <f ca="1">IF($F$12&lt;$B176,"",IF(OR(AND($F$12&gt;=$B176,COUNTIF($F$22:$I$32,"温度情報")=0),$D176=0),"不要",IF(AND($F$12&gt;=$B176,COUNTIF($F$22:$I$32,"温度情報")&gt;=1,$J176="NG"),"日数NG",IF(AND($F$12&gt;=$B176,COUNTIF($F$22:$I$32,"温度情報")&gt;=1,$D176=1,MB176&lt;&gt;""),"OK","NG"))))</f>
        <v>不要</v>
      </c>
      <c r="MF176" s="192" t="str">
        <f ca="1">IF($F$12&lt;$B176,"",IF(OR(AND($F$12&gt;=$B176,COUNTIF($F$35:$I$45,"温度情報")=0),$F176=0),"不要",IF(AND($F$12&gt;=$B176,COUNTIF($F$35:$I$45,"温度情報")&gt;=1,$J176="NG"),"日数NG",IF(AND($F$12&gt;=$B176,COUNTIF($F$35:$I$45,"温度情報")&gt;=1,$F176=1,MB176&lt;&gt;""),"OK","NG"))))</f>
        <v>不要</v>
      </c>
      <c r="MH176" s="192" t="str">
        <f ca="1">IF($F$12&lt;$B176,"",IF(OR(AND($F$12&gt;=$B176,COUNTIF($F$48:$I$58,"温度情報")=0),$H176=0),"不要",IF(AND($F$12&gt;=$B176,COUNTIF($F$48:$I$58,"温度情報")&gt;=1,$J176="NG"),"日数NG",IF(AND($F$12&gt;=$B176,COUNTIF($F$48:$I$58,"温度情報")&gt;=1,$H176=1,MB176&lt;&gt;""),"OK","NG"))))</f>
        <v>不要</v>
      </c>
      <c r="MJ176" s="192" t="str">
        <f ca="1">IF($F$12&lt;$B176,"",IF(COUNTIF(MD176:MH176,"不要")=3,"OK",IF(AND($F$12&gt;=$B176,MB176&gt;100,MB176&lt;-100),"BC","OK")))</f>
        <v>OK</v>
      </c>
      <c r="ML176" s="107" t="str">
        <f ca="1">IF($F$12&lt;$B176,"",IF(COUNTIF(MD176:MH176,"不要")=3,"",IF(AND($F$12&gt;=$B176,ISNUMBER(MB176)=TRUE),MB176,0)))</f>
        <v/>
      </c>
      <c r="MN176" s="192" t="str">
        <f ca="1">IF($F$12&lt;$B176,"",IF(AND($F$12&gt;=$B176,INDIRECT("'総括分析データ '!"&amp;MN$78&amp;$C176)&lt;&gt;""),VALUE(INDIRECT("'総括分析データ '!"&amp;MN$78&amp;$C176)),""))</f>
        <v/>
      </c>
      <c r="MP176" s="192" t="str">
        <f ca="1">IF($F$12&lt;$B176,"",IF(OR(AND($F$12&gt;=$B176,COUNTIF($F$22:$I$32,"温度情報")=0),$D176=0),"不要",IF(AND($F$12&gt;=$B176,COUNTIF($F$22:$I$32,"温度情報")&gt;=1,$J176="NG"),"日数NG",IF(AND($F$12&gt;=$B176,COUNTIF($F$22:$I$32,"温度情報")&gt;=1,$D176=1,MN176&lt;&gt;""),"OK","NG"))))</f>
        <v>不要</v>
      </c>
      <c r="MR176" s="192" t="str">
        <f ca="1">IF($F$12&lt;$B176,"",IF(OR(AND($F$12&gt;=$B176,COUNTIF($F$35:$I$45,"温度情報")=0),$F176=0),"不要",IF(AND($F$12&gt;=$B176,COUNTIF($F$35:$I$45,"温度情報")&gt;=1,$J176="NG"),"日数NG",IF(AND($F$12&gt;=$B176,COUNTIF($F$35:$I$45,"温度情報")&gt;=1,$F176=1,MN176&lt;&gt;""),"OK","NG"))))</f>
        <v>不要</v>
      </c>
      <c r="MT176" s="192" t="str">
        <f ca="1">IF($F$12&lt;$B176,"",IF(OR(AND($F$12&gt;=$B176,COUNTIF($F$48:$I$58,"温度情報")=0),$H176=0),"不要",IF(AND($F$12&gt;=$B176,COUNTIF($F$48:$I$58,"温度情報")&gt;=1,$J176="NG"),"日数NG",IF(AND($F$12&gt;=$B176,COUNTIF($F$48:$I$58,"温度情報")&gt;=1,$H176=1,MN176&lt;&gt;""),"OK","NG"))))</f>
        <v>不要</v>
      </c>
      <c r="MV176" s="192" t="str">
        <f ca="1">IF($F$12&lt;$B176,"",IF(COUNTIF(MP176:MT176,"不要")=3,"OK",IF(AND($F$12&gt;=$B176,MN176&gt;100,MN176&lt;-100),"BC","OK")))</f>
        <v>OK</v>
      </c>
      <c r="MX176" s="107" t="str">
        <f ca="1">IF($F$12&lt;$B176,"",IF(COUNTIF(MP176:MT176,"不要")=3,"",IF(AND($F$12&gt;=$B176,ISNUMBER(MN176)=TRUE),MN176,0)))</f>
        <v/>
      </c>
      <c r="MZ176" s="192" t="str">
        <f ca="1">IF($F$12&lt;$B176,"",IF(AND($F$12&gt;=$B176,INDIRECT("'総括分析データ '!"&amp;MZ$78&amp;$C176)&lt;&gt;""),VALUE(INDIRECT("'総括分析データ '!"&amp;MZ$78&amp;$C176)),""))</f>
        <v/>
      </c>
      <c r="NB176" s="192" t="str">
        <f ca="1">IF($F$12&lt;$B176,"",IF(OR(AND($F$12&gt;=$B176,COUNTIF($F$22:$I$32,"温度情報")=0),$D176=0),"不要",IF(AND($F$12&gt;=$B176,COUNTIF($F$22:$I$32,"温度情報")&gt;=1,$J176="NG"),"日数NG",IF(AND($F$12&gt;=$B176,COUNTIF($F$22:$I$32,"温度情報")&gt;=1,$D176=1,MZ176&lt;&gt;""),"OK","NG"))))</f>
        <v>不要</v>
      </c>
      <c r="ND176" s="192" t="str">
        <f ca="1">IF($F$12&lt;$B176,"",IF(OR(AND($F$12&gt;=$B176,COUNTIF($F$35:$I$45,"温度情報")=0),$F176=0),"不要",IF(AND($F$12&gt;=$B176,COUNTIF($F$35:$I$45,"温度情報")&gt;=1,$J176="NG"),"日数NG",IF(AND($F$12&gt;=$B176,COUNTIF($F$35:$I$45,"温度情報")&gt;=1,$F176=1,MZ176&lt;&gt;""),"OK","NG"))))</f>
        <v>不要</v>
      </c>
      <c r="NF176" s="192" t="str">
        <f ca="1">IF($F$12&lt;$B176,"",IF(OR(AND($F$12&gt;=$B176,COUNTIF($F$48:$I$58,"温度情報")=0),$H176=0),"不要",IF(AND($F$12&gt;=$B176,COUNTIF($F$48:$I$58,"温度情報")&gt;=1,$J176="NG"),"日数NG",IF(AND($F$12&gt;=$B176,COUNTIF($F$48:$I$58,"温度情報")&gt;=1,$H176=1,MZ176&lt;&gt;""),"OK","NG"))))</f>
        <v>不要</v>
      </c>
      <c r="NH176" s="192" t="str">
        <f ca="1">IF($F$12&lt;$B176,"",IF(COUNTIF(NB176:NF176,"不要")=3,"OK",IF($N176="NG","日数NG",IF(MZ176="","OK",IF(AND(MZ176&gt;=0,MZ176&lt;&gt;"",ROUNDUP(MZ176,0)-ROUNDDOWN(MZ176,0)=0),"OK","NG")))))</f>
        <v>OK</v>
      </c>
      <c r="NJ176" s="107" t="str">
        <f ca="1">IF($F$12&lt;$B176,"",IF(COUNTIF(NB176:NF176,"不要")=3,"",IF(AND($F$12&gt;=$B176,ISNUMBER(MZ176)=TRUE),MZ176,0)))</f>
        <v/>
      </c>
      <c r="NL176">
        <v>49</v>
      </c>
      <c r="NN176" s="192" t="str">
        <f ca="1">IF($F$12&lt;$B176,"",IF(AND($F$12&gt;=$B176,INDIRECT("'総括分析データ '!"&amp;NN$78&amp;$C176)&lt;&gt;""),INDIRECT("'総括分析データ '!"&amp;NN$78&amp;$C176),""))</f>
        <v/>
      </c>
      <c r="NP176" s="192" t="str">
        <f>IF(OR($F$12&lt;$B176,AND($F$64="",$H$64="",$J$64="")),"",IF(AND($F$12&gt;=$B176,OR($F$64="",$D176=0)),"不要",IF(AND($F$12&gt;=$B176,$F$64&lt;&gt;"",$D176=1,NN176&lt;&gt;""),"OK","NG")))</f>
        <v/>
      </c>
      <c r="NR176" s="192" t="str">
        <f>IF(OR($F$12&lt;$B176,AND($F$64="",$H$64="",$J$64="")),"",IF(AND($F$12&gt;=$B176,OR($H$64="",$H$64=17,$D176=0)),"不要",IF(AND($F$12&gt;=$B176,$H$64&lt;&gt;"",$D176=1,NN176&lt;&gt;""),"OK","NG")))</f>
        <v/>
      </c>
      <c r="NT176" s="107" t="str">
        <f>IF(OR(COUNTIF(NP176:NR176,"不要")=2,AND(NP176="",NR176="")),"",NN176)</f>
        <v/>
      </c>
      <c r="NV176" s="192" t="str">
        <f ca="1">IF($F$12&lt;$B176,"",IF(AND($F$12&gt;=$B176,INDIRECT("'総括分析データ '!"&amp;NV$78&amp;$C176)&lt;&gt;""),INDIRECT("'総括分析データ '!"&amp;NV$78&amp;$C176),""))</f>
        <v/>
      </c>
      <c r="NX176" s="192" t="str">
        <f>IF(OR($F$12&lt;$B176,AND($F$66="",$H$66="",$J$66="")),"",IF(AND($F$12&gt;=$B176,OR($F$66="",$D176=0)),"不要",IF(AND($F$12&gt;=$B176,$F$66&lt;&gt;"",$D176=1,NV176&lt;&gt;""),"OK","NG")))</f>
        <v/>
      </c>
      <c r="NZ176" s="192" t="str">
        <f>IF(OR($F$12&lt;$B176,AND($F$66="",$H$66="",$J$66="")),"",IF(AND($F$12&gt;=$B176,OR($H$66="",$H$66=17,$D176=0)),"不要",IF(AND($F$12&gt;=$B176,$H$66&lt;&gt;"",$D176=1,NV176&lt;&gt;""),"OK","NG")))</f>
        <v/>
      </c>
      <c r="OB176" s="107" t="str">
        <f>IF(OR(COUNTIF(NX176:NZ176,"不要")=2,AND(NX176="",NZ176="")),"",NV176)</f>
        <v/>
      </c>
      <c r="OD176" s="192" t="str">
        <f ca="1">IF($F$12&lt;$B176,"",IF(AND($F$12&gt;=$B176,INDIRECT("'総括分析データ '!"&amp;OD$78&amp;$C176)&lt;&gt;""),INDIRECT("'総括分析データ '!"&amp;OD$78&amp;$C176),""))</f>
        <v/>
      </c>
      <c r="OF176" s="192" t="str">
        <f>IF(OR($F$12&lt;$B176,AND($F$68="",$H$68="",$J$68="")),"",IF(AND($F$12&gt;=$B176,OR($F$68="",$D176=0)),"不要",IF(AND($F$12&gt;=$B176,$F$68&lt;&gt;"",$D176=1,OD176&lt;&gt;""),"OK","NG")))</f>
        <v/>
      </c>
      <c r="OH176" s="192" t="str">
        <f>IF(OR($F$12&lt;$B176,AND($F$68="",$H$68="",$J$68="")),"",IF(AND($F$12&gt;=$B176,OR($H$68="",$H$68=17,$D176=0)),"不要",IF(AND($F$12&gt;=$B176,$H$68&lt;&gt;"",$D176=1,OD176&lt;&gt;""),"OK","NG")))</f>
        <v/>
      </c>
      <c r="OJ176" s="107" t="str">
        <f>IF(OR(COUNTIF(OF176:OH176,"不要")=2,AND(OF176="",OH176="")),"",OD176)</f>
        <v/>
      </c>
      <c r="OL176" s="192" t="str">
        <f ca="1">IF($F$12&lt;$B176,"",IF(AND($F$12&gt;=$B176,INDIRECT("'総括分析データ '!"&amp;OL$78&amp;$C176)&lt;&gt;""),INDIRECT("'総括分析データ '!"&amp;OL$78&amp;$C176),""))</f>
        <v/>
      </c>
      <c r="ON176" s="192" t="str">
        <f>IF(OR($F$12&lt;$B176,AND($F$70="",$H$70="",$J$70="")),"",IF(AND($F$12&gt;=$B176,OR($F$70="",$D176=0)),"不要",IF(AND($F$12&gt;=$B176,$F$70&lt;&gt;"",$D176=1,OL176&lt;&gt;""),"OK","NG")))</f>
        <v/>
      </c>
      <c r="OP176" s="192" t="str">
        <f>IF(OR($F$12&lt;$B176,AND($F$70="",$H$70="",$J$70="")),"",IF(AND($F$12&gt;=$B176,OR($H$70="",$H$70=17,$D176=0)),"不要",IF(AND($F$12&gt;=$B176,$H$70&lt;&gt;"",$D176=1,OL176&lt;&gt;""),"OK","NG")))</f>
        <v/>
      </c>
      <c r="OR176" s="107" t="str">
        <f>IF(OR(COUNTIF(ON176:OP176,"不要")=2,AND(ON176="",OP176="")),"",OL176)</f>
        <v/>
      </c>
    </row>
    <row r="177" spans="2:408" ht="5.0999999999999996" customHeight="1" thickBot="1" x14ac:dyDescent="0.2">
      <c r="L177" s="6"/>
      <c r="CT177" s="108"/>
      <c r="EF177" s="108"/>
      <c r="FJ177" s="108"/>
      <c r="FL177" s="108"/>
      <c r="FZ177" s="108"/>
      <c r="GR177" s="108"/>
      <c r="HF177" s="108"/>
      <c r="HV177" s="108"/>
      <c r="IT177" s="6"/>
      <c r="JL177" s="108"/>
      <c r="JX177" s="6"/>
      <c r="KJ177" s="6"/>
      <c r="KX177" s="6"/>
      <c r="LJ177" s="6"/>
      <c r="LX177" s="108"/>
      <c r="ML177" s="6"/>
      <c r="MX177" s="6"/>
      <c r="NJ177" s="6"/>
    </row>
    <row r="178" spans="2:408" ht="14.25" thickBot="1" x14ac:dyDescent="0.2">
      <c r="B178">
        <v>50</v>
      </c>
      <c r="C178">
        <v>63</v>
      </c>
      <c r="D178" s="52">
        <f ca="1">IF($F$12&lt;$B178,"",IF(AND($F$12&gt;=$B178,INDIRECT("'総括分析データ '!"&amp;D$78&amp;$C178)="○"),1,IF(AND($F$12&gt;=$B178,INDIRECT("'総括分析データ '!"&amp;D$78&amp;$C178)&lt;&gt;"○"),0)))</f>
        <v>0</v>
      </c>
      <c r="F178" s="52">
        <f ca="1">IF($F$12&lt;$B178,"",IF(AND($F$12&gt;=$B178,INDIRECT("'総括分析データ '!"&amp;F$78&amp;$C178)="○"),1,IF(AND($F$12&gt;=$B178,INDIRECT("'総括分析データ '!"&amp;F$78&amp;$C178)&lt;&gt;"○"),0)))</f>
        <v>0</v>
      </c>
      <c r="H178" s="52">
        <f ca="1">IF($F$12&lt;$B178,"",IF(AND($F$12&gt;=$B178,INDIRECT("'総括分析データ '!"&amp;H$78&amp;$C178)="○"),1,IF(AND($F$12&gt;=$B178,INDIRECT("'総括分析データ '!"&amp;H$78&amp;$C178)&lt;&gt;"○"),0)))</f>
        <v>0</v>
      </c>
      <c r="J178" s="192" t="str">
        <f ca="1">IF($F$12&lt;B178,"",IF(AND($F$12&gt;=B178,$F$18="",H178=1),"NG",IF(AND($F$12&gt;=B178,$F$18=17,D178=0,F178=0,H178=0),"NG",IF(AND($F$12&gt;=B178,$F$18="",D178=0,F178=0),"NG",IF(AND($F$12&gt;=B178,OR(D178&gt;=2,F178&gt;=2,H178&gt;=2)),"NG","OK")))))</f>
        <v>NG</v>
      </c>
      <c r="L178" s="52">
        <f ca="1">IF($F$12&lt;B178,"",IF(ISNUMBER(INDIRECT("'総括分析データ '!"&amp;L$78&amp;$C178))=TRUE,VALUE(INDIRECT("'総括分析データ '!"&amp;L$78&amp;$C178)),0))</f>
        <v>0</v>
      </c>
      <c r="N178" s="192" t="str">
        <f ca="1">IF($F$12&lt;$B178,"",IF(AND(L178="",L178&lt;10),"NG","OK"))</f>
        <v>OK</v>
      </c>
      <c r="O178" s="6"/>
      <c r="P178" s="52" t="str">
        <f ca="1">IF($F$12&lt;$B178,"",IF(AND($F$12&gt;=$B178,INDIRECT("'総括分析データ '!"&amp;P$78&amp;$C178)&lt;&gt;""),INDIRECT("'総括分析データ '!"&amp;P$78&amp;$C178),""))</f>
        <v/>
      </c>
      <c r="R178" s="52" t="str">
        <f ca="1">IF($F$12&lt;$B178,"",IF(AND($F$12&gt;=$B178,INDIRECT("'総括分析データ '!"&amp;R$78&amp;$C178)&lt;&gt;""),UPPER(INDIRECT("'総括分析データ '!"&amp;R$78&amp;$C178)),""))</f>
        <v/>
      </c>
      <c r="T178" s="52" t="str">
        <f ca="1">IF($F$12&lt;$B178,"",IF(AND($F$12&gt;=$B178,INDIRECT("'総括分析データ '!"&amp;T$78&amp;$C178)&lt;&gt;""),INDIRECT("'総括分析データ '!"&amp;T$78&amp;$C178),""))</f>
        <v/>
      </c>
      <c r="V178" s="52" t="str">
        <f ca="1">IF($F$12&lt;$B178,"",IF(AND($F$12&gt;=$B178,INDIRECT("'総括分析データ '!"&amp;V$78&amp;$C178)&lt;&gt;""),VALUE(INDIRECT("'総括分析データ '!"&amp;V$78&amp;$C178)),""))</f>
        <v/>
      </c>
      <c r="X178" s="192" t="str">
        <f ca="1">IF($F$12&lt;$B178,"",IF(AND($F$12&gt;=$B178,COUNTIF(プルダウンリスト!$F$3:$F$137,反映・確認シート!P178)=1,COUNTIF(プルダウンリスト!$H$3:$H$4233,反映・確認シート!R178)&gt;=1,T178&lt;&gt;"",V178&lt;&gt;""),"OK","NG"))</f>
        <v>NG</v>
      </c>
      <c r="Z178" s="453" t="str">
        <f ca="1">P178&amp;R178&amp;T178&amp;V178</f>
        <v/>
      </c>
      <c r="AA178" s="454"/>
      <c r="AB178" s="455"/>
      <c r="AD178" s="453" t="str">
        <f ca="1">IF($F$12&lt;$B178,"",IF(AND($F$12&gt;=$B178,INDIRECT("'総括分析データ '!"&amp;AD$78&amp;$C178)&lt;&gt;""),ASC(INDIRECT("'総括分析データ '!"&amp;AD$78&amp;$C178)),""))</f>
        <v/>
      </c>
      <c r="AE178" s="454"/>
      <c r="AF178" s="455"/>
      <c r="AH178" s="192" t="str">
        <f ca="1">IF($F$12&lt;$B178,"",IF(AND($F$12&gt;=$B178,AD178&lt;&gt;""),"OK","NG"))</f>
        <v>NG</v>
      </c>
      <c r="AJ178" s="462" t="str">
        <f ca="1">IF($F$12&lt;$B178,"",IF(AND($F$12&gt;=$B178,INDIRECT("'総括分析データ '!"&amp;AJ$78&amp;$C178)&lt;&gt;""),DBCS(SUBSTITUTE(SUBSTITUTE(INDIRECT("'総括分析データ '!"&amp;AJ$78&amp;$C178),"　"," ")," ","")),""))</f>
        <v/>
      </c>
      <c r="AK178" s="463"/>
      <c r="AL178" s="464"/>
      <c r="AN178" s="192" t="str">
        <f ca="1">IF($F$12&lt;$B178,"",IF(AND($F$12&gt;=$B178,AJ178&lt;&gt;""),"OK","BC"))</f>
        <v>BC</v>
      </c>
      <c r="AP178" s="52" t="str">
        <f ca="1">IF(OR($F$12&lt;$B178,INDIRECT("'総括分析データ '!"&amp;AP$78&amp;$C178)=""),"",INDIRECT("'総括分析データ '!"&amp;AP$78&amp;$C178))</f>
        <v/>
      </c>
      <c r="AR178" s="192" t="str">
        <f ca="1">IF($F$12&lt;$B178,"",IF(AND($F$12&gt;=$B178,COUNTIF(プルダウンリスト!$C$13:$C$16,反映・確認シート!AP178)=1),"OK","NG"))</f>
        <v>NG</v>
      </c>
      <c r="AT178">
        <v>50</v>
      </c>
      <c r="AV178" s="192" t="str">
        <f ca="1">IF($F$12&lt;$B178,"",IF(AND($F$12&gt;=$B178,INDIRECT("'総括分析データ '!"&amp;AV$78&amp;$C178)&lt;&gt;""),INDIRECT("'総括分析データ '!"&amp;AV$78&amp;$C178),""))</f>
        <v/>
      </c>
      <c r="AX178" s="192" t="str">
        <f ca="1">IF($F$12&lt;$B178,"",IF($N178="NG","日数NG",IF(OR(AND($F$6="連携前",$F$12&gt;=$B178,AV178&gt;0,AV178&lt;L178*2880),AND($F$6="連携後",$F$12&gt;=$B178,AV178&gt;=0,AV178&lt;L178*2880)),"OK","NG")))</f>
        <v>NG</v>
      </c>
      <c r="AZ178" s="92">
        <f ca="1">IF($F$12&lt;$B178,"",IF(AND($F$12&gt;=$B178,ISNUMBER(AV178)=TRUE),AV178,0))</f>
        <v>0</v>
      </c>
      <c r="BB178" s="192" t="str">
        <f ca="1">IF($F$12&lt;$B178,"",IF(AND($F$12&gt;=$B178,INDIRECT("'総括分析データ '!"&amp;BB$78&amp;$C178)&lt;&gt;""),VALUE(INDIRECT("'総括分析データ '!"&amp;BB$78&amp;$C178)),""))</f>
        <v/>
      </c>
      <c r="BD178" s="192" t="str">
        <f ca="1">IF($F$12&lt;$B178,"",IF($N178="NG","日数NG",IF(BB178="","NG",IF(AND($F$12&gt;=$B178,$BB178&lt;=$L178*100),"OK","BC"))))</f>
        <v>NG</v>
      </c>
      <c r="BF178" s="192" t="str">
        <f ca="1">IF($F$12&lt;$B178,"",IF(OR($AX178="NG",$AX178="日数NG"),"距離NG",IF(AND($F$12&gt;=$B178,OR(AND($F$6="連携前",$BB178&gt;0),AND($F$6="連携後",$AZ178=0,$BB178=0),AND($F$6="連携後",$AZ178&gt;0,$BB178&gt;0))),"OK","NG")))</f>
        <v>距離NG</v>
      </c>
      <c r="BH178" s="92" t="str">
        <f ca="1">IF($F$12&lt;$B178,"",BB178)</f>
        <v/>
      </c>
      <c r="BJ178" s="192" t="str">
        <f ca="1">IF($F$12&lt;$B178,"",IF(AND($F$12&gt;=$B178,INDIRECT("'総括分析データ '!"&amp;BJ$78&amp;$C178)&lt;&gt;""),VALUE(INDIRECT("'総括分析データ '!"&amp;BJ$78&amp;$C178)),""))</f>
        <v/>
      </c>
      <c r="BL178" s="192" t="str">
        <f ca="1">IF($F$12&lt;$B178,"",IF($N178="NG","日数NG",IF(AND(BJ178&gt;=0,BJ178&lt;&gt;"",BJ178&lt;=100),"OK","NG")))</f>
        <v>NG</v>
      </c>
      <c r="BN178" s="92">
        <f ca="1">IF($F$12&lt;$B178,"",IF(AND($F$12&gt;=$B178,ISNUMBER(BJ178)=TRUE),BJ178,0))</f>
        <v>0</v>
      </c>
      <c r="BP178" s="192" t="str">
        <f ca="1">IF($F$12&lt;$B178,"",IF(AND($F$12&gt;=$B178,INDIRECT("'総括分析データ '!"&amp;BP$78&amp;$C178)&lt;&gt;""),VALUE(INDIRECT("'総括分析データ '!"&amp;BP$78&amp;$C178)),""))</f>
        <v/>
      </c>
      <c r="BR178" s="192" t="str">
        <f ca="1">IF($F$12&lt;$B178,"",IF(OR($AX178="NG",$AX178="日数NG"),"距離NG",IF(BP178="","NG",IF(AND($F$12&gt;=$B178,OR(AND($F$6="連携前",$BP178&gt;0),AND($F$6="連携後",$AZ178=0,$BP178=0),AND($F$6="連携後",$AZ178&gt;0,$BP178&gt;0))),"OK","NG"))))</f>
        <v>距離NG</v>
      </c>
      <c r="BT178" s="92">
        <f ca="1">IF($F$12&lt;$B178,"",IF(AND($F$12&gt;=$B178,ISNUMBER(BP178)=TRUE),BP178,0))</f>
        <v>0</v>
      </c>
      <c r="BV178" s="192" t="str">
        <f ca="1">IF($F$12&lt;$B178,"",IF(AND($F$12&gt;=$B178,INDIRECT("'総括分析データ '!"&amp;BV$78&amp;$C178)&lt;&gt;""),VALUE(INDIRECT("'総括分析データ '!"&amp;BV$78&amp;$C178)),""))</f>
        <v/>
      </c>
      <c r="BX178" s="192" t="str">
        <f ca="1">IF($F$12&lt;$B178,"",IF(AND($F$12&gt;=$B178,$F$16=5,$BV178=""),"NG","OK"))</f>
        <v>OK</v>
      </c>
      <c r="BZ178" s="192" t="str">
        <f ca="1">IF($F$12&lt;$B178,"",IF(AND($F$12&gt;=$B178,$BP178&lt;&gt;"",$BV178&gt;$BP178),"NG","OK"))</f>
        <v>OK</v>
      </c>
      <c r="CB178" s="92">
        <f ca="1">IF($F$12&lt;$B178,"",IF(AND($F$12&gt;=$B178,ISNUMBER(BV178)=TRUE),BV178,0))</f>
        <v>0</v>
      </c>
      <c r="CD178" s="92">
        <f ca="1">IF($F$12&lt;$B178,"",IF(AND($F$12&gt;=$B178,ISNUMBER(INDIRECT("'総括分析データ '!"&amp;CD$78&amp;$C178)=TRUE)),INDIRECT("'総括分析データ '!"&amp;CD$78&amp;$C178),0))</f>
        <v>0</v>
      </c>
      <c r="CF178">
        <v>50</v>
      </c>
      <c r="CH178" s="192" t="str">
        <f ca="1">IF($F$12&lt;$B178,"",IF(AND($F$12&gt;=$B178,INDIRECT("'総括分析データ '!"&amp;CH$78&amp;$C178)&lt;&gt;""),VALUE(INDIRECT("'総括分析データ '!"&amp;CH$78&amp;$C178)),""))</f>
        <v/>
      </c>
      <c r="CJ178" s="192" t="str">
        <f ca="1">IF($F$12&lt;$B178,"",IF(OR(AND($F$12&gt;=$B178,COUNTIF($F$22:$I$32,"走行時間")=0),$D178=0),"不要",IF(AND($F$12&gt;=$B178,COUNTIF($F$22:$I$32,"走行時間")=1,$J178="NG"),"日数NG",IF(AND($F$12&gt;=$B178,COUNTIF($F$22:$I$32,"走行時間")=1,$D178=1,$CH178&lt;&gt;""),"OK","NG"))))</f>
        <v>不要</v>
      </c>
      <c r="CL178" s="192" t="str">
        <f ca="1">IF($F$12&lt;$B178,"",IF(OR(AND($F$12&gt;=$B178,COUNTIF($F$35:$I$45,"走行時間")=0),$F178=0),"不要",IF(AND($F$12&gt;=$B178,COUNTIF($F$35:$I$45,"走行時間")=1,$J178="NG"),"日数NG",IF(AND($F$12&gt;=$B178,COUNTIF($F$35:$I$45,"走行時間")=1,$F178=1,$CH178&lt;&gt;""),"OK","NG"))))</f>
        <v>不要</v>
      </c>
      <c r="CN178" s="192" t="str">
        <f ca="1">IF($F$12&lt;$B178,"",IF(OR(AND($F$12&gt;=$B178,COUNTIF($F$48:$I$58,"走行時間")=0),$H178=0),"不要",IF(AND($F$12&gt;=$B178,COUNTIF($F$48:$I$58,"走行時間")=1,$J178="NG"),"日数NG",IF(AND($F$12&gt;=$B178,COUNTIF($F$48:$I$58,"走行時間")=1,$H178=1,$CH178&lt;&gt;""),"OK","NG"))))</f>
        <v>不要</v>
      </c>
      <c r="CP178" s="192" t="str">
        <f ca="1">IF($F$12&lt;$B178,"",IF(COUNTIF($CJ178:$CN178,"不要")=3,"OK",IF(OR($AX178="NG",$AX178="日数NG"),"距離NG",IF(AND($F$12&gt;=$B178,OR(AND($F$6="連携前",CH178&gt;0),AND($F$6="連携後",$AZ178=0,CH178=0),AND($F$6="連携後",$AZ178&gt;0,CH178&gt;0))),"OK","NG"))))</f>
        <v>OK</v>
      </c>
      <c r="CR178" s="192" t="str">
        <f ca="1">IF($F$12&lt;$B178,"",IF(COUNTIF($CJ178:$CN178,"不要")=3,"OK",IF(OR($AX178="NG",$AX178="日数NG"),"距離NG",IF(AND($F$12&gt;=$B178,$L178*1440&gt;=CH178),"OK","NG"))))</f>
        <v>OK</v>
      </c>
      <c r="CT178" s="107" t="str">
        <f ca="1">IF(OR(COUNTIF($CJ178:$CN178,"不要")=3,$F$12&lt;$B178),"",IF(AND($F$12&gt;=$B178,ISNUMBER(CH178)=TRUE),CH178,0))</f>
        <v/>
      </c>
      <c r="CV178" s="192" t="str">
        <f ca="1">IF($F$12&lt;$B178,"",IF(AND($F$12&gt;=$B178,INDIRECT("'総括分析データ '!"&amp;CV$78&amp;$C178)&lt;&gt;""),VALUE(INDIRECT("'総括分析データ '!"&amp;CV$78&amp;$C178)),""))</f>
        <v/>
      </c>
      <c r="CX178" s="192" t="str">
        <f ca="1">IF($F$12&lt;$B178,"",IF(OR(AND($F$12&gt;=$B178,COUNTIF($F$22:$I$32,"平均速度")=0),$D178=0),"不要",IF(AND($F$12&gt;=$B178,COUNTIF($F$22:$I$32,"平均速度")=1,$J178="NG"),"日数NG",IF(AND($F$12&gt;=$B178,COUNTIF($F$22:$I$32,"平均速度")=1,$D178=1,$CH178&lt;&gt;""),"OK","NG"))))</f>
        <v>不要</v>
      </c>
      <c r="CZ178" s="192" t="str">
        <f ca="1">IF($F$12&lt;$B178,"",IF(OR(AND($F$12&gt;=$B178,COUNTIF($F$35:$I$45,"平均速度")=0),$F178=0),"不要",IF(AND($F$12&gt;=$B178,COUNTIF($F$35:$I$45,"平均速度")=1,$J178="NG"),"日数NG",IF(AND($F$12&gt;=$B178,COUNTIF($F$35:$I$45,"平均速度")=1,$F178=1,$CH178&lt;&gt;""),"OK","NG"))))</f>
        <v>不要</v>
      </c>
      <c r="DB178" s="192" t="str">
        <f ca="1">IF($F$12&lt;$B178,"",IF(OR(AND($F$12&gt;=$B178,COUNTIF($F$48:$I$58,"平均速度")=0),$H178=0),"不要",IF(AND($F$12&gt;=$B178,COUNTIF($F$48:$I$58,"平均速度")=1,$J178="NG"),"日数NG",IF(AND($F$12&gt;=$B178,COUNTIF($F$48:$I$58,"平均速度")=1,$H178=1,$CH178&lt;&gt;""),"OK","NG"))))</f>
        <v>不要</v>
      </c>
      <c r="DD178" s="192" t="str">
        <f ca="1">IF($F$12&lt;$B178,"",IF(COUNTIF($CX178:$DB178,"不要")=3,"OK",IF(OR($AX178="NG",$AX178="日数NG"),"距離NG",IF(AND($F$12&gt;=$B178,OR(AND($F$6="連携前",CV178&gt;0),AND($F$6="連携後",$AV178=0,CV178=0),AND($F$6="連携後",$AV178&gt;0,CV178&gt;0))),"OK","NG"))))</f>
        <v>OK</v>
      </c>
      <c r="DF178" s="192" t="str">
        <f ca="1">IF($F$12&lt;$B178,"",IF(COUNTIF($CX178:$DB178,"不要")=3,"OK",IF(OR($AX178="NG",$AX178="日数NG"),"距離NG",IF(AND($F$12&gt;=$B178,CV178&lt;60),"OK",IF(AND($F$12&gt;=$B178,CV178&lt;120),"BC","NG")))))</f>
        <v>OK</v>
      </c>
      <c r="DH178" s="107" t="str">
        <f ca="1">IF(OR($F$12&lt;$B178,COUNTIF($CX178:$DB178,"不要")=3),"",IF(AND($F$12&gt;=$B178,ISNUMBER(CV178)=TRUE),CV178,0))</f>
        <v/>
      </c>
      <c r="DJ178">
        <v>50</v>
      </c>
      <c r="DL178" s="192" t="str">
        <f ca="1">IF($F$12&lt;$B178,"",IF(AND($F$12&gt;=$B178,INDIRECT("'総括分析データ '!"&amp;DL$78&amp;$C178)&lt;&gt;""),VALUE(INDIRECT("'総括分析データ '!"&amp;DL$78&amp;$C178)),""))</f>
        <v/>
      </c>
      <c r="DN178" s="192" t="str">
        <f ca="1">IF($F$12&lt;$B178,"",IF(OR(AND($F$12&gt;=$B178,COUNTIF($F$22:$I$32,"走行距離（高速道路）")=0),$D178=0),"不要",IF(AND($F$12&gt;=$B178,COUNTIF($F$22:$I$32,"走行距離（高速道路）")&gt;=1,$J178="NG"),"日数NG",IF(AND($F$12&gt;=$B178,COUNTIF($F$22:$I$32,"走行距離（高速道路）")&gt;=1,$D178=1,$CH178&lt;&gt;""),"OK","NG"))))</f>
        <v>不要</v>
      </c>
      <c r="DP178" s="192" t="str">
        <f ca="1">IF($F$12&lt;$B178,"",IF(OR(AND($F$12&gt;=$B178,COUNTIF($F$35:$I$45,"走行距離（高速道路）")=0),$F178=0),"不要",IF(AND($F$12&gt;=$B178,COUNTIF($F$35:$I$45,"走行距離（高速道路）")&gt;=1,$J178="NG"),"日数NG",IF(AND($F$12&gt;=$B178,COUNTIF($F$35:$I$45,"走行距離（高速道路）")&gt;=1,$F178=1,$CH178&lt;&gt;""),"OK","NG"))))</f>
        <v>不要</v>
      </c>
      <c r="DR178" s="192" t="str">
        <f ca="1">IF($F$12&lt;$B178,"",IF(OR(AND($F$12&gt;=$B178,COUNTIF($F$48:$I$58,"走行距離（高速道路）")=0),$H178=0),"不要",IF(AND($F$12&gt;=$B178,COUNTIF($F$48:$I$58,"走行距離（高速道路）")&gt;=1,$J178="NG"),"日数NG",IF(AND($F$12&gt;=$B178,COUNTIF($F$48:$I$58,"走行距離（高速道路）")&gt;=1,$H178=1,$CH178&lt;&gt;""),"OK","NG"))))</f>
        <v>不要</v>
      </c>
      <c r="DT178" s="192" t="str">
        <f ca="1">IF($F$12&lt;$B178,"",IF(COUNTIF($DN178:$DR178,"不要")=3,"OK",IF(OR($AX178="NG",$AX178="日数NG"),"距離NG",IF(DL178&gt;=0,"OK","NG"))))</f>
        <v>OK</v>
      </c>
      <c r="DV178" s="192" t="str">
        <f ca="1">IF($F$12&lt;$B178,"",IF(COUNTIF($DN178:$DR178,"不要")=3,"OK",IF(OR($AX178="NG",$AX178="日数NG"),"距離NG",IF(AND($F$12&gt;=$B178,AX178="OK",OR(DL178&lt;=AZ178,DL178="")),"OK","NG"))))</f>
        <v>OK</v>
      </c>
      <c r="DX178" s="107" t="str">
        <f ca="1">IF(OR($F$12&lt;$B178,COUNTIF($DN178:$DR178,"不要")=3),"",IF(AND($F$12&gt;=$B178,ISNUMBER(DL178)=TRUE),DL178,0))</f>
        <v/>
      </c>
      <c r="DZ178" s="192" t="str">
        <f ca="1">IF($F$12&lt;$B178,"",IF(AND($F$12&gt;=$B178,INDIRECT("'総括分析データ '!"&amp;DZ$78&amp;$C178)&lt;&gt;""),VALUE(INDIRECT("'総括分析データ '!"&amp;DZ$78&amp;$C178)),""))</f>
        <v/>
      </c>
      <c r="EB178" s="192" t="str">
        <f ca="1">IF($F$12&lt;$B178,"",IF(COUNTIF($CJ178:$CN178,"不要")=3,"OK",IF($N178="NG","日数NG",IF(OR(DZ178&gt;=0,DZ178=""),"OK","NG"))))</f>
        <v>OK</v>
      </c>
      <c r="ED178" s="192" t="str">
        <f ca="1">IF($F$12&lt;$B178,"",IF(COUNTIF($CJ178:$CN178,"不要")=3,"OK",IF($N178="NG","日数NG",IF(OR(DZ178&lt;=CH178,DZ178=""),"OK","NG"))))</f>
        <v>OK</v>
      </c>
      <c r="EF178" s="107">
        <f ca="1">IF($F$12&lt;$B178,"",IF(AND($F$12&gt;=$B178,ISNUMBER(DZ178)=TRUE),DZ178,0))</f>
        <v>0</v>
      </c>
      <c r="EH178" s="192" t="str">
        <f ca="1">IF($F$12&lt;$B178,"",IF(AND($F$12&gt;=$B178,INDIRECT("'総括分析データ '!"&amp;EH$78&amp;$C178)&lt;&gt;""),VALUE(INDIRECT("'総括分析データ '!"&amp;EH$78&amp;$C178)),""))</f>
        <v/>
      </c>
      <c r="EJ178" s="192" t="str">
        <f ca="1">IF($F$12&lt;$B178,"",IF(COUNTIF($CX178:$DB178,"不要")=3,"OK",IF(OR($AX178="NG",$AX178="日数NG"),"距離NG",IF(OR(EH178&gt;=0,EH178=""),"OK","NG"))))</f>
        <v>OK</v>
      </c>
      <c r="EL178" s="192" t="str">
        <f ca="1">IF($F$12&lt;$B178,"",IF(COUNTIF($CX178:$DB178,"不要")=3,"OK",IF(OR($AX178="NG",$AX178="日数NG"),"距離NG",IF(OR(EH178&lt;=120,EH178=""),"OK","NG"))))</f>
        <v>OK</v>
      </c>
      <c r="EN178" s="92">
        <f ca="1">IF($F$12&lt;$B178,"",IF(AND($F$12&gt;=$B178,ISNUMBER(EH178)=TRUE),EH178,0))</f>
        <v>0</v>
      </c>
      <c r="EP178">
        <v>50</v>
      </c>
      <c r="ER178" s="192" t="str">
        <f ca="1">IF($F$12&lt;$B178,"",IF(AND($F$12&gt;=$B178,INDIRECT("'総括分析データ '!"&amp;ER$78&amp;$C178)&lt;&gt;""),VALUE(INDIRECT("'総括分析データ '!"&amp;ER$78&amp;$C178)),""))</f>
        <v/>
      </c>
      <c r="ET178" s="192" t="str">
        <f ca="1">IF($F$12&lt;$B178,"",IF(AND($F$12&gt;=$B178,INDIRECT("'総括分析データ '!"&amp;ET$78&amp;$C178)&lt;&gt;""),VALUE(INDIRECT("'総括分析データ '!"&amp;ET$78&amp;$C178)),""))</f>
        <v/>
      </c>
      <c r="EV178" s="192" t="str">
        <f ca="1">IF($F$12&lt;$B178,"",IF(OR(AND($F$12&gt;=$B178,COUNTIF($F$22:$I$32,"荷積み・荷卸し")=0),$D178=0),"不要",IF(AND($F$12&gt;=$B178,COUNTIF($F$22:$I$32,"荷積み・荷卸し")&gt;=1,$J178="NG"),"日数NG",IF(OR(AND($F$12&gt;=$B178,COUNTIF($F$22:$I$32,"荷積み・荷卸し")&gt;=1,$D178=1,$ER178&lt;&gt;""),AND($F$12&gt;=$B178,COUNTIF($F$22:$I$32,"荷積み・荷卸し")&gt;=1,$D178=1,$ET178&lt;&gt;"")),"OK","NG"))))</f>
        <v>不要</v>
      </c>
      <c r="EX178" s="192" t="str">
        <f ca="1">IF($F$12&lt;$B178,"",IF(OR(AND($F$12&gt;=$B178,COUNTIF($F$35:$I$45,"荷積み・荷卸し")=0),$F178=0),"不要",IF(AND($F$12&gt;=$B178,COUNTIF($F$35:$I$45,"荷積み・荷卸し")&gt;=1,$J178="NG"),"日数NG",IF(OR(AND($F$12&gt;=$B178,COUNTIF($F$35:$I$45,"荷積み・荷卸し")&gt;=1,$F178=1,$ER178&lt;&gt;""),AND($F$12&gt;=$B178,COUNTIF($F$35:$I$45,"荷積み・荷卸し")&gt;=1,$F178=1,$ET178&lt;&gt;"")),"OK","NG"))))</f>
        <v>不要</v>
      </c>
      <c r="EZ178" s="192" t="str">
        <f ca="1">IF($F$12&lt;$B178,"",IF(OR(AND($F$12&gt;=$B178,COUNTIF($F$48:$I$58,"荷積み・荷卸し")=0),$H178=0),"不要",IF(AND($F$12&gt;=$B178,COUNTIF($F$48:$I$58,"荷積み・荷卸し")&gt;=1,$J178="NG"),"日数NG",IF(OR(AND($F$12&gt;=$B178,COUNTIF($F$48:$I$58,"荷積み・荷卸し")&gt;=1,$H178=1,$ER178&lt;&gt;""),AND($F$12&gt;=$B178,COUNTIF($F$48:$I$58,"荷積み・荷卸し")&gt;=1,$H178=1,$ET178&lt;&gt;"")),"OK","NG"))))</f>
        <v>不要</v>
      </c>
      <c r="FB178" s="192" t="str">
        <f ca="1">IF($F$12&lt;$B178,"",IF(COUNTIF($EV178:$EZ178,"不要")=3,"OK",IF($N178="NG","日数NG",IF(OR(ER178&gt;=0,ER178=""),"OK","NG"))))</f>
        <v>OK</v>
      </c>
      <c r="FD178" s="192" t="str">
        <f ca="1">IF($F$12&lt;$B178,"",IF(COUNTIF($EV178:$EZ178,"不要")=3,"OK",IF($N178="NG","日数NG",IF(OR(ER178&lt;=$L178*1440,ER178=""),"OK","NG"))))</f>
        <v>OK</v>
      </c>
      <c r="FF178" s="192" t="str">
        <f ca="1">IF($F$12&lt;$B178,"",IF(COUNTIF($EV178:$EZ178,"不要")=3,"OK",IF($N178="NG","日数NG",IF(OR(ET178&gt;=0,ET178=""),"OK","NG"))))</f>
        <v>OK</v>
      </c>
      <c r="FH178" s="192" t="str">
        <f ca="1">IF($F$12&lt;$B178,"",IF(COUNTIF($EV178:$EZ178,"不要")=3,"OK",IF($N178="NG","日数NG",IF(OR(ET178&lt;=$L178*1440,ET178=""),"OK","NG"))))</f>
        <v>OK</v>
      </c>
      <c r="FJ178" s="107" t="str">
        <f ca="1">IF($F$12&lt;$B178,"",IF(COUNTIF($EV178:$EZ178,"不要")=3,"",IF(AND($F$12&gt;=$B178,ISNUMBER(ER178)=TRUE),ER178,0)))</f>
        <v/>
      </c>
      <c r="FL178" s="107" t="str">
        <f ca="1">IF($F$12&lt;$B178,"",IF(COUNTIF($EV178:$EZ178,"不要")=3,"",IF(AND($F$12&gt;=$B178,ISNUMBER(ET178)=TRUE),ET178,0)))</f>
        <v/>
      </c>
      <c r="FN178" s="192" t="str">
        <f ca="1">IF($F$12&lt;$B178,"",IF(AND($F$12&gt;=$B178,INDIRECT("'総括分析データ '!"&amp;FN$78&amp;$C178)&lt;&gt;""),VALUE(INDIRECT("'総括分析データ '!"&amp;FN$78&amp;$C178)),""))</f>
        <v/>
      </c>
      <c r="FP178" s="192" t="str">
        <f ca="1">IF($F$12&lt;$B178,"",IF(OR(AND($F$12&gt;=$B178,COUNTIF($F$22:$I$32,"荷待ち時間")=0),$D178=0),"不要",IF(AND($F$12&gt;=$B178,COUNTIF($F$22:$I$32,"荷待ち時間")&gt;=1,$J178="NG"),"日数NG",IF(AND($F$12&gt;=$B178,COUNTIF($F$22:$I$32,"荷待ち時間")&gt;=1,$D178=1,$FN178&lt;&gt;""),"OK","NG"))))</f>
        <v>不要</v>
      </c>
      <c r="FR178" s="192" t="str">
        <f ca="1">IF($F$12&lt;$B178,"",IF(OR(AND($F$12&gt;=$B178,COUNTIF($F$35:$I$45,"荷待ち時間")=0),$F178=0),"不要",IF(AND($F$12&gt;=$B178,COUNTIF($F$35:$I$45,"荷待ち時間")&gt;=1,$J178="NG"),"日数NG",IF(AND($F$12&gt;=$B178,COUNTIF($F$35:$I$45,"荷待ち時間")&gt;=1,$F178=1,$FN178&lt;&gt;""),"OK","NG"))))</f>
        <v>不要</v>
      </c>
      <c r="FT178" s="192" t="str">
        <f ca="1">IF($F$12&lt;$B178,"",IF(OR(AND($F$12&gt;=$B178,COUNTIF($F$48:$I$58,"荷待ち時間")=0),$H178=0),"不要",IF(AND($F$12&gt;=$B178,COUNTIF($F$48:$I$58,"荷待ち時間")&gt;=1,$J178="NG"),"日数NG",IF(AND($F$12&gt;=$B178,COUNTIF($F$48:$I$58,"荷待ち時間")&gt;=1,$H178=1,$FN178&lt;&gt;""),"OK","NG"))))</f>
        <v>不要</v>
      </c>
      <c r="FV178" s="192" t="str">
        <f ca="1">IF($F$12&lt;$B178,"",IF(COUNTIF($FP178:$FT178,"不要")=3,"OK",IF($N178="NG","日数NG",IF(FN178&gt;=0,"OK","NG"))))</f>
        <v>OK</v>
      </c>
      <c r="FX178" s="192" t="str">
        <f ca="1">IF($F$12&lt;$B178,"",IF(COUNTIF($FP178:$FT178,"不要")=3,"OK",IF($N178="NG","日数NG",IF(AND($F$12&gt;=$B178,$N178="OK",FN178&lt;=$L178*1440),"OK","NG"))))</f>
        <v>OK</v>
      </c>
      <c r="FZ178" s="107" t="str">
        <f ca="1">IF($F$12&lt;$B178,"",IF(COUNTIF($FP178:$FT178,"不要")=3,"",IF(AND($F$12&gt;=$B178,ISNUMBER(FN178)=TRUE),FN178,0)))</f>
        <v/>
      </c>
      <c r="GB178">
        <v>50</v>
      </c>
      <c r="GD178" s="192" t="str">
        <f ca="1">IF($F$12&lt;$B178,"",IF(AND($F$12&gt;=$B178,INDIRECT("'総括分析データ '!"&amp;GD$78&amp;$C178)&lt;&gt;""),VALUE(INDIRECT("'総括分析データ '!"&amp;GD$78&amp;$C178)),""))</f>
        <v/>
      </c>
      <c r="GF178" s="192" t="str">
        <f ca="1">IF($F$12&lt;$B178,"",IF(OR(AND($F$12&gt;=$B178,COUNTIF($F$22:$I$32,"荷待ち時間（うちアイドリング時間）")=0),$D178=0),"不要",IF(AND($F$12&gt;=$B178,COUNTIF($F$22:$I$32,"荷待ち時間（うちアイドリング時間）")&gt;=1,$J178="NG"),"日数NG",IF(AND($F$12&gt;=$B178,COUNTIF($F$22:$I$32,"荷待ち時間（うちアイドリング時間）")&gt;=1,$D178=1,GD178&lt;&gt;""),"OK","NG"))))</f>
        <v>不要</v>
      </c>
      <c r="GH178" s="192" t="str">
        <f ca="1">IF($F$12&lt;$B178,"",IF(OR(AND($F$12&gt;=$B178,COUNTIF($F$35:$I$45,"荷待ち時間（うちアイドリング時間）")=0),$F178=0),"不要",IF(AND($F$12&gt;=$B178,COUNTIF($F$35:$I$45,"荷待ち時間（うちアイドリング時間）")&gt;=1,$J178="NG"),"日数NG",IF(AND($F$12&gt;=$B178,COUNTIF($F$35:$I$45,"荷待ち時間（うちアイドリング時間）")&gt;=1,$F178=1,$GD178&lt;&gt;""),"OK","NG"))))</f>
        <v>不要</v>
      </c>
      <c r="GJ178" s="192" t="str">
        <f ca="1">IF($F$12&lt;$B178,"",IF(OR(AND($F$12&gt;=$B178,COUNTIF($F$48:$I$58,"荷待ち時間（うちアイドリング時間）")=0),$H178=0),"不要",IF(AND($F$12&gt;=$B178,COUNTIF($F$48:$I$58,"荷待ち時間（うちアイドリング時間）")&gt;=1,$J178="NG"),"日数NG",IF(AND($F$12&gt;=$B178,COUNTIF($F$48:$I$58,"荷待ち時間（うちアイドリング時間）")&gt;=1,$H178=1,$GD178&lt;&gt;""),"OK","NG"))))</f>
        <v>不要</v>
      </c>
      <c r="GL178" s="192" t="str">
        <f ca="1">IF($F$12&lt;$B178,"",IF(OR(AND($F$12&gt;=$B178,$F178=0),AND($F$12&gt;=$B178,$F$16&lt;&gt;5)),"不要",IF(AND($F$12&gt;=$B178,$F$16=5,$GD178&lt;&gt;""),"OK","NG")))</f>
        <v>不要</v>
      </c>
      <c r="GN178" s="192" t="str">
        <f ca="1">IF($F$12&lt;$B178,"",IF($N178="NG","日数NG",IF(GD178&gt;=0,"OK","NG")))</f>
        <v>OK</v>
      </c>
      <c r="GP178" s="192" t="str">
        <f ca="1">IF($F$12&lt;$B178,"",IF($N178="NG","日数NG",IF(OR(COUNTIF(GF178:GL178,"不要")=4,AND($F$12&gt;=$B178,$N178="OK",$FN178&gt;=0,$GD178&lt;=FN178),AND($F$12&gt;=$B178,$N178="OK",$FN178="",$GD178&lt;=$L178*1440)),"OK","NG")))</f>
        <v>OK</v>
      </c>
      <c r="GR178" s="107" t="str">
        <f ca="1">IF($F$12&lt;$B178,"",IF(COUNTIF($GF178:$GJ178,"不要")=3,"",IF(AND($F$12&gt;=$B178,ISNUMBER(GD178)=TRUE),GD178,0)))</f>
        <v/>
      </c>
      <c r="GT178" s="192" t="str">
        <f ca="1">IF($F$12&lt;$B178,"",IF(AND($F$12&gt;=$B178,INDIRECT("'総括分析データ '!"&amp;GT$78&amp;$C178)&lt;&gt;""),VALUE(INDIRECT("'総括分析データ '!"&amp;GT$78&amp;$C178)),""))</f>
        <v/>
      </c>
      <c r="GV178" s="192" t="str">
        <f ca="1">IF($F$12&lt;$B178,"",IF(OR(AND($F$12&gt;=$B178,COUNTIF($F$22:$I$32,"早着による待機時間")=0),$D178=0),"不要",IF(AND($F$12&gt;=$B178,COUNTIF($F$22:$I$32,"早着による待機時間")&gt;=1,$J178="NG"),"日数NG",IF(AND($F$12&gt;=$B178,COUNTIF($F$22:$I$32,"早着による待機時間")&gt;=1,$D178=1,GT178&lt;&gt;""),"OK","NG"))))</f>
        <v>不要</v>
      </c>
      <c r="GX178" s="192" t="str">
        <f ca="1">IF($F$12&lt;$B178,"",IF(OR(AND($F$12&gt;=$B178,COUNTIF($F$35:$I$45,"早着による待機時間")=0),$F178=0),"不要",IF(AND($F$12&gt;=$B178,COUNTIF($F$35:$I$45,"早着による待機時間")&gt;=1,$J178="NG"),"日数NG",IF(AND($F$12&gt;=$B178,COUNTIF($F$35:$I$45,"早着による待機時間")&gt;=1,$F178=1,GT178&lt;&gt;""),"OK","NG"))))</f>
        <v>不要</v>
      </c>
      <c r="GZ178" s="192" t="str">
        <f ca="1">IF($F$12&lt;$B178,"",IF(OR(AND($F$12&gt;=$B178,COUNTIF($F$48:$I$58,"早着による待機時間")=0),$H178=0),"不要",IF(AND($F$12&gt;=$B178,COUNTIF($F$48:$I$58,"早着による待機時間")&gt;=1,$J178="NG"),"日数NG",IF(AND($F$12&gt;=$B178,COUNTIF($F$48:$I$58,"早着による待機時間")&gt;=1,$H178=1,GT178&lt;&gt;""),"OK","NG"))))</f>
        <v>不要</v>
      </c>
      <c r="HB178" s="192" t="str">
        <f ca="1">IF($F$12&lt;$B178,"",IF(COUNTIF($GV178:$GZ178,"不要")=3,"OK",IF($N178="NG","日数NG",IF(GT178&gt;=0,"OK","NG"))))</f>
        <v>OK</v>
      </c>
      <c r="HD178" s="192" t="str">
        <f ca="1">IF($F$12&lt;$B178,"",IF(COUNTIF($GV178:$GZ178,"不要")=3,"OK",IF($N178="NG","日数NG",IF(AND($F$12&gt;=$B178,$N178="OK",GT178&lt;=$L178*1440),"OK","NG"))))</f>
        <v>OK</v>
      </c>
      <c r="HF178" s="107" t="str">
        <f ca="1">IF($F$12&lt;$B178,"",IF(COUNTIF($GV178:$GZ178,"不要")=3,"",IF(AND($F$12&gt;=$B178,ISNUMBER(GT178)=TRUE),GT178,0)))</f>
        <v/>
      </c>
      <c r="HH178">
        <v>50</v>
      </c>
      <c r="HJ178" s="192" t="str">
        <f ca="1">IF($F$12&lt;$B178,"",IF(AND($F$12&gt;=$B178,INDIRECT("'総括分析データ '!"&amp;HJ$78&amp;$C178)&lt;&gt;""),VALUE(INDIRECT("'総括分析データ '!"&amp;HJ$78&amp;$C178)),""))</f>
        <v/>
      </c>
      <c r="HL178" s="192" t="str">
        <f ca="1">IF($F$12&lt;$B178,"",IF(OR(AND($F$12&gt;=$B178,COUNTIF($F$22:$I$32,"休憩")=0),$D178=0),"不要",IF(AND($F$12&gt;=$B178,COUNTIF($F$22:$I$32,"休憩")&gt;=1,$J178="NG"),"日数NG",IF(AND($F$12&gt;=$B178,COUNTIF($F$22:$I$32,"休憩")&gt;=1,$D178=1,HJ178&lt;&gt;""),"OK","NG"))))</f>
        <v>不要</v>
      </c>
      <c r="HN178" s="192" t="str">
        <f ca="1">IF($F$12&lt;$B178,"",IF(OR(AND($F$12&gt;=$B178,COUNTIF($F$35:$I$45,"休憩")=0),$F178=0),"不要",IF(AND($F$12&gt;=$B178,COUNTIF($F$35:$I$45,"休憩")&gt;=1,$J178="NG"),"日数NG",IF(AND($F$12&gt;=$B178,COUNTIF($F$35:$I$45,"休憩")&gt;=1,$F178=1,HJ178&lt;&gt;""),"OK","NG"))))</f>
        <v>不要</v>
      </c>
      <c r="HP178" s="192" t="str">
        <f ca="1">IF($F$12&lt;$B178,"",IF(OR(AND($F$12&gt;=$B178,COUNTIF($F$48:$I$58,"休憩")=0),$H178=0),"不要",IF(AND($F$12&gt;=$B178,COUNTIF($F$48:$I$58,"休憩")&gt;=1,$J178="NG"),"日数NG",IF(AND($F$12&gt;=$B178,COUNTIF($F$48:$I$58,"休憩")&gt;=1,$H178=1,HJ178&lt;&gt;""),"OK","NG"))))</f>
        <v>不要</v>
      </c>
      <c r="HR178" s="192" t="str">
        <f ca="1">IF($F$12&lt;$B178,"",IF(COUNTIF($HL178:$HP178,"不要")=3,"OK",IF($N178="NG","日数NG",IF(HJ178&gt;=0,"OK","NG"))))</f>
        <v>OK</v>
      </c>
      <c r="HT178" s="192" t="str">
        <f ca="1">IF($F$12&lt;$B178,"",IF(COUNTIF($HL178:$HP178,"不要")=3,"OK",IF($N178="NG","日数NG",IF(AND($F$12&gt;=$B178,$N178="OK",HJ178&lt;=$L178*1440),"OK","NG"))))</f>
        <v>OK</v>
      </c>
      <c r="HV178" s="107" t="str">
        <f ca="1">IF($F$12&lt;$B178,"",IF(COUNTIF($HL178:$HP178,"不要")=3,"",IF(AND($F$12&gt;=$B178,ISNUMBER(HJ178)=TRUE),HJ178,0)))</f>
        <v/>
      </c>
      <c r="HX178" s="192" t="str">
        <f ca="1">IF($F$12&lt;$B178,"",IF(AND($F$12&gt;=$B178,INDIRECT("'総括分析データ '!"&amp;HX$78&amp;$C178)&lt;&gt;""),VALUE(INDIRECT("'総括分析データ '!"&amp;HX$78&amp;$C178)),""))</f>
        <v/>
      </c>
      <c r="HZ178" s="192" t="str">
        <f ca="1">IF($F$12&lt;$B178,"",IF(OR(AND($F$12&gt;=$B178,COUNTIF($F$22:$I$32,"発着時刻")=0),$D178=0),"不要",IF(AND($F$12&gt;=$B178,COUNTIF($F$22:$I$32,"発着時刻")&gt;=1,$J178="NG"),"日数NG",IF(AND($F$12&gt;=$B178,COUNTIF($F$22:$I$32,"発着時刻")&gt;=1,$D178=1,HX178&lt;&gt;""),"OK","NG"))))</f>
        <v>不要</v>
      </c>
      <c r="IB178" s="192" t="str">
        <f ca="1">IF($F$12&lt;$B178,"",IF(OR(AND($F$12&gt;=$B178,COUNTIF($F$35:$I$45,"発着時刻")=0),$F178=0),"不要",IF(AND($F$12&gt;=$B178,COUNTIF($F$35:$I$45,"発着時刻")&gt;=1,$J178="NG"),"日数NG",IF(AND($F$12&gt;=$B178,COUNTIF($F$35:$I$45,"発着時刻")&gt;=1,$F178=1,HX178&lt;&gt;""),"OK","NG"))))</f>
        <v>不要</v>
      </c>
      <c r="ID178" s="192" t="str">
        <f ca="1">IF($F$12&lt;$B178,"",IF(OR(AND($F$12&gt;=$B178,COUNTIF($F$48:$I$58,"発着時刻")=0),$H178=0),"不要",IF(AND($F$12&gt;=$B178,COUNTIF($F$48:$I$58,"発着時刻")&gt;=1,$J178="NG"),"日数NG",IF(AND($F$12&gt;=$B178,COUNTIF($F$48:$I$58,"発着時刻")&gt;=1,$H178=1,HX178&lt;&gt;""),"OK","NG"))))</f>
        <v>不要</v>
      </c>
      <c r="IF178" s="192" t="str">
        <f ca="1">IF($F$12&lt;$B178,"",IF(COUNTIF(HZ178:ID178,"不要")=3,"OK",IF($N178="NG","日数NG",IF(HX178="","OK",IF(AND(HX178&gt;=0,HX178&lt;&gt;"",ROUNDUP(HX178,0)-ROUNDDOWN(HX178,0)=0),"OK","NG")))))</f>
        <v>OK</v>
      </c>
      <c r="IH178" s="107" t="str">
        <f ca="1">IF($F$12&lt;$B178,"",IF(COUNTIF(HZ178:ID178,"不要")=3,"",IF(AND($F$12&gt;=$B178,ISNUMBER(HX178)=TRUE),HX178,0)))</f>
        <v/>
      </c>
      <c r="IJ178" s="192" t="str">
        <f ca="1">IF($F$12&lt;$B178,"",IF(AND($F$12&gt;=$B178,INDIRECT("'総括分析データ '!"&amp;IJ$78&amp;$C178)&lt;&gt;""),INDIRECT("'総括分析データ '!"&amp;IJ$78&amp;$C178),""))</f>
        <v/>
      </c>
      <c r="IL178" s="192" t="str">
        <f ca="1">IF($F$12&lt;$B178,"",IF(OR(AND($F$12&gt;=$B178,COUNTIF($F$22:$I$32,"積載情報")=0),$D178=0),"不要",IF(AND($F$12&gt;=$B178,COUNTIF($F$22:$I$32,"積載情報")&gt;=1,$J178="NG"),"日数NG",IF(AND($F$12&gt;=$B178,COUNTIF($F$22:$I$32,"積載情報")&gt;=1,$D178=1,IJ178&lt;&gt;""),"OK","NG"))))</f>
        <v>不要</v>
      </c>
      <c r="IN178" s="192" t="str">
        <f ca="1">IF($F$12&lt;$B178,"",IF(OR(AND($F$12&gt;=$B178,COUNTIF($F$35:$I$45,"積載情報")=0),$F178=0),"不要",IF(AND($F$12&gt;=$B178,COUNTIF($F$35:$I$45,"積載情報")&gt;=1,$J178="NG"),"日数NG",IF(AND($F$12&gt;=$B178,COUNTIF($F$35:$I$45,"積載情報")&gt;=1,$F178=1,IJ178&lt;&gt;""),"OK","NG"))))</f>
        <v>不要</v>
      </c>
      <c r="IP178" s="192" t="str">
        <f ca="1">IF($F$12&lt;$B178,"",IF(OR(AND($F$12&gt;=$B178,COUNTIF($F$48:$I$58,"積載情報")=0),$H178=0),"不要",IF(AND($F$12&gt;=$B178,COUNTIF($F$48:$I$58,"積載情報")&gt;=1,$J178="NG"),"日数NG",IF(AND($F$12&gt;=$B178,COUNTIF($F$48:$I$58,"積載情報")&gt;=1,$H178=1,IJ178&lt;&gt;""),"OK","NG"))))</f>
        <v>不要</v>
      </c>
      <c r="IR178" s="192" t="str">
        <f ca="1">IF($F$12&lt;$B178,"",IF(COUNTIF(IL178:IP178,"不要")=3,"OK",IF($N178="NG","日数NG",IF(IJ178="","OK",IF(COUNTIF(プルダウンリスト!$C$5:$C$8,反映・確認シート!IJ178)=1,"OK","NG")))))</f>
        <v>OK</v>
      </c>
      <c r="IT178" s="107" t="str">
        <f ca="1">IF($F$12&lt;$B178,"",IF($F$12&lt;$B178,"",IF(COUNTIF(IL178:IP178,"不要")=3,"",IJ178)))</f>
        <v/>
      </c>
      <c r="IV178" s="192" t="str">
        <f ca="1">IF($F$12&lt;$B178,"",IF(OR(AND($F$12&gt;=$B178,COUNTIF($F$48:$I$58,"積載情報")=0),$H178=0),"不要",IF(AND($F$12&gt;=$B178,COUNTIF($F$48:$I$58,"積載情報")&gt;=1,$J178="NG"),"日数NG",IF(AND($F$12&gt;=$B178,COUNTIF($F$48:$I$58,"積載情報")&gt;=1,$H178=1,IP178&lt;&gt;""),"OK","NG"))))</f>
        <v>不要</v>
      </c>
      <c r="IX178">
        <v>50</v>
      </c>
      <c r="IZ178" s="192" t="str">
        <f ca="1">IF($F$12&lt;$B178,"",IF(AND($F$12&gt;=$B178,INDIRECT("'総括分析データ '!"&amp;IZ$78&amp;$C178)&lt;&gt;""),VALUE(INDIRECT("'総括分析データ '!"&amp;IZ$78&amp;$C178)),""))</f>
        <v/>
      </c>
      <c r="JB178" s="192" t="str">
        <f ca="1">IF($F$12&lt;$B178,"",IF(OR(AND($F$12&gt;=$B178,COUNTIF($F$22:$I$32,"空車情報")=0),$D178=0),"不要",IF(AND($F$12&gt;=$B178,COUNTIF($F$22:$I$32,"空車情報")&gt;=1,$J178="NG"),"日数NG",IF(AND($F$12&gt;=$B178,COUNTIF($F$22:$I$32,"空車情報")&gt;=1,$D178=1,IZ178&lt;&gt;""),"OK","NG"))))</f>
        <v>不要</v>
      </c>
      <c r="JD178" s="192" t="str">
        <f ca="1">IF($F$12&lt;$B178,"",IF(OR(AND($F$12&gt;=$B178,COUNTIF($F$35:$I$45,"空車情報")=0),$F178=0),"不要",IF(AND($F$12&gt;=$B178,COUNTIF($F$35:$I$45,"空車情報")&gt;=1,$J178="NG"),"日数NG",IF(AND($F$12&gt;=$B178,COUNTIF($F$35:$I$45,"空車情報")&gt;=1,$F178=1,IZ178&lt;&gt;""),"OK","NG"))))</f>
        <v>不要</v>
      </c>
      <c r="JF178" s="192" t="str">
        <f ca="1">IF($F$12&lt;$B178,"",IF(OR(AND($F$12&gt;=$B178,COUNTIF($F$48:$I$58,"空車情報")=0),$H178=0),"不要",IF(AND($F$12&gt;=$B178,COUNTIF($F$48:$I$58,"空車情報")&gt;=1,$J178="NG"),"日数NG",IF(AND($F$12&gt;=$B178,COUNTIF($F$48:$I$58,"空車情報")&gt;=1,$H178=1,IZ178&lt;&gt;""),"OK","NG"))))</f>
        <v>不要</v>
      </c>
      <c r="JH178" s="192" t="str">
        <f ca="1">IF($F$12&lt;$B178,"",IF(COUNTIF(JB178:JF178,"不要")=3,"OK",IF($N178="NG","日数NG",IF(IZ178&gt;=0,"OK","NG"))))</f>
        <v>OK</v>
      </c>
      <c r="JJ178" s="192" t="str">
        <f ca="1">IF($F$12&lt;$B178,"",IF(COUNTIF(JB178:JF178,"不要")=3,"OK",IF($N178="NG","日数NG",IF(OR(AND($F$12&gt;=$B178,$N178="OK",$CH178&gt;=0,IZ178&lt;=$CH178),AND($F$12&gt;=$B178,$N178="OK",$CH178="",IZ178&lt;=$L178*1440)),"OK","NG"))))</f>
        <v>OK</v>
      </c>
      <c r="JL178" s="107" t="str">
        <f ca="1">IF($F$12&lt;$B178,"",IF(COUNTIF(JB178:JF178,"不要")=3,"",IF(AND($F$12&gt;=$B178,ISNUMBER(IZ178)=TRUE),IZ178,0)))</f>
        <v/>
      </c>
      <c r="JN178" s="192" t="str">
        <f ca="1">IF($F$12&lt;$B178,"",IF(AND($F$12&gt;=$B178,INDIRECT("'総括分析データ '!"&amp;JN$78&amp;$C178)&lt;&gt;""),VALUE(INDIRECT("'総括分析データ '!"&amp;JN$78&amp;$C178)),""))</f>
        <v/>
      </c>
      <c r="JP178" s="192" t="str">
        <f ca="1">IF($F$12&lt;$B178,"",IF(OR(AND($F$12&gt;=$B178,COUNTIF($F$22:$I$32,"空車情報")=0),$D178=0),"不要",IF(AND($F$12&gt;=$B178,COUNTIF($F$22:$I$32,"空車情報")&gt;=1,$J178="NG"),"日数NG",IF(AND($F$12&gt;=$B178,COUNTIF($F$22:$I$32,"空車情報")&gt;=1,$D178=1,JN178&lt;&gt;""),"OK","NG"))))</f>
        <v>不要</v>
      </c>
      <c r="JR178" s="192" t="str">
        <f ca="1">IF($F$12&lt;$B178,"",IF(OR(AND($F$12&gt;=$B178,COUNTIF($F$35:$I$45,"空車情報")=0),$F178=0),"不要",IF(AND($F$12&gt;=$B178,COUNTIF($F$35:$I$45,"空車情報")&gt;=1,$J178="NG"),"日数NG",IF(AND($F$12&gt;=$B178,COUNTIF($F$35:$I$45,"空車情報")&gt;=1,$F178=1,JN178&lt;&gt;""),"OK","NG"))))</f>
        <v>不要</v>
      </c>
      <c r="JT178" s="192" t="str">
        <f ca="1">IF($F$12&lt;$B178,"",IF(OR(AND($F$12&gt;=$B178,COUNTIF($F$48:$I$58,"空車情報")=0),$H178=0),"不要",IF(AND($F$12&gt;=$B178,COUNTIF($F$48:$I$58,"空車情報")&gt;=1,$J178="NG"),"日数NG",IF(AND($F$12&gt;=$B178,COUNTIF($F$48:$I$58,"空車情報")&gt;=1,$H178=1,JN178&lt;&gt;""),"OK","NG"))))</f>
        <v>不要</v>
      </c>
      <c r="JV178" s="192" t="str">
        <f ca="1">IF($F$12&lt;$B178,"",IF(COUNTIF(JP178:JT178,"不要")=3,"OK",IF($N178="NG","日数NG",IF(AND($F$12&gt;=$B178,JN178&gt;=0,JN178&lt;=AV178),"OK","NG"))))</f>
        <v>OK</v>
      </c>
      <c r="JX178" s="107" t="str">
        <f ca="1">IF($F$12&lt;$B178,"",IF(COUNTIF(JP178:JT178,"不要")=3,"",IF(AND($F$12&gt;=$B178,ISNUMBER(JN178)=TRUE),JN178,0)))</f>
        <v/>
      </c>
      <c r="JZ178" s="192" t="str">
        <f ca="1">IF($F$12&lt;$B178,"",IF(AND($F$12&gt;=$B178,INDIRECT("'総括分析データ '!"&amp;JZ$78&amp;$C178)&lt;&gt;""),VALUE(INDIRECT("'総括分析データ '!"&amp;JZ$78&amp;$C178)),""))</f>
        <v/>
      </c>
      <c r="KB178" s="192" t="str">
        <f ca="1">IF($F$12&lt;$B178,"",IF(OR(AND($F$12&gt;=$B178,COUNTIF($F$22:$I$32,"空車情報")=0),$D178=0),"不要",IF(AND($F$12&gt;=$B178,COUNTIF($F$22:$I$32,"空車情報")&gt;=1,$J178="NG"),"日数NG",IF(AND($F$12&gt;=$B178,COUNTIF($F$22:$I$32,"空車情報")&gt;=1,$D178=1,JZ178&lt;&gt;""),"OK","NG"))))</f>
        <v>不要</v>
      </c>
      <c r="KD178" s="192" t="str">
        <f ca="1">IF($F$12&lt;$B178,"",IF(OR(AND($F$12&gt;=$B178,COUNTIF($F$35:$I$45,"空車情報")=0),$F178=0),"不要",IF(AND($F$12&gt;=$B178,COUNTIF($F$35:$I$45,"空車情報")&gt;=1,$J178="NG"),"日数NG",IF(AND($F$12&gt;=$B178,COUNTIF($F$35:$I$45,"空車情報")&gt;=1,$F178=1,JZ178&lt;&gt;""),"OK","NG"))))</f>
        <v>不要</v>
      </c>
      <c r="KF178" s="192" t="str">
        <f ca="1">IF($F$12&lt;$B178,"",IF(OR(AND($F$12&gt;=$B178,COUNTIF($F$48:$I$58,"空車情報")=0),$H178=0),"不要",IF(AND($F$12&gt;=$B178,COUNTIF($F$48:$I$58,"空車情報")&gt;=1,$J178="NG"),"日数NG",IF(AND($F$12&gt;=$B178,COUNTIF($F$48:$I$58,"空車情報")&gt;=1,$H178=1,JZ178&lt;&gt;""),"OK","NG"))))</f>
        <v>不要</v>
      </c>
      <c r="KH178" s="192" t="str">
        <f ca="1">IF($F$12&lt;$B178,"",IF(COUNTIF(KB178:KF178,"不要")=3,"OK",IF($N178="NG","日数NG",IF(AND($F$12&gt;=$B178,JZ178&gt;=0,JZ178&lt;=100),"OK","NG"))))</f>
        <v>OK</v>
      </c>
      <c r="KJ178" s="107" t="str">
        <f ca="1">IF($F$12&lt;$B178,"",IF(COUNTIF(KB178:KF178,"不要")=3,"",IF(AND($F$12&gt;=$B178,ISNUMBER(JZ178)=TRUE),JZ178,0)))</f>
        <v/>
      </c>
      <c r="KL178">
        <v>50</v>
      </c>
      <c r="KN178" s="192" t="str">
        <f ca="1">IF($F$12&lt;$B178,"",IF(AND($F$12&gt;=$B178,INDIRECT("'総括分析データ '!"&amp;KN$78&amp;$C178)&lt;&gt;""),VALUE(INDIRECT("'総括分析データ '!"&amp;KN$78&amp;$C178)),""))</f>
        <v/>
      </c>
      <c r="KP178" s="192" t="str">
        <f ca="1">IF($F$12&lt;$B178,"",IF(OR(AND($F$12&gt;=$B178,COUNTIF($F$22:$I$32,"交通情報")=0),$D178=0),"不要",IF(AND($F$12&gt;=$B178,COUNTIF($F$22:$I$32,"交通情報")&gt;=1,$AX178="*NG*"),"距離NG",IF(AND($F$12&gt;=$B178,COUNTIF($F$22:$I$32,"交通情報")&gt;=1,$D178=1,KN178&lt;&gt;""),"OK","NG"))))</f>
        <v>不要</v>
      </c>
      <c r="KR178" s="192" t="str">
        <f ca="1">IF($F$12&lt;$B178,"",IF(OR(AND($F$12&gt;=$B178,COUNTIF($F$35:$I$45,"交通情報")=0),$F178=0),"不要",IF(AND($F$12&gt;=$B178,COUNTIF($F$35:$I$45,"交通情報")&gt;=1,$AX178="*NG*"),"距離NG",IF(AND($F$12&gt;=$B178,COUNTIF($F$35:$I$45,"交通情報")&gt;=1,$F178=1,KN178&lt;&gt;""),"OK","NG"))))</f>
        <v>不要</v>
      </c>
      <c r="KT178" s="192" t="str">
        <f ca="1">IF($F$12&lt;$B178,"",IF(OR(AND($F$12&gt;=$B178,COUNTIF($F$48:$I$58,"交通情報")=0),$H178=0),"不要",IF(AND($F$12&gt;=$B178,COUNTIF($F$48:$I$58,"交通情報")&gt;=1,$AX178="*NG*"),"距離NG",IF(AND($F$12&gt;=$B178,COUNTIF($F$48:$I$58,"交通情報")&gt;=1,$H178=1,KN178&lt;&gt;""),"OK","NG"))))</f>
        <v>不要</v>
      </c>
      <c r="KV178" s="192" t="str">
        <f ca="1">IF($F$12&lt;$B178,"",IF(COUNTIF(KP178:KT178,"不要")=3,"OK",IF($N178="NG","日数NG",IF(AND($F$12&gt;=$B178,KN178&gt;=0,KN178&lt;=$AV178),"OK","NG"))))</f>
        <v>OK</v>
      </c>
      <c r="KX178" s="107" t="str">
        <f ca="1">IF($F$12&lt;$B178,"",IF(COUNTIF(KP178:KT178,"不要")=3,"",IF(AND($F$12&gt;=$B178,ISNUMBER(KN178)=TRUE),KN178,0)))</f>
        <v/>
      </c>
      <c r="KZ178" s="192" t="str">
        <f ca="1">IF($F$12&lt;$B178,"",IF(AND($F$12&gt;=$B178,INDIRECT("'総括分析データ '!"&amp;KZ$78&amp;$C178)&lt;&gt;""),VALUE(INDIRECT("'総括分析データ '!"&amp;KZ$78&amp;$C178)),""))</f>
        <v/>
      </c>
      <c r="LB178" s="192" t="str">
        <f ca="1">IF($F$12&lt;$B178,"",IF(OR(AND($F$12&gt;=$B178,COUNTIF($F$22:$I$32,"交通情報")=0),$D178=0),"不要",IF(AND($F$12&gt;=$B178,COUNTIF($F$22:$I$32,"交通情報")&gt;=1,$D178=1,KZ178&lt;&gt;""),"OK","NG")))</f>
        <v>不要</v>
      </c>
      <c r="LD178" s="192" t="str">
        <f ca="1">IF($F$12&lt;$B178,"",IF(OR(AND($F$12&gt;=$B178,COUNTIF($F$35:$I$45,"交通情報")=0),$F178=0),"不要",IF(AND($F$12&gt;=$B178,COUNTIF($F$35:$I$45,"交通情報")&gt;=1,$F178=1,KZ178&lt;&gt;""),"OK","NG")))</f>
        <v>不要</v>
      </c>
      <c r="LF178" s="192" t="str">
        <f ca="1">IF($F$12&lt;$B178,"",IF(OR(AND($F$12&gt;=$B178,COUNTIF($F$48:$I$58,"交通情報")=0),$H178=0),"不要",IF(AND($F$12&gt;=$B178,COUNTIF($F$48:$I$58,"交通情報")&gt;=1,$H178=1,KZ178&lt;&gt;""),"OK","NG")))</f>
        <v>不要</v>
      </c>
      <c r="LH178" s="192" t="str">
        <f ca="1">IF($F$12&lt;$B178,"",IF(COUNTIF(LB178:LF178,"不要")=3,"OK",IF($N178="NG","日数NG",IF(KZ178="","OK",IF(AND(KZ178&gt;=0,KZ178&lt;&gt;"",ROUNDUP(KZ178,0)-ROUNDDOWN(KZ178,0)=0),"OK","NG")))))</f>
        <v>OK</v>
      </c>
      <c r="LJ178" s="107" t="str">
        <f ca="1">IF($F$12&lt;$B178,"",IF(COUNTIF(LB178:LF178,"不要")=3,"",IF(AND($F$12&gt;=$B178,ISNUMBER(KZ178)=TRUE),KZ178,0)))</f>
        <v/>
      </c>
      <c r="LL178" s="192" t="str">
        <f ca="1">IF($F$12&lt;$B178,"",IF(AND($F$12&gt;=$B178,INDIRECT("'総括分析データ '!"&amp;LL$78&amp;$C178)&lt;&gt;""),VALUE(INDIRECT("'総括分析データ '!"&amp;LL$78&amp;$C178)),""))</f>
        <v/>
      </c>
      <c r="LN178" s="192" t="str">
        <f ca="1">IF($F$12&lt;$B178,"",IF(OR(AND($F$12&gt;=$B178,COUNTIF($F$22:$I$32,"交通情報")=0),$D178=0),"不要",IF(AND($F$12&gt;=$B178,COUNTIF($F$22:$I$32,"交通情報")&gt;=1,$J178="NG"),"日数NG",IF(AND($F$12&gt;=$B178,COUNTIF($F$22:$I$32,"交通情報")&gt;=1,$D178=1,LL178&lt;&gt;""),"OK","NG"))))</f>
        <v>不要</v>
      </c>
      <c r="LP178" s="192" t="str">
        <f ca="1">IF($F$12&lt;$B178,"",IF(OR(AND($F$12&gt;=$B178,COUNTIF($F$35:$I$45,"交通情報")=0),$F178=0),"不要",IF(AND($F$12&gt;=$B178,COUNTIF($F$35:$I$45,"交通情報")&gt;=1,$J178="NG"),"日数NG",IF(AND($F$12&gt;=$B178,COUNTIF($F$35:$I$45,"交通情報")&gt;=1,$F178=1,LL178&lt;&gt;""),"OK","NG"))))</f>
        <v>不要</v>
      </c>
      <c r="LR178" s="192" t="str">
        <f ca="1">IF($F$12&lt;$B178,"",IF(OR(AND($F$12&gt;=$B178,COUNTIF($F$48:$I$58,"交通情報")=0),$H178=0),"不要",IF(AND($F$12&gt;=$B178,COUNTIF($F$48:$I$58,"交通情報")&gt;=1,$J178="NG"),"日数NG",IF(AND($F$12&gt;=$B178,COUNTIF($F$48:$I$58,"交通情報")&gt;=1,$H178=1,LL178&lt;&gt;""),"OK","NG"))))</f>
        <v>不要</v>
      </c>
      <c r="LT178" s="192" t="str">
        <f ca="1">IF($F$12&lt;$B178,"",IF(COUNTIF(LN178:LR178,"不要")=3,"OK",IF($N178="NG","日数NG",IF(LL178&gt;=0,"OK","NG"))))</f>
        <v>OK</v>
      </c>
      <c r="LV178" s="192" t="str">
        <f ca="1">IF($F$12&lt;$B178,"",IF(COUNTIF(LN178:LR178,"不要")=3,"OK",IF($N178="NG","日数NG",IF(OR(AND($F$12&gt;=$B178,$N178="OK",$CH178&gt;=0,LL178&lt;=$CH178),AND($F$12&gt;=$B178,$N178="OK",$CH178="",LL178&lt;=$L178*1440)),"OK","NG"))))</f>
        <v>OK</v>
      </c>
      <c r="LX178" s="107" t="str">
        <f ca="1">IF($F$12&lt;$B178,"",IF(COUNTIF(LN178:LR178,"不要")=3,"",IF(AND($F$12&gt;=$B178,ISNUMBER(LL178)=TRUE),LL178,0)))</f>
        <v/>
      </c>
      <c r="LZ178">
        <v>50</v>
      </c>
      <c r="MB178" s="192" t="str">
        <f ca="1">IF($F$12&lt;$B178,"",IF(AND($F$12&gt;=$B178,INDIRECT("'総括分析データ '!"&amp;MB$78&amp;$C178)&lt;&gt;""),VALUE(INDIRECT("'総括分析データ '!"&amp;MB$78&amp;$C178)),""))</f>
        <v/>
      </c>
      <c r="MD178" s="192" t="str">
        <f ca="1">IF($F$12&lt;$B178,"",IF(OR(AND($F$12&gt;=$B178,COUNTIF($F$22:$I$32,"温度情報")=0),$D178=0),"不要",IF(AND($F$12&gt;=$B178,COUNTIF($F$22:$I$32,"温度情報")&gt;=1,$J178="NG"),"日数NG",IF(AND($F$12&gt;=$B178,COUNTIF($F$22:$I$32,"温度情報")&gt;=1,$D178=1,MB178&lt;&gt;""),"OK","NG"))))</f>
        <v>不要</v>
      </c>
      <c r="MF178" s="192" t="str">
        <f ca="1">IF($F$12&lt;$B178,"",IF(OR(AND($F$12&gt;=$B178,COUNTIF($F$35:$I$45,"温度情報")=0),$F178=0),"不要",IF(AND($F$12&gt;=$B178,COUNTIF($F$35:$I$45,"温度情報")&gt;=1,$J178="NG"),"日数NG",IF(AND($F$12&gt;=$B178,COUNTIF($F$35:$I$45,"温度情報")&gt;=1,$F178=1,MB178&lt;&gt;""),"OK","NG"))))</f>
        <v>不要</v>
      </c>
      <c r="MH178" s="192" t="str">
        <f ca="1">IF($F$12&lt;$B178,"",IF(OR(AND($F$12&gt;=$B178,COUNTIF($F$48:$I$58,"温度情報")=0),$H178=0),"不要",IF(AND($F$12&gt;=$B178,COUNTIF($F$48:$I$58,"温度情報")&gt;=1,$J178="NG"),"日数NG",IF(AND($F$12&gt;=$B178,COUNTIF($F$48:$I$58,"温度情報")&gt;=1,$H178=1,MB178&lt;&gt;""),"OK","NG"))))</f>
        <v>不要</v>
      </c>
      <c r="MJ178" s="192" t="str">
        <f ca="1">IF($F$12&lt;$B178,"",IF(COUNTIF(MD178:MH178,"不要")=3,"OK",IF(AND($F$12&gt;=$B178,MB178&gt;100,MB178&lt;-100),"BC","OK")))</f>
        <v>OK</v>
      </c>
      <c r="ML178" s="107" t="str">
        <f ca="1">IF($F$12&lt;$B178,"",IF(COUNTIF(MD178:MH178,"不要")=3,"",IF(AND($F$12&gt;=$B178,ISNUMBER(MB178)=TRUE),MB178,0)))</f>
        <v/>
      </c>
      <c r="MN178" s="192" t="str">
        <f ca="1">IF($F$12&lt;$B178,"",IF(AND($F$12&gt;=$B178,INDIRECT("'総括分析データ '!"&amp;MN$78&amp;$C178)&lt;&gt;""),VALUE(INDIRECT("'総括分析データ '!"&amp;MN$78&amp;$C178)),""))</f>
        <v/>
      </c>
      <c r="MP178" s="192" t="str">
        <f ca="1">IF($F$12&lt;$B178,"",IF(OR(AND($F$12&gt;=$B178,COUNTIF($F$22:$I$32,"温度情報")=0),$D178=0),"不要",IF(AND($F$12&gt;=$B178,COUNTIF($F$22:$I$32,"温度情報")&gt;=1,$J178="NG"),"日数NG",IF(AND($F$12&gt;=$B178,COUNTIF($F$22:$I$32,"温度情報")&gt;=1,$D178=1,MN178&lt;&gt;""),"OK","NG"))))</f>
        <v>不要</v>
      </c>
      <c r="MR178" s="192" t="str">
        <f ca="1">IF($F$12&lt;$B178,"",IF(OR(AND($F$12&gt;=$B178,COUNTIF($F$35:$I$45,"温度情報")=0),$F178=0),"不要",IF(AND($F$12&gt;=$B178,COUNTIF($F$35:$I$45,"温度情報")&gt;=1,$J178="NG"),"日数NG",IF(AND($F$12&gt;=$B178,COUNTIF($F$35:$I$45,"温度情報")&gt;=1,$F178=1,MN178&lt;&gt;""),"OK","NG"))))</f>
        <v>不要</v>
      </c>
      <c r="MT178" s="192" t="str">
        <f ca="1">IF($F$12&lt;$B178,"",IF(OR(AND($F$12&gt;=$B178,COUNTIF($F$48:$I$58,"温度情報")=0),$H178=0),"不要",IF(AND($F$12&gt;=$B178,COUNTIF($F$48:$I$58,"温度情報")&gt;=1,$J178="NG"),"日数NG",IF(AND($F$12&gt;=$B178,COUNTIF($F$48:$I$58,"温度情報")&gt;=1,$H178=1,MN178&lt;&gt;""),"OK","NG"))))</f>
        <v>不要</v>
      </c>
      <c r="MV178" s="192" t="str">
        <f ca="1">IF($F$12&lt;$B178,"",IF(COUNTIF(MP178:MT178,"不要")=3,"OK",IF(AND($F$12&gt;=$B178,MN178&gt;100,MN178&lt;-100),"BC","OK")))</f>
        <v>OK</v>
      </c>
      <c r="MX178" s="107" t="str">
        <f ca="1">IF($F$12&lt;$B178,"",IF(COUNTIF(MP178:MT178,"不要")=3,"",IF(AND($F$12&gt;=$B178,ISNUMBER(MN178)=TRUE),MN178,0)))</f>
        <v/>
      </c>
      <c r="MZ178" s="192" t="str">
        <f ca="1">IF($F$12&lt;$B178,"",IF(AND($F$12&gt;=$B178,INDIRECT("'総括分析データ '!"&amp;MZ$78&amp;$C178)&lt;&gt;""),VALUE(INDIRECT("'総括分析データ '!"&amp;MZ$78&amp;$C178)),""))</f>
        <v/>
      </c>
      <c r="NB178" s="192" t="str">
        <f ca="1">IF($F$12&lt;$B178,"",IF(OR(AND($F$12&gt;=$B178,COUNTIF($F$22:$I$32,"温度情報")=0),$D178=0),"不要",IF(AND($F$12&gt;=$B178,COUNTIF($F$22:$I$32,"温度情報")&gt;=1,$J178="NG"),"日数NG",IF(AND($F$12&gt;=$B178,COUNTIF($F$22:$I$32,"温度情報")&gt;=1,$D178=1,MZ178&lt;&gt;""),"OK","NG"))))</f>
        <v>不要</v>
      </c>
      <c r="ND178" s="192" t="str">
        <f ca="1">IF($F$12&lt;$B178,"",IF(OR(AND($F$12&gt;=$B178,COUNTIF($F$35:$I$45,"温度情報")=0),$F178=0),"不要",IF(AND($F$12&gt;=$B178,COUNTIF($F$35:$I$45,"温度情報")&gt;=1,$J178="NG"),"日数NG",IF(AND($F$12&gt;=$B178,COUNTIF($F$35:$I$45,"温度情報")&gt;=1,$F178=1,MZ178&lt;&gt;""),"OK","NG"))))</f>
        <v>不要</v>
      </c>
      <c r="NF178" s="192" t="str">
        <f ca="1">IF($F$12&lt;$B178,"",IF(OR(AND($F$12&gt;=$B178,COUNTIF($F$48:$I$58,"温度情報")=0),$H178=0),"不要",IF(AND($F$12&gt;=$B178,COUNTIF($F$48:$I$58,"温度情報")&gt;=1,$J178="NG"),"日数NG",IF(AND($F$12&gt;=$B178,COUNTIF($F$48:$I$58,"温度情報")&gt;=1,$H178=1,MZ178&lt;&gt;""),"OK","NG"))))</f>
        <v>不要</v>
      </c>
      <c r="NH178" s="192" t="str">
        <f ca="1">IF($F$12&lt;$B178,"",IF(COUNTIF(NB178:NF178,"不要")=3,"OK",IF($N178="NG","日数NG",IF(MZ178="","OK",IF(AND(MZ178&gt;=0,MZ178&lt;&gt;"",ROUNDUP(MZ178,0)-ROUNDDOWN(MZ178,0)=0),"OK","NG")))))</f>
        <v>OK</v>
      </c>
      <c r="NJ178" s="107" t="str">
        <f ca="1">IF($F$12&lt;$B178,"",IF(COUNTIF(NB178:NF178,"不要")=3,"",IF(AND($F$12&gt;=$B178,ISNUMBER(MZ178)=TRUE),MZ178,0)))</f>
        <v/>
      </c>
      <c r="NL178">
        <v>50</v>
      </c>
      <c r="NN178" s="192" t="str">
        <f ca="1">IF($F$12&lt;$B178,"",IF(AND($F$12&gt;=$B178,INDIRECT("'総括分析データ '!"&amp;NN$78&amp;$C178)&lt;&gt;""),INDIRECT("'総括分析データ '!"&amp;NN$78&amp;$C178),""))</f>
        <v/>
      </c>
      <c r="NP178" s="192" t="str">
        <f>IF(OR($F$12&lt;$B178,AND($F$64="",$H$64="",$J$64="")),"",IF(AND($F$12&gt;=$B178,OR($F$64="",$D178=0)),"不要",IF(AND($F$12&gt;=$B178,$F$64&lt;&gt;"",$D178=1,NN178&lt;&gt;""),"OK","NG")))</f>
        <v/>
      </c>
      <c r="NR178" s="192" t="str">
        <f>IF(OR($F$12&lt;$B178,AND($F$64="",$H$64="",$J$64="")),"",IF(AND($F$12&gt;=$B178,OR($H$64="",$H$64=17,$D178=0)),"不要",IF(AND($F$12&gt;=$B178,$H$64&lt;&gt;"",$D178=1,NN178&lt;&gt;""),"OK","NG")))</f>
        <v/>
      </c>
      <c r="NT178" s="107" t="str">
        <f>IF(OR(COUNTIF(NP178:NR178,"不要")=2,AND(NP178="",NR178="")),"",NN178)</f>
        <v/>
      </c>
      <c r="NV178" s="192" t="str">
        <f ca="1">IF($F$12&lt;$B178,"",IF(AND($F$12&gt;=$B178,INDIRECT("'総括分析データ '!"&amp;NV$78&amp;$C178)&lt;&gt;""),INDIRECT("'総括分析データ '!"&amp;NV$78&amp;$C178),""))</f>
        <v/>
      </c>
      <c r="NX178" s="192" t="str">
        <f>IF(OR($F$12&lt;$B178,AND($F$66="",$H$66="",$J$66="")),"",IF(AND($F$12&gt;=$B178,OR($F$66="",$D178=0)),"不要",IF(AND($F$12&gt;=$B178,$F$66&lt;&gt;"",$D178=1,NV178&lt;&gt;""),"OK","NG")))</f>
        <v/>
      </c>
      <c r="NZ178" s="192" t="str">
        <f>IF(OR($F$12&lt;$B178,AND($F$66="",$H$66="",$J$66="")),"",IF(AND($F$12&gt;=$B178,OR($H$66="",$H$66=17,$D178=0)),"不要",IF(AND($F$12&gt;=$B178,$H$66&lt;&gt;"",$D178=1,NV178&lt;&gt;""),"OK","NG")))</f>
        <v/>
      </c>
      <c r="OB178" s="107" t="str">
        <f>IF(OR(COUNTIF(NX178:NZ178,"不要")=2,AND(NX178="",NZ178="")),"",NV178)</f>
        <v/>
      </c>
      <c r="OD178" s="192" t="str">
        <f ca="1">IF($F$12&lt;$B178,"",IF(AND($F$12&gt;=$B178,INDIRECT("'総括分析データ '!"&amp;OD$78&amp;$C178)&lt;&gt;""),INDIRECT("'総括分析データ '!"&amp;OD$78&amp;$C178),""))</f>
        <v/>
      </c>
      <c r="OF178" s="192" t="str">
        <f>IF(OR($F$12&lt;$B178,AND($F$68="",$H$68="",$J$68="")),"",IF(AND($F$12&gt;=$B178,OR($F$68="",$D178=0)),"不要",IF(AND($F$12&gt;=$B178,$F$68&lt;&gt;"",$D178=1,OD178&lt;&gt;""),"OK","NG")))</f>
        <v/>
      </c>
      <c r="OH178" s="192" t="str">
        <f>IF(OR($F$12&lt;$B178,AND($F$68="",$H$68="",$J$68="")),"",IF(AND($F$12&gt;=$B178,OR($H$68="",$H$68=17,$D178=0)),"不要",IF(AND($F$12&gt;=$B178,$H$68&lt;&gt;"",$D178=1,OD178&lt;&gt;""),"OK","NG")))</f>
        <v/>
      </c>
      <c r="OJ178" s="107" t="str">
        <f>IF(OR(COUNTIF(OF178:OH178,"不要")=2,AND(OF178="",OH178="")),"",OD178)</f>
        <v/>
      </c>
      <c r="OL178" s="192" t="str">
        <f ca="1">IF($F$12&lt;$B178,"",IF(AND($F$12&gt;=$B178,INDIRECT("'総括分析データ '!"&amp;OL$78&amp;$C178)&lt;&gt;""),INDIRECT("'総括分析データ '!"&amp;OL$78&amp;$C178),""))</f>
        <v/>
      </c>
      <c r="ON178" s="192" t="str">
        <f>IF(OR($F$12&lt;$B178,AND($F$70="",$H$70="",$J$70="")),"",IF(AND($F$12&gt;=$B178,OR($F$70="",$D178=0)),"不要",IF(AND($F$12&gt;=$B178,$F$70&lt;&gt;"",$D178=1,OL178&lt;&gt;""),"OK","NG")))</f>
        <v/>
      </c>
      <c r="OP178" s="192" t="str">
        <f>IF(OR($F$12&lt;$B178,AND($F$70="",$H$70="",$J$70="")),"",IF(AND($F$12&gt;=$B178,OR($H$70="",$H$70=17,$D178=0)),"不要",IF(AND($F$12&gt;=$B178,$H$70&lt;&gt;"",$D178=1,OL178&lt;&gt;""),"OK","NG")))</f>
        <v/>
      </c>
      <c r="OR178" s="107" t="str">
        <f>IF(OR(COUNTIF(ON178:OP178,"不要")=2,AND(ON178="",OP178="")),"",OL178)</f>
        <v/>
      </c>
    </row>
    <row r="179" spans="2:408" ht="5.0999999999999996" customHeight="1" thickBot="1" x14ac:dyDescent="0.2"/>
    <row r="180" spans="2:408" ht="14.25" thickBot="1" x14ac:dyDescent="0.2">
      <c r="B180" s="457" t="s">
        <v>394</v>
      </c>
      <c r="C180" s="457"/>
      <c r="D180" s="67" t="str">
        <f ca="1">IF(COUNTIF($D$80:$D$178,1)&gt;=1,"OK","NG")</f>
        <v>NG</v>
      </c>
      <c r="F180" s="67" t="str">
        <f ca="1">IF(COUNTIF($F$80:$F$178,1)&gt;=1,"OK","NG")</f>
        <v>NG</v>
      </c>
      <c r="H180" s="67" t="str">
        <f>IF(F18&lt;&gt;17,"-",IF(AND(F18=17,COUNTIF($H$80:$H$178,1)&gt;=1),"OK","NG"))</f>
        <v>-</v>
      </c>
      <c r="J180" s="67" t="str">
        <f ca="1">IF(COUNTIF($J$80:$J$178,"NG")&gt;0,"NG","OK")</f>
        <v>NG</v>
      </c>
      <c r="N180" s="67" t="str">
        <f ca="1">IF(OR(SUM(L80:L178)&lt;10,COUNTIF(N80:N178,"NG")&gt;0),"NG","OK")</f>
        <v>NG</v>
      </c>
      <c r="O180" s="6"/>
      <c r="X180" s="67" t="str">
        <f ca="1">IF(COUNTIF(X80:X178,"NG")&gt;0,"NG","OK")</f>
        <v>NG</v>
      </c>
      <c r="AH180" s="67" t="str">
        <f ca="1">IF(COUNTIF(AH80:AH178,"NG")&gt;0,"NG","OK")</f>
        <v>NG</v>
      </c>
      <c r="AN180" s="67" t="str">
        <f ca="1">IF(COUNTIF(AN80:AN178,"OK")=0,"BC",IF(AND(COUNTIF(AN80:AN178,"BC")&gt;0,COUNTIF(AN80:AN178,"OK")&gt;0),"NG",IF(COUNTIF(AN80:AN178,"BC")=$F$12,"BC","OK")))</f>
        <v>BC</v>
      </c>
      <c r="AR180" s="67" t="str">
        <f ca="1">IF(COUNTIF(AR80:AR178,"NG")&gt;0,"NG","OK")</f>
        <v>NG</v>
      </c>
      <c r="AX180" s="67" t="str">
        <f ca="1">IF(COUNTIF(AX80:AX178,"*NG*")&gt;0,"NG","OK")</f>
        <v>NG</v>
      </c>
      <c r="BD180" s="67" t="str">
        <f ca="1">IF(COUNTIF(BD80:BD178,"*NG*")&gt;0,"NG",IF(COUNTIF(BD80:BD178,"BC")&gt;0,"BC","OK"))</f>
        <v>NG</v>
      </c>
      <c r="BF180" s="67" t="str">
        <f ca="1">IF(COUNTIF(BF80:BF178,"*NG*")&gt;0,"NG",IF(COUNTIF(BF80:BF178,"BC")&gt;0,"BC","OK"))</f>
        <v>NG</v>
      </c>
      <c r="BL180" s="67" t="str">
        <f ca="1">IF(COUNTIF(BL80:BL178,"*NG*")&gt;0,"NG",IF(COUNTIF(BL80:BL178,"BC")&gt;0,"BC","OK"))</f>
        <v>NG</v>
      </c>
      <c r="BR180" s="67" t="str">
        <f ca="1">IF(COUNTIF(BR80:BR178,"*NG*")&gt;0,"NG",IF(COUNTIF(BR80:BR178,"BC")&gt;0,"BC","OK"))</f>
        <v>NG</v>
      </c>
      <c r="BX180" s="67" t="str">
        <f ca="1">IF(COUNTIF(BX80:BX178,"NG")&gt;0,"NG",IF(COUNTIF(BX80:BX178,"BC")&gt;0,"BC","OK"))</f>
        <v>OK</v>
      </c>
      <c r="BZ180" s="67" t="str">
        <f ca="1">IF(COUNTIF(BZ80:BZ178,"NG")&gt;0,"NG",IF(COUNTIF(BZ80:BZ178,"BC")&gt;0,"BC","OK"))</f>
        <v>OK</v>
      </c>
      <c r="CJ180" s="67" t="str">
        <f ca="1">IF(COUNTIF(CJ80:CJ178,"NG")&gt;0,"NG",IF(COUNTIF(CJ80:CJ178,"BC")&gt;0,"BC","OK"))</f>
        <v>OK</v>
      </c>
      <c r="CL180" s="67" t="str">
        <f ca="1">IF(COUNTIF(CL80:CL178,"NG")&gt;0,"NG",IF(COUNTIF(CL80:CL178,"BC")&gt;0,"BC","OK"))</f>
        <v>OK</v>
      </c>
      <c r="CN180" s="67" t="str">
        <f ca="1">IF(COUNTIF(CN80:CN178,"NG")&gt;0,"NG",IF(COUNTIF(CN80:CN178,"BC")&gt;0,"BC","OK"))</f>
        <v>OK</v>
      </c>
      <c r="CP180" s="67" t="str">
        <f ca="1">IF(COUNTIF(CP80:CP178,"NG")&gt;0,"NG",IF(COUNTIF(CP80:CP178,"BC")&gt;0,"BC","OK"))</f>
        <v>OK</v>
      </c>
      <c r="CR180" s="67" t="str">
        <f ca="1">IF(COUNTIF(CR80:CR178,"NG")&gt;0,"NG",IF(COUNTIF(CR80:CR178,"BC")&gt;0,"BC","OK"))</f>
        <v>OK</v>
      </c>
      <c r="CX180" s="67" t="str">
        <f ca="1">IF(COUNTIF(CX80:CX178,"NG")&gt;0,"NG",IF(COUNTIF(CX80:CX178,"BC")&gt;0,"BC","OK"))</f>
        <v>OK</v>
      </c>
      <c r="CZ180" s="67" t="str">
        <f ca="1">IF(COUNTIF(CZ80:CZ178,"NG")&gt;0,"NG",IF(COUNTIF(CZ80:CZ178,"BC")&gt;0,"BC","OK"))</f>
        <v>OK</v>
      </c>
      <c r="DB180" s="67" t="str">
        <f ca="1">IF(COUNTIF(DB80:DB178,"NG")&gt;0,"NG",IF(COUNTIF(DB80:DB178,"BC")&gt;0,"BC","OK"))</f>
        <v>OK</v>
      </c>
      <c r="DD180" s="67" t="str">
        <f ca="1">IF(COUNTIF(DD80:DD178,"NG")&gt;0,"NG",IF(COUNTIF(DD80:DD178,"BC")&gt;0,"BC","OK"))</f>
        <v>OK</v>
      </c>
      <c r="DF180" s="67" t="str">
        <f ca="1">IF(COUNTIF(DF80:DF178,"NG")&gt;0,"NG",IF(COUNTIF(DF80:DF178,"BC")&gt;0,"BC","OK"))</f>
        <v>OK</v>
      </c>
      <c r="DN180" s="67" t="str">
        <f ca="1">IF(COUNTIF(DN80:DN178,"NG")&gt;0,"NG",IF(COUNTIF(DN80:DN178,"BC")&gt;0,"BC","OK"))</f>
        <v>OK</v>
      </c>
      <c r="DP180" s="67" t="str">
        <f ca="1">IF(COUNTIF(DP80:DP178,"NG")&gt;0,"NG",IF(COUNTIF(DP80:DP178,"BC")&gt;0,"BC","OK"))</f>
        <v>OK</v>
      </c>
      <c r="DR180" s="67" t="str">
        <f ca="1">IF(COUNTIF(DR80:DR178,"NG")&gt;0,"NG",IF(COUNTIF(DR80:DR178,"BC")&gt;0,"BC","OK"))</f>
        <v>OK</v>
      </c>
      <c r="DT180" s="67" t="str">
        <f ca="1">IF(COUNTIF(DT80:DT178,"NG")&gt;0,"NG",IF(COUNTIF(DT80:DT178,"BC")&gt;0,"BC","OK"))</f>
        <v>OK</v>
      </c>
      <c r="DV180" s="67" t="str">
        <f ca="1">IF(COUNTIF(DV80:DV178,"NG")&gt;0,"NG",IF(COUNTIF(DV80:DV178,"BC")&gt;0,"BC","OK"))</f>
        <v>OK</v>
      </c>
      <c r="EB180" s="67" t="str">
        <f ca="1">IF(COUNTIF(EB80:EB178,"NG")&gt;0,"NG",IF(COUNTIF(EB80:EB178,"BC")&gt;0,"BC","OK"))</f>
        <v>OK</v>
      </c>
      <c r="ED180" s="67" t="str">
        <f ca="1">IF(COUNTIF(ED80:ED178,"NG")&gt;0,"NG",IF(COUNTIF(ED80:ED178,"BC")&gt;0,"BC","OK"))</f>
        <v>OK</v>
      </c>
      <c r="EJ180" s="67" t="str">
        <f ca="1">IF(COUNTIF(EJ80:EJ178,"NG")&gt;0,"NG",IF(COUNTIF(EJ80:EJ178,"BC")&gt;0,"BC","OK"))</f>
        <v>OK</v>
      </c>
      <c r="EL180" s="67" t="str">
        <f ca="1">IF(COUNTIF(EL80:EL178,"NG")&gt;0,"NG",IF(COUNTIF(EL80:EL178,"BC")&gt;0,"BC","OK"))</f>
        <v>OK</v>
      </c>
      <c r="EV180" s="67" t="str">
        <f ca="1">IF(COUNTIF(EV80:EV178,"NG")&gt;0,"NG",IF(COUNTIF(EV80:EV178,"BC")&gt;0,"BC","OK"))</f>
        <v>OK</v>
      </c>
      <c r="EX180" s="67" t="str">
        <f ca="1">IF(COUNTIF(EX80:EX178,"NG")&gt;0,"NG",IF(COUNTIF(EX80:EX178,"BC")&gt;0,"BC","OK"))</f>
        <v>OK</v>
      </c>
      <c r="EZ180" s="67" t="str">
        <f ca="1">IF(COUNTIF(EZ80:EZ178,"NG")&gt;0,"NG",IF(COUNTIF(EZ80:EZ178,"BC")&gt;0,"BC","OK"))</f>
        <v>OK</v>
      </c>
      <c r="FB180" s="67" t="str">
        <f ca="1">IF(COUNTIF(FB80:FB178,"NG")&gt;0,"NG",IF(COUNTIF(FB80:FB178,"BC")&gt;0,"BC","OK"))</f>
        <v>OK</v>
      </c>
      <c r="FD180" s="67" t="str">
        <f ca="1">IF(COUNTIF(FD80:FD178,"NG")&gt;0,"NG",IF(COUNTIF(FD80:FD178,"BC")&gt;0,"BC","OK"))</f>
        <v>OK</v>
      </c>
      <c r="FF180" s="67" t="str">
        <f ca="1">IF(COUNTIF(FF80:FF178,"NG")&gt;0,"NG",IF(COUNTIF(FF80:FF178,"BC")&gt;0,"BC","OK"))</f>
        <v>OK</v>
      </c>
      <c r="FH180" s="67" t="str">
        <f ca="1">IF(COUNTIF(FH80:FH178,"NG")&gt;0,"NG",IF(COUNTIF(FH80:FH178,"BC")&gt;0,"BC","OK"))</f>
        <v>OK</v>
      </c>
      <c r="FP180" s="67" t="str">
        <f ca="1">IF(COUNTIF(FP80:FP178,"NG")&gt;0,"NG",IF(COUNTIF(FP80:FP178,"BC")&gt;0,"BC","OK"))</f>
        <v>OK</v>
      </c>
      <c r="FR180" s="67" t="str">
        <f ca="1">IF(COUNTIF(FR80:FR178,"NG")&gt;0,"NG",IF(COUNTIF(FR80:FR178,"BC")&gt;0,"BC","OK"))</f>
        <v>OK</v>
      </c>
      <c r="FT180" s="67" t="str">
        <f ca="1">IF(COUNTIF(FT80:FT178,"NG")&gt;0,"NG",IF(COUNTIF(FT80:FT178,"BC")&gt;0,"BC","OK"))</f>
        <v>OK</v>
      </c>
      <c r="FV180" s="67" t="str">
        <f ca="1">IF(COUNTIF(FV80:FV178,"NG")&gt;0,"NG",IF(COUNTIF(FV80:FV178,"BC")&gt;0,"BC","OK"))</f>
        <v>OK</v>
      </c>
      <c r="FX180" s="67" t="str">
        <f ca="1">IF(COUNTIF(FX80:FX178,"NG")&gt;0,"NG",IF(COUNTIF(FX80:FX178,"BC")&gt;0,"BC","OK"))</f>
        <v>OK</v>
      </c>
      <c r="GF180" s="67" t="str">
        <f ca="1">IF(COUNTIF(GF80:GF178,"NG")&gt;0,"NG",IF(COUNTIF(GF80:GF178,"BC")&gt;0,"BC","OK"))</f>
        <v>OK</v>
      </c>
      <c r="GH180" s="67" t="str">
        <f ca="1">IF(COUNTIF(GH80:GH178,"NG")&gt;0,"NG",IF(COUNTIF(GH80:GH178,"BC")&gt;0,"BC","OK"))</f>
        <v>OK</v>
      </c>
      <c r="GJ180" s="67" t="str">
        <f ca="1">IF(COUNTIF(GJ80:GJ178,"NG")&gt;0,"NG",IF(COUNTIF(GJ80:GJ178,"BC")&gt;0,"BC","OK"))</f>
        <v>OK</v>
      </c>
      <c r="GL180" s="67" t="str">
        <f ca="1">IF(COUNTIF(GL80:GL178,"NG")&gt;0,"NG",IF(COUNTIF(GL80:GL178,"BC")&gt;0,"BC","OK"))</f>
        <v>OK</v>
      </c>
      <c r="GN180" s="67" t="str">
        <f ca="1">IF(COUNTIF(GN80:GN178,"NG")&gt;0,"NG",IF(COUNTIF(GN80:GN178,"BC")&gt;0,"BC","OK"))</f>
        <v>OK</v>
      </c>
      <c r="GP180" s="67" t="str">
        <f ca="1">IF(COUNTIF(GP80:GP178,"NG")&gt;0,"NG",IF(COUNTIF(GP80:GP178,"BC")&gt;0,"BC","OK"))</f>
        <v>OK</v>
      </c>
      <c r="GV180" s="67" t="str">
        <f ca="1">IF(COUNTIF(GV80:GV178,"NG")&gt;0,"NG",IF(COUNTIF(GV80:GV178,"BC")&gt;0,"BC","OK"))</f>
        <v>OK</v>
      </c>
      <c r="GX180" s="67" t="str">
        <f ca="1">IF(COUNTIF(GX80:GX178,"NG")&gt;0,"NG",IF(COUNTIF(GX80:GX178,"BC")&gt;0,"BC","OK"))</f>
        <v>OK</v>
      </c>
      <c r="GZ180" s="67" t="str">
        <f ca="1">IF(COUNTIF(GZ80:GZ178,"NG")&gt;0,"NG",IF(COUNTIF(GZ80:GZ178,"BC")&gt;0,"BC","OK"))</f>
        <v>OK</v>
      </c>
      <c r="HB180" s="67" t="str">
        <f ca="1">IF(COUNTIF(HB80:HB178,"NG")&gt;0,"NG",IF(COUNTIF(HB80:HB178,"BC")&gt;0,"BC","OK"))</f>
        <v>OK</v>
      </c>
      <c r="HD180" s="67" t="str">
        <f ca="1">IF(COUNTIF(HD80:HD178,"NG")&gt;0,"NG",IF(COUNTIF(HD80:HD178,"BC")&gt;0,"BC","OK"))</f>
        <v>OK</v>
      </c>
      <c r="HL180" s="67" t="str">
        <f ca="1">IF(COUNTIF(HL80:HL178,"NG")&gt;0,"NG",IF(COUNTIF(HL80:HL178,"BC")&gt;0,"BC","OK"))</f>
        <v>OK</v>
      </c>
      <c r="HN180" s="67" t="str">
        <f ca="1">IF(COUNTIF(HN80:HN178,"NG")&gt;0,"NG",IF(COUNTIF(HN80:HN178,"BC")&gt;0,"BC","OK"))</f>
        <v>OK</v>
      </c>
      <c r="HP180" s="67" t="str">
        <f ca="1">IF(COUNTIF(HP80:HP178,"NG")&gt;0,"NG",IF(COUNTIF(HP80:HP178,"BC")&gt;0,"BC","OK"))</f>
        <v>OK</v>
      </c>
      <c r="HR180" s="67" t="str">
        <f ca="1">IF(COUNTIF(HR80:HR178,"NG")&gt;0,"NG",IF(COUNTIF(HR80:HR178,"BC")&gt;0,"BC","OK"))</f>
        <v>OK</v>
      </c>
      <c r="HT180" s="67" t="str">
        <f ca="1">IF(COUNTIF(HT80:HT178,"NG")&gt;0,"NG",IF(COUNTIF(HT80:HT178,"BC")&gt;0,"BC","OK"))</f>
        <v>OK</v>
      </c>
      <c r="HZ180" s="67" t="str">
        <f ca="1">IF(COUNTIF(HZ80:HZ178,"NG")&gt;0,"NG",IF(COUNTIF(HZ80:HZ178,"BC")&gt;0,"BC","OK"))</f>
        <v>OK</v>
      </c>
      <c r="IB180" s="67" t="str">
        <f ca="1">IF(COUNTIF(IB80:IB178,"NG")&gt;0,"NG",IF(COUNTIF(IB80:IB178,"BC")&gt;0,"BC","OK"))</f>
        <v>OK</v>
      </c>
      <c r="ID180" s="67" t="str">
        <f ca="1">IF(COUNTIF(ID80:ID178,"NG")&gt;0,"NG",IF(COUNTIF(ID80:ID178,"BC")&gt;0,"BC","OK"))</f>
        <v>OK</v>
      </c>
      <c r="IF180" s="67" t="str">
        <f ca="1">IF(COUNTIF(IF80:IF178,"NG")&gt;0,"NG",IF(COUNTIF(IF80:IF178,"BC")&gt;0,"BC","OK"))</f>
        <v>OK</v>
      </c>
      <c r="IL180" s="67" t="str">
        <f ca="1">IF(COUNTIF(IL80:IL178,"NG")&gt;0,"NG",IF(COUNTIF(IL80:IL178,"BC")&gt;0,"BC","OK"))</f>
        <v>OK</v>
      </c>
      <c r="IN180" s="67" t="str">
        <f ca="1">IF(COUNTIF(IN80:IN178,"NG")&gt;0,"NG",IF(COUNTIF(IN80:IN178,"BC")&gt;0,"BC","OK"))</f>
        <v>OK</v>
      </c>
      <c r="IP180" s="67" t="str">
        <f ca="1">IF(COUNTIF(IP80:IP178,"NG")&gt;0,"NG",IF(COUNTIF(IP80:IP178,"BC")&gt;0,"BC","OK"))</f>
        <v>OK</v>
      </c>
      <c r="IR180" s="67" t="str">
        <f ca="1">IF(COUNTIF(IR80:IR178,"NG")&gt;0,"NG",IF(COUNTIF(IR80:IR178,"BC")&gt;0,"BC","OK"))</f>
        <v>OK</v>
      </c>
      <c r="IV180" s="67" t="str">
        <f ca="1">IF(COUNTIF(IV80:IV178,"NG")&gt;0,"NG",IF(COUNTIF(IV80:IV178,"BC")&gt;0,"BC","OK"))</f>
        <v>OK</v>
      </c>
      <c r="JB180" s="67" t="str">
        <f ca="1">IF(COUNTIF(JB80:JB178,"NG")&gt;0,"NG",IF(COUNTIF(JB80:JB178,"BC")&gt;0,"BC","OK"))</f>
        <v>OK</v>
      </c>
      <c r="JD180" s="67" t="str">
        <f ca="1">IF(COUNTIF(JD80:JD178,"NG")&gt;0,"NG",IF(COUNTIF(JD80:JD178,"BC")&gt;0,"BC","OK"))</f>
        <v>OK</v>
      </c>
      <c r="JF180" s="67" t="str">
        <f ca="1">IF(COUNTIF(JF80:JF178,"NG")&gt;0,"NG",IF(COUNTIF(JF80:JF178,"BC")&gt;0,"BC","OK"))</f>
        <v>OK</v>
      </c>
      <c r="JH180" s="67" t="str">
        <f ca="1">IF(COUNTIF(JH80:JH178,"NG")&gt;0,"NG",IF(COUNTIF(JH80:JH178,"BC")&gt;0,"BC","OK"))</f>
        <v>OK</v>
      </c>
      <c r="JJ180" s="67" t="str">
        <f ca="1">IF(COUNTIF(JJ80:JJ178,"NG")&gt;0,"NG",IF(COUNTIF(JJ80:JJ178,"BC")&gt;0,"BC","OK"))</f>
        <v>OK</v>
      </c>
      <c r="JP180" s="67" t="str">
        <f ca="1">IF(COUNTIF(JP80:JP178,"NG")&gt;0,"NG",IF(COUNTIF(JP80:JP178,"BC")&gt;0,"BC","OK"))</f>
        <v>OK</v>
      </c>
      <c r="JR180" s="67" t="str">
        <f ca="1">IF(COUNTIF(JR80:JR178,"NG")&gt;0,"NG",IF(COUNTIF(JR80:JR178,"BC")&gt;0,"BC","OK"))</f>
        <v>OK</v>
      </c>
      <c r="JT180" s="67" t="str">
        <f ca="1">IF(COUNTIF(JT80:JT178,"NG")&gt;0,"NG",IF(COUNTIF(JT80:JT178,"BC")&gt;0,"BC","OK"))</f>
        <v>OK</v>
      </c>
      <c r="JV180" s="67" t="str">
        <f ca="1">IF(COUNTIF(JV80:JV178,"NG")&gt;0,"NG",IF(COUNTIF(JV80:JV178,"BC")&gt;0,"BC","OK"))</f>
        <v>OK</v>
      </c>
      <c r="KB180" s="67" t="str">
        <f ca="1">IF(COUNTIF(KB80:KB178,"NG")&gt;0,"NG",IF(COUNTIF(KB80:KB178,"BC")&gt;0,"BC","OK"))</f>
        <v>OK</v>
      </c>
      <c r="KD180" s="67" t="str">
        <f ca="1">IF(COUNTIF(KD80:KD178,"NG")&gt;0,"NG",IF(COUNTIF(KD80:KD178,"BC")&gt;0,"BC","OK"))</f>
        <v>OK</v>
      </c>
      <c r="KF180" s="67" t="str">
        <f ca="1">IF(COUNTIF(KF80:KF178,"NG")&gt;0,"NG",IF(COUNTIF(KF80:KF178,"BC")&gt;0,"BC","OK"))</f>
        <v>OK</v>
      </c>
      <c r="KH180" s="67" t="str">
        <f ca="1">IF(COUNTIF(KH80:KH178,"NG")&gt;0,"NG",IF(COUNTIF(KH80:KH178,"BC")&gt;0,"BC","OK"))</f>
        <v>OK</v>
      </c>
      <c r="KP180" s="67" t="str">
        <f ca="1">IF(COUNTIF(KP80:KP178,"NG")&gt;0,"NG",IF(COUNTIF(KP80:KP178,"BC")&gt;0,"BC","OK"))</f>
        <v>OK</v>
      </c>
      <c r="KR180" s="67" t="str">
        <f ca="1">IF(COUNTIF(KR80:KR178,"NG")&gt;0,"NG",IF(COUNTIF(KR80:KR178,"BC")&gt;0,"BC","OK"))</f>
        <v>OK</v>
      </c>
      <c r="KT180" s="67" t="str">
        <f ca="1">IF(COUNTIF(KT80:KT178,"NG")&gt;0,"NG",IF(COUNTIF(KT80:KT178,"BC")&gt;0,"BC","OK"))</f>
        <v>OK</v>
      </c>
      <c r="KV180" s="67" t="str">
        <f ca="1">IF(COUNTIF(KV80:KV178,"NG")&gt;0,"NG",IF(COUNTIF(KV80:KV178,"BC")&gt;0,"BC","OK"))</f>
        <v>OK</v>
      </c>
      <c r="LB180" s="67" t="str">
        <f ca="1">IF(COUNTIF(LB80:LB178,"NG")&gt;0,"NG",IF(COUNTIF(LB80:LB178,"BC")&gt;0,"BC","OK"))</f>
        <v>OK</v>
      </c>
      <c r="LD180" s="67" t="str">
        <f ca="1">IF(COUNTIF(LD80:LD178,"NG")&gt;0,"NG",IF(COUNTIF(LD80:LD178,"BC")&gt;0,"BC","OK"))</f>
        <v>OK</v>
      </c>
      <c r="LF180" s="67" t="str">
        <f ca="1">IF(COUNTIF(LF80:LF178,"NG")&gt;0,"NG",IF(COUNTIF(LF80:LF178,"BC")&gt;0,"BC","OK"))</f>
        <v>OK</v>
      </c>
      <c r="LH180" s="67" t="str">
        <f ca="1">IF(COUNTIF(LH80:LH178,"NG")&gt;0,"NG",IF(COUNTIF(LH80:LH178,"BC")&gt;0,"BC","OK"))</f>
        <v>OK</v>
      </c>
      <c r="LN180" s="67" t="str">
        <f ca="1">IF(COUNTIF(LN80:LN178,"NG")&gt;0,"NG",IF(COUNTIF(LN80:LN178,"BC")&gt;0,"BC","OK"))</f>
        <v>OK</v>
      </c>
      <c r="LP180" s="67" t="str">
        <f ca="1">IF(COUNTIF(LP80:LP178,"NG")&gt;0,"NG",IF(COUNTIF(LP80:LP178,"BC")&gt;0,"BC","OK"))</f>
        <v>OK</v>
      </c>
      <c r="LR180" s="67" t="str">
        <f ca="1">IF(COUNTIF(LR80:LR178,"NG")&gt;0,"NG",IF(COUNTIF(LR80:LR178,"BC")&gt;0,"BC","OK"))</f>
        <v>OK</v>
      </c>
      <c r="LT180" s="67" t="str">
        <f ca="1">IF(COUNTIF(LT80:LT178,"NG")&gt;0,"NG",IF(COUNTIF(LT80:LT178,"BC")&gt;0,"BC","OK"))</f>
        <v>OK</v>
      </c>
      <c r="LV180" s="67" t="str">
        <f ca="1">IF(COUNTIF(LV80:LV178,"NG")&gt;0,"NG",IF(COUNTIF(LV80:LV178,"BC")&gt;0,"BC","OK"))</f>
        <v>OK</v>
      </c>
      <c r="MD180" s="67" t="str">
        <f ca="1">IF(COUNTIF(MD80:MD178,"NG")&gt;0,"NG",IF(COUNTIF(MD80:MD178,"BC")&gt;0,"BC","OK"))</f>
        <v>OK</v>
      </c>
      <c r="MF180" s="67" t="str">
        <f ca="1">IF(COUNTIF(MF80:MF178,"NG")&gt;0,"NG",IF(COUNTIF(MF80:MF178,"BC")&gt;0,"BC","OK"))</f>
        <v>OK</v>
      </c>
      <c r="MH180" s="67" t="str">
        <f ca="1">IF(COUNTIF(MH80:MH178,"NG")&gt;0,"NG",IF(COUNTIF(MH80:MH178,"BC")&gt;0,"BC","OK"))</f>
        <v>OK</v>
      </c>
      <c r="MJ180" s="67" t="str">
        <f ca="1">IF(COUNTIF(MJ80:MJ178,"NG")&gt;0,"NG",IF(COUNTIF(MJ80:MJ178,"BC")&gt;0,"BC","OK"))</f>
        <v>OK</v>
      </c>
      <c r="MP180" s="67" t="str">
        <f ca="1">IF(COUNTIF(MP80:MP178,"NG")&gt;0,"NG",IF(COUNTIF(MP80:MP178,"BC")&gt;0,"BC","OK"))</f>
        <v>OK</v>
      </c>
      <c r="MR180" s="67" t="str">
        <f ca="1">IF(COUNTIF(MR80:MR178,"NG")&gt;0,"NG",IF(COUNTIF(MR80:MR178,"BC")&gt;0,"BC","OK"))</f>
        <v>OK</v>
      </c>
      <c r="MT180" s="67" t="str">
        <f ca="1">IF(COUNTIF(MT80:MT178,"NG")&gt;0,"NG",IF(COUNTIF(MT80:MT178,"BC")&gt;0,"BC","OK"))</f>
        <v>OK</v>
      </c>
      <c r="MV180" s="67" t="str">
        <f ca="1">IF(COUNTIF(MV80:MV178,"NG")&gt;0,"NG",IF(COUNTIF(MV80:MV178,"BC")&gt;0,"BC","OK"))</f>
        <v>OK</v>
      </c>
      <c r="NB180" s="67" t="str">
        <f ca="1">IF(COUNTIF(NB80:NB178,"NG")&gt;0,"NG",IF(COUNTIF(NB80:NB178,"BC")&gt;0,"BC","OK"))</f>
        <v>OK</v>
      </c>
      <c r="ND180" s="67" t="str">
        <f ca="1">IF(COUNTIF(ND80:ND178,"NG")&gt;0,"NG",IF(COUNTIF(ND80:ND178,"BC")&gt;0,"BC","OK"))</f>
        <v>OK</v>
      </c>
      <c r="NF180" s="67" t="str">
        <f ca="1">IF(COUNTIF(NF80:NF178,"NG")&gt;0,"NG",IF(COUNTIF(NF80:NF178,"BC")&gt;0,"BC","OK"))</f>
        <v>OK</v>
      </c>
      <c r="NH180" s="67" t="str">
        <f ca="1">IF(COUNTIF(NH80:NH178,"NG")&gt;0,"NG",IF(COUNTIF(NH80:NH178,"BC")&gt;0,"BC","OK"))</f>
        <v>OK</v>
      </c>
      <c r="NP180" s="67" t="str">
        <f>IF(COUNTIF(NP80:NP178,"NG")&gt;0,"NG",IF(COUNTIF(NP80:NP178,"BC")&gt;0,"BC","OK"))</f>
        <v>OK</v>
      </c>
      <c r="NR180" s="67" t="str">
        <f>IF(COUNTIF(NR80:NR178,"NG")&gt;0,"NG",IF(COUNTIF(NR80:NR178,"BC")&gt;0,"BC","OK"))</f>
        <v>OK</v>
      </c>
      <c r="NX180" s="67" t="str">
        <f>IF(COUNTIF(NX80:NX178,"NG")&gt;0,"NG",IF(COUNTIF(NX80:NX178,"BC")&gt;0,"BC","OK"))</f>
        <v>OK</v>
      </c>
      <c r="NZ180" s="67" t="str">
        <f>IF(COUNTIF(NZ80:NZ178,"NG")&gt;0,"NG",IF(COUNTIF(NZ80:NZ178,"BC")&gt;0,"BC","OK"))</f>
        <v>OK</v>
      </c>
      <c r="OF180" s="67" t="str">
        <f>IF(COUNTIF(OF80:OF178,"NG")&gt;0,"NG",IF(COUNTIF(OF80:OF178,"BC")&gt;0,"BC","OK"))</f>
        <v>OK</v>
      </c>
      <c r="OH180" s="67" t="str">
        <f>IF(COUNTIF(OH80:OH178,"NG")&gt;0,"NG",IF(COUNTIF(OH80:OH178,"BC")&gt;0,"BC","OK"))</f>
        <v>OK</v>
      </c>
      <c r="ON180" s="67" t="str">
        <f>IF(COUNTIF(ON80:ON178,"NG")&gt;0,"NG",IF(COUNTIF(ON80:ON178,"BC")&gt;0,"BC","OK"))</f>
        <v>OK</v>
      </c>
      <c r="OP180" s="67" t="str">
        <f>IF(COUNTIF(OP80:OP178,"NG")&gt;0,"NG",IF(COUNTIF(OP80:OP178,"BC")&gt;0,"BC","OK"))</f>
        <v>OK</v>
      </c>
    </row>
    <row r="181" spans="2:408" ht="5.0999999999999996" customHeight="1" thickBot="1" x14ac:dyDescent="0.2"/>
    <row r="182" spans="2:408" ht="14.25" thickBot="1" x14ac:dyDescent="0.2">
      <c r="BV182" s="50" t="s">
        <v>395</v>
      </c>
      <c r="BX182" s="67" t="str">
        <f>IF(COUNTIF('総括分析データ '!W14:W63,"")=50,"BC","OK")</f>
        <v>BC</v>
      </c>
    </row>
  </sheetData>
  <mergeCells count="380">
    <mergeCell ref="Z64:AH64"/>
    <mergeCell ref="Z66:AH66"/>
    <mergeCell ref="Z68:AH68"/>
    <mergeCell ref="Z70:AH70"/>
    <mergeCell ref="Z62:AH62"/>
    <mergeCell ref="NX76:NX78"/>
    <mergeCell ref="NZ76:NZ78"/>
    <mergeCell ref="NN74:NT74"/>
    <mergeCell ref="NV74:OB74"/>
    <mergeCell ref="FH76:FH78"/>
    <mergeCell ref="ER74:FL74"/>
    <mergeCell ref="GF76:GF78"/>
    <mergeCell ref="GH76:GH78"/>
    <mergeCell ref="GJ76:GJ78"/>
    <mergeCell ref="GL76:GL78"/>
    <mergeCell ref="GN76:GN78"/>
    <mergeCell ref="GP76:GP78"/>
    <mergeCell ref="GD74:GR74"/>
    <mergeCell ref="FP76:FP78"/>
    <mergeCell ref="FR76:FR78"/>
    <mergeCell ref="FT76:FT78"/>
    <mergeCell ref="FV76:FV78"/>
    <mergeCell ref="FX76:FX78"/>
    <mergeCell ref="GB74:GB76"/>
    <mergeCell ref="OD74:OJ74"/>
    <mergeCell ref="OF76:OF78"/>
    <mergeCell ref="OH76:OH78"/>
    <mergeCell ref="OL74:OR74"/>
    <mergeCell ref="ON76:ON78"/>
    <mergeCell ref="OP76:OP78"/>
    <mergeCell ref="GT74:HF74"/>
    <mergeCell ref="GV76:GV78"/>
    <mergeCell ref="GX76:GX78"/>
    <mergeCell ref="GZ76:GZ78"/>
    <mergeCell ref="HB76:HB78"/>
    <mergeCell ref="HD76:HD78"/>
    <mergeCell ref="HH74:HH76"/>
    <mergeCell ref="HJ74:HV74"/>
    <mergeCell ref="HL76:HL78"/>
    <mergeCell ref="HN76:HN78"/>
    <mergeCell ref="HP76:HP78"/>
    <mergeCell ref="HR76:HR78"/>
    <mergeCell ref="HT76:HT78"/>
    <mergeCell ref="HX74:IH74"/>
    <mergeCell ref="HZ76:HZ78"/>
    <mergeCell ref="IB76:IB78"/>
    <mergeCell ref="ID76:ID78"/>
    <mergeCell ref="IF76:IF78"/>
    <mergeCell ref="FN74:FZ74"/>
    <mergeCell ref="EH74:EN74"/>
    <mergeCell ref="DR76:DR78"/>
    <mergeCell ref="EP74:EP76"/>
    <mergeCell ref="EV76:EV78"/>
    <mergeCell ref="EX76:EX78"/>
    <mergeCell ref="EZ76:EZ78"/>
    <mergeCell ref="FB76:FB78"/>
    <mergeCell ref="FD76:FD78"/>
    <mergeCell ref="FF76:FF78"/>
    <mergeCell ref="DT76:DT78"/>
    <mergeCell ref="DV76:DV78"/>
    <mergeCell ref="EB76:EB78"/>
    <mergeCell ref="ED76:ED78"/>
    <mergeCell ref="DZ74:EF74"/>
    <mergeCell ref="EJ76:EJ78"/>
    <mergeCell ref="EL76:EL78"/>
    <mergeCell ref="AJ174:AL174"/>
    <mergeCell ref="AJ176:AL176"/>
    <mergeCell ref="AJ178:AL178"/>
    <mergeCell ref="AJ74:AN76"/>
    <mergeCell ref="AP74:AR76"/>
    <mergeCell ref="AT74:AT76"/>
    <mergeCell ref="AJ156:AL156"/>
    <mergeCell ref="AJ158:AL158"/>
    <mergeCell ref="AJ160:AL160"/>
    <mergeCell ref="AJ162:AL162"/>
    <mergeCell ref="AJ164:AL164"/>
    <mergeCell ref="AJ166:AL166"/>
    <mergeCell ref="AJ168:AL168"/>
    <mergeCell ref="AJ170:AL170"/>
    <mergeCell ref="AJ172:AL172"/>
    <mergeCell ref="AJ138:AL138"/>
    <mergeCell ref="AJ140:AL140"/>
    <mergeCell ref="AJ142:AL142"/>
    <mergeCell ref="AJ144:AL144"/>
    <mergeCell ref="AJ146:AL146"/>
    <mergeCell ref="AJ148:AL148"/>
    <mergeCell ref="AJ150:AL150"/>
    <mergeCell ref="AJ152:AL152"/>
    <mergeCell ref="AJ154:AL154"/>
    <mergeCell ref="AJ120:AL120"/>
    <mergeCell ref="AJ122:AL122"/>
    <mergeCell ref="AJ124:AL124"/>
    <mergeCell ref="AJ126:AL126"/>
    <mergeCell ref="AJ128:AL128"/>
    <mergeCell ref="AJ130:AL130"/>
    <mergeCell ref="AJ132:AL132"/>
    <mergeCell ref="AJ134:AL134"/>
    <mergeCell ref="AJ136:AL136"/>
    <mergeCell ref="AJ118:AL118"/>
    <mergeCell ref="AJ92:AL92"/>
    <mergeCell ref="AJ94:AL94"/>
    <mergeCell ref="AJ96:AL96"/>
    <mergeCell ref="AJ98:AL98"/>
    <mergeCell ref="AJ78:AL78"/>
    <mergeCell ref="AJ80:AL80"/>
    <mergeCell ref="AJ82:AL82"/>
    <mergeCell ref="AJ84:AL84"/>
    <mergeCell ref="AJ86:AL86"/>
    <mergeCell ref="AJ88:AL88"/>
    <mergeCell ref="AJ90:AL90"/>
    <mergeCell ref="AJ100:AL100"/>
    <mergeCell ref="AJ102:AL102"/>
    <mergeCell ref="AJ104:AL104"/>
    <mergeCell ref="AJ106:AL106"/>
    <mergeCell ref="AJ108:AL108"/>
    <mergeCell ref="AJ110:AL110"/>
    <mergeCell ref="AJ112:AL112"/>
    <mergeCell ref="AJ114:AL114"/>
    <mergeCell ref="AJ116:AL116"/>
    <mergeCell ref="B70:D70"/>
    <mergeCell ref="J70:N70"/>
    <mergeCell ref="B64:D64"/>
    <mergeCell ref="D74:J74"/>
    <mergeCell ref="B180:C180"/>
    <mergeCell ref="L74:N74"/>
    <mergeCell ref="J76:J78"/>
    <mergeCell ref="N76:N78"/>
    <mergeCell ref="B74:B76"/>
    <mergeCell ref="J62:N62"/>
    <mergeCell ref="J64:N64"/>
    <mergeCell ref="B66:D66"/>
    <mergeCell ref="J66:N66"/>
    <mergeCell ref="F56:I56"/>
    <mergeCell ref="K56:P56"/>
    <mergeCell ref="F58:I58"/>
    <mergeCell ref="K58:P58"/>
    <mergeCell ref="B68:D68"/>
    <mergeCell ref="J68:N68"/>
    <mergeCell ref="F48:I48"/>
    <mergeCell ref="K48:P48"/>
    <mergeCell ref="K49:P49"/>
    <mergeCell ref="B18:D18"/>
    <mergeCell ref="F50:I50"/>
    <mergeCell ref="K50:P50"/>
    <mergeCell ref="F52:I52"/>
    <mergeCell ref="K52:P52"/>
    <mergeCell ref="F39:I39"/>
    <mergeCell ref="K39:P39"/>
    <mergeCell ref="F41:I41"/>
    <mergeCell ref="K41:P41"/>
    <mergeCell ref="F43:I43"/>
    <mergeCell ref="K43:P43"/>
    <mergeCell ref="F35:I35"/>
    <mergeCell ref="K35:P35"/>
    <mergeCell ref="K36:P36"/>
    <mergeCell ref="F37:I37"/>
    <mergeCell ref="K37:P37"/>
    <mergeCell ref="AC10:AI10"/>
    <mergeCell ref="AM10:AR10"/>
    <mergeCell ref="B14:D14"/>
    <mergeCell ref="F10:K10"/>
    <mergeCell ref="B16:D16"/>
    <mergeCell ref="B20:D20"/>
    <mergeCell ref="F22:I22"/>
    <mergeCell ref="K22:P22"/>
    <mergeCell ref="B12:D12"/>
    <mergeCell ref="X76:X78"/>
    <mergeCell ref="Z76:AB78"/>
    <mergeCell ref="Z80:AB80"/>
    <mergeCell ref="Z82:AB82"/>
    <mergeCell ref="B6:D6"/>
    <mergeCell ref="B4:D4"/>
    <mergeCell ref="B8:D8"/>
    <mergeCell ref="B10:D10"/>
    <mergeCell ref="S10:X10"/>
    <mergeCell ref="F30:I30"/>
    <mergeCell ref="K30:P30"/>
    <mergeCell ref="F32:I32"/>
    <mergeCell ref="K32:P32"/>
    <mergeCell ref="K23:P23"/>
    <mergeCell ref="F24:I24"/>
    <mergeCell ref="K24:P24"/>
    <mergeCell ref="F26:I26"/>
    <mergeCell ref="K26:P26"/>
    <mergeCell ref="F28:I28"/>
    <mergeCell ref="K28:P28"/>
    <mergeCell ref="F54:I54"/>
    <mergeCell ref="K54:P54"/>
    <mergeCell ref="F45:I45"/>
    <mergeCell ref="K45:P45"/>
    <mergeCell ref="Z94:AB94"/>
    <mergeCell ref="Z96:AB96"/>
    <mergeCell ref="Z98:AB98"/>
    <mergeCell ref="Z100:AB100"/>
    <mergeCell ref="Z102:AB102"/>
    <mergeCell ref="Z84:AB84"/>
    <mergeCell ref="Z86:AB86"/>
    <mergeCell ref="Z88:AB88"/>
    <mergeCell ref="Z90:AB90"/>
    <mergeCell ref="Z92:AB92"/>
    <mergeCell ref="Z114:AB114"/>
    <mergeCell ref="Z116:AB116"/>
    <mergeCell ref="Z118:AB118"/>
    <mergeCell ref="Z120:AB120"/>
    <mergeCell ref="Z122:AB122"/>
    <mergeCell ref="Z104:AB104"/>
    <mergeCell ref="Z106:AB106"/>
    <mergeCell ref="Z108:AB108"/>
    <mergeCell ref="Z110:AB110"/>
    <mergeCell ref="Z112:AB112"/>
    <mergeCell ref="Z134:AB134"/>
    <mergeCell ref="Z136:AB136"/>
    <mergeCell ref="Z138:AB138"/>
    <mergeCell ref="Z140:AB140"/>
    <mergeCell ref="Z142:AB142"/>
    <mergeCell ref="Z124:AB124"/>
    <mergeCell ref="Z126:AB126"/>
    <mergeCell ref="Z128:AB128"/>
    <mergeCell ref="Z130:AB130"/>
    <mergeCell ref="Z132:AB132"/>
    <mergeCell ref="Z154:AB154"/>
    <mergeCell ref="Z156:AB156"/>
    <mergeCell ref="Z158:AB158"/>
    <mergeCell ref="Z160:AB160"/>
    <mergeCell ref="Z162:AB162"/>
    <mergeCell ref="Z144:AB144"/>
    <mergeCell ref="Z146:AB146"/>
    <mergeCell ref="Z148:AB148"/>
    <mergeCell ref="Z150:AB150"/>
    <mergeCell ref="Z152:AB152"/>
    <mergeCell ref="AD98:AF98"/>
    <mergeCell ref="AD100:AF100"/>
    <mergeCell ref="AD102:AF102"/>
    <mergeCell ref="AD104:AF104"/>
    <mergeCell ref="AD106:AF106"/>
    <mergeCell ref="Z174:AB174"/>
    <mergeCell ref="Z176:AB176"/>
    <mergeCell ref="Z178:AB178"/>
    <mergeCell ref="P74:AB74"/>
    <mergeCell ref="AD78:AF78"/>
    <mergeCell ref="AD80:AF80"/>
    <mergeCell ref="AD82:AF82"/>
    <mergeCell ref="AD84:AF84"/>
    <mergeCell ref="AD86:AF86"/>
    <mergeCell ref="AD88:AF88"/>
    <mergeCell ref="AD90:AF90"/>
    <mergeCell ref="AD92:AF92"/>
    <mergeCell ref="AD94:AF94"/>
    <mergeCell ref="AD96:AF96"/>
    <mergeCell ref="Z164:AB164"/>
    <mergeCell ref="Z166:AB166"/>
    <mergeCell ref="Z168:AB168"/>
    <mergeCell ref="Z170:AB170"/>
    <mergeCell ref="Z172:AB172"/>
    <mergeCell ref="AD132:AF132"/>
    <mergeCell ref="AD134:AF134"/>
    <mergeCell ref="AD136:AF136"/>
    <mergeCell ref="AD118:AF118"/>
    <mergeCell ref="AD120:AF120"/>
    <mergeCell ref="AD122:AF122"/>
    <mergeCell ref="AD124:AF124"/>
    <mergeCell ref="AD126:AF126"/>
    <mergeCell ref="AD108:AF108"/>
    <mergeCell ref="AD110:AF110"/>
    <mergeCell ref="AD112:AF112"/>
    <mergeCell ref="AD114:AF114"/>
    <mergeCell ref="AD116:AF116"/>
    <mergeCell ref="AD178:AF178"/>
    <mergeCell ref="AD74:AH76"/>
    <mergeCell ref="AD168:AF168"/>
    <mergeCell ref="AD170:AF170"/>
    <mergeCell ref="AD172:AF172"/>
    <mergeCell ref="AD174:AF174"/>
    <mergeCell ref="AD176:AF176"/>
    <mergeCell ref="AD158:AF158"/>
    <mergeCell ref="AD160:AF160"/>
    <mergeCell ref="AD162:AF162"/>
    <mergeCell ref="AD164:AF164"/>
    <mergeCell ref="AD166:AF166"/>
    <mergeCell ref="AD148:AF148"/>
    <mergeCell ref="AD150:AF150"/>
    <mergeCell ref="AD152:AF152"/>
    <mergeCell ref="AD154:AF154"/>
    <mergeCell ref="AD156:AF156"/>
    <mergeCell ref="AD138:AF138"/>
    <mergeCell ref="AD140:AF140"/>
    <mergeCell ref="AD142:AF142"/>
    <mergeCell ref="AD144:AF144"/>
    <mergeCell ref="AD146:AF146"/>
    <mergeCell ref="AD128:AF128"/>
    <mergeCell ref="AD130:AF130"/>
    <mergeCell ref="CL76:CL78"/>
    <mergeCell ref="CN76:CN78"/>
    <mergeCell ref="CP76:CP78"/>
    <mergeCell ref="CR76:CR78"/>
    <mergeCell ref="CH74:CT74"/>
    <mergeCell ref="AX76:AX78"/>
    <mergeCell ref="AV74:AZ74"/>
    <mergeCell ref="BD76:BD78"/>
    <mergeCell ref="BF76:BF78"/>
    <mergeCell ref="BB74:BH74"/>
    <mergeCell ref="BR76:BR78"/>
    <mergeCell ref="BP74:BT74"/>
    <mergeCell ref="BX76:BX78"/>
    <mergeCell ref="BJ74:BN74"/>
    <mergeCell ref="BL76:BL78"/>
    <mergeCell ref="BZ76:BZ78"/>
    <mergeCell ref="BV74:CB74"/>
    <mergeCell ref="CD74:CD76"/>
    <mergeCell ref="CF74:CF76"/>
    <mergeCell ref="CJ76:CJ78"/>
    <mergeCell ref="CX76:CX78"/>
    <mergeCell ref="CZ76:CZ78"/>
    <mergeCell ref="DB76:DB78"/>
    <mergeCell ref="DD76:DD78"/>
    <mergeCell ref="DF76:DF78"/>
    <mergeCell ref="CV74:DH74"/>
    <mergeCell ref="DJ74:DJ76"/>
    <mergeCell ref="DN76:DN78"/>
    <mergeCell ref="DP76:DP78"/>
    <mergeCell ref="DL74:DX74"/>
    <mergeCell ref="JH76:JH78"/>
    <mergeCell ref="JJ76:JJ78"/>
    <mergeCell ref="IX74:IX76"/>
    <mergeCell ref="IZ74:JL74"/>
    <mergeCell ref="JB76:JB78"/>
    <mergeCell ref="JD76:JD78"/>
    <mergeCell ref="JF76:JF78"/>
    <mergeCell ref="IV76:IV78"/>
    <mergeCell ref="IJ74:IR74"/>
    <mergeCell ref="IL76:IL78"/>
    <mergeCell ref="IN76:IN78"/>
    <mergeCell ref="IP76:IP78"/>
    <mergeCell ref="IR76:IR78"/>
    <mergeCell ref="JN74:JX74"/>
    <mergeCell ref="JP76:JP78"/>
    <mergeCell ref="JR76:JR78"/>
    <mergeCell ref="JT76:JT78"/>
    <mergeCell ref="JV76:JV78"/>
    <mergeCell ref="JZ74:KJ74"/>
    <mergeCell ref="KB76:KB78"/>
    <mergeCell ref="KD76:KD78"/>
    <mergeCell ref="KF76:KF78"/>
    <mergeCell ref="KH76:KH78"/>
    <mergeCell ref="KL74:KL76"/>
    <mergeCell ref="KN74:KX74"/>
    <mergeCell ref="KP76:KP78"/>
    <mergeCell ref="KR76:KR78"/>
    <mergeCell ref="KT76:KT78"/>
    <mergeCell ref="KV76:KV78"/>
    <mergeCell ref="KZ74:LJ74"/>
    <mergeCell ref="LB76:LB78"/>
    <mergeCell ref="LD76:LD78"/>
    <mergeCell ref="LF76:LF78"/>
    <mergeCell ref="LH76:LH78"/>
    <mergeCell ref="LL74:LX74"/>
    <mergeCell ref="LN76:LN78"/>
    <mergeCell ref="LP76:LP78"/>
    <mergeCell ref="LR76:LR78"/>
    <mergeCell ref="LT76:LT78"/>
    <mergeCell ref="LV76:LV78"/>
    <mergeCell ref="LZ74:LZ76"/>
    <mergeCell ref="MD76:MD78"/>
    <mergeCell ref="MF76:MF78"/>
    <mergeCell ref="ND76:ND78"/>
    <mergeCell ref="NF76:NF78"/>
    <mergeCell ref="NH76:NH78"/>
    <mergeCell ref="MZ74:NJ74"/>
    <mergeCell ref="NL74:NL76"/>
    <mergeCell ref="NP76:NP78"/>
    <mergeCell ref="NR76:NR78"/>
    <mergeCell ref="MH76:MH78"/>
    <mergeCell ref="MJ76:MJ78"/>
    <mergeCell ref="MB74:ML74"/>
    <mergeCell ref="MN74:MX74"/>
    <mergeCell ref="MP76:MP78"/>
    <mergeCell ref="MR76:MR78"/>
    <mergeCell ref="MT76:MT78"/>
    <mergeCell ref="MV76:MV78"/>
    <mergeCell ref="NB76:NB78"/>
  </mergeCells>
  <phoneticPr fontId="3"/>
  <conditionalFormatting sqref="D22:F27 D35:F40 D48:F53">
    <cfRule type="expression" priority="193">
      <formula>AND($F$4=TRUE,$R$22=0,$R$24=0,$R$26=0,$R$28=0,$R$30=0,$R$32=0)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A1:L4233"/>
  <sheetViews>
    <sheetView workbookViewId="0">
      <selection activeCell="F87" sqref="F87:F137"/>
    </sheetView>
  </sheetViews>
  <sheetFormatPr defaultRowHeight="13.5" x14ac:dyDescent="0.15"/>
  <cols>
    <col min="1" max="1" width="30.625" bestFit="1" customWidth="1"/>
    <col min="2" max="2" width="30.875" customWidth="1"/>
    <col min="3" max="3" width="14.375" customWidth="1"/>
    <col min="4" max="5" width="14.375" bestFit="1" customWidth="1"/>
    <col min="6" max="6" width="14.375" customWidth="1"/>
    <col min="7" max="12" width="14.375" bestFit="1" customWidth="1"/>
  </cols>
  <sheetData>
    <row r="1" spans="1:12" ht="14.25" thickBot="1" x14ac:dyDescent="0.2">
      <c r="A1" s="6"/>
      <c r="F1" t="s">
        <v>64</v>
      </c>
      <c r="G1" t="s">
        <v>365</v>
      </c>
      <c r="H1" t="s">
        <v>364</v>
      </c>
      <c r="I1" t="s">
        <v>183</v>
      </c>
      <c r="J1" t="s">
        <v>396</v>
      </c>
      <c r="K1" t="s">
        <v>364</v>
      </c>
      <c r="L1" t="s">
        <v>364</v>
      </c>
    </row>
    <row r="2" spans="1:12" ht="15" thickTop="1" thickBot="1" x14ac:dyDescent="0.2">
      <c r="A2" s="3" t="s">
        <v>397</v>
      </c>
    </row>
    <row r="3" spans="1:12" ht="14.25" thickTop="1" x14ac:dyDescent="0.15">
      <c r="A3" s="2" t="s">
        <v>398</v>
      </c>
      <c r="B3" s="2" t="s">
        <v>399</v>
      </c>
      <c r="C3" s="2" t="s">
        <v>257</v>
      </c>
      <c r="F3" t="s">
        <v>400</v>
      </c>
      <c r="G3" t="s">
        <v>401</v>
      </c>
      <c r="H3" s="68" t="s">
        <v>402</v>
      </c>
      <c r="I3" t="str">
        <f>反映・確認シート!F16</f>
        <v/>
      </c>
      <c r="J3" t="s">
        <v>403</v>
      </c>
      <c r="K3" s="68" t="s">
        <v>402</v>
      </c>
      <c r="L3" s="266">
        <v>0</v>
      </c>
    </row>
    <row r="4" spans="1:12" ht="17.25" x14ac:dyDescent="0.15">
      <c r="A4" s="9"/>
      <c r="B4" s="9"/>
      <c r="C4" s="9"/>
      <c r="F4" t="s">
        <v>404</v>
      </c>
      <c r="G4" t="s">
        <v>405</v>
      </c>
      <c r="H4" s="68" t="s">
        <v>406</v>
      </c>
      <c r="I4" t="str">
        <f>反映・確認シート!F18</f>
        <v/>
      </c>
      <c r="K4" s="68" t="s">
        <v>406</v>
      </c>
      <c r="L4" s="266">
        <v>1</v>
      </c>
    </row>
    <row r="5" spans="1:12" ht="24" x14ac:dyDescent="0.15">
      <c r="A5" s="10" t="s">
        <v>271</v>
      </c>
      <c r="B5" s="11" t="s">
        <v>407</v>
      </c>
      <c r="C5" s="11" t="s">
        <v>408</v>
      </c>
      <c r="F5" t="s">
        <v>409</v>
      </c>
      <c r="G5" t="s">
        <v>410</v>
      </c>
      <c r="H5" s="68" t="s">
        <v>411</v>
      </c>
      <c r="K5" s="68" t="s">
        <v>411</v>
      </c>
      <c r="L5" s="266">
        <v>2</v>
      </c>
    </row>
    <row r="6" spans="1:12" ht="24" x14ac:dyDescent="0.15">
      <c r="A6" s="11" t="s">
        <v>412</v>
      </c>
      <c r="B6" s="11" t="s">
        <v>413</v>
      </c>
      <c r="C6" s="11" t="s">
        <v>414</v>
      </c>
      <c r="F6" t="s">
        <v>415</v>
      </c>
      <c r="G6" t="s">
        <v>416</v>
      </c>
      <c r="H6" s="68" t="s">
        <v>417</v>
      </c>
      <c r="K6" s="68" t="s">
        <v>417</v>
      </c>
      <c r="L6" s="266">
        <v>3</v>
      </c>
    </row>
    <row r="7" spans="1:12" ht="24" x14ac:dyDescent="0.15">
      <c r="A7" s="11"/>
      <c r="B7" s="11" t="s">
        <v>418</v>
      </c>
      <c r="C7" s="11" t="s">
        <v>419</v>
      </c>
      <c r="F7" t="s">
        <v>420</v>
      </c>
      <c r="G7" t="s">
        <v>421</v>
      </c>
      <c r="H7" s="68" t="s">
        <v>422</v>
      </c>
      <c r="K7" s="68" t="s">
        <v>422</v>
      </c>
      <c r="L7" s="266">
        <v>4</v>
      </c>
    </row>
    <row r="8" spans="1:12" ht="24" x14ac:dyDescent="0.15">
      <c r="A8" s="11"/>
      <c r="B8" s="11" t="s">
        <v>72</v>
      </c>
      <c r="C8" s="11" t="s">
        <v>72</v>
      </c>
      <c r="F8" t="s">
        <v>423</v>
      </c>
      <c r="G8" t="s">
        <v>424</v>
      </c>
      <c r="H8" s="68" t="s">
        <v>425</v>
      </c>
      <c r="K8" s="68" t="s">
        <v>425</v>
      </c>
      <c r="L8" s="266">
        <v>5</v>
      </c>
    </row>
    <row r="9" spans="1:12" x14ac:dyDescent="0.15">
      <c r="F9" t="s">
        <v>426</v>
      </c>
      <c r="G9" t="s">
        <v>436</v>
      </c>
      <c r="H9" s="68" t="s">
        <v>428</v>
      </c>
      <c r="K9" s="68" t="s">
        <v>428</v>
      </c>
      <c r="L9" s="266">
        <v>6</v>
      </c>
    </row>
    <row r="10" spans="1:12" x14ac:dyDescent="0.15">
      <c r="F10" t="s">
        <v>429</v>
      </c>
      <c r="G10" t="s">
        <v>438</v>
      </c>
      <c r="H10" s="68" t="s">
        <v>431</v>
      </c>
      <c r="K10" s="68" t="s">
        <v>431</v>
      </c>
      <c r="L10" s="266">
        <v>7</v>
      </c>
    </row>
    <row r="11" spans="1:12" x14ac:dyDescent="0.15">
      <c r="A11" s="4" t="s">
        <v>432</v>
      </c>
      <c r="B11" s="4" t="s">
        <v>433</v>
      </c>
      <c r="C11" s="7" t="s">
        <v>434</v>
      </c>
      <c r="F11" t="s">
        <v>435</v>
      </c>
      <c r="G11" t="s">
        <v>443</v>
      </c>
      <c r="H11" s="68" t="s">
        <v>437</v>
      </c>
      <c r="K11" s="68" t="s">
        <v>437</v>
      </c>
      <c r="L11" s="266">
        <v>8</v>
      </c>
    </row>
    <row r="12" spans="1:12" x14ac:dyDescent="0.15">
      <c r="A12" s="1"/>
      <c r="B12" s="1"/>
      <c r="C12" s="8"/>
      <c r="F12" t="s">
        <v>426</v>
      </c>
      <c r="G12" t="s">
        <v>448</v>
      </c>
      <c r="H12" s="68" t="s">
        <v>439</v>
      </c>
      <c r="K12" s="68" t="s">
        <v>439</v>
      </c>
      <c r="L12" s="266">
        <v>9</v>
      </c>
    </row>
    <row r="13" spans="1:12" ht="24" x14ac:dyDescent="0.15">
      <c r="A13" s="5" t="s">
        <v>440</v>
      </c>
      <c r="B13" s="1" t="s">
        <v>441</v>
      </c>
      <c r="C13" s="12" t="s">
        <v>272</v>
      </c>
      <c r="F13" t="s">
        <v>442</v>
      </c>
      <c r="G13" t="s">
        <v>454</v>
      </c>
      <c r="H13" s="68" t="s">
        <v>444</v>
      </c>
      <c r="K13" s="68" t="s">
        <v>444</v>
      </c>
      <c r="L13" s="266">
        <v>0</v>
      </c>
    </row>
    <row r="14" spans="1:12" ht="24" x14ac:dyDescent="0.15">
      <c r="A14" s="5" t="s">
        <v>445</v>
      </c>
      <c r="C14" s="12" t="s">
        <v>446</v>
      </c>
      <c r="F14" t="s">
        <v>447</v>
      </c>
      <c r="G14" t="s">
        <v>460</v>
      </c>
      <c r="H14" s="68" t="s">
        <v>449</v>
      </c>
      <c r="K14" s="68" t="s">
        <v>449</v>
      </c>
      <c r="L14" s="266">
        <v>1</v>
      </c>
    </row>
    <row r="15" spans="1:12" ht="24" x14ac:dyDescent="0.15">
      <c r="A15" s="5" t="s">
        <v>450</v>
      </c>
      <c r="C15" s="12" t="s">
        <v>451</v>
      </c>
      <c r="D15" t="s">
        <v>452</v>
      </c>
      <c r="F15" t="s">
        <v>453</v>
      </c>
      <c r="G15" t="s">
        <v>464</v>
      </c>
      <c r="H15" s="68" t="s">
        <v>455</v>
      </c>
      <c r="K15" s="68" t="s">
        <v>455</v>
      </c>
      <c r="L15" s="266">
        <v>2</v>
      </c>
    </row>
    <row r="16" spans="1:12" ht="24" x14ac:dyDescent="0.15">
      <c r="A16" s="5" t="s">
        <v>456</v>
      </c>
      <c r="C16" s="12" t="s">
        <v>457</v>
      </c>
      <c r="D16" t="s">
        <v>458</v>
      </c>
      <c r="F16" t="s">
        <v>459</v>
      </c>
      <c r="G16" t="s">
        <v>468</v>
      </c>
      <c r="H16" s="68" t="s">
        <v>461</v>
      </c>
      <c r="K16" s="68" t="s">
        <v>461</v>
      </c>
      <c r="L16" s="266">
        <v>3</v>
      </c>
    </row>
    <row r="17" spans="1:12" x14ac:dyDescent="0.15">
      <c r="A17" s="5" t="s">
        <v>462</v>
      </c>
      <c r="F17" t="s">
        <v>463</v>
      </c>
      <c r="G17" t="s">
        <v>472</v>
      </c>
      <c r="H17" s="68" t="s">
        <v>465</v>
      </c>
      <c r="K17" s="68" t="s">
        <v>465</v>
      </c>
      <c r="L17" s="266">
        <v>4</v>
      </c>
    </row>
    <row r="18" spans="1:12" x14ac:dyDescent="0.15">
      <c r="A18" s="5" t="s">
        <v>466</v>
      </c>
      <c r="F18" t="s">
        <v>467</v>
      </c>
      <c r="G18" t="s">
        <v>476</v>
      </c>
      <c r="H18" s="68" t="s">
        <v>469</v>
      </c>
      <c r="K18" s="68" t="s">
        <v>469</v>
      </c>
      <c r="L18" s="266">
        <v>5</v>
      </c>
    </row>
    <row r="19" spans="1:12" x14ac:dyDescent="0.15">
      <c r="A19" s="5" t="s">
        <v>470</v>
      </c>
      <c r="F19" t="s">
        <v>471</v>
      </c>
      <c r="G19" t="s">
        <v>479</v>
      </c>
      <c r="H19" s="68" t="s">
        <v>473</v>
      </c>
      <c r="K19" s="68" t="s">
        <v>473</v>
      </c>
      <c r="L19" s="266">
        <v>6</v>
      </c>
    </row>
    <row r="20" spans="1:12" x14ac:dyDescent="0.15">
      <c r="A20" s="1" t="s">
        <v>474</v>
      </c>
      <c r="F20" t="s">
        <v>475</v>
      </c>
      <c r="G20" t="s">
        <v>482</v>
      </c>
      <c r="H20" s="68" t="s">
        <v>477</v>
      </c>
      <c r="K20" s="68" t="s">
        <v>477</v>
      </c>
      <c r="L20" s="266">
        <v>7</v>
      </c>
    </row>
    <row r="21" spans="1:12" x14ac:dyDescent="0.15">
      <c r="F21" t="s">
        <v>478</v>
      </c>
      <c r="G21" t="s">
        <v>486</v>
      </c>
      <c r="H21" s="68" t="s">
        <v>480</v>
      </c>
      <c r="K21" s="68" t="s">
        <v>480</v>
      </c>
      <c r="L21" s="266">
        <v>8</v>
      </c>
    </row>
    <row r="22" spans="1:12" x14ac:dyDescent="0.15">
      <c r="F22" t="s">
        <v>481</v>
      </c>
      <c r="G22" t="s">
        <v>489</v>
      </c>
      <c r="H22" s="68" t="s">
        <v>483</v>
      </c>
      <c r="K22" s="68" t="s">
        <v>483</v>
      </c>
      <c r="L22" s="266">
        <v>9</v>
      </c>
    </row>
    <row r="23" spans="1:12" ht="21" customHeight="1" x14ac:dyDescent="0.15">
      <c r="A23" s="14" t="s">
        <v>484</v>
      </c>
      <c r="F23" t="s">
        <v>485</v>
      </c>
      <c r="G23" t="s">
        <v>492</v>
      </c>
      <c r="H23" s="68" t="s">
        <v>487</v>
      </c>
      <c r="K23" s="68" t="s">
        <v>487</v>
      </c>
      <c r="L23" s="266">
        <v>10</v>
      </c>
    </row>
    <row r="24" spans="1:12" x14ac:dyDescent="0.15">
      <c r="A24" s="1"/>
      <c r="F24" t="s">
        <v>488</v>
      </c>
      <c r="G24" t="s">
        <v>496</v>
      </c>
      <c r="H24" s="68" t="s">
        <v>490</v>
      </c>
      <c r="K24" s="68" t="s">
        <v>490</v>
      </c>
      <c r="L24" s="266">
        <v>11</v>
      </c>
    </row>
    <row r="25" spans="1:12" ht="22.5" customHeight="1" x14ac:dyDescent="0.15">
      <c r="A25" s="1" t="s">
        <v>273</v>
      </c>
      <c r="F25" t="s">
        <v>491</v>
      </c>
      <c r="G25" t="s">
        <v>499</v>
      </c>
      <c r="H25" s="68" t="s">
        <v>493</v>
      </c>
      <c r="K25" s="68" t="s">
        <v>493</v>
      </c>
      <c r="L25" s="266">
        <v>12</v>
      </c>
    </row>
    <row r="26" spans="1:12" ht="22.5" customHeight="1" x14ac:dyDescent="0.15">
      <c r="A26" s="1" t="s">
        <v>494</v>
      </c>
      <c r="F26" t="s">
        <v>495</v>
      </c>
      <c r="G26" t="s">
        <v>502</v>
      </c>
      <c r="H26" s="68" t="s">
        <v>497</v>
      </c>
      <c r="K26" s="68" t="s">
        <v>497</v>
      </c>
      <c r="L26" s="266">
        <v>13</v>
      </c>
    </row>
    <row r="27" spans="1:12" ht="22.5" customHeight="1" x14ac:dyDescent="0.15">
      <c r="A27" s="1" t="s">
        <v>274</v>
      </c>
      <c r="F27" t="s">
        <v>498</v>
      </c>
      <c r="G27" t="s">
        <v>505</v>
      </c>
      <c r="H27" s="68" t="s">
        <v>500</v>
      </c>
      <c r="K27" s="68" t="s">
        <v>500</v>
      </c>
      <c r="L27" s="266">
        <v>14</v>
      </c>
    </row>
    <row r="28" spans="1:12" ht="22.5" customHeight="1" x14ac:dyDescent="0.15">
      <c r="A28" s="1" t="s">
        <v>275</v>
      </c>
      <c r="F28" t="s">
        <v>501</v>
      </c>
      <c r="G28" t="s">
        <v>509</v>
      </c>
      <c r="H28" s="68" t="s">
        <v>503</v>
      </c>
      <c r="K28" s="68" t="s">
        <v>503</v>
      </c>
      <c r="L28" s="266">
        <v>15</v>
      </c>
    </row>
    <row r="29" spans="1:12" ht="22.5" customHeight="1" x14ac:dyDescent="0.15">
      <c r="A29" s="1" t="s">
        <v>276</v>
      </c>
      <c r="F29" t="s">
        <v>504</v>
      </c>
      <c r="G29" t="s">
        <v>513</v>
      </c>
      <c r="H29" s="68" t="s">
        <v>506</v>
      </c>
      <c r="K29" s="68" t="s">
        <v>506</v>
      </c>
      <c r="L29" s="266">
        <v>16</v>
      </c>
    </row>
    <row r="30" spans="1:12" ht="22.5" customHeight="1" x14ac:dyDescent="0.15">
      <c r="A30" s="1" t="s">
        <v>507</v>
      </c>
      <c r="F30" t="s">
        <v>508</v>
      </c>
      <c r="G30" t="s">
        <v>517</v>
      </c>
      <c r="H30" s="68" t="s">
        <v>510</v>
      </c>
      <c r="K30" s="68" t="s">
        <v>510</v>
      </c>
      <c r="L30" s="266">
        <v>17</v>
      </c>
    </row>
    <row r="31" spans="1:12" ht="22.5" customHeight="1" x14ac:dyDescent="0.15">
      <c r="A31" s="1" t="s">
        <v>511</v>
      </c>
      <c r="F31" t="s">
        <v>512</v>
      </c>
      <c r="G31" t="s">
        <v>521</v>
      </c>
      <c r="H31" s="68" t="s">
        <v>514</v>
      </c>
      <c r="K31" s="68" t="s">
        <v>514</v>
      </c>
      <c r="L31" s="266">
        <v>18</v>
      </c>
    </row>
    <row r="32" spans="1:12" ht="22.5" customHeight="1" x14ac:dyDescent="0.15">
      <c r="A32" s="1" t="s">
        <v>515</v>
      </c>
      <c r="F32" t="s">
        <v>516</v>
      </c>
      <c r="G32" t="s">
        <v>525</v>
      </c>
      <c r="H32" s="68" t="s">
        <v>518</v>
      </c>
      <c r="K32" s="68" t="s">
        <v>518</v>
      </c>
      <c r="L32" s="266">
        <v>19</v>
      </c>
    </row>
    <row r="33" spans="1:12" ht="22.5" customHeight="1" x14ac:dyDescent="0.15">
      <c r="A33" s="1" t="s">
        <v>519</v>
      </c>
      <c r="F33" t="s">
        <v>520</v>
      </c>
      <c r="G33" t="s">
        <v>529</v>
      </c>
      <c r="H33" s="68" t="s">
        <v>522</v>
      </c>
      <c r="K33" s="68" t="s">
        <v>522</v>
      </c>
      <c r="L33" s="266">
        <v>20</v>
      </c>
    </row>
    <row r="34" spans="1:12" ht="22.5" customHeight="1" x14ac:dyDescent="0.15">
      <c r="A34" s="1" t="s">
        <v>523</v>
      </c>
      <c r="F34" t="s">
        <v>524</v>
      </c>
      <c r="G34" t="s">
        <v>533</v>
      </c>
      <c r="H34" s="68" t="s">
        <v>526</v>
      </c>
      <c r="K34" s="68" t="s">
        <v>526</v>
      </c>
      <c r="L34" s="266">
        <v>21</v>
      </c>
    </row>
    <row r="35" spans="1:12" ht="22.5" customHeight="1" x14ac:dyDescent="0.15">
      <c r="A35" s="1" t="s">
        <v>527</v>
      </c>
      <c r="F35" t="s">
        <v>528</v>
      </c>
      <c r="G35" t="s">
        <v>537</v>
      </c>
      <c r="H35" s="68" t="s">
        <v>530</v>
      </c>
      <c r="K35" s="68" t="s">
        <v>530</v>
      </c>
      <c r="L35" s="266">
        <v>22</v>
      </c>
    </row>
    <row r="36" spans="1:12" ht="22.5" customHeight="1" x14ac:dyDescent="0.15">
      <c r="A36" s="1" t="s">
        <v>531</v>
      </c>
      <c r="F36" t="s">
        <v>532</v>
      </c>
      <c r="G36" t="s">
        <v>540</v>
      </c>
      <c r="H36" s="68" t="s">
        <v>534</v>
      </c>
      <c r="K36" s="68" t="s">
        <v>534</v>
      </c>
      <c r="L36" s="266">
        <v>23</v>
      </c>
    </row>
    <row r="37" spans="1:12" ht="22.5" customHeight="1" x14ac:dyDescent="0.15">
      <c r="A37" s="1" t="s">
        <v>535</v>
      </c>
      <c r="F37" t="s">
        <v>536</v>
      </c>
      <c r="G37" t="s">
        <v>543</v>
      </c>
      <c r="H37" s="68" t="s">
        <v>538</v>
      </c>
      <c r="K37" s="68" t="s">
        <v>538</v>
      </c>
      <c r="L37" s="266">
        <v>24</v>
      </c>
    </row>
    <row r="38" spans="1:12" x14ac:dyDescent="0.15">
      <c r="F38" t="s">
        <v>539</v>
      </c>
      <c r="G38" t="s">
        <v>546</v>
      </c>
      <c r="H38" s="68" t="s">
        <v>541</v>
      </c>
      <c r="K38" s="68" t="s">
        <v>541</v>
      </c>
      <c r="L38" s="266">
        <v>25</v>
      </c>
    </row>
    <row r="39" spans="1:12" x14ac:dyDescent="0.15">
      <c r="A39" s="14" t="s">
        <v>183</v>
      </c>
      <c r="F39" t="s">
        <v>542</v>
      </c>
      <c r="G39" t="s">
        <v>427</v>
      </c>
      <c r="H39" s="68" t="s">
        <v>544</v>
      </c>
      <c r="K39" s="68" t="s">
        <v>544</v>
      </c>
      <c r="L39" s="266">
        <v>26</v>
      </c>
    </row>
    <row r="40" spans="1:12" x14ac:dyDescent="0.15">
      <c r="A40" s="1">
        <v>5</v>
      </c>
      <c r="F40" t="s">
        <v>545</v>
      </c>
      <c r="G40" t="s">
        <v>549</v>
      </c>
      <c r="H40" s="68" t="s">
        <v>547</v>
      </c>
      <c r="K40" s="68" t="s">
        <v>547</v>
      </c>
      <c r="L40" s="266">
        <v>27</v>
      </c>
    </row>
    <row r="41" spans="1:12" x14ac:dyDescent="0.15">
      <c r="A41" s="1">
        <v>6</v>
      </c>
      <c r="F41" t="s">
        <v>548</v>
      </c>
      <c r="G41" t="s">
        <v>430</v>
      </c>
      <c r="H41" s="68" t="s">
        <v>550</v>
      </c>
      <c r="K41" s="68" t="s">
        <v>550</v>
      </c>
      <c r="L41" s="266">
        <v>28</v>
      </c>
    </row>
    <row r="42" spans="1:12" x14ac:dyDescent="0.15">
      <c r="A42" s="1">
        <v>7</v>
      </c>
      <c r="F42" t="s">
        <v>551</v>
      </c>
      <c r="G42" t="s">
        <v>552</v>
      </c>
      <c r="H42" s="68" t="s">
        <v>553</v>
      </c>
      <c r="K42" s="68" t="s">
        <v>553</v>
      </c>
      <c r="L42" s="266">
        <v>29</v>
      </c>
    </row>
    <row r="43" spans="1:12" x14ac:dyDescent="0.15">
      <c r="A43" s="1">
        <v>8</v>
      </c>
      <c r="F43" t="s">
        <v>554</v>
      </c>
      <c r="G43" t="s">
        <v>555</v>
      </c>
      <c r="H43" s="68" t="s">
        <v>556</v>
      </c>
      <c r="K43" s="68" t="s">
        <v>556</v>
      </c>
      <c r="L43" s="266">
        <v>30</v>
      </c>
    </row>
    <row r="44" spans="1:12" x14ac:dyDescent="0.15">
      <c r="A44" s="1">
        <v>9</v>
      </c>
      <c r="F44" t="s">
        <v>557</v>
      </c>
      <c r="H44" s="68" t="s">
        <v>558</v>
      </c>
      <c r="K44" s="68" t="s">
        <v>558</v>
      </c>
      <c r="L44" s="266">
        <v>31</v>
      </c>
    </row>
    <row r="45" spans="1:12" x14ac:dyDescent="0.15">
      <c r="A45" s="1">
        <v>10</v>
      </c>
      <c r="F45" t="s">
        <v>559</v>
      </c>
      <c r="H45" s="68" t="s">
        <v>560</v>
      </c>
      <c r="K45" s="68" t="s">
        <v>560</v>
      </c>
      <c r="L45" s="266">
        <v>32</v>
      </c>
    </row>
    <row r="46" spans="1:12" x14ac:dyDescent="0.15">
      <c r="A46" s="1">
        <v>11</v>
      </c>
      <c r="F46" t="s">
        <v>561</v>
      </c>
      <c r="H46" s="68" t="s">
        <v>562</v>
      </c>
      <c r="K46" s="68" t="s">
        <v>562</v>
      </c>
      <c r="L46" s="266">
        <v>33</v>
      </c>
    </row>
    <row r="47" spans="1:12" x14ac:dyDescent="0.15">
      <c r="A47" s="1">
        <v>12</v>
      </c>
      <c r="F47" t="s">
        <v>563</v>
      </c>
      <c r="H47" s="68" t="s">
        <v>564</v>
      </c>
      <c r="K47" s="68" t="s">
        <v>564</v>
      </c>
      <c r="L47" s="266">
        <v>34</v>
      </c>
    </row>
    <row r="48" spans="1:12" x14ac:dyDescent="0.15">
      <c r="A48" s="1">
        <v>13</v>
      </c>
      <c r="F48" t="s">
        <v>565</v>
      </c>
      <c r="H48" s="68" t="s">
        <v>566</v>
      </c>
      <c r="K48" s="68" t="s">
        <v>566</v>
      </c>
      <c r="L48" s="266">
        <v>35</v>
      </c>
    </row>
    <row r="49" spans="1:12" x14ac:dyDescent="0.15">
      <c r="A49" s="1">
        <v>14</v>
      </c>
      <c r="F49" t="s">
        <v>567</v>
      </c>
      <c r="H49" s="68" t="s">
        <v>568</v>
      </c>
      <c r="K49" s="68" t="s">
        <v>568</v>
      </c>
      <c r="L49" s="266">
        <v>36</v>
      </c>
    </row>
    <row r="50" spans="1:12" x14ac:dyDescent="0.15">
      <c r="A50" s="1">
        <v>15</v>
      </c>
      <c r="F50" t="s">
        <v>569</v>
      </c>
      <c r="H50" s="68" t="s">
        <v>570</v>
      </c>
      <c r="K50" s="68" t="s">
        <v>570</v>
      </c>
      <c r="L50" s="266">
        <v>37</v>
      </c>
    </row>
    <row r="51" spans="1:12" x14ac:dyDescent="0.15">
      <c r="A51" s="1">
        <v>16</v>
      </c>
      <c r="F51" t="s">
        <v>571</v>
      </c>
      <c r="H51" s="68" t="s">
        <v>572</v>
      </c>
      <c r="K51" s="68" t="s">
        <v>572</v>
      </c>
      <c r="L51" s="266">
        <v>38</v>
      </c>
    </row>
    <row r="52" spans="1:12" x14ac:dyDescent="0.15">
      <c r="A52" s="1">
        <v>18</v>
      </c>
      <c r="F52" t="s">
        <v>573</v>
      </c>
      <c r="H52" s="68" t="s">
        <v>574</v>
      </c>
      <c r="K52" s="68" t="s">
        <v>574</v>
      </c>
      <c r="L52" s="266">
        <v>39</v>
      </c>
    </row>
    <row r="53" spans="1:12" x14ac:dyDescent="0.15">
      <c r="F53" t="s">
        <v>575</v>
      </c>
      <c r="H53" s="68" t="s">
        <v>576</v>
      </c>
      <c r="K53" s="68" t="s">
        <v>576</v>
      </c>
      <c r="L53" s="266">
        <v>40</v>
      </c>
    </row>
    <row r="54" spans="1:12" x14ac:dyDescent="0.15">
      <c r="F54" t="s">
        <v>577</v>
      </c>
      <c r="H54" s="68" t="s">
        <v>578</v>
      </c>
      <c r="K54" s="68" t="s">
        <v>578</v>
      </c>
      <c r="L54" s="266">
        <v>41</v>
      </c>
    </row>
    <row r="55" spans="1:12" x14ac:dyDescent="0.15">
      <c r="F55" t="s">
        <v>579</v>
      </c>
      <c r="H55" s="68" t="s">
        <v>580</v>
      </c>
      <c r="K55" s="68" t="s">
        <v>580</v>
      </c>
      <c r="L55" s="266">
        <v>42</v>
      </c>
    </row>
    <row r="56" spans="1:12" x14ac:dyDescent="0.15">
      <c r="F56" t="s">
        <v>581</v>
      </c>
      <c r="H56" s="68" t="s">
        <v>582</v>
      </c>
      <c r="K56" s="68" t="s">
        <v>582</v>
      </c>
      <c r="L56" s="266">
        <v>43</v>
      </c>
    </row>
    <row r="57" spans="1:12" x14ac:dyDescent="0.15">
      <c r="F57" t="s">
        <v>583</v>
      </c>
      <c r="H57" s="68" t="s">
        <v>584</v>
      </c>
      <c r="K57" s="68" t="s">
        <v>584</v>
      </c>
      <c r="L57" s="266">
        <v>44</v>
      </c>
    </row>
    <row r="58" spans="1:12" x14ac:dyDescent="0.15">
      <c r="F58" t="s">
        <v>585</v>
      </c>
      <c r="H58" s="68" t="s">
        <v>586</v>
      </c>
      <c r="K58" s="68" t="s">
        <v>586</v>
      </c>
      <c r="L58" s="266">
        <v>45</v>
      </c>
    </row>
    <row r="59" spans="1:12" x14ac:dyDescent="0.15">
      <c r="F59" t="s">
        <v>587</v>
      </c>
      <c r="H59" s="68" t="s">
        <v>588</v>
      </c>
      <c r="K59" s="68" t="s">
        <v>588</v>
      </c>
      <c r="L59" s="266">
        <v>46</v>
      </c>
    </row>
    <row r="60" spans="1:12" x14ac:dyDescent="0.15">
      <c r="F60" t="s">
        <v>589</v>
      </c>
      <c r="H60" s="68" t="s">
        <v>590</v>
      </c>
      <c r="K60" s="68" t="s">
        <v>590</v>
      </c>
      <c r="L60" s="266">
        <v>47</v>
      </c>
    </row>
    <row r="61" spans="1:12" x14ac:dyDescent="0.15">
      <c r="F61" t="s">
        <v>591</v>
      </c>
      <c r="H61" s="68" t="s">
        <v>592</v>
      </c>
      <c r="K61" s="68" t="s">
        <v>592</v>
      </c>
      <c r="L61" s="266">
        <v>48</v>
      </c>
    </row>
    <row r="62" spans="1:12" x14ac:dyDescent="0.15">
      <c r="F62" t="s">
        <v>593</v>
      </c>
      <c r="H62" s="68" t="s">
        <v>594</v>
      </c>
      <c r="K62" s="68" t="s">
        <v>594</v>
      </c>
      <c r="L62" s="266">
        <v>49</v>
      </c>
    </row>
    <row r="63" spans="1:12" x14ac:dyDescent="0.15">
      <c r="F63" t="s">
        <v>595</v>
      </c>
      <c r="H63" s="68" t="s">
        <v>596</v>
      </c>
      <c r="K63" s="68" t="s">
        <v>596</v>
      </c>
      <c r="L63" s="266">
        <v>50</v>
      </c>
    </row>
    <row r="64" spans="1:12" x14ac:dyDescent="0.15">
      <c r="F64" t="s">
        <v>597</v>
      </c>
      <c r="H64" s="68" t="s">
        <v>598</v>
      </c>
      <c r="K64" s="68" t="s">
        <v>598</v>
      </c>
      <c r="L64" s="266">
        <v>51</v>
      </c>
    </row>
    <row r="65" spans="6:12" x14ac:dyDescent="0.15">
      <c r="F65" t="s">
        <v>599</v>
      </c>
      <c r="H65" s="68" t="s">
        <v>600</v>
      </c>
      <c r="K65" s="68" t="s">
        <v>600</v>
      </c>
      <c r="L65" s="266">
        <v>52</v>
      </c>
    </row>
    <row r="66" spans="6:12" x14ac:dyDescent="0.15">
      <c r="F66" t="s">
        <v>601</v>
      </c>
      <c r="H66" s="68" t="s">
        <v>602</v>
      </c>
      <c r="K66" s="68" t="s">
        <v>602</v>
      </c>
      <c r="L66" s="266">
        <v>53</v>
      </c>
    </row>
    <row r="67" spans="6:12" x14ac:dyDescent="0.15">
      <c r="F67" t="s">
        <v>603</v>
      </c>
      <c r="H67" s="68" t="s">
        <v>604</v>
      </c>
      <c r="K67" s="68" t="s">
        <v>604</v>
      </c>
      <c r="L67" s="266">
        <v>54</v>
      </c>
    </row>
    <row r="68" spans="6:12" x14ac:dyDescent="0.15">
      <c r="F68" t="s">
        <v>605</v>
      </c>
      <c r="H68" s="68" t="s">
        <v>606</v>
      </c>
      <c r="K68" s="68" t="s">
        <v>606</v>
      </c>
      <c r="L68" s="266">
        <v>55</v>
      </c>
    </row>
    <row r="69" spans="6:12" x14ac:dyDescent="0.15">
      <c r="F69" t="s">
        <v>607</v>
      </c>
      <c r="H69" s="68" t="s">
        <v>608</v>
      </c>
      <c r="K69" s="68" t="s">
        <v>608</v>
      </c>
      <c r="L69" s="266">
        <v>56</v>
      </c>
    </row>
    <row r="70" spans="6:12" x14ac:dyDescent="0.15">
      <c r="F70" t="s">
        <v>609</v>
      </c>
      <c r="H70" s="68" t="s">
        <v>610</v>
      </c>
      <c r="K70" s="68" t="s">
        <v>610</v>
      </c>
      <c r="L70" s="266">
        <v>57</v>
      </c>
    </row>
    <row r="71" spans="6:12" x14ac:dyDescent="0.15">
      <c r="F71" t="s">
        <v>611</v>
      </c>
      <c r="H71" s="68" t="s">
        <v>612</v>
      </c>
      <c r="K71" s="68" t="s">
        <v>612</v>
      </c>
      <c r="L71" s="266">
        <v>58</v>
      </c>
    </row>
    <row r="72" spans="6:12" x14ac:dyDescent="0.15">
      <c r="F72" t="s">
        <v>613</v>
      </c>
      <c r="H72" s="68" t="s">
        <v>614</v>
      </c>
      <c r="K72" s="68" t="s">
        <v>614</v>
      </c>
      <c r="L72" s="266">
        <v>59</v>
      </c>
    </row>
    <row r="73" spans="6:12" x14ac:dyDescent="0.15">
      <c r="F73" t="s">
        <v>615</v>
      </c>
      <c r="H73" s="68" t="s">
        <v>616</v>
      </c>
      <c r="K73" s="68" t="s">
        <v>616</v>
      </c>
      <c r="L73" s="266">
        <v>60</v>
      </c>
    </row>
    <row r="74" spans="6:12" x14ac:dyDescent="0.15">
      <c r="F74" t="s">
        <v>617</v>
      </c>
      <c r="H74" s="68" t="s">
        <v>618</v>
      </c>
      <c r="K74" s="68" t="s">
        <v>618</v>
      </c>
      <c r="L74" s="266">
        <v>61</v>
      </c>
    </row>
    <row r="75" spans="6:12" x14ac:dyDescent="0.15">
      <c r="F75" t="s">
        <v>619</v>
      </c>
      <c r="H75" s="68" t="s">
        <v>620</v>
      </c>
      <c r="K75" s="68" t="s">
        <v>620</v>
      </c>
      <c r="L75" s="266">
        <v>62</v>
      </c>
    </row>
    <row r="76" spans="6:12" x14ac:dyDescent="0.15">
      <c r="F76" t="s">
        <v>621</v>
      </c>
      <c r="H76" s="68" t="s">
        <v>622</v>
      </c>
      <c r="K76" s="68" t="s">
        <v>622</v>
      </c>
      <c r="L76" s="266">
        <v>63</v>
      </c>
    </row>
    <row r="77" spans="6:12" x14ac:dyDescent="0.15">
      <c r="F77" t="s">
        <v>623</v>
      </c>
      <c r="H77" s="68" t="s">
        <v>624</v>
      </c>
      <c r="K77" s="68" t="s">
        <v>624</v>
      </c>
      <c r="L77" s="266">
        <v>64</v>
      </c>
    </row>
    <row r="78" spans="6:12" x14ac:dyDescent="0.15">
      <c r="F78" t="s">
        <v>625</v>
      </c>
      <c r="H78" s="68" t="s">
        <v>626</v>
      </c>
      <c r="K78" s="68" t="s">
        <v>626</v>
      </c>
      <c r="L78" s="266">
        <v>65</v>
      </c>
    </row>
    <row r="79" spans="6:12" x14ac:dyDescent="0.15">
      <c r="F79" t="s">
        <v>627</v>
      </c>
      <c r="H79" s="68" t="s">
        <v>628</v>
      </c>
      <c r="K79" s="68" t="s">
        <v>628</v>
      </c>
      <c r="L79" s="266">
        <v>66</v>
      </c>
    </row>
    <row r="80" spans="6:12" x14ac:dyDescent="0.15">
      <c r="F80" t="s">
        <v>629</v>
      </c>
      <c r="H80" s="68" t="s">
        <v>630</v>
      </c>
      <c r="K80" s="68" t="s">
        <v>630</v>
      </c>
      <c r="L80" s="266">
        <v>67</v>
      </c>
    </row>
    <row r="81" spans="6:12" x14ac:dyDescent="0.15">
      <c r="F81" t="s">
        <v>631</v>
      </c>
      <c r="H81" s="68" t="s">
        <v>632</v>
      </c>
      <c r="K81" s="68" t="s">
        <v>632</v>
      </c>
      <c r="L81" s="266">
        <v>68</v>
      </c>
    </row>
    <row r="82" spans="6:12" x14ac:dyDescent="0.15">
      <c r="F82" t="s">
        <v>633</v>
      </c>
      <c r="H82" s="68" t="s">
        <v>634</v>
      </c>
      <c r="K82" s="68" t="s">
        <v>634</v>
      </c>
      <c r="L82" s="266">
        <v>69</v>
      </c>
    </row>
    <row r="83" spans="6:12" x14ac:dyDescent="0.15">
      <c r="F83" t="s">
        <v>635</v>
      </c>
      <c r="H83" s="68" t="s">
        <v>636</v>
      </c>
      <c r="K83" s="68" t="s">
        <v>636</v>
      </c>
      <c r="L83" s="266">
        <v>70</v>
      </c>
    </row>
    <row r="84" spans="6:12" x14ac:dyDescent="0.15">
      <c r="F84" t="s">
        <v>637</v>
      </c>
      <c r="H84" s="68" t="s">
        <v>638</v>
      </c>
      <c r="K84" s="68" t="s">
        <v>638</v>
      </c>
      <c r="L84" s="266">
        <v>71</v>
      </c>
    </row>
    <row r="85" spans="6:12" x14ac:dyDescent="0.15">
      <c r="F85" t="s">
        <v>639</v>
      </c>
      <c r="H85" s="68" t="s">
        <v>640</v>
      </c>
      <c r="K85" s="68" t="s">
        <v>640</v>
      </c>
      <c r="L85" s="266">
        <v>72</v>
      </c>
    </row>
    <row r="86" spans="6:12" x14ac:dyDescent="0.15">
      <c r="F86" t="s">
        <v>641</v>
      </c>
      <c r="H86" s="68" t="s">
        <v>642</v>
      </c>
      <c r="K86" s="68" t="s">
        <v>642</v>
      </c>
      <c r="L86" s="266">
        <v>73</v>
      </c>
    </row>
    <row r="87" spans="6:12" x14ac:dyDescent="0.15">
      <c r="F87" t="s">
        <v>644</v>
      </c>
      <c r="H87" s="68" t="s">
        <v>643</v>
      </c>
      <c r="K87" s="68" t="s">
        <v>643</v>
      </c>
      <c r="L87" s="266">
        <v>74</v>
      </c>
    </row>
    <row r="88" spans="6:12" x14ac:dyDescent="0.15">
      <c r="F88" t="s">
        <v>646</v>
      </c>
      <c r="H88" s="68" t="s">
        <v>645</v>
      </c>
      <c r="K88" s="68" t="s">
        <v>645</v>
      </c>
      <c r="L88" s="266">
        <v>75</v>
      </c>
    </row>
    <row r="89" spans="6:12" x14ac:dyDescent="0.15">
      <c r="F89" t="s">
        <v>648</v>
      </c>
      <c r="H89" s="68" t="s">
        <v>647</v>
      </c>
      <c r="K89" s="68" t="s">
        <v>647</v>
      </c>
      <c r="L89" s="266">
        <v>76</v>
      </c>
    </row>
    <row r="90" spans="6:12" x14ac:dyDescent="0.15">
      <c r="F90" t="s">
        <v>650</v>
      </c>
      <c r="H90" s="68" t="s">
        <v>649</v>
      </c>
      <c r="K90" s="68" t="s">
        <v>649</v>
      </c>
      <c r="L90" s="266">
        <v>77</v>
      </c>
    </row>
    <row r="91" spans="6:12" x14ac:dyDescent="0.15">
      <c r="F91" t="s">
        <v>652</v>
      </c>
      <c r="H91" s="68" t="s">
        <v>651</v>
      </c>
      <c r="K91" s="68" t="s">
        <v>651</v>
      </c>
      <c r="L91" s="266">
        <v>78</v>
      </c>
    </row>
    <row r="92" spans="6:12" x14ac:dyDescent="0.15">
      <c r="F92" t="s">
        <v>654</v>
      </c>
      <c r="H92" s="68" t="s">
        <v>653</v>
      </c>
      <c r="K92" s="68" t="s">
        <v>653</v>
      </c>
      <c r="L92" s="266">
        <v>79</v>
      </c>
    </row>
    <row r="93" spans="6:12" x14ac:dyDescent="0.15">
      <c r="F93" t="s">
        <v>656</v>
      </c>
      <c r="H93" s="68" t="s">
        <v>655</v>
      </c>
      <c r="K93" s="68" t="s">
        <v>655</v>
      </c>
      <c r="L93" s="266">
        <v>80</v>
      </c>
    </row>
    <row r="94" spans="6:12" x14ac:dyDescent="0.15">
      <c r="F94" t="s">
        <v>658</v>
      </c>
      <c r="H94" s="68" t="s">
        <v>657</v>
      </c>
      <c r="K94" s="68" t="s">
        <v>657</v>
      </c>
      <c r="L94" s="266">
        <v>81</v>
      </c>
    </row>
    <row r="95" spans="6:12" x14ac:dyDescent="0.15">
      <c r="F95" t="s">
        <v>660</v>
      </c>
      <c r="H95" s="68" t="s">
        <v>659</v>
      </c>
      <c r="K95" s="68" t="s">
        <v>659</v>
      </c>
      <c r="L95" s="266">
        <v>82</v>
      </c>
    </row>
    <row r="96" spans="6:12" x14ac:dyDescent="0.15">
      <c r="F96" t="s">
        <v>662</v>
      </c>
      <c r="H96" s="68" t="s">
        <v>661</v>
      </c>
      <c r="K96" s="68" t="s">
        <v>661</v>
      </c>
      <c r="L96" s="266">
        <v>83</v>
      </c>
    </row>
    <row r="97" spans="6:12" x14ac:dyDescent="0.15">
      <c r="F97" t="s">
        <v>664</v>
      </c>
      <c r="H97" s="68" t="s">
        <v>663</v>
      </c>
      <c r="K97" s="68" t="s">
        <v>663</v>
      </c>
      <c r="L97" s="266">
        <v>84</v>
      </c>
    </row>
    <row r="98" spans="6:12" x14ac:dyDescent="0.15">
      <c r="F98" t="s">
        <v>666</v>
      </c>
      <c r="H98" s="68" t="s">
        <v>665</v>
      </c>
      <c r="K98" s="68" t="s">
        <v>665</v>
      </c>
      <c r="L98" s="266">
        <v>85</v>
      </c>
    </row>
    <row r="99" spans="6:12" x14ac:dyDescent="0.15">
      <c r="F99" t="s">
        <v>668</v>
      </c>
      <c r="H99" s="68" t="s">
        <v>667</v>
      </c>
      <c r="K99" s="68" t="s">
        <v>667</v>
      </c>
      <c r="L99" s="266">
        <v>86</v>
      </c>
    </row>
    <row r="100" spans="6:12" x14ac:dyDescent="0.15">
      <c r="F100" t="s">
        <v>670</v>
      </c>
      <c r="H100" s="68" t="s">
        <v>669</v>
      </c>
      <c r="K100" s="68" t="s">
        <v>669</v>
      </c>
      <c r="L100" s="266">
        <v>87</v>
      </c>
    </row>
    <row r="101" spans="6:12" x14ac:dyDescent="0.15">
      <c r="F101" t="s">
        <v>672</v>
      </c>
      <c r="H101" s="68" t="s">
        <v>671</v>
      </c>
      <c r="K101" s="68" t="s">
        <v>671</v>
      </c>
      <c r="L101" s="266">
        <v>88</v>
      </c>
    </row>
    <row r="102" spans="6:12" x14ac:dyDescent="0.15">
      <c r="F102" t="s">
        <v>674</v>
      </c>
      <c r="H102" s="68" t="s">
        <v>673</v>
      </c>
      <c r="K102" s="68" t="s">
        <v>673</v>
      </c>
      <c r="L102" s="266">
        <v>89</v>
      </c>
    </row>
    <row r="103" spans="6:12" x14ac:dyDescent="0.15">
      <c r="F103" t="s">
        <v>676</v>
      </c>
      <c r="H103" s="68" t="s">
        <v>675</v>
      </c>
      <c r="K103" s="68" t="s">
        <v>675</v>
      </c>
      <c r="L103" s="266">
        <v>90</v>
      </c>
    </row>
    <row r="104" spans="6:12" x14ac:dyDescent="0.15">
      <c r="F104" t="s">
        <v>678</v>
      </c>
      <c r="H104" s="68" t="s">
        <v>677</v>
      </c>
      <c r="K104" s="68" t="s">
        <v>677</v>
      </c>
      <c r="L104" s="266">
        <v>91</v>
      </c>
    </row>
    <row r="105" spans="6:12" x14ac:dyDescent="0.15">
      <c r="F105" t="s">
        <v>680</v>
      </c>
      <c r="H105" s="68" t="s">
        <v>679</v>
      </c>
      <c r="K105" s="68" t="s">
        <v>679</v>
      </c>
      <c r="L105" s="266">
        <v>92</v>
      </c>
    </row>
    <row r="106" spans="6:12" x14ac:dyDescent="0.15">
      <c r="F106" t="s">
        <v>682</v>
      </c>
      <c r="H106" s="68" t="s">
        <v>681</v>
      </c>
      <c r="K106" s="68" t="s">
        <v>681</v>
      </c>
      <c r="L106" s="266">
        <v>93</v>
      </c>
    </row>
    <row r="107" spans="6:12" x14ac:dyDescent="0.15">
      <c r="F107" t="s">
        <v>684</v>
      </c>
      <c r="H107" s="68" t="s">
        <v>683</v>
      </c>
      <c r="K107" s="68" t="s">
        <v>683</v>
      </c>
      <c r="L107" s="266">
        <v>94</v>
      </c>
    </row>
    <row r="108" spans="6:12" x14ac:dyDescent="0.15">
      <c r="F108" t="s">
        <v>686</v>
      </c>
      <c r="H108" s="68" t="s">
        <v>685</v>
      </c>
      <c r="K108" s="68" t="s">
        <v>685</v>
      </c>
      <c r="L108" s="266">
        <v>95</v>
      </c>
    </row>
    <row r="109" spans="6:12" x14ac:dyDescent="0.15">
      <c r="F109" t="s">
        <v>688</v>
      </c>
      <c r="H109" s="68" t="s">
        <v>687</v>
      </c>
      <c r="K109" s="68" t="s">
        <v>687</v>
      </c>
      <c r="L109" s="266">
        <v>96</v>
      </c>
    </row>
    <row r="110" spans="6:12" x14ac:dyDescent="0.15">
      <c r="F110" t="s">
        <v>690</v>
      </c>
      <c r="H110" s="68" t="s">
        <v>689</v>
      </c>
      <c r="K110" s="68" t="s">
        <v>689</v>
      </c>
      <c r="L110" s="266">
        <v>97</v>
      </c>
    </row>
    <row r="111" spans="6:12" x14ac:dyDescent="0.15">
      <c r="F111" t="s">
        <v>692</v>
      </c>
      <c r="H111" s="68" t="s">
        <v>691</v>
      </c>
      <c r="K111" s="68" t="s">
        <v>691</v>
      </c>
      <c r="L111" s="266">
        <v>98</v>
      </c>
    </row>
    <row r="112" spans="6:12" x14ac:dyDescent="0.15">
      <c r="F112" t="s">
        <v>694</v>
      </c>
      <c r="H112" s="68" t="s">
        <v>693</v>
      </c>
      <c r="K112" s="68" t="s">
        <v>693</v>
      </c>
      <c r="L112" s="266">
        <v>99</v>
      </c>
    </row>
    <row r="113" spans="6:12" x14ac:dyDescent="0.15">
      <c r="F113" t="s">
        <v>696</v>
      </c>
      <c r="H113" s="68" t="s">
        <v>695</v>
      </c>
      <c r="K113" s="68" t="s">
        <v>695</v>
      </c>
      <c r="L113" s="68" t="s">
        <v>695</v>
      </c>
    </row>
    <row r="114" spans="6:12" x14ac:dyDescent="0.15">
      <c r="F114" t="s">
        <v>698</v>
      </c>
      <c r="H114" s="68" t="s">
        <v>697</v>
      </c>
      <c r="K114" s="68" t="s">
        <v>697</v>
      </c>
      <c r="L114" s="68" t="s">
        <v>697</v>
      </c>
    </row>
    <row r="115" spans="6:12" x14ac:dyDescent="0.15">
      <c r="F115" t="s">
        <v>700</v>
      </c>
      <c r="H115" s="68" t="s">
        <v>699</v>
      </c>
      <c r="K115" s="68" t="s">
        <v>699</v>
      </c>
      <c r="L115" s="68" t="s">
        <v>699</v>
      </c>
    </row>
    <row r="116" spans="6:12" x14ac:dyDescent="0.15">
      <c r="F116" t="s">
        <v>702</v>
      </c>
      <c r="H116" s="68" t="s">
        <v>701</v>
      </c>
      <c r="K116" s="68" t="s">
        <v>701</v>
      </c>
      <c r="L116" s="68" t="s">
        <v>701</v>
      </c>
    </row>
    <row r="117" spans="6:12" x14ac:dyDescent="0.15">
      <c r="F117" t="s">
        <v>704</v>
      </c>
      <c r="H117" s="68" t="s">
        <v>703</v>
      </c>
      <c r="K117" s="68" t="s">
        <v>703</v>
      </c>
      <c r="L117" s="68" t="s">
        <v>703</v>
      </c>
    </row>
    <row r="118" spans="6:12" x14ac:dyDescent="0.15">
      <c r="F118" t="s">
        <v>706</v>
      </c>
      <c r="H118" s="68" t="s">
        <v>705</v>
      </c>
      <c r="K118" s="68" t="s">
        <v>705</v>
      </c>
      <c r="L118" s="68" t="s">
        <v>705</v>
      </c>
    </row>
    <row r="119" spans="6:12" x14ac:dyDescent="0.15">
      <c r="F119" t="s">
        <v>708</v>
      </c>
      <c r="H119" s="68" t="s">
        <v>707</v>
      </c>
      <c r="K119" s="68" t="s">
        <v>707</v>
      </c>
      <c r="L119" s="68" t="s">
        <v>707</v>
      </c>
    </row>
    <row r="120" spans="6:12" x14ac:dyDescent="0.15">
      <c r="F120" t="s">
        <v>710</v>
      </c>
      <c r="H120" s="68" t="s">
        <v>709</v>
      </c>
      <c r="K120" s="68" t="s">
        <v>709</v>
      </c>
      <c r="L120" s="68" t="s">
        <v>709</v>
      </c>
    </row>
    <row r="121" spans="6:12" x14ac:dyDescent="0.15">
      <c r="F121" t="s">
        <v>712</v>
      </c>
      <c r="H121" s="68" t="s">
        <v>711</v>
      </c>
      <c r="K121" s="68" t="s">
        <v>711</v>
      </c>
      <c r="L121" s="68" t="s">
        <v>711</v>
      </c>
    </row>
    <row r="122" spans="6:12" x14ac:dyDescent="0.15">
      <c r="F122" t="s">
        <v>714</v>
      </c>
      <c r="H122" s="68" t="s">
        <v>713</v>
      </c>
      <c r="K122" s="68" t="s">
        <v>713</v>
      </c>
      <c r="L122" s="68" t="s">
        <v>713</v>
      </c>
    </row>
    <row r="123" spans="6:12" x14ac:dyDescent="0.15">
      <c r="F123" t="s">
        <v>716</v>
      </c>
      <c r="H123" s="68" t="s">
        <v>715</v>
      </c>
      <c r="K123" s="68" t="s">
        <v>715</v>
      </c>
      <c r="L123" s="68" t="s">
        <v>715</v>
      </c>
    </row>
    <row r="124" spans="6:12" x14ac:dyDescent="0.15">
      <c r="F124" t="s">
        <v>718</v>
      </c>
      <c r="H124" s="68" t="s">
        <v>717</v>
      </c>
      <c r="K124" s="68" t="s">
        <v>717</v>
      </c>
      <c r="L124" s="68" t="s">
        <v>717</v>
      </c>
    </row>
    <row r="125" spans="6:12" x14ac:dyDescent="0.15">
      <c r="F125" t="s">
        <v>720</v>
      </c>
      <c r="H125" s="68" t="s">
        <v>719</v>
      </c>
      <c r="K125" s="68" t="s">
        <v>719</v>
      </c>
      <c r="L125" s="68" t="s">
        <v>719</v>
      </c>
    </row>
    <row r="126" spans="6:12" x14ac:dyDescent="0.15">
      <c r="F126" t="s">
        <v>722</v>
      </c>
      <c r="H126" s="68" t="s">
        <v>721</v>
      </c>
      <c r="K126" s="68" t="s">
        <v>721</v>
      </c>
      <c r="L126" s="68" t="s">
        <v>721</v>
      </c>
    </row>
    <row r="127" spans="6:12" x14ac:dyDescent="0.15">
      <c r="F127" t="s">
        <v>724</v>
      </c>
      <c r="H127" s="68" t="s">
        <v>723</v>
      </c>
      <c r="K127" s="68" t="s">
        <v>723</v>
      </c>
      <c r="L127" s="68" t="s">
        <v>723</v>
      </c>
    </row>
    <row r="128" spans="6:12" x14ac:dyDescent="0.15">
      <c r="F128" t="s">
        <v>726</v>
      </c>
      <c r="H128" s="68" t="s">
        <v>725</v>
      </c>
      <c r="K128" s="68" t="s">
        <v>725</v>
      </c>
      <c r="L128" s="68" t="s">
        <v>725</v>
      </c>
    </row>
    <row r="129" spans="6:12" x14ac:dyDescent="0.15">
      <c r="F129" t="s">
        <v>728</v>
      </c>
      <c r="H129" s="68" t="s">
        <v>727</v>
      </c>
      <c r="K129" s="68" t="s">
        <v>727</v>
      </c>
      <c r="L129" s="68" t="s">
        <v>727</v>
      </c>
    </row>
    <row r="130" spans="6:12" x14ac:dyDescent="0.15">
      <c r="F130" t="s">
        <v>730</v>
      </c>
      <c r="H130" s="68" t="s">
        <v>729</v>
      </c>
      <c r="K130" s="68" t="s">
        <v>729</v>
      </c>
      <c r="L130" s="68" t="s">
        <v>729</v>
      </c>
    </row>
    <row r="131" spans="6:12" x14ac:dyDescent="0.15">
      <c r="F131" t="s">
        <v>732</v>
      </c>
      <c r="H131" s="68" t="s">
        <v>731</v>
      </c>
      <c r="K131" s="68" t="s">
        <v>731</v>
      </c>
      <c r="L131" s="68" t="s">
        <v>731</v>
      </c>
    </row>
    <row r="132" spans="6:12" x14ac:dyDescent="0.15">
      <c r="F132" t="s">
        <v>734</v>
      </c>
      <c r="H132" s="68" t="s">
        <v>733</v>
      </c>
      <c r="K132" s="68" t="s">
        <v>733</v>
      </c>
      <c r="L132" s="68" t="s">
        <v>733</v>
      </c>
    </row>
    <row r="133" spans="6:12" x14ac:dyDescent="0.15">
      <c r="F133" t="s">
        <v>736</v>
      </c>
      <c r="H133" s="68" t="s">
        <v>735</v>
      </c>
      <c r="K133" s="68" t="s">
        <v>735</v>
      </c>
      <c r="L133" s="68" t="s">
        <v>735</v>
      </c>
    </row>
    <row r="134" spans="6:12" x14ac:dyDescent="0.15">
      <c r="F134" t="s">
        <v>738</v>
      </c>
      <c r="H134" s="68" t="s">
        <v>737</v>
      </c>
      <c r="K134" s="68" t="s">
        <v>737</v>
      </c>
      <c r="L134" s="68" t="s">
        <v>737</v>
      </c>
    </row>
    <row r="135" spans="6:12" x14ac:dyDescent="0.15">
      <c r="F135" t="s">
        <v>740</v>
      </c>
      <c r="H135" s="68" t="s">
        <v>739</v>
      </c>
      <c r="K135" s="68" t="s">
        <v>739</v>
      </c>
      <c r="L135" s="68" t="s">
        <v>739</v>
      </c>
    </row>
    <row r="136" spans="6:12" x14ac:dyDescent="0.15">
      <c r="F136" t="s">
        <v>742</v>
      </c>
      <c r="H136" s="68" t="s">
        <v>741</v>
      </c>
      <c r="K136" s="68" t="s">
        <v>741</v>
      </c>
      <c r="L136" s="68" t="s">
        <v>741</v>
      </c>
    </row>
    <row r="137" spans="6:12" x14ac:dyDescent="0.15">
      <c r="H137" s="68" t="s">
        <v>743</v>
      </c>
      <c r="K137" s="68" t="s">
        <v>743</v>
      </c>
      <c r="L137" s="68" t="s">
        <v>743</v>
      </c>
    </row>
    <row r="138" spans="6:12" x14ac:dyDescent="0.15">
      <c r="H138" s="68" t="s">
        <v>744</v>
      </c>
      <c r="K138" s="68" t="s">
        <v>744</v>
      </c>
      <c r="L138" s="68" t="s">
        <v>744</v>
      </c>
    </row>
    <row r="139" spans="6:12" x14ac:dyDescent="0.15">
      <c r="H139" s="68" t="s">
        <v>745</v>
      </c>
      <c r="K139" s="68" t="s">
        <v>745</v>
      </c>
      <c r="L139" s="68" t="s">
        <v>745</v>
      </c>
    </row>
    <row r="140" spans="6:12" x14ac:dyDescent="0.15">
      <c r="H140" s="68" t="s">
        <v>746</v>
      </c>
      <c r="K140" s="68" t="s">
        <v>746</v>
      </c>
      <c r="L140" s="68" t="s">
        <v>746</v>
      </c>
    </row>
    <row r="141" spans="6:12" x14ac:dyDescent="0.15">
      <c r="H141" s="68" t="s">
        <v>747</v>
      </c>
      <c r="K141" s="68" t="s">
        <v>747</v>
      </c>
      <c r="L141" s="68" t="s">
        <v>747</v>
      </c>
    </row>
    <row r="142" spans="6:12" x14ac:dyDescent="0.15">
      <c r="H142" s="68" t="s">
        <v>748</v>
      </c>
      <c r="K142" s="68" t="s">
        <v>748</v>
      </c>
      <c r="L142" s="68" t="s">
        <v>748</v>
      </c>
    </row>
    <row r="143" spans="6:12" x14ac:dyDescent="0.15">
      <c r="H143" s="68" t="s">
        <v>749</v>
      </c>
      <c r="K143" s="68" t="s">
        <v>749</v>
      </c>
      <c r="L143" s="68" t="s">
        <v>749</v>
      </c>
    </row>
    <row r="144" spans="6:12" x14ac:dyDescent="0.15">
      <c r="H144" s="68" t="s">
        <v>750</v>
      </c>
      <c r="K144" s="68" t="s">
        <v>750</v>
      </c>
      <c r="L144" s="68" t="s">
        <v>750</v>
      </c>
    </row>
    <row r="145" spans="8:12" x14ac:dyDescent="0.15">
      <c r="H145" s="68" t="s">
        <v>751</v>
      </c>
      <c r="K145" s="68" t="s">
        <v>751</v>
      </c>
      <c r="L145" s="68" t="s">
        <v>751</v>
      </c>
    </row>
    <row r="146" spans="8:12" x14ac:dyDescent="0.15">
      <c r="H146" s="68" t="s">
        <v>752</v>
      </c>
      <c r="K146" s="68" t="s">
        <v>752</v>
      </c>
      <c r="L146" s="68" t="s">
        <v>752</v>
      </c>
    </row>
    <row r="147" spans="8:12" x14ac:dyDescent="0.15">
      <c r="H147" s="68" t="s">
        <v>753</v>
      </c>
      <c r="K147" s="68" t="s">
        <v>753</v>
      </c>
      <c r="L147" s="68" t="s">
        <v>753</v>
      </c>
    </row>
    <row r="148" spans="8:12" x14ac:dyDescent="0.15">
      <c r="H148" s="68" t="s">
        <v>754</v>
      </c>
      <c r="K148" s="68" t="s">
        <v>754</v>
      </c>
      <c r="L148" s="68" t="s">
        <v>754</v>
      </c>
    </row>
    <row r="149" spans="8:12" x14ac:dyDescent="0.15">
      <c r="H149" s="68" t="s">
        <v>755</v>
      </c>
      <c r="K149" s="68" t="s">
        <v>755</v>
      </c>
      <c r="L149" s="68" t="s">
        <v>755</v>
      </c>
    </row>
    <row r="150" spans="8:12" x14ac:dyDescent="0.15">
      <c r="H150" s="68" t="s">
        <v>756</v>
      </c>
      <c r="K150" s="68" t="s">
        <v>756</v>
      </c>
      <c r="L150" s="68" t="s">
        <v>756</v>
      </c>
    </row>
    <row r="151" spans="8:12" x14ac:dyDescent="0.15">
      <c r="H151" s="68" t="s">
        <v>757</v>
      </c>
      <c r="K151" s="68" t="s">
        <v>757</v>
      </c>
      <c r="L151" s="68" t="s">
        <v>757</v>
      </c>
    </row>
    <row r="152" spans="8:12" x14ac:dyDescent="0.15">
      <c r="H152" s="68" t="s">
        <v>758</v>
      </c>
      <c r="K152" s="68" t="s">
        <v>758</v>
      </c>
      <c r="L152" s="68" t="s">
        <v>758</v>
      </c>
    </row>
    <row r="153" spans="8:12" x14ac:dyDescent="0.15">
      <c r="H153" s="68" t="s">
        <v>759</v>
      </c>
      <c r="K153" s="68" t="s">
        <v>759</v>
      </c>
      <c r="L153" s="68" t="s">
        <v>759</v>
      </c>
    </row>
    <row r="154" spans="8:12" x14ac:dyDescent="0.15">
      <c r="H154" s="68" t="s">
        <v>760</v>
      </c>
      <c r="K154" s="68" t="s">
        <v>760</v>
      </c>
      <c r="L154" s="68" t="s">
        <v>760</v>
      </c>
    </row>
    <row r="155" spans="8:12" x14ac:dyDescent="0.15">
      <c r="H155" s="68" t="s">
        <v>761</v>
      </c>
      <c r="K155" s="68" t="s">
        <v>761</v>
      </c>
      <c r="L155" s="68" t="s">
        <v>761</v>
      </c>
    </row>
    <row r="156" spans="8:12" x14ac:dyDescent="0.15">
      <c r="H156" s="68" t="s">
        <v>762</v>
      </c>
      <c r="K156" s="68" t="s">
        <v>762</v>
      </c>
      <c r="L156" s="68" t="s">
        <v>762</v>
      </c>
    </row>
    <row r="157" spans="8:12" x14ac:dyDescent="0.15">
      <c r="H157" s="68" t="s">
        <v>763</v>
      </c>
      <c r="K157" s="68" t="s">
        <v>763</v>
      </c>
      <c r="L157" s="68" t="s">
        <v>763</v>
      </c>
    </row>
    <row r="158" spans="8:12" x14ac:dyDescent="0.15">
      <c r="H158" s="68" t="s">
        <v>764</v>
      </c>
      <c r="K158" s="68" t="s">
        <v>764</v>
      </c>
      <c r="L158" s="68" t="s">
        <v>764</v>
      </c>
    </row>
    <row r="159" spans="8:12" x14ac:dyDescent="0.15">
      <c r="H159" s="68" t="s">
        <v>765</v>
      </c>
      <c r="K159" s="68" t="s">
        <v>765</v>
      </c>
      <c r="L159" s="68" t="s">
        <v>765</v>
      </c>
    </row>
    <row r="160" spans="8:12" x14ac:dyDescent="0.15">
      <c r="H160" s="68" t="s">
        <v>766</v>
      </c>
      <c r="K160" s="68" t="s">
        <v>766</v>
      </c>
      <c r="L160" s="68" t="s">
        <v>766</v>
      </c>
    </row>
    <row r="161" spans="8:12" x14ac:dyDescent="0.15">
      <c r="H161" s="68" t="s">
        <v>767</v>
      </c>
      <c r="K161" s="68" t="s">
        <v>767</v>
      </c>
      <c r="L161" s="68" t="s">
        <v>767</v>
      </c>
    </row>
    <row r="162" spans="8:12" x14ac:dyDescent="0.15">
      <c r="H162" s="68" t="s">
        <v>768</v>
      </c>
      <c r="K162" s="68" t="s">
        <v>768</v>
      </c>
      <c r="L162" s="68" t="s">
        <v>768</v>
      </c>
    </row>
    <row r="163" spans="8:12" x14ac:dyDescent="0.15">
      <c r="H163" s="68" t="s">
        <v>769</v>
      </c>
      <c r="K163" s="68" t="s">
        <v>769</v>
      </c>
      <c r="L163" s="68" t="s">
        <v>769</v>
      </c>
    </row>
    <row r="164" spans="8:12" x14ac:dyDescent="0.15">
      <c r="H164" s="68" t="s">
        <v>770</v>
      </c>
      <c r="K164" s="68" t="s">
        <v>770</v>
      </c>
      <c r="L164" s="68" t="s">
        <v>770</v>
      </c>
    </row>
    <row r="165" spans="8:12" x14ac:dyDescent="0.15">
      <c r="H165" s="68" t="s">
        <v>771</v>
      </c>
      <c r="K165" s="68" t="s">
        <v>771</v>
      </c>
      <c r="L165" s="68" t="s">
        <v>771</v>
      </c>
    </row>
    <row r="166" spans="8:12" x14ac:dyDescent="0.15">
      <c r="H166" s="68" t="s">
        <v>772</v>
      </c>
      <c r="K166" s="68" t="s">
        <v>772</v>
      </c>
      <c r="L166" s="68" t="s">
        <v>772</v>
      </c>
    </row>
    <row r="167" spans="8:12" x14ac:dyDescent="0.15">
      <c r="H167" s="68" t="s">
        <v>773</v>
      </c>
      <c r="K167" s="68" t="s">
        <v>773</v>
      </c>
      <c r="L167" s="68" t="s">
        <v>773</v>
      </c>
    </row>
    <row r="168" spans="8:12" x14ac:dyDescent="0.15">
      <c r="H168" s="68" t="s">
        <v>774</v>
      </c>
      <c r="K168" s="68" t="s">
        <v>774</v>
      </c>
      <c r="L168" s="68" t="s">
        <v>774</v>
      </c>
    </row>
    <row r="169" spans="8:12" x14ac:dyDescent="0.15">
      <c r="H169" s="68" t="s">
        <v>775</v>
      </c>
      <c r="K169" s="68" t="s">
        <v>775</v>
      </c>
      <c r="L169" s="68" t="s">
        <v>775</v>
      </c>
    </row>
    <row r="170" spans="8:12" x14ac:dyDescent="0.15">
      <c r="H170" s="68" t="s">
        <v>776</v>
      </c>
      <c r="K170" s="68" t="s">
        <v>776</v>
      </c>
      <c r="L170" s="68" t="s">
        <v>776</v>
      </c>
    </row>
    <row r="171" spans="8:12" x14ac:dyDescent="0.15">
      <c r="H171" s="68" t="s">
        <v>777</v>
      </c>
      <c r="K171" s="68" t="s">
        <v>777</v>
      </c>
      <c r="L171" s="68" t="s">
        <v>777</v>
      </c>
    </row>
    <row r="172" spans="8:12" x14ac:dyDescent="0.15">
      <c r="H172" s="68" t="s">
        <v>778</v>
      </c>
      <c r="K172" s="68" t="s">
        <v>778</v>
      </c>
      <c r="L172" s="68" t="s">
        <v>778</v>
      </c>
    </row>
    <row r="173" spans="8:12" x14ac:dyDescent="0.15">
      <c r="H173" s="68" t="s">
        <v>779</v>
      </c>
      <c r="K173" s="68" t="s">
        <v>779</v>
      </c>
      <c r="L173" s="68" t="s">
        <v>779</v>
      </c>
    </row>
    <row r="174" spans="8:12" x14ac:dyDescent="0.15">
      <c r="H174" s="68" t="s">
        <v>780</v>
      </c>
      <c r="K174" s="68" t="s">
        <v>780</v>
      </c>
      <c r="L174" s="68" t="s">
        <v>780</v>
      </c>
    </row>
    <row r="175" spans="8:12" x14ac:dyDescent="0.15">
      <c r="H175" s="68" t="s">
        <v>781</v>
      </c>
      <c r="K175" s="68" t="s">
        <v>781</v>
      </c>
      <c r="L175" s="68" t="s">
        <v>781</v>
      </c>
    </row>
    <row r="176" spans="8:12" x14ac:dyDescent="0.15">
      <c r="H176" s="68" t="s">
        <v>782</v>
      </c>
      <c r="K176" s="68" t="s">
        <v>782</v>
      </c>
      <c r="L176" s="68" t="s">
        <v>782</v>
      </c>
    </row>
    <row r="177" spans="8:12" x14ac:dyDescent="0.15">
      <c r="H177" s="68" t="s">
        <v>783</v>
      </c>
      <c r="K177" s="68" t="s">
        <v>783</v>
      </c>
      <c r="L177" s="68" t="s">
        <v>783</v>
      </c>
    </row>
    <row r="178" spans="8:12" x14ac:dyDescent="0.15">
      <c r="H178" s="68" t="s">
        <v>784</v>
      </c>
      <c r="K178" s="68" t="s">
        <v>784</v>
      </c>
      <c r="L178" s="68" t="s">
        <v>784</v>
      </c>
    </row>
    <row r="179" spans="8:12" x14ac:dyDescent="0.15">
      <c r="H179" s="68" t="s">
        <v>785</v>
      </c>
      <c r="K179" s="68" t="s">
        <v>785</v>
      </c>
      <c r="L179" s="68" t="s">
        <v>785</v>
      </c>
    </row>
    <row r="180" spans="8:12" x14ac:dyDescent="0.15">
      <c r="H180" s="68" t="s">
        <v>786</v>
      </c>
      <c r="K180" s="68" t="s">
        <v>786</v>
      </c>
      <c r="L180" s="68" t="s">
        <v>786</v>
      </c>
    </row>
    <row r="181" spans="8:12" x14ac:dyDescent="0.15">
      <c r="H181" s="68" t="s">
        <v>787</v>
      </c>
      <c r="K181" s="68" t="s">
        <v>787</v>
      </c>
      <c r="L181" s="68" t="s">
        <v>787</v>
      </c>
    </row>
    <row r="182" spans="8:12" x14ac:dyDescent="0.15">
      <c r="H182" s="68" t="s">
        <v>788</v>
      </c>
      <c r="K182" s="68" t="s">
        <v>788</v>
      </c>
      <c r="L182" s="68" t="s">
        <v>788</v>
      </c>
    </row>
    <row r="183" spans="8:12" x14ac:dyDescent="0.15">
      <c r="H183" s="68" t="s">
        <v>789</v>
      </c>
      <c r="K183" s="68" t="s">
        <v>789</v>
      </c>
      <c r="L183" s="68" t="s">
        <v>789</v>
      </c>
    </row>
    <row r="184" spans="8:12" x14ac:dyDescent="0.15">
      <c r="H184" s="68" t="s">
        <v>790</v>
      </c>
      <c r="K184" s="68" t="s">
        <v>790</v>
      </c>
      <c r="L184" s="68" t="s">
        <v>790</v>
      </c>
    </row>
    <row r="185" spans="8:12" x14ac:dyDescent="0.15">
      <c r="H185" s="68" t="s">
        <v>791</v>
      </c>
      <c r="K185" s="68" t="s">
        <v>791</v>
      </c>
      <c r="L185" s="68" t="s">
        <v>791</v>
      </c>
    </row>
    <row r="186" spans="8:12" x14ac:dyDescent="0.15">
      <c r="H186" s="68" t="s">
        <v>792</v>
      </c>
      <c r="K186" s="68" t="s">
        <v>792</v>
      </c>
      <c r="L186" s="68" t="s">
        <v>792</v>
      </c>
    </row>
    <row r="187" spans="8:12" x14ac:dyDescent="0.15">
      <c r="H187" s="68" t="s">
        <v>793</v>
      </c>
      <c r="K187" s="68" t="s">
        <v>793</v>
      </c>
      <c r="L187" s="68" t="s">
        <v>793</v>
      </c>
    </row>
    <row r="188" spans="8:12" x14ac:dyDescent="0.15">
      <c r="H188" s="68" t="s">
        <v>794</v>
      </c>
      <c r="K188" s="68" t="s">
        <v>794</v>
      </c>
      <c r="L188" s="68" t="s">
        <v>794</v>
      </c>
    </row>
    <row r="189" spans="8:12" x14ac:dyDescent="0.15">
      <c r="H189" s="68" t="s">
        <v>795</v>
      </c>
      <c r="K189" s="68" t="s">
        <v>795</v>
      </c>
      <c r="L189" s="68" t="s">
        <v>795</v>
      </c>
    </row>
    <row r="190" spans="8:12" x14ac:dyDescent="0.15">
      <c r="H190" s="68" t="s">
        <v>796</v>
      </c>
      <c r="K190" s="68" t="s">
        <v>796</v>
      </c>
      <c r="L190" s="68" t="s">
        <v>796</v>
      </c>
    </row>
    <row r="191" spans="8:12" x14ac:dyDescent="0.15">
      <c r="H191" s="68" t="s">
        <v>797</v>
      </c>
      <c r="K191" s="68" t="s">
        <v>797</v>
      </c>
      <c r="L191" s="68" t="s">
        <v>797</v>
      </c>
    </row>
    <row r="192" spans="8:12" x14ac:dyDescent="0.15">
      <c r="H192" s="68" t="s">
        <v>798</v>
      </c>
      <c r="K192" s="68" t="s">
        <v>798</v>
      </c>
      <c r="L192" s="68" t="s">
        <v>798</v>
      </c>
    </row>
    <row r="193" spans="8:12" x14ac:dyDescent="0.15">
      <c r="H193" s="68" t="s">
        <v>799</v>
      </c>
      <c r="K193" s="68" t="s">
        <v>799</v>
      </c>
      <c r="L193" s="68" t="s">
        <v>799</v>
      </c>
    </row>
    <row r="194" spans="8:12" x14ac:dyDescent="0.15">
      <c r="H194" s="68" t="s">
        <v>800</v>
      </c>
      <c r="K194" s="68" t="s">
        <v>800</v>
      </c>
      <c r="L194" s="68" t="s">
        <v>800</v>
      </c>
    </row>
    <row r="195" spans="8:12" x14ac:dyDescent="0.15">
      <c r="H195" s="68" t="s">
        <v>801</v>
      </c>
      <c r="K195" s="68" t="s">
        <v>801</v>
      </c>
      <c r="L195" s="68" t="s">
        <v>801</v>
      </c>
    </row>
    <row r="196" spans="8:12" x14ac:dyDescent="0.15">
      <c r="H196" s="68" t="s">
        <v>802</v>
      </c>
      <c r="K196" s="68" t="s">
        <v>802</v>
      </c>
      <c r="L196" s="68" t="s">
        <v>802</v>
      </c>
    </row>
    <row r="197" spans="8:12" x14ac:dyDescent="0.15">
      <c r="H197" s="68" t="s">
        <v>803</v>
      </c>
      <c r="K197" s="68" t="s">
        <v>803</v>
      </c>
      <c r="L197" s="68" t="s">
        <v>803</v>
      </c>
    </row>
    <row r="198" spans="8:12" x14ac:dyDescent="0.15">
      <c r="H198" s="68" t="s">
        <v>804</v>
      </c>
      <c r="K198" s="68" t="s">
        <v>804</v>
      </c>
      <c r="L198" s="68" t="s">
        <v>804</v>
      </c>
    </row>
    <row r="199" spans="8:12" x14ac:dyDescent="0.15">
      <c r="H199" s="68" t="s">
        <v>805</v>
      </c>
      <c r="K199" s="68" t="s">
        <v>805</v>
      </c>
      <c r="L199" s="68" t="s">
        <v>805</v>
      </c>
    </row>
    <row r="200" spans="8:12" x14ac:dyDescent="0.15">
      <c r="H200" s="68" t="s">
        <v>806</v>
      </c>
      <c r="K200" s="68" t="s">
        <v>806</v>
      </c>
      <c r="L200" s="68" t="s">
        <v>806</v>
      </c>
    </row>
    <row r="201" spans="8:12" x14ac:dyDescent="0.15">
      <c r="H201" s="68" t="s">
        <v>807</v>
      </c>
      <c r="K201" s="68" t="s">
        <v>807</v>
      </c>
      <c r="L201" s="68" t="s">
        <v>807</v>
      </c>
    </row>
    <row r="202" spans="8:12" x14ac:dyDescent="0.15">
      <c r="H202" s="68" t="s">
        <v>808</v>
      </c>
      <c r="K202" s="68" t="s">
        <v>808</v>
      </c>
      <c r="L202" s="68" t="s">
        <v>808</v>
      </c>
    </row>
    <row r="203" spans="8:12" x14ac:dyDescent="0.15">
      <c r="H203" s="68" t="s">
        <v>809</v>
      </c>
      <c r="K203" s="68" t="s">
        <v>809</v>
      </c>
      <c r="L203" s="68" t="s">
        <v>809</v>
      </c>
    </row>
    <row r="204" spans="8:12" x14ac:dyDescent="0.15">
      <c r="H204" s="68" t="s">
        <v>810</v>
      </c>
      <c r="K204" s="68" t="s">
        <v>810</v>
      </c>
      <c r="L204" s="68" t="s">
        <v>810</v>
      </c>
    </row>
    <row r="205" spans="8:12" x14ac:dyDescent="0.15">
      <c r="H205" s="68" t="s">
        <v>811</v>
      </c>
      <c r="K205" s="68" t="s">
        <v>811</v>
      </c>
      <c r="L205" s="68" t="s">
        <v>811</v>
      </c>
    </row>
    <row r="206" spans="8:12" x14ac:dyDescent="0.15">
      <c r="H206" s="68" t="s">
        <v>812</v>
      </c>
      <c r="K206" s="68" t="s">
        <v>812</v>
      </c>
      <c r="L206" s="68" t="s">
        <v>812</v>
      </c>
    </row>
    <row r="207" spans="8:12" x14ac:dyDescent="0.15">
      <c r="H207" s="68" t="s">
        <v>813</v>
      </c>
      <c r="K207" s="68" t="s">
        <v>813</v>
      </c>
      <c r="L207" s="68" t="s">
        <v>813</v>
      </c>
    </row>
    <row r="208" spans="8:12" x14ac:dyDescent="0.15">
      <c r="H208" s="68" t="s">
        <v>814</v>
      </c>
      <c r="K208" s="68" t="s">
        <v>814</v>
      </c>
      <c r="L208" s="68" t="s">
        <v>814</v>
      </c>
    </row>
    <row r="209" spans="8:12" x14ac:dyDescent="0.15">
      <c r="H209" s="68" t="s">
        <v>815</v>
      </c>
      <c r="K209" s="68" t="s">
        <v>815</v>
      </c>
      <c r="L209" s="68" t="s">
        <v>815</v>
      </c>
    </row>
    <row r="210" spans="8:12" x14ac:dyDescent="0.15">
      <c r="H210" s="68" t="s">
        <v>816</v>
      </c>
      <c r="K210" s="68" t="s">
        <v>816</v>
      </c>
      <c r="L210" s="68" t="s">
        <v>816</v>
      </c>
    </row>
    <row r="211" spans="8:12" x14ac:dyDescent="0.15">
      <c r="H211" s="68" t="s">
        <v>817</v>
      </c>
      <c r="K211" s="68" t="s">
        <v>817</v>
      </c>
      <c r="L211" s="68" t="s">
        <v>817</v>
      </c>
    </row>
    <row r="212" spans="8:12" x14ac:dyDescent="0.15">
      <c r="H212" s="68" t="s">
        <v>818</v>
      </c>
      <c r="K212" s="68" t="s">
        <v>818</v>
      </c>
      <c r="L212" s="68" t="s">
        <v>818</v>
      </c>
    </row>
    <row r="213" spans="8:12" x14ac:dyDescent="0.15">
      <c r="H213" s="68" t="s">
        <v>819</v>
      </c>
      <c r="K213" s="68" t="s">
        <v>819</v>
      </c>
      <c r="L213" s="68" t="s">
        <v>819</v>
      </c>
    </row>
    <row r="214" spans="8:12" x14ac:dyDescent="0.15">
      <c r="H214" s="68" t="s">
        <v>820</v>
      </c>
      <c r="K214" s="68" t="s">
        <v>820</v>
      </c>
      <c r="L214" s="68" t="s">
        <v>820</v>
      </c>
    </row>
    <row r="215" spans="8:12" x14ac:dyDescent="0.15">
      <c r="H215" s="68" t="s">
        <v>821</v>
      </c>
      <c r="K215" s="68" t="s">
        <v>821</v>
      </c>
      <c r="L215" s="68" t="s">
        <v>821</v>
      </c>
    </row>
    <row r="216" spans="8:12" x14ac:dyDescent="0.15">
      <c r="H216" s="68" t="s">
        <v>822</v>
      </c>
      <c r="K216" s="68" t="s">
        <v>822</v>
      </c>
      <c r="L216" s="68" t="s">
        <v>822</v>
      </c>
    </row>
    <row r="217" spans="8:12" x14ac:dyDescent="0.15">
      <c r="H217" s="68" t="s">
        <v>823</v>
      </c>
      <c r="K217" s="68" t="s">
        <v>823</v>
      </c>
      <c r="L217" s="68" t="s">
        <v>823</v>
      </c>
    </row>
    <row r="218" spans="8:12" x14ac:dyDescent="0.15">
      <c r="H218" s="68" t="s">
        <v>824</v>
      </c>
      <c r="K218" s="68" t="s">
        <v>824</v>
      </c>
      <c r="L218" s="68" t="s">
        <v>824</v>
      </c>
    </row>
    <row r="219" spans="8:12" x14ac:dyDescent="0.15">
      <c r="H219" s="68" t="s">
        <v>825</v>
      </c>
      <c r="K219" s="68" t="s">
        <v>825</v>
      </c>
      <c r="L219" s="68" t="s">
        <v>825</v>
      </c>
    </row>
    <row r="220" spans="8:12" x14ac:dyDescent="0.15">
      <c r="H220" s="68" t="s">
        <v>826</v>
      </c>
      <c r="K220" s="68" t="s">
        <v>826</v>
      </c>
      <c r="L220" s="68" t="s">
        <v>826</v>
      </c>
    </row>
    <row r="221" spans="8:12" x14ac:dyDescent="0.15">
      <c r="H221" s="68" t="s">
        <v>827</v>
      </c>
      <c r="K221" s="68" t="s">
        <v>827</v>
      </c>
      <c r="L221" s="68" t="s">
        <v>827</v>
      </c>
    </row>
    <row r="222" spans="8:12" x14ac:dyDescent="0.15">
      <c r="H222" s="68" t="s">
        <v>828</v>
      </c>
      <c r="K222" s="68" t="s">
        <v>828</v>
      </c>
      <c r="L222" s="68" t="s">
        <v>828</v>
      </c>
    </row>
    <row r="223" spans="8:12" x14ac:dyDescent="0.15">
      <c r="H223" s="68" t="s">
        <v>829</v>
      </c>
      <c r="K223" s="68" t="s">
        <v>829</v>
      </c>
      <c r="L223" s="68" t="s">
        <v>829</v>
      </c>
    </row>
    <row r="224" spans="8:12" x14ac:dyDescent="0.15">
      <c r="H224" s="68" t="s">
        <v>830</v>
      </c>
      <c r="K224" s="68" t="s">
        <v>830</v>
      </c>
      <c r="L224" s="68" t="s">
        <v>830</v>
      </c>
    </row>
    <row r="225" spans="8:12" x14ac:dyDescent="0.15">
      <c r="H225" s="68" t="s">
        <v>831</v>
      </c>
      <c r="K225" s="68" t="s">
        <v>831</v>
      </c>
      <c r="L225" s="68" t="s">
        <v>831</v>
      </c>
    </row>
    <row r="226" spans="8:12" x14ac:dyDescent="0.15">
      <c r="H226" s="68" t="s">
        <v>832</v>
      </c>
      <c r="K226" s="68" t="s">
        <v>832</v>
      </c>
      <c r="L226" s="68" t="s">
        <v>832</v>
      </c>
    </row>
    <row r="227" spans="8:12" x14ac:dyDescent="0.15">
      <c r="H227" s="68" t="s">
        <v>833</v>
      </c>
      <c r="K227" s="68" t="s">
        <v>833</v>
      </c>
      <c r="L227" s="68" t="s">
        <v>833</v>
      </c>
    </row>
    <row r="228" spans="8:12" x14ac:dyDescent="0.15">
      <c r="H228" s="68" t="s">
        <v>834</v>
      </c>
      <c r="K228" s="68" t="s">
        <v>834</v>
      </c>
      <c r="L228" s="68" t="s">
        <v>834</v>
      </c>
    </row>
    <row r="229" spans="8:12" x14ac:dyDescent="0.15">
      <c r="H229" s="68" t="s">
        <v>835</v>
      </c>
      <c r="K229" s="68" t="s">
        <v>835</v>
      </c>
      <c r="L229" s="68" t="s">
        <v>835</v>
      </c>
    </row>
    <row r="230" spans="8:12" x14ac:dyDescent="0.15">
      <c r="H230" s="68" t="s">
        <v>836</v>
      </c>
      <c r="K230" s="68" t="s">
        <v>836</v>
      </c>
      <c r="L230" s="68" t="s">
        <v>836</v>
      </c>
    </row>
    <row r="231" spans="8:12" x14ac:dyDescent="0.15">
      <c r="H231" s="68" t="s">
        <v>837</v>
      </c>
      <c r="K231" s="68" t="s">
        <v>837</v>
      </c>
      <c r="L231" s="68" t="s">
        <v>837</v>
      </c>
    </row>
    <row r="232" spans="8:12" x14ac:dyDescent="0.15">
      <c r="H232" s="68" t="s">
        <v>838</v>
      </c>
      <c r="K232" s="68" t="s">
        <v>838</v>
      </c>
      <c r="L232" s="68" t="s">
        <v>838</v>
      </c>
    </row>
    <row r="233" spans="8:12" x14ac:dyDescent="0.15">
      <c r="H233" s="68" t="s">
        <v>839</v>
      </c>
      <c r="K233" s="68" t="s">
        <v>839</v>
      </c>
      <c r="L233" s="68" t="s">
        <v>839</v>
      </c>
    </row>
    <row r="234" spans="8:12" x14ac:dyDescent="0.15">
      <c r="H234" s="68" t="s">
        <v>840</v>
      </c>
      <c r="K234" s="68" t="s">
        <v>840</v>
      </c>
      <c r="L234" s="68" t="s">
        <v>840</v>
      </c>
    </row>
    <row r="235" spans="8:12" x14ac:dyDescent="0.15">
      <c r="H235" s="68" t="s">
        <v>841</v>
      </c>
      <c r="K235" s="68" t="s">
        <v>841</v>
      </c>
      <c r="L235" s="68" t="s">
        <v>841</v>
      </c>
    </row>
    <row r="236" spans="8:12" x14ac:dyDescent="0.15">
      <c r="H236" s="68" t="s">
        <v>842</v>
      </c>
      <c r="K236" s="68" t="s">
        <v>842</v>
      </c>
      <c r="L236" s="68" t="s">
        <v>842</v>
      </c>
    </row>
    <row r="237" spans="8:12" x14ac:dyDescent="0.15">
      <c r="H237" s="68" t="s">
        <v>843</v>
      </c>
      <c r="K237" s="68" t="s">
        <v>843</v>
      </c>
      <c r="L237" s="68" t="s">
        <v>843</v>
      </c>
    </row>
    <row r="238" spans="8:12" x14ac:dyDescent="0.15">
      <c r="H238" s="68" t="s">
        <v>844</v>
      </c>
      <c r="K238" s="68" t="s">
        <v>844</v>
      </c>
      <c r="L238" s="68" t="s">
        <v>844</v>
      </c>
    </row>
    <row r="239" spans="8:12" x14ac:dyDescent="0.15">
      <c r="H239" s="68" t="s">
        <v>845</v>
      </c>
      <c r="K239" s="68" t="s">
        <v>845</v>
      </c>
      <c r="L239" s="68" t="s">
        <v>845</v>
      </c>
    </row>
    <row r="240" spans="8:12" x14ac:dyDescent="0.15">
      <c r="H240" s="68" t="s">
        <v>846</v>
      </c>
      <c r="K240" s="68" t="s">
        <v>846</v>
      </c>
      <c r="L240" s="68" t="s">
        <v>846</v>
      </c>
    </row>
    <row r="241" spans="8:12" x14ac:dyDescent="0.15">
      <c r="H241" s="68" t="s">
        <v>847</v>
      </c>
      <c r="K241" s="68" t="s">
        <v>847</v>
      </c>
      <c r="L241" s="68" t="s">
        <v>847</v>
      </c>
    </row>
    <row r="242" spans="8:12" x14ac:dyDescent="0.15">
      <c r="H242" s="68" t="s">
        <v>848</v>
      </c>
      <c r="K242" s="68" t="s">
        <v>848</v>
      </c>
      <c r="L242" s="68" t="s">
        <v>848</v>
      </c>
    </row>
    <row r="243" spans="8:12" x14ac:dyDescent="0.15">
      <c r="H243" s="68" t="s">
        <v>849</v>
      </c>
      <c r="K243" s="68" t="s">
        <v>849</v>
      </c>
      <c r="L243" s="68" t="s">
        <v>849</v>
      </c>
    </row>
    <row r="244" spans="8:12" x14ac:dyDescent="0.15">
      <c r="H244" s="68" t="s">
        <v>850</v>
      </c>
      <c r="K244" s="68" t="s">
        <v>850</v>
      </c>
      <c r="L244" s="68" t="s">
        <v>850</v>
      </c>
    </row>
    <row r="245" spans="8:12" x14ac:dyDescent="0.15">
      <c r="H245" s="68" t="s">
        <v>851</v>
      </c>
      <c r="K245" s="68" t="s">
        <v>851</v>
      </c>
      <c r="L245" s="68" t="s">
        <v>851</v>
      </c>
    </row>
    <row r="246" spans="8:12" x14ac:dyDescent="0.15">
      <c r="H246" s="68" t="s">
        <v>852</v>
      </c>
      <c r="K246" s="68" t="s">
        <v>852</v>
      </c>
      <c r="L246" s="68" t="s">
        <v>852</v>
      </c>
    </row>
    <row r="247" spans="8:12" x14ac:dyDescent="0.15">
      <c r="H247" s="68" t="s">
        <v>853</v>
      </c>
      <c r="K247" s="68" t="s">
        <v>853</v>
      </c>
      <c r="L247" s="68" t="s">
        <v>853</v>
      </c>
    </row>
    <row r="248" spans="8:12" x14ac:dyDescent="0.15">
      <c r="H248" s="68" t="s">
        <v>854</v>
      </c>
      <c r="K248" s="68" t="s">
        <v>854</v>
      </c>
      <c r="L248" s="68" t="s">
        <v>854</v>
      </c>
    </row>
    <row r="249" spans="8:12" x14ac:dyDescent="0.15">
      <c r="H249" s="68" t="s">
        <v>855</v>
      </c>
      <c r="K249" s="68" t="s">
        <v>855</v>
      </c>
      <c r="L249" s="68" t="s">
        <v>855</v>
      </c>
    </row>
    <row r="250" spans="8:12" x14ac:dyDescent="0.15">
      <c r="H250" s="68" t="s">
        <v>856</v>
      </c>
      <c r="K250" s="68" t="s">
        <v>856</v>
      </c>
      <c r="L250" s="68" t="s">
        <v>856</v>
      </c>
    </row>
    <row r="251" spans="8:12" x14ac:dyDescent="0.15">
      <c r="H251" s="68" t="s">
        <v>857</v>
      </c>
      <c r="K251" s="68" t="s">
        <v>857</v>
      </c>
      <c r="L251" s="68" t="s">
        <v>857</v>
      </c>
    </row>
    <row r="252" spans="8:12" x14ac:dyDescent="0.15">
      <c r="H252" s="68" t="s">
        <v>858</v>
      </c>
      <c r="K252" s="68" t="s">
        <v>858</v>
      </c>
      <c r="L252" s="68" t="s">
        <v>858</v>
      </c>
    </row>
    <row r="253" spans="8:12" x14ac:dyDescent="0.15">
      <c r="H253" s="68" t="s">
        <v>859</v>
      </c>
      <c r="K253" s="68" t="s">
        <v>859</v>
      </c>
      <c r="L253" s="68" t="s">
        <v>859</v>
      </c>
    </row>
    <row r="254" spans="8:12" x14ac:dyDescent="0.15">
      <c r="H254" s="68" t="s">
        <v>860</v>
      </c>
      <c r="K254" s="68" t="s">
        <v>860</v>
      </c>
      <c r="L254" s="68" t="s">
        <v>860</v>
      </c>
    </row>
    <row r="255" spans="8:12" x14ac:dyDescent="0.15">
      <c r="H255" s="68" t="s">
        <v>861</v>
      </c>
      <c r="K255" s="68" t="s">
        <v>861</v>
      </c>
      <c r="L255" s="68" t="s">
        <v>861</v>
      </c>
    </row>
    <row r="256" spans="8:12" x14ac:dyDescent="0.15">
      <c r="H256" s="68" t="s">
        <v>862</v>
      </c>
      <c r="K256" s="68" t="s">
        <v>862</v>
      </c>
      <c r="L256" s="68" t="s">
        <v>862</v>
      </c>
    </row>
    <row r="257" spans="8:12" x14ac:dyDescent="0.15">
      <c r="H257" s="68" t="s">
        <v>863</v>
      </c>
      <c r="K257" s="68" t="s">
        <v>863</v>
      </c>
      <c r="L257" s="68" t="s">
        <v>863</v>
      </c>
    </row>
    <row r="258" spans="8:12" x14ac:dyDescent="0.15">
      <c r="H258" s="68" t="s">
        <v>864</v>
      </c>
      <c r="K258" s="68" t="s">
        <v>864</v>
      </c>
      <c r="L258" s="68" t="s">
        <v>864</v>
      </c>
    </row>
    <row r="259" spans="8:12" x14ac:dyDescent="0.15">
      <c r="H259" s="68" t="s">
        <v>865</v>
      </c>
      <c r="K259" s="68" t="s">
        <v>865</v>
      </c>
      <c r="L259" s="68" t="s">
        <v>865</v>
      </c>
    </row>
    <row r="260" spans="8:12" x14ac:dyDescent="0.15">
      <c r="H260" s="68" t="s">
        <v>866</v>
      </c>
      <c r="K260" s="68" t="s">
        <v>866</v>
      </c>
      <c r="L260" s="68" t="s">
        <v>866</v>
      </c>
    </row>
    <row r="261" spans="8:12" x14ac:dyDescent="0.15">
      <c r="H261" s="68" t="s">
        <v>867</v>
      </c>
      <c r="K261" s="68" t="s">
        <v>867</v>
      </c>
      <c r="L261" s="68" t="s">
        <v>867</v>
      </c>
    </row>
    <row r="262" spans="8:12" x14ac:dyDescent="0.15">
      <c r="H262" s="68" t="s">
        <v>868</v>
      </c>
      <c r="K262" s="68" t="s">
        <v>868</v>
      </c>
      <c r="L262" s="68" t="s">
        <v>868</v>
      </c>
    </row>
    <row r="263" spans="8:12" x14ac:dyDescent="0.15">
      <c r="H263" s="68" t="s">
        <v>869</v>
      </c>
      <c r="K263" s="68" t="s">
        <v>869</v>
      </c>
      <c r="L263" s="68" t="s">
        <v>869</v>
      </c>
    </row>
    <row r="264" spans="8:12" x14ac:dyDescent="0.15">
      <c r="H264" s="68" t="s">
        <v>870</v>
      </c>
      <c r="K264" s="68" t="s">
        <v>870</v>
      </c>
      <c r="L264" s="68" t="s">
        <v>870</v>
      </c>
    </row>
    <row r="265" spans="8:12" x14ac:dyDescent="0.15">
      <c r="H265" s="68" t="s">
        <v>871</v>
      </c>
      <c r="K265" s="68" t="s">
        <v>871</v>
      </c>
      <c r="L265" s="68" t="s">
        <v>871</v>
      </c>
    </row>
    <row r="266" spans="8:12" x14ac:dyDescent="0.15">
      <c r="H266" s="68" t="s">
        <v>872</v>
      </c>
      <c r="K266" s="68" t="s">
        <v>872</v>
      </c>
      <c r="L266" s="68" t="s">
        <v>872</v>
      </c>
    </row>
    <row r="267" spans="8:12" x14ac:dyDescent="0.15">
      <c r="H267" s="68" t="s">
        <v>873</v>
      </c>
      <c r="K267" s="68" t="s">
        <v>873</v>
      </c>
      <c r="L267" s="68" t="s">
        <v>873</v>
      </c>
    </row>
    <row r="268" spans="8:12" x14ac:dyDescent="0.15">
      <c r="H268" s="68" t="s">
        <v>874</v>
      </c>
      <c r="K268" s="68" t="s">
        <v>874</v>
      </c>
      <c r="L268" s="68" t="s">
        <v>874</v>
      </c>
    </row>
    <row r="269" spans="8:12" x14ac:dyDescent="0.15">
      <c r="H269" s="68" t="s">
        <v>875</v>
      </c>
      <c r="K269" s="68" t="s">
        <v>875</v>
      </c>
      <c r="L269" s="68" t="s">
        <v>875</v>
      </c>
    </row>
    <row r="270" spans="8:12" x14ac:dyDescent="0.15">
      <c r="H270" s="68" t="s">
        <v>876</v>
      </c>
      <c r="K270" s="68" t="s">
        <v>876</v>
      </c>
      <c r="L270" s="68" t="s">
        <v>876</v>
      </c>
    </row>
    <row r="271" spans="8:12" x14ac:dyDescent="0.15">
      <c r="H271" s="68" t="s">
        <v>877</v>
      </c>
      <c r="K271" s="68" t="s">
        <v>877</v>
      </c>
      <c r="L271" s="68" t="s">
        <v>877</v>
      </c>
    </row>
    <row r="272" spans="8:12" x14ac:dyDescent="0.15">
      <c r="H272" s="68" t="s">
        <v>878</v>
      </c>
      <c r="K272" s="68" t="s">
        <v>878</v>
      </c>
      <c r="L272" s="68" t="s">
        <v>878</v>
      </c>
    </row>
    <row r="273" spans="8:12" x14ac:dyDescent="0.15">
      <c r="H273" s="68" t="s">
        <v>879</v>
      </c>
      <c r="K273" s="68" t="s">
        <v>879</v>
      </c>
      <c r="L273" s="68" t="s">
        <v>879</v>
      </c>
    </row>
    <row r="274" spans="8:12" x14ac:dyDescent="0.15">
      <c r="H274" s="68" t="s">
        <v>880</v>
      </c>
      <c r="K274" s="68" t="s">
        <v>880</v>
      </c>
      <c r="L274" s="68" t="s">
        <v>880</v>
      </c>
    </row>
    <row r="275" spans="8:12" x14ac:dyDescent="0.15">
      <c r="H275" s="68" t="s">
        <v>881</v>
      </c>
      <c r="K275" s="68" t="s">
        <v>881</v>
      </c>
      <c r="L275" s="68" t="s">
        <v>881</v>
      </c>
    </row>
    <row r="276" spans="8:12" x14ac:dyDescent="0.15">
      <c r="H276" s="68" t="s">
        <v>882</v>
      </c>
      <c r="K276" s="68" t="s">
        <v>882</v>
      </c>
      <c r="L276" s="68" t="s">
        <v>882</v>
      </c>
    </row>
    <row r="277" spans="8:12" x14ac:dyDescent="0.15">
      <c r="H277" s="68" t="s">
        <v>883</v>
      </c>
      <c r="K277" s="68" t="s">
        <v>883</v>
      </c>
      <c r="L277" s="68" t="s">
        <v>883</v>
      </c>
    </row>
    <row r="278" spans="8:12" x14ac:dyDescent="0.15">
      <c r="H278" s="68" t="s">
        <v>884</v>
      </c>
      <c r="K278" s="68" t="s">
        <v>884</v>
      </c>
      <c r="L278" s="68" t="s">
        <v>884</v>
      </c>
    </row>
    <row r="279" spans="8:12" x14ac:dyDescent="0.15">
      <c r="H279" s="68" t="s">
        <v>885</v>
      </c>
      <c r="K279" s="68" t="s">
        <v>885</v>
      </c>
      <c r="L279" s="68" t="s">
        <v>885</v>
      </c>
    </row>
    <row r="280" spans="8:12" x14ac:dyDescent="0.15">
      <c r="H280" s="68" t="s">
        <v>886</v>
      </c>
      <c r="K280" s="68" t="s">
        <v>886</v>
      </c>
      <c r="L280" s="68" t="s">
        <v>886</v>
      </c>
    </row>
    <row r="281" spans="8:12" x14ac:dyDescent="0.15">
      <c r="H281" s="68" t="s">
        <v>887</v>
      </c>
      <c r="K281" s="68" t="s">
        <v>887</v>
      </c>
      <c r="L281" s="68" t="s">
        <v>887</v>
      </c>
    </row>
    <row r="282" spans="8:12" x14ac:dyDescent="0.15">
      <c r="H282" s="68" t="s">
        <v>888</v>
      </c>
      <c r="K282" s="68" t="s">
        <v>888</v>
      </c>
      <c r="L282" s="68" t="s">
        <v>888</v>
      </c>
    </row>
    <row r="283" spans="8:12" x14ac:dyDescent="0.15">
      <c r="H283" s="68" t="s">
        <v>889</v>
      </c>
      <c r="K283" s="68" t="s">
        <v>889</v>
      </c>
      <c r="L283" s="68" t="s">
        <v>889</v>
      </c>
    </row>
    <row r="284" spans="8:12" x14ac:dyDescent="0.15">
      <c r="H284" s="68" t="s">
        <v>890</v>
      </c>
      <c r="K284" s="68" t="s">
        <v>890</v>
      </c>
      <c r="L284" s="68" t="s">
        <v>890</v>
      </c>
    </row>
    <row r="285" spans="8:12" x14ac:dyDescent="0.15">
      <c r="H285" s="68" t="s">
        <v>891</v>
      </c>
      <c r="K285" s="68" t="s">
        <v>891</v>
      </c>
      <c r="L285" s="68" t="s">
        <v>891</v>
      </c>
    </row>
    <row r="286" spans="8:12" x14ac:dyDescent="0.15">
      <c r="H286" s="68" t="s">
        <v>892</v>
      </c>
      <c r="K286" s="68" t="s">
        <v>892</v>
      </c>
      <c r="L286" s="68" t="s">
        <v>892</v>
      </c>
    </row>
    <row r="287" spans="8:12" x14ac:dyDescent="0.15">
      <c r="H287" s="68" t="s">
        <v>893</v>
      </c>
      <c r="K287" s="68" t="s">
        <v>893</v>
      </c>
      <c r="L287" s="68" t="s">
        <v>893</v>
      </c>
    </row>
    <row r="288" spans="8:12" x14ac:dyDescent="0.15">
      <c r="H288" s="68" t="s">
        <v>894</v>
      </c>
      <c r="K288" s="68" t="s">
        <v>894</v>
      </c>
      <c r="L288" s="68" t="s">
        <v>894</v>
      </c>
    </row>
    <row r="289" spans="8:12" x14ac:dyDescent="0.15">
      <c r="H289" s="68" t="s">
        <v>895</v>
      </c>
      <c r="K289" s="68" t="s">
        <v>895</v>
      </c>
      <c r="L289" s="68" t="s">
        <v>895</v>
      </c>
    </row>
    <row r="290" spans="8:12" x14ac:dyDescent="0.15">
      <c r="H290" s="68" t="s">
        <v>896</v>
      </c>
      <c r="K290" s="68" t="s">
        <v>896</v>
      </c>
      <c r="L290" s="68" t="s">
        <v>896</v>
      </c>
    </row>
    <row r="291" spans="8:12" x14ac:dyDescent="0.15">
      <c r="H291" s="68" t="s">
        <v>897</v>
      </c>
      <c r="K291" s="68" t="s">
        <v>897</v>
      </c>
      <c r="L291" s="68" t="s">
        <v>897</v>
      </c>
    </row>
    <row r="292" spans="8:12" x14ac:dyDescent="0.15">
      <c r="H292" s="68" t="s">
        <v>898</v>
      </c>
      <c r="K292" s="68" t="s">
        <v>898</v>
      </c>
      <c r="L292" s="68" t="s">
        <v>898</v>
      </c>
    </row>
    <row r="293" spans="8:12" x14ac:dyDescent="0.15">
      <c r="H293" s="68" t="s">
        <v>899</v>
      </c>
      <c r="K293" s="68" t="s">
        <v>899</v>
      </c>
      <c r="L293" s="68" t="s">
        <v>899</v>
      </c>
    </row>
    <row r="294" spans="8:12" x14ac:dyDescent="0.15">
      <c r="H294" s="68" t="s">
        <v>900</v>
      </c>
      <c r="K294" s="68" t="s">
        <v>900</v>
      </c>
      <c r="L294" s="68" t="s">
        <v>900</v>
      </c>
    </row>
    <row r="295" spans="8:12" x14ac:dyDescent="0.15">
      <c r="H295" s="68" t="s">
        <v>901</v>
      </c>
      <c r="K295" s="68" t="s">
        <v>901</v>
      </c>
      <c r="L295" s="68" t="s">
        <v>901</v>
      </c>
    </row>
    <row r="296" spans="8:12" x14ac:dyDescent="0.15">
      <c r="H296" s="68" t="s">
        <v>902</v>
      </c>
      <c r="K296" s="68" t="s">
        <v>902</v>
      </c>
      <c r="L296" s="68" t="s">
        <v>902</v>
      </c>
    </row>
    <row r="297" spans="8:12" x14ac:dyDescent="0.15">
      <c r="H297" s="68" t="s">
        <v>903</v>
      </c>
      <c r="K297" s="68" t="s">
        <v>903</v>
      </c>
      <c r="L297" s="68" t="s">
        <v>903</v>
      </c>
    </row>
    <row r="298" spans="8:12" x14ac:dyDescent="0.15">
      <c r="H298" s="68" t="s">
        <v>904</v>
      </c>
      <c r="K298" s="68" t="s">
        <v>904</v>
      </c>
      <c r="L298" s="68" t="s">
        <v>904</v>
      </c>
    </row>
    <row r="299" spans="8:12" x14ac:dyDescent="0.15">
      <c r="H299" s="68" t="s">
        <v>905</v>
      </c>
      <c r="K299" s="68" t="s">
        <v>905</v>
      </c>
      <c r="L299" s="68" t="s">
        <v>905</v>
      </c>
    </row>
    <row r="300" spans="8:12" x14ac:dyDescent="0.15">
      <c r="H300" s="68" t="s">
        <v>906</v>
      </c>
      <c r="K300" s="68" t="s">
        <v>906</v>
      </c>
      <c r="L300" s="68" t="s">
        <v>906</v>
      </c>
    </row>
    <row r="301" spans="8:12" x14ac:dyDescent="0.15">
      <c r="H301" s="68" t="s">
        <v>907</v>
      </c>
      <c r="K301" s="68" t="s">
        <v>907</v>
      </c>
      <c r="L301" s="68" t="s">
        <v>907</v>
      </c>
    </row>
    <row r="302" spans="8:12" x14ac:dyDescent="0.15">
      <c r="H302" s="68" t="s">
        <v>908</v>
      </c>
      <c r="K302" s="68" t="s">
        <v>908</v>
      </c>
      <c r="L302" s="68" t="s">
        <v>908</v>
      </c>
    </row>
    <row r="303" spans="8:12" x14ac:dyDescent="0.15">
      <c r="H303" s="68" t="s">
        <v>909</v>
      </c>
      <c r="K303" s="68" t="s">
        <v>909</v>
      </c>
      <c r="L303" s="68" t="s">
        <v>909</v>
      </c>
    </row>
    <row r="304" spans="8:12" x14ac:dyDescent="0.15">
      <c r="H304" s="68" t="s">
        <v>910</v>
      </c>
      <c r="K304" s="68" t="s">
        <v>910</v>
      </c>
      <c r="L304" s="68" t="s">
        <v>910</v>
      </c>
    </row>
    <row r="305" spans="8:12" x14ac:dyDescent="0.15">
      <c r="H305" s="68" t="s">
        <v>911</v>
      </c>
      <c r="K305" s="68" t="s">
        <v>911</v>
      </c>
      <c r="L305" s="68" t="s">
        <v>911</v>
      </c>
    </row>
    <row r="306" spans="8:12" x14ac:dyDescent="0.15">
      <c r="H306" s="68" t="s">
        <v>912</v>
      </c>
      <c r="K306" s="68" t="s">
        <v>912</v>
      </c>
      <c r="L306" s="68" t="s">
        <v>912</v>
      </c>
    </row>
    <row r="307" spans="8:12" x14ac:dyDescent="0.15">
      <c r="H307" s="68" t="s">
        <v>913</v>
      </c>
      <c r="K307" s="68" t="s">
        <v>913</v>
      </c>
      <c r="L307" s="68" t="s">
        <v>913</v>
      </c>
    </row>
    <row r="308" spans="8:12" x14ac:dyDescent="0.15">
      <c r="H308" s="68" t="s">
        <v>914</v>
      </c>
      <c r="K308" s="68" t="s">
        <v>914</v>
      </c>
      <c r="L308" s="68" t="s">
        <v>914</v>
      </c>
    </row>
    <row r="309" spans="8:12" x14ac:dyDescent="0.15">
      <c r="H309" s="68" t="s">
        <v>915</v>
      </c>
      <c r="K309" s="68" t="s">
        <v>915</v>
      </c>
      <c r="L309" s="68" t="s">
        <v>915</v>
      </c>
    </row>
    <row r="310" spans="8:12" x14ac:dyDescent="0.15">
      <c r="H310" s="68" t="s">
        <v>916</v>
      </c>
      <c r="K310" s="68" t="s">
        <v>916</v>
      </c>
      <c r="L310" s="68" t="s">
        <v>916</v>
      </c>
    </row>
    <row r="311" spans="8:12" x14ac:dyDescent="0.15">
      <c r="H311" s="68" t="s">
        <v>917</v>
      </c>
      <c r="K311" s="68" t="s">
        <v>917</v>
      </c>
      <c r="L311" s="68" t="s">
        <v>917</v>
      </c>
    </row>
    <row r="312" spans="8:12" x14ac:dyDescent="0.15">
      <c r="H312" s="68" t="s">
        <v>918</v>
      </c>
      <c r="K312" s="68" t="s">
        <v>918</v>
      </c>
      <c r="L312" s="68" t="s">
        <v>918</v>
      </c>
    </row>
    <row r="313" spans="8:12" x14ac:dyDescent="0.15">
      <c r="H313" s="68" t="s">
        <v>455</v>
      </c>
      <c r="K313" s="68" t="s">
        <v>455</v>
      </c>
      <c r="L313" s="266">
        <v>2</v>
      </c>
    </row>
    <row r="314" spans="8:12" x14ac:dyDescent="0.15">
      <c r="H314" s="68" t="s">
        <v>461</v>
      </c>
      <c r="K314" s="68" t="s">
        <v>461</v>
      </c>
      <c r="L314" s="266">
        <v>3</v>
      </c>
    </row>
    <row r="315" spans="8:12" x14ac:dyDescent="0.15">
      <c r="H315" s="68" t="s">
        <v>465</v>
      </c>
      <c r="K315" s="68" t="s">
        <v>465</v>
      </c>
      <c r="L315" s="266">
        <v>4</v>
      </c>
    </row>
    <row r="316" spans="8:12" x14ac:dyDescent="0.15">
      <c r="H316" s="68" t="s">
        <v>469</v>
      </c>
      <c r="K316" s="68" t="s">
        <v>469</v>
      </c>
      <c r="L316" s="266">
        <v>5</v>
      </c>
    </row>
    <row r="317" spans="8:12" x14ac:dyDescent="0.15">
      <c r="H317" s="68" t="s">
        <v>473</v>
      </c>
      <c r="K317" s="68" t="s">
        <v>473</v>
      </c>
      <c r="L317" s="266">
        <v>6</v>
      </c>
    </row>
    <row r="318" spans="8:12" x14ac:dyDescent="0.15">
      <c r="H318" s="68" t="s">
        <v>477</v>
      </c>
      <c r="K318" s="68" t="s">
        <v>477</v>
      </c>
      <c r="L318" s="266">
        <v>7</v>
      </c>
    </row>
    <row r="319" spans="8:12" x14ac:dyDescent="0.15">
      <c r="H319" s="68" t="s">
        <v>480</v>
      </c>
      <c r="K319" s="68" t="s">
        <v>480</v>
      </c>
      <c r="L319" s="266">
        <v>8</v>
      </c>
    </row>
    <row r="320" spans="8:12" x14ac:dyDescent="0.15">
      <c r="H320" s="68" t="s">
        <v>483</v>
      </c>
      <c r="K320" s="68" t="s">
        <v>483</v>
      </c>
      <c r="L320" s="266">
        <v>9</v>
      </c>
    </row>
    <row r="321" spans="8:12" x14ac:dyDescent="0.15">
      <c r="H321" s="68" t="s">
        <v>487</v>
      </c>
      <c r="K321" s="68" t="s">
        <v>487</v>
      </c>
      <c r="L321" s="266">
        <v>10</v>
      </c>
    </row>
    <row r="322" spans="8:12" x14ac:dyDescent="0.15">
      <c r="H322" s="68" t="s">
        <v>490</v>
      </c>
      <c r="K322" s="68" t="s">
        <v>490</v>
      </c>
      <c r="L322" s="266">
        <v>11</v>
      </c>
    </row>
    <row r="323" spans="8:12" x14ac:dyDescent="0.15">
      <c r="H323" s="68" t="s">
        <v>493</v>
      </c>
      <c r="K323" s="68" t="s">
        <v>493</v>
      </c>
      <c r="L323" s="266">
        <v>12</v>
      </c>
    </row>
    <row r="324" spans="8:12" x14ac:dyDescent="0.15">
      <c r="H324" s="68" t="s">
        <v>497</v>
      </c>
      <c r="K324" s="68" t="s">
        <v>497</v>
      </c>
      <c r="L324" s="266">
        <v>13</v>
      </c>
    </row>
    <row r="325" spans="8:12" x14ac:dyDescent="0.15">
      <c r="H325" s="68" t="s">
        <v>780</v>
      </c>
      <c r="K325" s="68" t="s">
        <v>780</v>
      </c>
      <c r="L325" s="68" t="s">
        <v>780</v>
      </c>
    </row>
    <row r="326" spans="8:12" x14ac:dyDescent="0.15">
      <c r="H326" s="68" t="s">
        <v>790</v>
      </c>
      <c r="K326" s="68" t="s">
        <v>790</v>
      </c>
      <c r="L326" s="68" t="s">
        <v>790</v>
      </c>
    </row>
    <row r="327" spans="8:12" x14ac:dyDescent="0.15">
      <c r="H327" s="68" t="s">
        <v>800</v>
      </c>
      <c r="K327" s="68" t="s">
        <v>800</v>
      </c>
      <c r="L327" s="68" t="s">
        <v>800</v>
      </c>
    </row>
    <row r="328" spans="8:12" x14ac:dyDescent="0.15">
      <c r="H328" s="68" t="s">
        <v>810</v>
      </c>
      <c r="K328" s="68" t="s">
        <v>810</v>
      </c>
      <c r="L328" s="68" t="s">
        <v>810</v>
      </c>
    </row>
    <row r="329" spans="8:12" x14ac:dyDescent="0.15">
      <c r="H329" s="68" t="s">
        <v>919</v>
      </c>
      <c r="K329" s="68" t="s">
        <v>919</v>
      </c>
      <c r="L329" s="266">
        <v>0</v>
      </c>
    </row>
    <row r="330" spans="8:12" x14ac:dyDescent="0.15">
      <c r="H330" s="68" t="s">
        <v>920</v>
      </c>
      <c r="K330" s="68" t="s">
        <v>920</v>
      </c>
      <c r="L330" s="266">
        <v>100</v>
      </c>
    </row>
    <row r="331" spans="8:12" x14ac:dyDescent="0.15">
      <c r="H331" s="68" t="s">
        <v>921</v>
      </c>
      <c r="K331" s="68" t="s">
        <v>921</v>
      </c>
      <c r="L331" s="266">
        <v>200</v>
      </c>
    </row>
    <row r="332" spans="8:12" x14ac:dyDescent="0.15">
      <c r="H332" s="68" t="s">
        <v>922</v>
      </c>
      <c r="K332" s="68" t="s">
        <v>922</v>
      </c>
      <c r="L332" s="266">
        <v>300</v>
      </c>
    </row>
    <row r="333" spans="8:12" x14ac:dyDescent="0.15">
      <c r="H333" s="68" t="s">
        <v>923</v>
      </c>
      <c r="K333" s="68" t="s">
        <v>923</v>
      </c>
      <c r="L333" s="266">
        <v>400</v>
      </c>
    </row>
    <row r="334" spans="8:12" x14ac:dyDescent="0.15">
      <c r="H334" s="68" t="s">
        <v>924</v>
      </c>
      <c r="K334" s="68" t="s">
        <v>924</v>
      </c>
      <c r="L334" s="266">
        <v>500</v>
      </c>
    </row>
    <row r="335" spans="8:12" x14ac:dyDescent="0.15">
      <c r="H335" s="68" t="s">
        <v>925</v>
      </c>
      <c r="K335" s="68" t="s">
        <v>925</v>
      </c>
      <c r="L335" s="266">
        <v>600</v>
      </c>
    </row>
    <row r="336" spans="8:12" x14ac:dyDescent="0.15">
      <c r="H336" s="68" t="s">
        <v>926</v>
      </c>
      <c r="K336" s="68" t="s">
        <v>926</v>
      </c>
      <c r="L336" s="266">
        <v>700</v>
      </c>
    </row>
    <row r="337" spans="8:12" x14ac:dyDescent="0.15">
      <c r="H337" s="68" t="s">
        <v>927</v>
      </c>
      <c r="K337" s="68" t="s">
        <v>927</v>
      </c>
      <c r="L337" s="266">
        <v>800</v>
      </c>
    </row>
    <row r="338" spans="8:12" x14ac:dyDescent="0.15">
      <c r="H338" s="68" t="s">
        <v>928</v>
      </c>
      <c r="K338" s="68" t="s">
        <v>928</v>
      </c>
      <c r="L338" s="266">
        <v>900</v>
      </c>
    </row>
    <row r="339" spans="8:12" x14ac:dyDescent="0.15">
      <c r="H339" s="68" t="s">
        <v>929</v>
      </c>
      <c r="K339" s="68" t="s">
        <v>929</v>
      </c>
      <c r="L339" s="266">
        <v>1</v>
      </c>
    </row>
    <row r="340" spans="8:12" x14ac:dyDescent="0.15">
      <c r="H340" s="68" t="s">
        <v>930</v>
      </c>
      <c r="K340" s="68" t="s">
        <v>930</v>
      </c>
      <c r="L340" s="266">
        <v>101</v>
      </c>
    </row>
    <row r="341" spans="8:12" x14ac:dyDescent="0.15">
      <c r="H341" s="68" t="s">
        <v>931</v>
      </c>
      <c r="K341" s="68" t="s">
        <v>931</v>
      </c>
      <c r="L341" s="266">
        <v>201</v>
      </c>
    </row>
    <row r="342" spans="8:12" x14ac:dyDescent="0.15">
      <c r="H342" s="68" t="s">
        <v>932</v>
      </c>
      <c r="K342" s="68" t="s">
        <v>932</v>
      </c>
      <c r="L342" s="266">
        <v>301</v>
      </c>
    </row>
    <row r="343" spans="8:12" x14ac:dyDescent="0.15">
      <c r="H343" s="68" t="s">
        <v>933</v>
      </c>
      <c r="K343" s="68" t="s">
        <v>933</v>
      </c>
      <c r="L343" s="266">
        <v>401</v>
      </c>
    </row>
    <row r="344" spans="8:12" x14ac:dyDescent="0.15">
      <c r="H344" s="68" t="s">
        <v>934</v>
      </c>
      <c r="K344" s="68" t="s">
        <v>934</v>
      </c>
      <c r="L344" s="266">
        <v>501</v>
      </c>
    </row>
    <row r="345" spans="8:12" x14ac:dyDescent="0.15">
      <c r="H345" s="68" t="s">
        <v>935</v>
      </c>
      <c r="K345" s="68" t="s">
        <v>935</v>
      </c>
      <c r="L345" s="266">
        <v>601</v>
      </c>
    </row>
    <row r="346" spans="8:12" x14ac:dyDescent="0.15">
      <c r="H346" s="68" t="s">
        <v>936</v>
      </c>
      <c r="K346" s="68" t="s">
        <v>936</v>
      </c>
      <c r="L346" s="266">
        <v>701</v>
      </c>
    </row>
    <row r="347" spans="8:12" x14ac:dyDescent="0.15">
      <c r="H347" s="68" t="s">
        <v>937</v>
      </c>
      <c r="K347" s="68" t="s">
        <v>937</v>
      </c>
      <c r="L347" s="266">
        <v>801</v>
      </c>
    </row>
    <row r="348" spans="8:12" x14ac:dyDescent="0.15">
      <c r="H348" s="68" t="s">
        <v>938</v>
      </c>
      <c r="K348" s="68" t="s">
        <v>938</v>
      </c>
      <c r="L348" s="266">
        <v>901</v>
      </c>
    </row>
    <row r="349" spans="8:12" x14ac:dyDescent="0.15">
      <c r="H349" s="68" t="s">
        <v>939</v>
      </c>
      <c r="K349" s="68" t="s">
        <v>939</v>
      </c>
      <c r="L349" s="266">
        <v>2</v>
      </c>
    </row>
    <row r="350" spans="8:12" x14ac:dyDescent="0.15">
      <c r="H350" s="68" t="s">
        <v>940</v>
      </c>
      <c r="K350" s="68" t="s">
        <v>940</v>
      </c>
      <c r="L350" s="266">
        <v>102</v>
      </c>
    </row>
    <row r="351" spans="8:12" x14ac:dyDescent="0.15">
      <c r="H351" s="68" t="s">
        <v>941</v>
      </c>
      <c r="K351" s="68" t="s">
        <v>941</v>
      </c>
      <c r="L351" s="266">
        <v>202</v>
      </c>
    </row>
    <row r="352" spans="8:12" x14ac:dyDescent="0.15">
      <c r="H352" s="68" t="s">
        <v>942</v>
      </c>
      <c r="K352" s="68" t="s">
        <v>942</v>
      </c>
      <c r="L352" s="266">
        <v>302</v>
      </c>
    </row>
    <row r="353" spans="8:12" x14ac:dyDescent="0.15">
      <c r="H353" s="68" t="s">
        <v>943</v>
      </c>
      <c r="K353" s="68" t="s">
        <v>943</v>
      </c>
      <c r="L353" s="266">
        <v>402</v>
      </c>
    </row>
    <row r="354" spans="8:12" x14ac:dyDescent="0.15">
      <c r="H354" s="68" t="s">
        <v>944</v>
      </c>
      <c r="K354" s="68" t="s">
        <v>944</v>
      </c>
      <c r="L354" s="266">
        <v>502</v>
      </c>
    </row>
    <row r="355" spans="8:12" x14ac:dyDescent="0.15">
      <c r="H355" s="68" t="s">
        <v>945</v>
      </c>
      <c r="K355" s="68" t="s">
        <v>945</v>
      </c>
      <c r="L355" s="266">
        <v>602</v>
      </c>
    </row>
    <row r="356" spans="8:12" x14ac:dyDescent="0.15">
      <c r="H356" s="68" t="s">
        <v>946</v>
      </c>
      <c r="K356" s="68" t="s">
        <v>946</v>
      </c>
      <c r="L356" s="266">
        <v>702</v>
      </c>
    </row>
    <row r="357" spans="8:12" x14ac:dyDescent="0.15">
      <c r="H357" s="68" t="s">
        <v>947</v>
      </c>
      <c r="K357" s="68" t="s">
        <v>947</v>
      </c>
      <c r="L357" s="266">
        <v>802</v>
      </c>
    </row>
    <row r="358" spans="8:12" x14ac:dyDescent="0.15">
      <c r="H358" s="68" t="s">
        <v>948</v>
      </c>
      <c r="K358" s="68" t="s">
        <v>948</v>
      </c>
      <c r="L358" s="266">
        <v>902</v>
      </c>
    </row>
    <row r="359" spans="8:12" x14ac:dyDescent="0.15">
      <c r="H359" s="68" t="s">
        <v>949</v>
      </c>
      <c r="K359" s="68" t="s">
        <v>949</v>
      </c>
      <c r="L359" s="266">
        <v>3</v>
      </c>
    </row>
    <row r="360" spans="8:12" x14ac:dyDescent="0.15">
      <c r="H360" s="68" t="s">
        <v>950</v>
      </c>
      <c r="K360" s="68" t="s">
        <v>950</v>
      </c>
      <c r="L360" s="266">
        <v>103</v>
      </c>
    </row>
    <row r="361" spans="8:12" x14ac:dyDescent="0.15">
      <c r="H361" s="68" t="s">
        <v>951</v>
      </c>
      <c r="K361" s="68" t="s">
        <v>951</v>
      </c>
      <c r="L361" s="266">
        <v>203</v>
      </c>
    </row>
    <row r="362" spans="8:12" x14ac:dyDescent="0.15">
      <c r="H362" s="68" t="s">
        <v>952</v>
      </c>
      <c r="K362" s="68" t="s">
        <v>952</v>
      </c>
      <c r="L362" s="266">
        <v>303</v>
      </c>
    </row>
    <row r="363" spans="8:12" x14ac:dyDescent="0.15">
      <c r="H363" s="68" t="s">
        <v>953</v>
      </c>
      <c r="K363" s="68" t="s">
        <v>953</v>
      </c>
      <c r="L363" s="266">
        <v>403</v>
      </c>
    </row>
    <row r="364" spans="8:12" x14ac:dyDescent="0.15">
      <c r="H364" s="68" t="s">
        <v>954</v>
      </c>
      <c r="K364" s="68" t="s">
        <v>954</v>
      </c>
      <c r="L364" s="266">
        <v>503</v>
      </c>
    </row>
    <row r="365" spans="8:12" x14ac:dyDescent="0.15">
      <c r="H365" s="68" t="s">
        <v>955</v>
      </c>
      <c r="K365" s="68" t="s">
        <v>955</v>
      </c>
      <c r="L365" s="266">
        <v>603</v>
      </c>
    </row>
    <row r="366" spans="8:12" x14ac:dyDescent="0.15">
      <c r="H366" s="68" t="s">
        <v>956</v>
      </c>
      <c r="K366" s="68" t="s">
        <v>956</v>
      </c>
      <c r="L366" s="266">
        <v>703</v>
      </c>
    </row>
    <row r="367" spans="8:12" x14ac:dyDescent="0.15">
      <c r="H367" s="68" t="s">
        <v>957</v>
      </c>
      <c r="K367" s="68" t="s">
        <v>957</v>
      </c>
      <c r="L367" s="266">
        <v>803</v>
      </c>
    </row>
    <row r="368" spans="8:12" x14ac:dyDescent="0.15">
      <c r="H368" s="68" t="s">
        <v>958</v>
      </c>
      <c r="K368" s="68" t="s">
        <v>958</v>
      </c>
      <c r="L368" s="266">
        <v>903</v>
      </c>
    </row>
    <row r="369" spans="8:12" x14ac:dyDescent="0.15">
      <c r="H369" s="68" t="s">
        <v>959</v>
      </c>
      <c r="K369" s="68" t="s">
        <v>959</v>
      </c>
      <c r="L369" s="266">
        <v>4</v>
      </c>
    </row>
    <row r="370" spans="8:12" x14ac:dyDescent="0.15">
      <c r="H370" s="68" t="s">
        <v>960</v>
      </c>
      <c r="K370" s="68" t="s">
        <v>960</v>
      </c>
      <c r="L370" s="266">
        <v>104</v>
      </c>
    </row>
    <row r="371" spans="8:12" x14ac:dyDescent="0.15">
      <c r="H371" s="68" t="s">
        <v>961</v>
      </c>
      <c r="K371" s="68" t="s">
        <v>961</v>
      </c>
      <c r="L371" s="266">
        <v>204</v>
      </c>
    </row>
    <row r="372" spans="8:12" x14ac:dyDescent="0.15">
      <c r="H372" s="68" t="s">
        <v>962</v>
      </c>
      <c r="K372" s="68" t="s">
        <v>962</v>
      </c>
      <c r="L372" s="266">
        <v>304</v>
      </c>
    </row>
    <row r="373" spans="8:12" x14ac:dyDescent="0.15">
      <c r="H373" s="68" t="s">
        <v>963</v>
      </c>
      <c r="K373" s="68" t="s">
        <v>963</v>
      </c>
      <c r="L373" s="266">
        <v>404</v>
      </c>
    </row>
    <row r="374" spans="8:12" x14ac:dyDescent="0.15">
      <c r="H374" s="68" t="s">
        <v>964</v>
      </c>
      <c r="K374" s="68" t="s">
        <v>964</v>
      </c>
      <c r="L374" s="266">
        <v>504</v>
      </c>
    </row>
    <row r="375" spans="8:12" x14ac:dyDescent="0.15">
      <c r="H375" s="68" t="s">
        <v>965</v>
      </c>
      <c r="K375" s="68" t="s">
        <v>965</v>
      </c>
      <c r="L375" s="266">
        <v>604</v>
      </c>
    </row>
    <row r="376" spans="8:12" x14ac:dyDescent="0.15">
      <c r="H376" s="68" t="s">
        <v>966</v>
      </c>
      <c r="K376" s="68" t="s">
        <v>966</v>
      </c>
      <c r="L376" s="266">
        <v>704</v>
      </c>
    </row>
    <row r="377" spans="8:12" x14ac:dyDescent="0.15">
      <c r="H377" s="68" t="s">
        <v>967</v>
      </c>
      <c r="K377" s="68" t="s">
        <v>967</v>
      </c>
      <c r="L377" s="266">
        <v>804</v>
      </c>
    </row>
    <row r="378" spans="8:12" x14ac:dyDescent="0.15">
      <c r="H378" s="68" t="s">
        <v>968</v>
      </c>
      <c r="K378" s="68" t="s">
        <v>968</v>
      </c>
      <c r="L378" s="266">
        <v>904</v>
      </c>
    </row>
    <row r="379" spans="8:12" x14ac:dyDescent="0.15">
      <c r="H379" s="68" t="s">
        <v>969</v>
      </c>
      <c r="K379" s="68" t="s">
        <v>969</v>
      </c>
      <c r="L379" s="266">
        <v>5</v>
      </c>
    </row>
    <row r="380" spans="8:12" x14ac:dyDescent="0.15">
      <c r="H380" s="68" t="s">
        <v>970</v>
      </c>
      <c r="K380" s="68" t="s">
        <v>970</v>
      </c>
      <c r="L380" s="266">
        <v>105</v>
      </c>
    </row>
    <row r="381" spans="8:12" x14ac:dyDescent="0.15">
      <c r="H381" s="68" t="s">
        <v>971</v>
      </c>
      <c r="K381" s="68" t="s">
        <v>971</v>
      </c>
      <c r="L381" s="266">
        <v>205</v>
      </c>
    </row>
    <row r="382" spans="8:12" x14ac:dyDescent="0.15">
      <c r="H382" s="68" t="s">
        <v>972</v>
      </c>
      <c r="K382" s="68" t="s">
        <v>972</v>
      </c>
      <c r="L382" s="266">
        <v>305</v>
      </c>
    </row>
    <row r="383" spans="8:12" x14ac:dyDescent="0.15">
      <c r="H383" s="68" t="s">
        <v>973</v>
      </c>
      <c r="K383" s="68" t="s">
        <v>973</v>
      </c>
      <c r="L383" s="266">
        <v>405</v>
      </c>
    </row>
    <row r="384" spans="8:12" x14ac:dyDescent="0.15">
      <c r="H384" s="68" t="s">
        <v>974</v>
      </c>
      <c r="K384" s="68" t="s">
        <v>974</v>
      </c>
      <c r="L384" s="266">
        <v>505</v>
      </c>
    </row>
    <row r="385" spans="8:12" x14ac:dyDescent="0.15">
      <c r="H385" s="68" t="s">
        <v>975</v>
      </c>
      <c r="K385" s="68" t="s">
        <v>975</v>
      </c>
      <c r="L385" s="266">
        <v>605</v>
      </c>
    </row>
    <row r="386" spans="8:12" x14ac:dyDescent="0.15">
      <c r="H386" s="68" t="s">
        <v>976</v>
      </c>
      <c r="K386" s="68" t="s">
        <v>976</v>
      </c>
      <c r="L386" s="266">
        <v>705</v>
      </c>
    </row>
    <row r="387" spans="8:12" x14ac:dyDescent="0.15">
      <c r="H387" s="68" t="s">
        <v>977</v>
      </c>
      <c r="K387" s="68" t="s">
        <v>977</v>
      </c>
      <c r="L387" s="266">
        <v>805</v>
      </c>
    </row>
    <row r="388" spans="8:12" x14ac:dyDescent="0.15">
      <c r="H388" s="68" t="s">
        <v>978</v>
      </c>
      <c r="K388" s="68" t="s">
        <v>978</v>
      </c>
      <c r="L388" s="266">
        <v>905</v>
      </c>
    </row>
    <row r="389" spans="8:12" x14ac:dyDescent="0.15">
      <c r="H389" s="68" t="s">
        <v>979</v>
      </c>
      <c r="K389" s="68" t="s">
        <v>979</v>
      </c>
      <c r="L389" s="266">
        <v>6</v>
      </c>
    </row>
    <row r="390" spans="8:12" x14ac:dyDescent="0.15">
      <c r="H390" s="68" t="s">
        <v>980</v>
      </c>
      <c r="K390" s="68" t="s">
        <v>980</v>
      </c>
      <c r="L390" s="266">
        <v>106</v>
      </c>
    </row>
    <row r="391" spans="8:12" x14ac:dyDescent="0.15">
      <c r="H391" s="68" t="s">
        <v>981</v>
      </c>
      <c r="K391" s="68" t="s">
        <v>981</v>
      </c>
      <c r="L391" s="266">
        <v>206</v>
      </c>
    </row>
    <row r="392" spans="8:12" x14ac:dyDescent="0.15">
      <c r="H392" s="68" t="s">
        <v>982</v>
      </c>
      <c r="K392" s="68" t="s">
        <v>982</v>
      </c>
      <c r="L392" s="266">
        <v>306</v>
      </c>
    </row>
    <row r="393" spans="8:12" x14ac:dyDescent="0.15">
      <c r="H393" s="68" t="s">
        <v>983</v>
      </c>
      <c r="K393" s="68" t="s">
        <v>983</v>
      </c>
      <c r="L393" s="266">
        <v>406</v>
      </c>
    </row>
    <row r="394" spans="8:12" x14ac:dyDescent="0.15">
      <c r="H394" s="68" t="s">
        <v>984</v>
      </c>
      <c r="K394" s="68" t="s">
        <v>984</v>
      </c>
      <c r="L394" s="266">
        <v>506</v>
      </c>
    </row>
    <row r="395" spans="8:12" x14ac:dyDescent="0.15">
      <c r="H395" s="68" t="s">
        <v>985</v>
      </c>
      <c r="K395" s="68" t="s">
        <v>985</v>
      </c>
      <c r="L395" s="266">
        <v>606</v>
      </c>
    </row>
    <row r="396" spans="8:12" x14ac:dyDescent="0.15">
      <c r="H396" s="68" t="s">
        <v>986</v>
      </c>
      <c r="K396" s="68" t="s">
        <v>986</v>
      </c>
      <c r="L396" s="266">
        <v>706</v>
      </c>
    </row>
    <row r="397" spans="8:12" x14ac:dyDescent="0.15">
      <c r="H397" s="68" t="s">
        <v>987</v>
      </c>
      <c r="K397" s="68" t="s">
        <v>987</v>
      </c>
      <c r="L397" s="266">
        <v>806</v>
      </c>
    </row>
    <row r="398" spans="8:12" x14ac:dyDescent="0.15">
      <c r="H398" s="68" t="s">
        <v>988</v>
      </c>
      <c r="K398" s="68" t="s">
        <v>988</v>
      </c>
      <c r="L398" s="266">
        <v>906</v>
      </c>
    </row>
    <row r="399" spans="8:12" x14ac:dyDescent="0.15">
      <c r="H399" s="68" t="s">
        <v>989</v>
      </c>
      <c r="K399" s="68" t="s">
        <v>989</v>
      </c>
      <c r="L399" s="266">
        <v>7</v>
      </c>
    </row>
    <row r="400" spans="8:12" x14ac:dyDescent="0.15">
      <c r="H400" s="68" t="s">
        <v>990</v>
      </c>
      <c r="K400" s="68" t="s">
        <v>990</v>
      </c>
      <c r="L400" s="266">
        <v>107</v>
      </c>
    </row>
    <row r="401" spans="8:12" x14ac:dyDescent="0.15">
      <c r="H401" s="68" t="s">
        <v>991</v>
      </c>
      <c r="K401" s="68" t="s">
        <v>991</v>
      </c>
      <c r="L401" s="266">
        <v>207</v>
      </c>
    </row>
    <row r="402" spans="8:12" x14ac:dyDescent="0.15">
      <c r="H402" s="68" t="s">
        <v>992</v>
      </c>
      <c r="K402" s="68" t="s">
        <v>992</v>
      </c>
      <c r="L402" s="266">
        <v>307</v>
      </c>
    </row>
    <row r="403" spans="8:12" x14ac:dyDescent="0.15">
      <c r="H403" s="68" t="s">
        <v>993</v>
      </c>
      <c r="K403" s="68" t="s">
        <v>993</v>
      </c>
      <c r="L403" s="266">
        <v>407</v>
      </c>
    </row>
    <row r="404" spans="8:12" x14ac:dyDescent="0.15">
      <c r="H404" s="68" t="s">
        <v>994</v>
      </c>
      <c r="K404" s="68" t="s">
        <v>994</v>
      </c>
      <c r="L404" s="266">
        <v>507</v>
      </c>
    </row>
    <row r="405" spans="8:12" x14ac:dyDescent="0.15">
      <c r="H405" s="68" t="s">
        <v>995</v>
      </c>
      <c r="K405" s="68" t="s">
        <v>995</v>
      </c>
      <c r="L405" s="266">
        <v>607</v>
      </c>
    </row>
    <row r="406" spans="8:12" x14ac:dyDescent="0.15">
      <c r="H406" s="68" t="s">
        <v>996</v>
      </c>
      <c r="K406" s="68" t="s">
        <v>996</v>
      </c>
      <c r="L406" s="266">
        <v>707</v>
      </c>
    </row>
    <row r="407" spans="8:12" x14ac:dyDescent="0.15">
      <c r="H407" s="68" t="s">
        <v>997</v>
      </c>
      <c r="K407" s="68" t="s">
        <v>997</v>
      </c>
      <c r="L407" s="266">
        <v>807</v>
      </c>
    </row>
    <row r="408" spans="8:12" x14ac:dyDescent="0.15">
      <c r="H408" s="68" t="s">
        <v>998</v>
      </c>
      <c r="K408" s="68" t="s">
        <v>998</v>
      </c>
      <c r="L408" s="266">
        <v>907</v>
      </c>
    </row>
    <row r="409" spans="8:12" x14ac:dyDescent="0.15">
      <c r="H409" s="68" t="s">
        <v>999</v>
      </c>
      <c r="K409" s="68" t="s">
        <v>999</v>
      </c>
      <c r="L409" s="266">
        <v>8</v>
      </c>
    </row>
    <row r="410" spans="8:12" x14ac:dyDescent="0.15">
      <c r="H410" s="68" t="s">
        <v>1000</v>
      </c>
      <c r="K410" s="68" t="s">
        <v>1000</v>
      </c>
      <c r="L410" s="266">
        <v>108</v>
      </c>
    </row>
    <row r="411" spans="8:12" x14ac:dyDescent="0.15">
      <c r="H411" s="68" t="s">
        <v>1001</v>
      </c>
      <c r="K411" s="68" t="s">
        <v>1001</v>
      </c>
      <c r="L411" s="266">
        <v>208</v>
      </c>
    </row>
    <row r="412" spans="8:12" x14ac:dyDescent="0.15">
      <c r="H412" s="68" t="s">
        <v>1002</v>
      </c>
      <c r="K412" s="68" t="s">
        <v>1002</v>
      </c>
      <c r="L412" s="266">
        <v>308</v>
      </c>
    </row>
    <row r="413" spans="8:12" x14ac:dyDescent="0.15">
      <c r="H413" s="68" t="s">
        <v>1003</v>
      </c>
      <c r="K413" s="68" t="s">
        <v>1003</v>
      </c>
      <c r="L413" s="266">
        <v>408</v>
      </c>
    </row>
    <row r="414" spans="8:12" x14ac:dyDescent="0.15">
      <c r="H414" s="68" t="s">
        <v>1004</v>
      </c>
      <c r="K414" s="68" t="s">
        <v>1004</v>
      </c>
      <c r="L414" s="266">
        <v>508</v>
      </c>
    </row>
    <row r="415" spans="8:12" x14ac:dyDescent="0.15">
      <c r="H415" s="68" t="s">
        <v>1005</v>
      </c>
      <c r="K415" s="68" t="s">
        <v>1005</v>
      </c>
      <c r="L415" s="266">
        <v>608</v>
      </c>
    </row>
    <row r="416" spans="8:12" x14ac:dyDescent="0.15">
      <c r="H416" s="68" t="s">
        <v>1006</v>
      </c>
      <c r="K416" s="68" t="s">
        <v>1006</v>
      </c>
      <c r="L416" s="266">
        <v>708</v>
      </c>
    </row>
    <row r="417" spans="8:12" x14ac:dyDescent="0.15">
      <c r="H417" s="68" t="s">
        <v>1007</v>
      </c>
      <c r="K417" s="68" t="s">
        <v>1007</v>
      </c>
      <c r="L417" s="266">
        <v>808</v>
      </c>
    </row>
    <row r="418" spans="8:12" x14ac:dyDescent="0.15">
      <c r="H418" s="68" t="s">
        <v>1008</v>
      </c>
      <c r="K418" s="68" t="s">
        <v>1008</v>
      </c>
      <c r="L418" s="266">
        <v>908</v>
      </c>
    </row>
    <row r="419" spans="8:12" x14ac:dyDescent="0.15">
      <c r="H419" s="68" t="s">
        <v>1009</v>
      </c>
      <c r="K419" s="68" t="s">
        <v>1009</v>
      </c>
      <c r="L419" s="266">
        <v>9</v>
      </c>
    </row>
    <row r="420" spans="8:12" x14ac:dyDescent="0.15">
      <c r="H420" s="68" t="s">
        <v>1010</v>
      </c>
      <c r="K420" s="68" t="s">
        <v>1010</v>
      </c>
      <c r="L420" s="266">
        <v>109</v>
      </c>
    </row>
    <row r="421" spans="8:12" x14ac:dyDescent="0.15">
      <c r="H421" s="68" t="s">
        <v>1011</v>
      </c>
      <c r="K421" s="68" t="s">
        <v>1011</v>
      </c>
      <c r="L421" s="266">
        <v>209</v>
      </c>
    </row>
    <row r="422" spans="8:12" x14ac:dyDescent="0.15">
      <c r="H422" s="68" t="s">
        <v>1012</v>
      </c>
      <c r="K422" s="68" t="s">
        <v>1012</v>
      </c>
      <c r="L422" s="266">
        <v>309</v>
      </c>
    </row>
    <row r="423" spans="8:12" x14ac:dyDescent="0.15">
      <c r="H423" s="68" t="s">
        <v>1013</v>
      </c>
      <c r="K423" s="68" t="s">
        <v>1013</v>
      </c>
      <c r="L423" s="266">
        <v>409</v>
      </c>
    </row>
    <row r="424" spans="8:12" x14ac:dyDescent="0.15">
      <c r="H424" s="68" t="s">
        <v>1014</v>
      </c>
      <c r="K424" s="68" t="s">
        <v>1014</v>
      </c>
      <c r="L424" s="266">
        <v>509</v>
      </c>
    </row>
    <row r="425" spans="8:12" x14ac:dyDescent="0.15">
      <c r="H425" s="68" t="s">
        <v>1015</v>
      </c>
      <c r="K425" s="68" t="s">
        <v>1015</v>
      </c>
      <c r="L425" s="266">
        <v>609</v>
      </c>
    </row>
    <row r="426" spans="8:12" x14ac:dyDescent="0.15">
      <c r="H426" s="68" t="s">
        <v>1016</v>
      </c>
      <c r="K426" s="68" t="s">
        <v>1016</v>
      </c>
      <c r="L426" s="266">
        <v>709</v>
      </c>
    </row>
    <row r="427" spans="8:12" x14ac:dyDescent="0.15">
      <c r="H427" s="68" t="s">
        <v>1017</v>
      </c>
      <c r="K427" s="68" t="s">
        <v>1017</v>
      </c>
      <c r="L427" s="266">
        <v>809</v>
      </c>
    </row>
    <row r="428" spans="8:12" x14ac:dyDescent="0.15">
      <c r="H428" s="68" t="s">
        <v>1018</v>
      </c>
      <c r="K428" s="68" t="s">
        <v>1018</v>
      </c>
      <c r="L428" s="266">
        <v>909</v>
      </c>
    </row>
    <row r="429" spans="8:12" x14ac:dyDescent="0.15">
      <c r="H429" s="68" t="s">
        <v>1019</v>
      </c>
      <c r="K429" s="68" t="s">
        <v>1019</v>
      </c>
      <c r="L429" s="266">
        <v>10</v>
      </c>
    </row>
    <row r="430" spans="8:12" x14ac:dyDescent="0.15">
      <c r="H430" s="68" t="s">
        <v>1020</v>
      </c>
      <c r="K430" s="68" t="s">
        <v>1020</v>
      </c>
      <c r="L430" s="266">
        <v>20</v>
      </c>
    </row>
    <row r="431" spans="8:12" x14ac:dyDescent="0.15">
      <c r="H431" s="68" t="s">
        <v>1021</v>
      </c>
      <c r="K431" s="68" t="s">
        <v>1021</v>
      </c>
      <c r="L431" s="266">
        <v>30</v>
      </c>
    </row>
    <row r="432" spans="8:12" x14ac:dyDescent="0.15">
      <c r="H432" s="68" t="s">
        <v>1022</v>
      </c>
      <c r="K432" s="68" t="s">
        <v>1022</v>
      </c>
      <c r="L432" s="266">
        <v>40</v>
      </c>
    </row>
    <row r="433" spans="8:12" x14ac:dyDescent="0.15">
      <c r="H433" s="68" t="s">
        <v>1023</v>
      </c>
      <c r="K433" s="68" t="s">
        <v>1023</v>
      </c>
      <c r="L433" s="266">
        <v>50</v>
      </c>
    </row>
    <row r="434" spans="8:12" x14ac:dyDescent="0.15">
      <c r="H434" s="68" t="s">
        <v>1024</v>
      </c>
      <c r="K434" s="68" t="s">
        <v>1024</v>
      </c>
      <c r="L434" s="266">
        <v>60</v>
      </c>
    </row>
    <row r="435" spans="8:12" x14ac:dyDescent="0.15">
      <c r="H435" s="68" t="s">
        <v>1025</v>
      </c>
      <c r="K435" s="68" t="s">
        <v>1025</v>
      </c>
      <c r="L435" s="266">
        <v>70</v>
      </c>
    </row>
    <row r="436" spans="8:12" x14ac:dyDescent="0.15">
      <c r="H436" s="68" t="s">
        <v>1026</v>
      </c>
      <c r="K436" s="68" t="s">
        <v>1026</v>
      </c>
      <c r="L436" s="266">
        <v>80</v>
      </c>
    </row>
    <row r="437" spans="8:12" x14ac:dyDescent="0.15">
      <c r="H437" s="68" t="s">
        <v>1027</v>
      </c>
      <c r="K437" s="68" t="s">
        <v>1027</v>
      </c>
      <c r="L437" s="266">
        <v>90</v>
      </c>
    </row>
    <row r="438" spans="8:12" x14ac:dyDescent="0.15">
      <c r="H438" s="68" t="s">
        <v>1028</v>
      </c>
      <c r="K438" s="68" t="s">
        <v>1028</v>
      </c>
      <c r="L438" s="266">
        <v>110</v>
      </c>
    </row>
    <row r="439" spans="8:12" x14ac:dyDescent="0.15">
      <c r="H439" s="68" t="s">
        <v>1029</v>
      </c>
      <c r="K439" s="68" t="s">
        <v>1029</v>
      </c>
      <c r="L439" s="266">
        <v>120</v>
      </c>
    </row>
    <row r="440" spans="8:12" x14ac:dyDescent="0.15">
      <c r="H440" s="68" t="s">
        <v>1030</v>
      </c>
      <c r="K440" s="68" t="s">
        <v>1030</v>
      </c>
      <c r="L440" s="266">
        <v>130</v>
      </c>
    </row>
    <row r="441" spans="8:12" x14ac:dyDescent="0.15">
      <c r="H441" s="68" t="s">
        <v>1031</v>
      </c>
      <c r="K441" s="68" t="s">
        <v>1031</v>
      </c>
      <c r="L441" s="266">
        <v>140</v>
      </c>
    </row>
    <row r="442" spans="8:12" x14ac:dyDescent="0.15">
      <c r="H442" s="68" t="s">
        <v>1032</v>
      </c>
      <c r="K442" s="68" t="s">
        <v>1032</v>
      </c>
      <c r="L442" s="266">
        <v>150</v>
      </c>
    </row>
    <row r="443" spans="8:12" x14ac:dyDescent="0.15">
      <c r="H443" s="68" t="s">
        <v>1033</v>
      </c>
      <c r="K443" s="68" t="s">
        <v>1033</v>
      </c>
      <c r="L443" s="266">
        <v>160</v>
      </c>
    </row>
    <row r="444" spans="8:12" x14ac:dyDescent="0.15">
      <c r="H444" s="68" t="s">
        <v>1034</v>
      </c>
      <c r="K444" s="68" t="s">
        <v>1034</v>
      </c>
      <c r="L444" s="266">
        <v>170</v>
      </c>
    </row>
    <row r="445" spans="8:12" x14ac:dyDescent="0.15">
      <c r="H445" s="68" t="s">
        <v>1035</v>
      </c>
      <c r="K445" s="68" t="s">
        <v>1035</v>
      </c>
      <c r="L445" s="266">
        <v>180</v>
      </c>
    </row>
    <row r="446" spans="8:12" x14ac:dyDescent="0.15">
      <c r="H446" s="68" t="s">
        <v>1036</v>
      </c>
      <c r="K446" s="68" t="s">
        <v>1036</v>
      </c>
      <c r="L446" s="266">
        <v>190</v>
      </c>
    </row>
    <row r="447" spans="8:12" x14ac:dyDescent="0.15">
      <c r="H447" s="68" t="s">
        <v>1037</v>
      </c>
      <c r="K447" s="68" t="s">
        <v>1037</v>
      </c>
      <c r="L447" s="266">
        <v>210</v>
      </c>
    </row>
    <row r="448" spans="8:12" x14ac:dyDescent="0.15">
      <c r="H448" s="68" t="s">
        <v>1038</v>
      </c>
      <c r="K448" s="68" t="s">
        <v>1038</v>
      </c>
      <c r="L448" s="266">
        <v>220</v>
      </c>
    </row>
    <row r="449" spans="8:12" x14ac:dyDescent="0.15">
      <c r="H449" s="68" t="s">
        <v>1039</v>
      </c>
      <c r="K449" s="68" t="s">
        <v>1039</v>
      </c>
      <c r="L449" s="266">
        <v>230</v>
      </c>
    </row>
    <row r="450" spans="8:12" x14ac:dyDescent="0.15">
      <c r="H450" s="68" t="s">
        <v>1040</v>
      </c>
      <c r="K450" s="68" t="s">
        <v>1040</v>
      </c>
      <c r="L450" s="266">
        <v>240</v>
      </c>
    </row>
    <row r="451" spans="8:12" x14ac:dyDescent="0.15">
      <c r="H451" s="68" t="s">
        <v>1041</v>
      </c>
      <c r="K451" s="68" t="s">
        <v>1041</v>
      </c>
      <c r="L451" s="266">
        <v>250</v>
      </c>
    </row>
    <row r="452" spans="8:12" x14ac:dyDescent="0.15">
      <c r="H452" s="68" t="s">
        <v>1042</v>
      </c>
      <c r="K452" s="68" t="s">
        <v>1042</v>
      </c>
      <c r="L452" s="266">
        <v>260</v>
      </c>
    </row>
    <row r="453" spans="8:12" x14ac:dyDescent="0.15">
      <c r="H453" s="68" t="s">
        <v>1043</v>
      </c>
      <c r="K453" s="68" t="s">
        <v>1043</v>
      </c>
      <c r="L453" s="266">
        <v>270</v>
      </c>
    </row>
    <row r="454" spans="8:12" x14ac:dyDescent="0.15">
      <c r="H454" s="68" t="s">
        <v>1044</v>
      </c>
      <c r="K454" s="68" t="s">
        <v>1044</v>
      </c>
      <c r="L454" s="266">
        <v>280</v>
      </c>
    </row>
    <row r="455" spans="8:12" x14ac:dyDescent="0.15">
      <c r="H455" s="68" t="s">
        <v>1045</v>
      </c>
      <c r="K455" s="68" t="s">
        <v>1045</v>
      </c>
      <c r="L455" s="266">
        <v>290</v>
      </c>
    </row>
    <row r="456" spans="8:12" x14ac:dyDescent="0.15">
      <c r="H456" s="68" t="s">
        <v>1046</v>
      </c>
      <c r="K456" s="68" t="s">
        <v>1046</v>
      </c>
      <c r="L456" s="266">
        <v>310</v>
      </c>
    </row>
    <row r="457" spans="8:12" x14ac:dyDescent="0.15">
      <c r="H457" s="68" t="s">
        <v>1047</v>
      </c>
      <c r="K457" s="68" t="s">
        <v>1047</v>
      </c>
      <c r="L457" s="266">
        <v>320</v>
      </c>
    </row>
    <row r="458" spans="8:12" x14ac:dyDescent="0.15">
      <c r="H458" s="68" t="s">
        <v>1048</v>
      </c>
      <c r="K458" s="68" t="s">
        <v>1048</v>
      </c>
      <c r="L458" s="266">
        <v>330</v>
      </c>
    </row>
    <row r="459" spans="8:12" x14ac:dyDescent="0.15">
      <c r="H459" s="68" t="s">
        <v>1049</v>
      </c>
      <c r="K459" s="68" t="s">
        <v>1049</v>
      </c>
      <c r="L459" s="266">
        <v>340</v>
      </c>
    </row>
    <row r="460" spans="8:12" x14ac:dyDescent="0.15">
      <c r="H460" s="68" t="s">
        <v>1050</v>
      </c>
      <c r="K460" s="68" t="s">
        <v>1050</v>
      </c>
      <c r="L460" s="266">
        <v>350</v>
      </c>
    </row>
    <row r="461" spans="8:12" x14ac:dyDescent="0.15">
      <c r="H461" s="68" t="s">
        <v>1051</v>
      </c>
      <c r="K461" s="68" t="s">
        <v>1051</v>
      </c>
      <c r="L461" s="266">
        <v>360</v>
      </c>
    </row>
    <row r="462" spans="8:12" x14ac:dyDescent="0.15">
      <c r="H462" s="68" t="s">
        <v>1052</v>
      </c>
      <c r="K462" s="68" t="s">
        <v>1052</v>
      </c>
      <c r="L462" s="266">
        <v>370</v>
      </c>
    </row>
    <row r="463" spans="8:12" x14ac:dyDescent="0.15">
      <c r="H463" s="68" t="s">
        <v>1053</v>
      </c>
      <c r="K463" s="68" t="s">
        <v>1053</v>
      </c>
      <c r="L463" s="266">
        <v>380</v>
      </c>
    </row>
    <row r="464" spans="8:12" x14ac:dyDescent="0.15">
      <c r="H464" s="68" t="s">
        <v>1054</v>
      </c>
      <c r="K464" s="68" t="s">
        <v>1054</v>
      </c>
      <c r="L464" s="266">
        <v>390</v>
      </c>
    </row>
    <row r="465" spans="8:12" x14ac:dyDescent="0.15">
      <c r="H465" s="68" t="s">
        <v>1055</v>
      </c>
      <c r="K465" s="68" t="s">
        <v>1055</v>
      </c>
      <c r="L465" s="266">
        <v>410</v>
      </c>
    </row>
    <row r="466" spans="8:12" x14ac:dyDescent="0.15">
      <c r="H466" s="68" t="s">
        <v>1056</v>
      </c>
      <c r="K466" s="68" t="s">
        <v>1056</v>
      </c>
      <c r="L466" s="266">
        <v>420</v>
      </c>
    </row>
    <row r="467" spans="8:12" x14ac:dyDescent="0.15">
      <c r="H467" s="68" t="s">
        <v>1057</v>
      </c>
      <c r="K467" s="68" t="s">
        <v>1057</v>
      </c>
      <c r="L467" s="266">
        <v>430</v>
      </c>
    </row>
    <row r="468" spans="8:12" x14ac:dyDescent="0.15">
      <c r="H468" s="68" t="s">
        <v>1058</v>
      </c>
      <c r="K468" s="68" t="s">
        <v>1058</v>
      </c>
      <c r="L468" s="266">
        <v>440</v>
      </c>
    </row>
    <row r="469" spans="8:12" x14ac:dyDescent="0.15">
      <c r="H469" s="68" t="s">
        <v>1059</v>
      </c>
      <c r="K469" s="68" t="s">
        <v>1059</v>
      </c>
      <c r="L469" s="266">
        <v>450</v>
      </c>
    </row>
    <row r="470" spans="8:12" x14ac:dyDescent="0.15">
      <c r="H470" s="68" t="s">
        <v>1060</v>
      </c>
      <c r="K470" s="68" t="s">
        <v>1060</v>
      </c>
      <c r="L470" s="266">
        <v>460</v>
      </c>
    </row>
    <row r="471" spans="8:12" x14ac:dyDescent="0.15">
      <c r="H471" s="68" t="s">
        <v>1061</v>
      </c>
      <c r="K471" s="68" t="s">
        <v>1061</v>
      </c>
      <c r="L471" s="266">
        <v>470</v>
      </c>
    </row>
    <row r="472" spans="8:12" x14ac:dyDescent="0.15">
      <c r="H472" s="68" t="s">
        <v>1062</v>
      </c>
      <c r="K472" s="68" t="s">
        <v>1062</v>
      </c>
      <c r="L472" s="266">
        <v>480</v>
      </c>
    </row>
    <row r="473" spans="8:12" x14ac:dyDescent="0.15">
      <c r="H473" s="68" t="s">
        <v>1063</v>
      </c>
      <c r="K473" s="68" t="s">
        <v>1063</v>
      </c>
      <c r="L473" s="266">
        <v>490</v>
      </c>
    </row>
    <row r="474" spans="8:12" x14ac:dyDescent="0.15">
      <c r="H474" s="68" t="s">
        <v>1064</v>
      </c>
      <c r="K474" s="68" t="s">
        <v>1064</v>
      </c>
      <c r="L474" s="266">
        <v>510</v>
      </c>
    </row>
    <row r="475" spans="8:12" x14ac:dyDescent="0.15">
      <c r="H475" s="68" t="s">
        <v>1065</v>
      </c>
      <c r="K475" s="68" t="s">
        <v>1065</v>
      </c>
      <c r="L475" s="266">
        <v>520</v>
      </c>
    </row>
    <row r="476" spans="8:12" x14ac:dyDescent="0.15">
      <c r="H476" s="68" t="s">
        <v>1066</v>
      </c>
      <c r="K476" s="68" t="s">
        <v>1066</v>
      </c>
      <c r="L476" s="266">
        <v>530</v>
      </c>
    </row>
    <row r="477" spans="8:12" x14ac:dyDescent="0.15">
      <c r="H477" s="68" t="s">
        <v>1067</v>
      </c>
      <c r="K477" s="68" t="s">
        <v>1067</v>
      </c>
      <c r="L477" s="266">
        <v>540</v>
      </c>
    </row>
    <row r="478" spans="8:12" x14ac:dyDescent="0.15">
      <c r="H478" s="68" t="s">
        <v>1068</v>
      </c>
      <c r="K478" s="68" t="s">
        <v>1068</v>
      </c>
      <c r="L478" s="266">
        <v>550</v>
      </c>
    </row>
    <row r="479" spans="8:12" x14ac:dyDescent="0.15">
      <c r="H479" s="68" t="s">
        <v>1069</v>
      </c>
      <c r="K479" s="68" t="s">
        <v>1069</v>
      </c>
      <c r="L479" s="266">
        <v>560</v>
      </c>
    </row>
    <row r="480" spans="8:12" x14ac:dyDescent="0.15">
      <c r="H480" s="68" t="s">
        <v>1070</v>
      </c>
      <c r="K480" s="68" t="s">
        <v>1070</v>
      </c>
      <c r="L480" s="266">
        <v>570</v>
      </c>
    </row>
    <row r="481" spans="8:12" x14ac:dyDescent="0.15">
      <c r="H481" s="68" t="s">
        <v>1071</v>
      </c>
      <c r="K481" s="68" t="s">
        <v>1071</v>
      </c>
      <c r="L481" s="266">
        <v>580</v>
      </c>
    </row>
    <row r="482" spans="8:12" x14ac:dyDescent="0.15">
      <c r="H482" s="68" t="s">
        <v>1072</v>
      </c>
      <c r="K482" s="68" t="s">
        <v>1072</v>
      </c>
      <c r="L482" s="266">
        <v>590</v>
      </c>
    </row>
    <row r="483" spans="8:12" x14ac:dyDescent="0.15">
      <c r="H483" s="68" t="s">
        <v>1073</v>
      </c>
      <c r="K483" s="68" t="s">
        <v>1073</v>
      </c>
      <c r="L483" s="266">
        <v>610</v>
      </c>
    </row>
    <row r="484" spans="8:12" x14ac:dyDescent="0.15">
      <c r="H484" s="68" t="s">
        <v>1074</v>
      </c>
      <c r="K484" s="68" t="s">
        <v>1074</v>
      </c>
      <c r="L484" s="266">
        <v>620</v>
      </c>
    </row>
    <row r="485" spans="8:12" x14ac:dyDescent="0.15">
      <c r="H485" s="68" t="s">
        <v>1075</v>
      </c>
      <c r="K485" s="68" t="s">
        <v>1075</v>
      </c>
      <c r="L485" s="266">
        <v>630</v>
      </c>
    </row>
    <row r="486" spans="8:12" x14ac:dyDescent="0.15">
      <c r="H486" s="68" t="s">
        <v>1076</v>
      </c>
      <c r="K486" s="68" t="s">
        <v>1076</v>
      </c>
      <c r="L486" s="266">
        <v>640</v>
      </c>
    </row>
    <row r="487" spans="8:12" x14ac:dyDescent="0.15">
      <c r="H487" s="68" t="s">
        <v>1077</v>
      </c>
      <c r="K487" s="68" t="s">
        <v>1077</v>
      </c>
      <c r="L487" s="266">
        <v>650</v>
      </c>
    </row>
    <row r="488" spans="8:12" x14ac:dyDescent="0.15">
      <c r="H488" s="68" t="s">
        <v>1078</v>
      </c>
      <c r="K488" s="68" t="s">
        <v>1078</v>
      </c>
      <c r="L488" s="266">
        <v>660</v>
      </c>
    </row>
    <row r="489" spans="8:12" x14ac:dyDescent="0.15">
      <c r="H489" s="68" t="s">
        <v>1079</v>
      </c>
      <c r="K489" s="68" t="s">
        <v>1079</v>
      </c>
      <c r="L489" s="266">
        <v>670</v>
      </c>
    </row>
    <row r="490" spans="8:12" x14ac:dyDescent="0.15">
      <c r="H490" s="68" t="s">
        <v>1080</v>
      </c>
      <c r="K490" s="68" t="s">
        <v>1080</v>
      </c>
      <c r="L490" s="266">
        <v>680</v>
      </c>
    </row>
    <row r="491" spans="8:12" x14ac:dyDescent="0.15">
      <c r="H491" s="68" t="s">
        <v>1081</v>
      </c>
      <c r="K491" s="68" t="s">
        <v>1081</v>
      </c>
      <c r="L491" s="266">
        <v>690</v>
      </c>
    </row>
    <row r="492" spans="8:12" x14ac:dyDescent="0.15">
      <c r="H492" s="68" t="s">
        <v>1082</v>
      </c>
      <c r="K492" s="68" t="s">
        <v>1082</v>
      </c>
      <c r="L492" s="266">
        <v>710</v>
      </c>
    </row>
    <row r="493" spans="8:12" x14ac:dyDescent="0.15">
      <c r="H493" s="68" t="s">
        <v>1083</v>
      </c>
      <c r="K493" s="68" t="s">
        <v>1083</v>
      </c>
      <c r="L493" s="266">
        <v>720</v>
      </c>
    </row>
    <row r="494" spans="8:12" x14ac:dyDescent="0.15">
      <c r="H494" s="68" t="s">
        <v>1084</v>
      </c>
      <c r="K494" s="68" t="s">
        <v>1084</v>
      </c>
      <c r="L494" s="266">
        <v>730</v>
      </c>
    </row>
    <row r="495" spans="8:12" x14ac:dyDescent="0.15">
      <c r="H495" s="68" t="s">
        <v>1085</v>
      </c>
      <c r="K495" s="68" t="s">
        <v>1085</v>
      </c>
      <c r="L495" s="266">
        <v>740</v>
      </c>
    </row>
    <row r="496" spans="8:12" x14ac:dyDescent="0.15">
      <c r="H496" s="68" t="s">
        <v>1086</v>
      </c>
      <c r="K496" s="68" t="s">
        <v>1086</v>
      </c>
      <c r="L496" s="266">
        <v>750</v>
      </c>
    </row>
    <row r="497" spans="8:12" x14ac:dyDescent="0.15">
      <c r="H497" s="68" t="s">
        <v>1087</v>
      </c>
      <c r="K497" s="68" t="s">
        <v>1087</v>
      </c>
      <c r="L497" s="266">
        <v>760</v>
      </c>
    </row>
    <row r="498" spans="8:12" x14ac:dyDescent="0.15">
      <c r="H498" s="68" t="s">
        <v>1088</v>
      </c>
      <c r="K498" s="68" t="s">
        <v>1088</v>
      </c>
      <c r="L498" s="266">
        <v>770</v>
      </c>
    </row>
    <row r="499" spans="8:12" x14ac:dyDescent="0.15">
      <c r="H499" s="68" t="s">
        <v>1089</v>
      </c>
      <c r="K499" s="68" t="s">
        <v>1089</v>
      </c>
      <c r="L499" s="266">
        <v>780</v>
      </c>
    </row>
    <row r="500" spans="8:12" x14ac:dyDescent="0.15">
      <c r="H500" s="68" t="s">
        <v>1090</v>
      </c>
      <c r="K500" s="68" t="s">
        <v>1090</v>
      </c>
      <c r="L500" s="266">
        <v>790</v>
      </c>
    </row>
    <row r="501" spans="8:12" x14ac:dyDescent="0.15">
      <c r="H501" s="68" t="s">
        <v>1091</v>
      </c>
      <c r="K501" s="68" t="s">
        <v>1091</v>
      </c>
      <c r="L501" s="266">
        <v>810</v>
      </c>
    </row>
    <row r="502" spans="8:12" x14ac:dyDescent="0.15">
      <c r="H502" s="68" t="s">
        <v>1092</v>
      </c>
      <c r="K502" s="68" t="s">
        <v>1092</v>
      </c>
      <c r="L502" s="266">
        <v>820</v>
      </c>
    </row>
    <row r="503" spans="8:12" x14ac:dyDescent="0.15">
      <c r="H503" s="68" t="s">
        <v>1093</v>
      </c>
      <c r="K503" s="68" t="s">
        <v>1093</v>
      </c>
      <c r="L503" s="266">
        <v>830</v>
      </c>
    </row>
    <row r="504" spans="8:12" x14ac:dyDescent="0.15">
      <c r="H504" s="68" t="s">
        <v>1094</v>
      </c>
      <c r="K504" s="68" t="s">
        <v>1094</v>
      </c>
      <c r="L504" s="266">
        <v>840</v>
      </c>
    </row>
    <row r="505" spans="8:12" x14ac:dyDescent="0.15">
      <c r="H505" s="68" t="s">
        <v>1095</v>
      </c>
      <c r="K505" s="68" t="s">
        <v>1095</v>
      </c>
      <c r="L505" s="266">
        <v>850</v>
      </c>
    </row>
    <row r="506" spans="8:12" x14ac:dyDescent="0.15">
      <c r="H506" s="68" t="s">
        <v>1096</v>
      </c>
      <c r="K506" s="68" t="s">
        <v>1096</v>
      </c>
      <c r="L506" s="266">
        <v>860</v>
      </c>
    </row>
    <row r="507" spans="8:12" x14ac:dyDescent="0.15">
      <c r="H507" s="68" t="s">
        <v>1097</v>
      </c>
      <c r="K507" s="68" t="s">
        <v>1097</v>
      </c>
      <c r="L507" s="266">
        <v>870</v>
      </c>
    </row>
    <row r="508" spans="8:12" x14ac:dyDescent="0.15">
      <c r="H508" s="68" t="s">
        <v>1098</v>
      </c>
      <c r="K508" s="68" t="s">
        <v>1098</v>
      </c>
      <c r="L508" s="266">
        <v>880</v>
      </c>
    </row>
    <row r="509" spans="8:12" x14ac:dyDescent="0.15">
      <c r="H509" s="68" t="s">
        <v>1099</v>
      </c>
      <c r="K509" s="68" t="s">
        <v>1099</v>
      </c>
      <c r="L509" s="266">
        <v>890</v>
      </c>
    </row>
    <row r="510" spans="8:12" x14ac:dyDescent="0.15">
      <c r="H510" s="68" t="s">
        <v>1100</v>
      </c>
      <c r="K510" s="68" t="s">
        <v>1100</v>
      </c>
      <c r="L510" s="266">
        <v>910</v>
      </c>
    </row>
    <row r="511" spans="8:12" x14ac:dyDescent="0.15">
      <c r="H511" s="68" t="s">
        <v>1101</v>
      </c>
      <c r="K511" s="68" t="s">
        <v>1101</v>
      </c>
      <c r="L511" s="266">
        <v>920</v>
      </c>
    </row>
    <row r="512" spans="8:12" x14ac:dyDescent="0.15">
      <c r="H512" s="68" t="s">
        <v>1102</v>
      </c>
      <c r="K512" s="68" t="s">
        <v>1102</v>
      </c>
      <c r="L512" s="266">
        <v>930</v>
      </c>
    </row>
    <row r="513" spans="8:12" x14ac:dyDescent="0.15">
      <c r="H513" s="68" t="s">
        <v>1103</v>
      </c>
      <c r="K513" s="68" t="s">
        <v>1103</v>
      </c>
      <c r="L513" s="266">
        <v>940</v>
      </c>
    </row>
    <row r="514" spans="8:12" x14ac:dyDescent="0.15">
      <c r="H514" s="68" t="s">
        <v>1104</v>
      </c>
      <c r="K514" s="68" t="s">
        <v>1104</v>
      </c>
      <c r="L514" s="266">
        <v>950</v>
      </c>
    </row>
    <row r="515" spans="8:12" x14ac:dyDescent="0.15">
      <c r="H515" s="68" t="s">
        <v>1105</v>
      </c>
      <c r="K515" s="68" t="s">
        <v>1105</v>
      </c>
      <c r="L515" s="266">
        <v>960</v>
      </c>
    </row>
    <row r="516" spans="8:12" x14ac:dyDescent="0.15">
      <c r="H516" s="68" t="s">
        <v>1106</v>
      </c>
      <c r="K516" s="68" t="s">
        <v>1106</v>
      </c>
      <c r="L516" s="266">
        <v>970</v>
      </c>
    </row>
    <row r="517" spans="8:12" x14ac:dyDescent="0.15">
      <c r="H517" s="68" t="s">
        <v>1107</v>
      </c>
      <c r="K517" s="68" t="s">
        <v>1107</v>
      </c>
      <c r="L517" s="266">
        <v>980</v>
      </c>
    </row>
    <row r="518" spans="8:12" x14ac:dyDescent="0.15">
      <c r="H518" s="68" t="s">
        <v>1108</v>
      </c>
      <c r="K518" s="68" t="s">
        <v>1108</v>
      </c>
      <c r="L518" s="266">
        <v>990</v>
      </c>
    </row>
    <row r="519" spans="8:12" x14ac:dyDescent="0.15">
      <c r="H519" s="68" t="s">
        <v>1109</v>
      </c>
      <c r="K519" s="68" t="s">
        <v>1109</v>
      </c>
      <c r="L519" s="68" t="s">
        <v>1109</v>
      </c>
    </row>
    <row r="520" spans="8:12" x14ac:dyDescent="0.15">
      <c r="H520" s="68" t="s">
        <v>1110</v>
      </c>
      <c r="K520" s="68" t="s">
        <v>1110</v>
      </c>
      <c r="L520" s="68" t="s">
        <v>1110</v>
      </c>
    </row>
    <row r="521" spans="8:12" x14ac:dyDescent="0.15">
      <c r="H521" s="68" t="s">
        <v>1111</v>
      </c>
      <c r="K521" s="68" t="s">
        <v>1111</v>
      </c>
      <c r="L521" s="68" t="s">
        <v>1111</v>
      </c>
    </row>
    <row r="522" spans="8:12" x14ac:dyDescent="0.15">
      <c r="H522" s="68" t="s">
        <v>1112</v>
      </c>
      <c r="K522" s="68" t="s">
        <v>1112</v>
      </c>
      <c r="L522" s="68" t="s">
        <v>1112</v>
      </c>
    </row>
    <row r="523" spans="8:12" x14ac:dyDescent="0.15">
      <c r="H523" s="68" t="s">
        <v>1113</v>
      </c>
      <c r="K523" s="68" t="s">
        <v>1113</v>
      </c>
      <c r="L523" s="68" t="s">
        <v>1113</v>
      </c>
    </row>
    <row r="524" spans="8:12" x14ac:dyDescent="0.15">
      <c r="H524" s="68" t="s">
        <v>1114</v>
      </c>
      <c r="K524" s="68" t="s">
        <v>1114</v>
      </c>
      <c r="L524" s="68" t="s">
        <v>1114</v>
      </c>
    </row>
    <row r="525" spans="8:12" x14ac:dyDescent="0.15">
      <c r="H525" s="68" t="s">
        <v>1115</v>
      </c>
      <c r="K525" s="68" t="s">
        <v>1115</v>
      </c>
      <c r="L525" s="68" t="s">
        <v>1115</v>
      </c>
    </row>
    <row r="526" spans="8:12" x14ac:dyDescent="0.15">
      <c r="H526" s="68" t="s">
        <v>1116</v>
      </c>
      <c r="K526" s="68" t="s">
        <v>1116</v>
      </c>
      <c r="L526" s="68" t="s">
        <v>1116</v>
      </c>
    </row>
    <row r="527" spans="8:12" x14ac:dyDescent="0.15">
      <c r="H527" s="68" t="s">
        <v>1117</v>
      </c>
      <c r="K527" s="68" t="s">
        <v>1117</v>
      </c>
      <c r="L527" s="68" t="s">
        <v>1117</v>
      </c>
    </row>
    <row r="528" spans="8:12" x14ac:dyDescent="0.15">
      <c r="H528" s="68" t="s">
        <v>1118</v>
      </c>
      <c r="K528" s="68" t="s">
        <v>1118</v>
      </c>
      <c r="L528" s="68" t="s">
        <v>1118</v>
      </c>
    </row>
    <row r="529" spans="8:12" x14ac:dyDescent="0.15">
      <c r="H529" s="68" t="s">
        <v>1119</v>
      </c>
      <c r="K529" s="68" t="s">
        <v>1119</v>
      </c>
      <c r="L529" s="68" t="s">
        <v>1119</v>
      </c>
    </row>
    <row r="530" spans="8:12" x14ac:dyDescent="0.15">
      <c r="H530" s="68" t="s">
        <v>1120</v>
      </c>
      <c r="K530" s="68" t="s">
        <v>1120</v>
      </c>
      <c r="L530" s="68" t="s">
        <v>1120</v>
      </c>
    </row>
    <row r="531" spans="8:12" x14ac:dyDescent="0.15">
      <c r="H531" s="68" t="s">
        <v>1121</v>
      </c>
      <c r="K531" s="68" t="s">
        <v>1121</v>
      </c>
      <c r="L531" s="68" t="s">
        <v>1121</v>
      </c>
    </row>
    <row r="532" spans="8:12" x14ac:dyDescent="0.15">
      <c r="H532" s="68" t="s">
        <v>1122</v>
      </c>
      <c r="K532" s="68" t="s">
        <v>1122</v>
      </c>
      <c r="L532" s="68" t="s">
        <v>1122</v>
      </c>
    </row>
    <row r="533" spans="8:12" x14ac:dyDescent="0.15">
      <c r="H533" s="68" t="s">
        <v>1123</v>
      </c>
      <c r="K533" s="68" t="s">
        <v>1123</v>
      </c>
      <c r="L533" s="68" t="s">
        <v>1123</v>
      </c>
    </row>
    <row r="534" spans="8:12" x14ac:dyDescent="0.15">
      <c r="H534" s="68" t="s">
        <v>1124</v>
      </c>
      <c r="K534" s="68" t="s">
        <v>1124</v>
      </c>
      <c r="L534" s="68" t="s">
        <v>1124</v>
      </c>
    </row>
    <row r="535" spans="8:12" x14ac:dyDescent="0.15">
      <c r="H535" s="68" t="s">
        <v>1125</v>
      </c>
      <c r="K535" s="68" t="s">
        <v>1125</v>
      </c>
      <c r="L535" s="68" t="s">
        <v>1125</v>
      </c>
    </row>
    <row r="536" spans="8:12" x14ac:dyDescent="0.15">
      <c r="H536" s="68" t="s">
        <v>1126</v>
      </c>
      <c r="K536" s="68" t="s">
        <v>1126</v>
      </c>
      <c r="L536" s="68" t="s">
        <v>1126</v>
      </c>
    </row>
    <row r="537" spans="8:12" x14ac:dyDescent="0.15">
      <c r="H537" s="68" t="s">
        <v>1127</v>
      </c>
      <c r="K537" s="68" t="s">
        <v>1127</v>
      </c>
      <c r="L537" s="68" t="s">
        <v>1127</v>
      </c>
    </row>
    <row r="538" spans="8:12" x14ac:dyDescent="0.15">
      <c r="H538" s="68" t="s">
        <v>1128</v>
      </c>
      <c r="K538" s="68" t="s">
        <v>1128</v>
      </c>
      <c r="L538" s="68" t="s">
        <v>1128</v>
      </c>
    </row>
    <row r="539" spans="8:12" x14ac:dyDescent="0.15">
      <c r="H539" s="68" t="s">
        <v>1129</v>
      </c>
      <c r="K539" s="68" t="s">
        <v>1129</v>
      </c>
      <c r="L539" s="68" t="s">
        <v>1129</v>
      </c>
    </row>
    <row r="540" spans="8:12" x14ac:dyDescent="0.15">
      <c r="H540" s="68" t="s">
        <v>1130</v>
      </c>
      <c r="K540" s="68" t="s">
        <v>1130</v>
      </c>
      <c r="L540" s="68" t="s">
        <v>1130</v>
      </c>
    </row>
    <row r="541" spans="8:12" x14ac:dyDescent="0.15">
      <c r="H541" s="68" t="s">
        <v>1131</v>
      </c>
      <c r="K541" s="68" t="s">
        <v>1131</v>
      </c>
      <c r="L541" s="68" t="s">
        <v>1131</v>
      </c>
    </row>
    <row r="542" spans="8:12" x14ac:dyDescent="0.15">
      <c r="H542" s="68" t="s">
        <v>1132</v>
      </c>
      <c r="K542" s="68" t="s">
        <v>1132</v>
      </c>
      <c r="L542" s="68" t="s">
        <v>1132</v>
      </c>
    </row>
    <row r="543" spans="8:12" x14ac:dyDescent="0.15">
      <c r="H543" s="68" t="s">
        <v>1133</v>
      </c>
      <c r="K543" s="68" t="s">
        <v>1133</v>
      </c>
      <c r="L543" s="68" t="s">
        <v>1133</v>
      </c>
    </row>
    <row r="544" spans="8:12" x14ac:dyDescent="0.15">
      <c r="H544" s="68" t="s">
        <v>1134</v>
      </c>
      <c r="K544" s="68" t="s">
        <v>1134</v>
      </c>
      <c r="L544" s="68" t="s">
        <v>1134</v>
      </c>
    </row>
    <row r="545" spans="8:12" x14ac:dyDescent="0.15">
      <c r="H545" s="68" t="s">
        <v>1135</v>
      </c>
      <c r="K545" s="68" t="s">
        <v>1135</v>
      </c>
      <c r="L545" s="68" t="s">
        <v>1135</v>
      </c>
    </row>
    <row r="546" spans="8:12" x14ac:dyDescent="0.15">
      <c r="H546" s="68" t="s">
        <v>1136</v>
      </c>
      <c r="K546" s="68" t="s">
        <v>1136</v>
      </c>
      <c r="L546" s="68" t="s">
        <v>1136</v>
      </c>
    </row>
    <row r="547" spans="8:12" x14ac:dyDescent="0.15">
      <c r="H547" s="68" t="s">
        <v>1137</v>
      </c>
      <c r="K547" s="68" t="s">
        <v>1137</v>
      </c>
      <c r="L547" s="68" t="s">
        <v>1137</v>
      </c>
    </row>
    <row r="548" spans="8:12" x14ac:dyDescent="0.15">
      <c r="H548" s="68" t="s">
        <v>1138</v>
      </c>
      <c r="K548" s="68" t="s">
        <v>1138</v>
      </c>
      <c r="L548" s="68" t="s">
        <v>1138</v>
      </c>
    </row>
    <row r="549" spans="8:12" x14ac:dyDescent="0.15">
      <c r="H549" s="68" t="s">
        <v>1139</v>
      </c>
      <c r="K549" s="68" t="s">
        <v>1139</v>
      </c>
      <c r="L549" s="68" t="s">
        <v>1139</v>
      </c>
    </row>
    <row r="550" spans="8:12" x14ac:dyDescent="0.15">
      <c r="H550" s="68" t="s">
        <v>1140</v>
      </c>
      <c r="K550" s="68" t="s">
        <v>1140</v>
      </c>
      <c r="L550" s="68" t="s">
        <v>1140</v>
      </c>
    </row>
    <row r="551" spans="8:12" x14ac:dyDescent="0.15">
      <c r="H551" s="68" t="s">
        <v>1141</v>
      </c>
      <c r="K551" s="68" t="s">
        <v>1141</v>
      </c>
      <c r="L551" s="68" t="s">
        <v>1141</v>
      </c>
    </row>
    <row r="552" spans="8:12" x14ac:dyDescent="0.15">
      <c r="H552" s="68" t="s">
        <v>1142</v>
      </c>
      <c r="K552" s="68" t="s">
        <v>1142</v>
      </c>
      <c r="L552" s="68" t="s">
        <v>1142</v>
      </c>
    </row>
    <row r="553" spans="8:12" x14ac:dyDescent="0.15">
      <c r="H553" s="68" t="s">
        <v>1143</v>
      </c>
      <c r="K553" s="68" t="s">
        <v>1143</v>
      </c>
      <c r="L553" s="68" t="s">
        <v>1143</v>
      </c>
    </row>
    <row r="554" spans="8:12" x14ac:dyDescent="0.15">
      <c r="H554" s="68" t="s">
        <v>1144</v>
      </c>
      <c r="K554" s="68" t="s">
        <v>1144</v>
      </c>
      <c r="L554" s="68" t="s">
        <v>1144</v>
      </c>
    </row>
    <row r="555" spans="8:12" x14ac:dyDescent="0.15">
      <c r="H555" s="68" t="s">
        <v>1145</v>
      </c>
      <c r="K555" s="68" t="s">
        <v>1145</v>
      </c>
      <c r="L555" s="68" t="s">
        <v>1145</v>
      </c>
    </row>
    <row r="556" spans="8:12" x14ac:dyDescent="0.15">
      <c r="H556" s="68" t="s">
        <v>1146</v>
      </c>
      <c r="K556" s="68" t="s">
        <v>1146</v>
      </c>
      <c r="L556" s="68" t="s">
        <v>1146</v>
      </c>
    </row>
    <row r="557" spans="8:12" x14ac:dyDescent="0.15">
      <c r="H557" s="68" t="s">
        <v>1147</v>
      </c>
      <c r="K557" s="68" t="s">
        <v>1147</v>
      </c>
      <c r="L557" s="68" t="s">
        <v>1147</v>
      </c>
    </row>
    <row r="558" spans="8:12" x14ac:dyDescent="0.15">
      <c r="H558" s="68" t="s">
        <v>1148</v>
      </c>
      <c r="K558" s="68" t="s">
        <v>1148</v>
      </c>
      <c r="L558" s="68" t="s">
        <v>1148</v>
      </c>
    </row>
    <row r="559" spans="8:12" x14ac:dyDescent="0.15">
      <c r="H559" s="68" t="s">
        <v>1149</v>
      </c>
      <c r="K559" s="68" t="s">
        <v>1149</v>
      </c>
      <c r="L559" s="68" t="s">
        <v>1149</v>
      </c>
    </row>
    <row r="560" spans="8:12" x14ac:dyDescent="0.15">
      <c r="H560" s="68" t="s">
        <v>1150</v>
      </c>
      <c r="K560" s="68" t="s">
        <v>1150</v>
      </c>
      <c r="L560" s="68" t="s">
        <v>1150</v>
      </c>
    </row>
    <row r="561" spans="8:12" x14ac:dyDescent="0.15">
      <c r="H561" s="68" t="s">
        <v>1151</v>
      </c>
      <c r="K561" s="68" t="s">
        <v>1151</v>
      </c>
      <c r="L561" s="68" t="s">
        <v>1151</v>
      </c>
    </row>
    <row r="562" spans="8:12" x14ac:dyDescent="0.15">
      <c r="H562" s="68" t="s">
        <v>1152</v>
      </c>
      <c r="K562" s="68" t="s">
        <v>1152</v>
      </c>
      <c r="L562" s="68" t="s">
        <v>1152</v>
      </c>
    </row>
    <row r="563" spans="8:12" x14ac:dyDescent="0.15">
      <c r="H563" s="68" t="s">
        <v>1153</v>
      </c>
      <c r="K563" s="68" t="s">
        <v>1153</v>
      </c>
      <c r="L563" s="68" t="s">
        <v>1153</v>
      </c>
    </row>
    <row r="564" spans="8:12" x14ac:dyDescent="0.15">
      <c r="H564" s="68" t="s">
        <v>1154</v>
      </c>
      <c r="K564" s="68" t="s">
        <v>1154</v>
      </c>
      <c r="L564" s="68" t="s">
        <v>1154</v>
      </c>
    </row>
    <row r="565" spans="8:12" x14ac:dyDescent="0.15">
      <c r="H565" s="68" t="s">
        <v>1155</v>
      </c>
      <c r="K565" s="68" t="s">
        <v>1155</v>
      </c>
      <c r="L565" s="68" t="s">
        <v>1155</v>
      </c>
    </row>
    <row r="566" spans="8:12" x14ac:dyDescent="0.15">
      <c r="H566" s="68" t="s">
        <v>1156</v>
      </c>
      <c r="K566" s="68" t="s">
        <v>1156</v>
      </c>
      <c r="L566" s="68" t="s">
        <v>1156</v>
      </c>
    </row>
    <row r="567" spans="8:12" x14ac:dyDescent="0.15">
      <c r="H567" s="68" t="s">
        <v>1157</v>
      </c>
      <c r="K567" s="68" t="s">
        <v>1157</v>
      </c>
      <c r="L567" s="68" t="s">
        <v>1157</v>
      </c>
    </row>
    <row r="568" spans="8:12" x14ac:dyDescent="0.15">
      <c r="H568" s="68" t="s">
        <v>1158</v>
      </c>
      <c r="K568" s="68" t="s">
        <v>1158</v>
      </c>
      <c r="L568" s="68" t="s">
        <v>1158</v>
      </c>
    </row>
    <row r="569" spans="8:12" x14ac:dyDescent="0.15">
      <c r="H569" s="68" t="s">
        <v>1159</v>
      </c>
      <c r="K569" s="68" t="s">
        <v>1159</v>
      </c>
      <c r="L569" s="68" t="s">
        <v>1159</v>
      </c>
    </row>
    <row r="570" spans="8:12" x14ac:dyDescent="0.15">
      <c r="H570" s="68" t="s">
        <v>1160</v>
      </c>
      <c r="K570" s="68" t="s">
        <v>1160</v>
      </c>
      <c r="L570" s="68" t="s">
        <v>1160</v>
      </c>
    </row>
    <row r="571" spans="8:12" x14ac:dyDescent="0.15">
      <c r="H571" s="68" t="s">
        <v>1161</v>
      </c>
      <c r="K571" s="68" t="s">
        <v>1161</v>
      </c>
      <c r="L571" s="68" t="s">
        <v>1161</v>
      </c>
    </row>
    <row r="572" spans="8:12" x14ac:dyDescent="0.15">
      <c r="H572" s="68" t="s">
        <v>1162</v>
      </c>
      <c r="K572" s="68" t="s">
        <v>1162</v>
      </c>
      <c r="L572" s="68" t="s">
        <v>1162</v>
      </c>
    </row>
    <row r="573" spans="8:12" x14ac:dyDescent="0.15">
      <c r="H573" s="68" t="s">
        <v>1163</v>
      </c>
      <c r="K573" s="68" t="s">
        <v>1163</v>
      </c>
      <c r="L573" s="68" t="s">
        <v>1163</v>
      </c>
    </row>
    <row r="574" spans="8:12" x14ac:dyDescent="0.15">
      <c r="H574" s="68" t="s">
        <v>1164</v>
      </c>
      <c r="K574" s="68" t="s">
        <v>1164</v>
      </c>
      <c r="L574" s="68" t="s">
        <v>1164</v>
      </c>
    </row>
    <row r="575" spans="8:12" x14ac:dyDescent="0.15">
      <c r="H575" s="68" t="s">
        <v>1165</v>
      </c>
      <c r="K575" s="68" t="s">
        <v>1165</v>
      </c>
      <c r="L575" s="68" t="s">
        <v>1165</v>
      </c>
    </row>
    <row r="576" spans="8:12" x14ac:dyDescent="0.15">
      <c r="H576" s="68" t="s">
        <v>1166</v>
      </c>
      <c r="K576" s="68" t="s">
        <v>1166</v>
      </c>
      <c r="L576" s="68" t="s">
        <v>1166</v>
      </c>
    </row>
    <row r="577" spans="8:12" x14ac:dyDescent="0.15">
      <c r="H577" s="68" t="s">
        <v>1167</v>
      </c>
      <c r="K577" s="68" t="s">
        <v>1167</v>
      </c>
      <c r="L577" s="68" t="s">
        <v>1167</v>
      </c>
    </row>
    <row r="578" spans="8:12" x14ac:dyDescent="0.15">
      <c r="H578" s="68" t="s">
        <v>1168</v>
      </c>
      <c r="K578" s="68" t="s">
        <v>1168</v>
      </c>
      <c r="L578" s="68" t="s">
        <v>1168</v>
      </c>
    </row>
    <row r="579" spans="8:12" x14ac:dyDescent="0.15">
      <c r="H579" s="68" t="s">
        <v>1169</v>
      </c>
      <c r="K579" s="68" t="s">
        <v>1169</v>
      </c>
      <c r="L579" s="68" t="s">
        <v>1169</v>
      </c>
    </row>
    <row r="580" spans="8:12" x14ac:dyDescent="0.15">
      <c r="H580" s="68" t="s">
        <v>1170</v>
      </c>
      <c r="K580" s="68" t="s">
        <v>1170</v>
      </c>
      <c r="L580" s="68" t="s">
        <v>1170</v>
      </c>
    </row>
    <row r="581" spans="8:12" x14ac:dyDescent="0.15">
      <c r="H581" s="68" t="s">
        <v>1171</v>
      </c>
      <c r="K581" s="68" t="s">
        <v>1171</v>
      </c>
      <c r="L581" s="68" t="s">
        <v>1171</v>
      </c>
    </row>
    <row r="582" spans="8:12" x14ac:dyDescent="0.15">
      <c r="H582" s="68" t="s">
        <v>1172</v>
      </c>
      <c r="K582" s="68" t="s">
        <v>1172</v>
      </c>
      <c r="L582" s="68" t="s">
        <v>1172</v>
      </c>
    </row>
    <row r="583" spans="8:12" x14ac:dyDescent="0.15">
      <c r="H583" s="68" t="s">
        <v>1173</v>
      </c>
      <c r="K583" s="68" t="s">
        <v>1173</v>
      </c>
      <c r="L583" s="68" t="s">
        <v>1173</v>
      </c>
    </row>
    <row r="584" spans="8:12" x14ac:dyDescent="0.15">
      <c r="H584" s="68" t="s">
        <v>1174</v>
      </c>
      <c r="K584" s="68" t="s">
        <v>1174</v>
      </c>
      <c r="L584" s="68" t="s">
        <v>1174</v>
      </c>
    </row>
    <row r="585" spans="8:12" x14ac:dyDescent="0.15">
      <c r="H585" s="68" t="s">
        <v>1175</v>
      </c>
      <c r="K585" s="68" t="s">
        <v>1175</v>
      </c>
      <c r="L585" s="68" t="s">
        <v>1175</v>
      </c>
    </row>
    <row r="586" spans="8:12" x14ac:dyDescent="0.15">
      <c r="H586" s="68" t="s">
        <v>1176</v>
      </c>
      <c r="K586" s="68" t="s">
        <v>1176</v>
      </c>
      <c r="L586" s="68" t="s">
        <v>1176</v>
      </c>
    </row>
    <row r="587" spans="8:12" x14ac:dyDescent="0.15">
      <c r="H587" s="68" t="s">
        <v>1177</v>
      </c>
      <c r="K587" s="68" t="s">
        <v>1177</v>
      </c>
      <c r="L587" s="68" t="s">
        <v>1177</v>
      </c>
    </row>
    <row r="588" spans="8:12" x14ac:dyDescent="0.15">
      <c r="H588" s="68" t="s">
        <v>1178</v>
      </c>
      <c r="K588" s="68" t="s">
        <v>1178</v>
      </c>
      <c r="L588" s="68" t="s">
        <v>1178</v>
      </c>
    </row>
    <row r="589" spans="8:12" x14ac:dyDescent="0.15">
      <c r="H589" s="68" t="s">
        <v>1179</v>
      </c>
      <c r="K589" s="68" t="s">
        <v>1179</v>
      </c>
      <c r="L589" s="68" t="s">
        <v>1179</v>
      </c>
    </row>
    <row r="590" spans="8:12" x14ac:dyDescent="0.15">
      <c r="H590" s="68" t="s">
        <v>1180</v>
      </c>
      <c r="K590" s="68" t="s">
        <v>1180</v>
      </c>
      <c r="L590" s="68" t="s">
        <v>1180</v>
      </c>
    </row>
    <row r="591" spans="8:12" x14ac:dyDescent="0.15">
      <c r="H591" s="68" t="s">
        <v>1181</v>
      </c>
      <c r="K591" s="68" t="s">
        <v>1181</v>
      </c>
      <c r="L591" s="68" t="s">
        <v>1181</v>
      </c>
    </row>
    <row r="592" spans="8:12" x14ac:dyDescent="0.15">
      <c r="H592" s="68" t="s">
        <v>1182</v>
      </c>
      <c r="K592" s="68" t="s">
        <v>1182</v>
      </c>
      <c r="L592" s="68" t="s">
        <v>1182</v>
      </c>
    </row>
    <row r="593" spans="8:12" x14ac:dyDescent="0.15">
      <c r="H593" s="68" t="s">
        <v>1183</v>
      </c>
      <c r="K593" s="68" t="s">
        <v>1183</v>
      </c>
      <c r="L593" s="68" t="s">
        <v>1183</v>
      </c>
    </row>
    <row r="594" spans="8:12" x14ac:dyDescent="0.15">
      <c r="H594" s="68" t="s">
        <v>1184</v>
      </c>
      <c r="K594" s="68" t="s">
        <v>1184</v>
      </c>
      <c r="L594" s="68" t="s">
        <v>1184</v>
      </c>
    </row>
    <row r="595" spans="8:12" x14ac:dyDescent="0.15">
      <c r="H595" s="68" t="s">
        <v>1185</v>
      </c>
      <c r="K595" s="68" t="s">
        <v>1185</v>
      </c>
      <c r="L595" s="68" t="s">
        <v>1185</v>
      </c>
    </row>
    <row r="596" spans="8:12" x14ac:dyDescent="0.15">
      <c r="H596" s="68" t="s">
        <v>1186</v>
      </c>
      <c r="K596" s="68" t="s">
        <v>1186</v>
      </c>
      <c r="L596" s="68" t="s">
        <v>1186</v>
      </c>
    </row>
    <row r="597" spans="8:12" x14ac:dyDescent="0.15">
      <c r="H597" s="68" t="s">
        <v>1187</v>
      </c>
      <c r="K597" s="68" t="s">
        <v>1187</v>
      </c>
      <c r="L597" s="68" t="s">
        <v>1187</v>
      </c>
    </row>
    <row r="598" spans="8:12" x14ac:dyDescent="0.15">
      <c r="H598" s="68" t="s">
        <v>1188</v>
      </c>
      <c r="K598" s="68" t="s">
        <v>1188</v>
      </c>
      <c r="L598" s="68" t="s">
        <v>1188</v>
      </c>
    </row>
    <row r="599" spans="8:12" x14ac:dyDescent="0.15">
      <c r="H599" s="68" t="s">
        <v>1189</v>
      </c>
      <c r="K599" s="68" t="s">
        <v>1189</v>
      </c>
      <c r="L599" s="68" t="s">
        <v>1189</v>
      </c>
    </row>
    <row r="600" spans="8:12" x14ac:dyDescent="0.15">
      <c r="H600" s="68" t="s">
        <v>1190</v>
      </c>
      <c r="K600" s="68" t="s">
        <v>1190</v>
      </c>
      <c r="L600" s="68" t="s">
        <v>1190</v>
      </c>
    </row>
    <row r="601" spans="8:12" x14ac:dyDescent="0.15">
      <c r="H601" s="68" t="s">
        <v>1191</v>
      </c>
      <c r="K601" s="68" t="s">
        <v>1191</v>
      </c>
      <c r="L601" s="68" t="s">
        <v>1191</v>
      </c>
    </row>
    <row r="602" spans="8:12" x14ac:dyDescent="0.15">
      <c r="H602" s="68" t="s">
        <v>1192</v>
      </c>
      <c r="K602" s="68" t="s">
        <v>1192</v>
      </c>
      <c r="L602" s="68" t="s">
        <v>1192</v>
      </c>
    </row>
    <row r="603" spans="8:12" x14ac:dyDescent="0.15">
      <c r="H603" s="68" t="s">
        <v>1193</v>
      </c>
      <c r="K603" s="68" t="s">
        <v>1193</v>
      </c>
      <c r="L603" s="68" t="s">
        <v>1193</v>
      </c>
    </row>
    <row r="604" spans="8:12" x14ac:dyDescent="0.15">
      <c r="H604" s="68" t="s">
        <v>1194</v>
      </c>
      <c r="K604" s="68" t="s">
        <v>1194</v>
      </c>
      <c r="L604" s="68" t="s">
        <v>1194</v>
      </c>
    </row>
    <row r="605" spans="8:12" x14ac:dyDescent="0.15">
      <c r="H605" s="68" t="s">
        <v>1195</v>
      </c>
      <c r="K605" s="68" t="s">
        <v>1195</v>
      </c>
      <c r="L605" s="68" t="s">
        <v>1195</v>
      </c>
    </row>
    <row r="606" spans="8:12" x14ac:dyDescent="0.15">
      <c r="H606" s="68" t="s">
        <v>1196</v>
      </c>
      <c r="K606" s="68" t="s">
        <v>1196</v>
      </c>
      <c r="L606" s="68" t="s">
        <v>1196</v>
      </c>
    </row>
    <row r="607" spans="8:12" x14ac:dyDescent="0.15">
      <c r="H607" s="68" t="s">
        <v>1197</v>
      </c>
      <c r="K607" s="68" t="s">
        <v>1197</v>
      </c>
      <c r="L607" s="68" t="s">
        <v>1197</v>
      </c>
    </row>
    <row r="608" spans="8:12" x14ac:dyDescent="0.15">
      <c r="H608" s="68" t="s">
        <v>1198</v>
      </c>
      <c r="K608" s="68" t="s">
        <v>1198</v>
      </c>
      <c r="L608" s="68" t="s">
        <v>1198</v>
      </c>
    </row>
    <row r="609" spans="8:12" x14ac:dyDescent="0.15">
      <c r="H609" s="68" t="s">
        <v>1199</v>
      </c>
      <c r="K609" s="68" t="s">
        <v>1199</v>
      </c>
      <c r="L609" s="68" t="s">
        <v>1199</v>
      </c>
    </row>
    <row r="610" spans="8:12" x14ac:dyDescent="0.15">
      <c r="H610" s="68" t="s">
        <v>1200</v>
      </c>
      <c r="K610" s="68" t="s">
        <v>1200</v>
      </c>
      <c r="L610" s="68" t="s">
        <v>1200</v>
      </c>
    </row>
    <row r="611" spans="8:12" x14ac:dyDescent="0.15">
      <c r="H611" s="68" t="s">
        <v>1201</v>
      </c>
      <c r="K611" s="68" t="s">
        <v>1201</v>
      </c>
      <c r="L611" s="68" t="s">
        <v>1201</v>
      </c>
    </row>
    <row r="612" spans="8:12" x14ac:dyDescent="0.15">
      <c r="H612" s="68" t="s">
        <v>1202</v>
      </c>
      <c r="K612" s="68" t="s">
        <v>1202</v>
      </c>
      <c r="L612" s="68" t="s">
        <v>1202</v>
      </c>
    </row>
    <row r="613" spans="8:12" x14ac:dyDescent="0.15">
      <c r="H613" s="68" t="s">
        <v>1203</v>
      </c>
      <c r="K613" s="68" t="s">
        <v>1203</v>
      </c>
      <c r="L613" s="68" t="s">
        <v>1203</v>
      </c>
    </row>
    <row r="614" spans="8:12" x14ac:dyDescent="0.15">
      <c r="H614" s="68" t="s">
        <v>1204</v>
      </c>
      <c r="K614" s="68" t="s">
        <v>1204</v>
      </c>
      <c r="L614" s="68" t="s">
        <v>1204</v>
      </c>
    </row>
    <row r="615" spans="8:12" x14ac:dyDescent="0.15">
      <c r="H615" s="68" t="s">
        <v>1205</v>
      </c>
      <c r="K615" s="68" t="s">
        <v>1205</v>
      </c>
      <c r="L615" s="68" t="s">
        <v>1205</v>
      </c>
    </row>
    <row r="616" spans="8:12" x14ac:dyDescent="0.15">
      <c r="H616" s="68" t="s">
        <v>1206</v>
      </c>
      <c r="K616" s="68" t="s">
        <v>1206</v>
      </c>
      <c r="L616" s="68" t="s">
        <v>1206</v>
      </c>
    </row>
    <row r="617" spans="8:12" x14ac:dyDescent="0.15">
      <c r="H617" s="68" t="s">
        <v>1207</v>
      </c>
      <c r="K617" s="68" t="s">
        <v>1207</v>
      </c>
      <c r="L617" s="68" t="s">
        <v>1207</v>
      </c>
    </row>
    <row r="618" spans="8:12" x14ac:dyDescent="0.15">
      <c r="H618" s="68" t="s">
        <v>1208</v>
      </c>
      <c r="K618" s="68" t="s">
        <v>1208</v>
      </c>
      <c r="L618" s="68" t="s">
        <v>1208</v>
      </c>
    </row>
    <row r="619" spans="8:12" x14ac:dyDescent="0.15">
      <c r="H619" s="68" t="s">
        <v>1209</v>
      </c>
      <c r="K619" s="68" t="s">
        <v>1209</v>
      </c>
      <c r="L619" s="266">
        <v>11</v>
      </c>
    </row>
    <row r="620" spans="8:12" x14ac:dyDescent="0.15">
      <c r="H620" s="68" t="s">
        <v>1210</v>
      </c>
      <c r="K620" s="68" t="s">
        <v>1210</v>
      </c>
      <c r="L620" s="266">
        <v>21</v>
      </c>
    </row>
    <row r="621" spans="8:12" x14ac:dyDescent="0.15">
      <c r="H621" s="68" t="s">
        <v>1211</v>
      </c>
      <c r="K621" s="68" t="s">
        <v>1211</v>
      </c>
      <c r="L621" s="266">
        <v>31</v>
      </c>
    </row>
    <row r="622" spans="8:12" x14ac:dyDescent="0.15">
      <c r="H622" s="68" t="s">
        <v>1212</v>
      </c>
      <c r="K622" s="68" t="s">
        <v>1212</v>
      </c>
      <c r="L622" s="266">
        <v>41</v>
      </c>
    </row>
    <row r="623" spans="8:12" x14ac:dyDescent="0.15">
      <c r="H623" s="68" t="s">
        <v>1213</v>
      </c>
      <c r="K623" s="68" t="s">
        <v>1213</v>
      </c>
      <c r="L623" s="266">
        <v>51</v>
      </c>
    </row>
    <row r="624" spans="8:12" x14ac:dyDescent="0.15">
      <c r="H624" s="68" t="s">
        <v>1214</v>
      </c>
      <c r="K624" s="68" t="s">
        <v>1214</v>
      </c>
      <c r="L624" s="266">
        <v>61</v>
      </c>
    </row>
    <row r="625" spans="8:12" x14ac:dyDescent="0.15">
      <c r="H625" s="68" t="s">
        <v>1215</v>
      </c>
      <c r="K625" s="68" t="s">
        <v>1215</v>
      </c>
      <c r="L625" s="266">
        <v>71</v>
      </c>
    </row>
    <row r="626" spans="8:12" x14ac:dyDescent="0.15">
      <c r="H626" s="68" t="s">
        <v>1216</v>
      </c>
      <c r="K626" s="68" t="s">
        <v>1216</v>
      </c>
      <c r="L626" s="266">
        <v>81</v>
      </c>
    </row>
    <row r="627" spans="8:12" x14ac:dyDescent="0.15">
      <c r="H627" s="68" t="s">
        <v>1217</v>
      </c>
      <c r="K627" s="68" t="s">
        <v>1217</v>
      </c>
      <c r="L627" s="266">
        <v>91</v>
      </c>
    </row>
    <row r="628" spans="8:12" x14ac:dyDescent="0.15">
      <c r="H628" s="68" t="s">
        <v>1218</v>
      </c>
      <c r="K628" s="68" t="s">
        <v>1218</v>
      </c>
      <c r="L628" s="266">
        <v>111</v>
      </c>
    </row>
    <row r="629" spans="8:12" x14ac:dyDescent="0.15">
      <c r="H629" s="68" t="s">
        <v>1219</v>
      </c>
      <c r="K629" s="68" t="s">
        <v>1219</v>
      </c>
      <c r="L629" s="266">
        <v>121</v>
      </c>
    </row>
    <row r="630" spans="8:12" x14ac:dyDescent="0.15">
      <c r="H630" s="68" t="s">
        <v>1220</v>
      </c>
      <c r="K630" s="68" t="s">
        <v>1220</v>
      </c>
      <c r="L630" s="266">
        <v>131</v>
      </c>
    </row>
    <row r="631" spans="8:12" x14ac:dyDescent="0.15">
      <c r="H631" s="68" t="s">
        <v>1221</v>
      </c>
      <c r="K631" s="68" t="s">
        <v>1221</v>
      </c>
      <c r="L631" s="266">
        <v>141</v>
      </c>
    </row>
    <row r="632" spans="8:12" x14ac:dyDescent="0.15">
      <c r="H632" s="68" t="s">
        <v>1222</v>
      </c>
      <c r="K632" s="68" t="s">
        <v>1222</v>
      </c>
      <c r="L632" s="266">
        <v>151</v>
      </c>
    </row>
    <row r="633" spans="8:12" x14ac:dyDescent="0.15">
      <c r="H633" s="68" t="s">
        <v>1223</v>
      </c>
      <c r="K633" s="68" t="s">
        <v>1223</v>
      </c>
      <c r="L633" s="266">
        <v>161</v>
      </c>
    </row>
    <row r="634" spans="8:12" x14ac:dyDescent="0.15">
      <c r="H634" s="68" t="s">
        <v>1224</v>
      </c>
      <c r="K634" s="68" t="s">
        <v>1224</v>
      </c>
      <c r="L634" s="266">
        <v>171</v>
      </c>
    </row>
    <row r="635" spans="8:12" x14ac:dyDescent="0.15">
      <c r="H635" s="68" t="s">
        <v>1225</v>
      </c>
      <c r="K635" s="68" t="s">
        <v>1225</v>
      </c>
      <c r="L635" s="266">
        <v>181</v>
      </c>
    </row>
    <row r="636" spans="8:12" x14ac:dyDescent="0.15">
      <c r="H636" s="68" t="s">
        <v>1226</v>
      </c>
      <c r="K636" s="68" t="s">
        <v>1226</v>
      </c>
      <c r="L636" s="266">
        <v>191</v>
      </c>
    </row>
    <row r="637" spans="8:12" x14ac:dyDescent="0.15">
      <c r="H637" s="68" t="s">
        <v>1227</v>
      </c>
      <c r="K637" s="68" t="s">
        <v>1227</v>
      </c>
      <c r="L637" s="266">
        <v>211</v>
      </c>
    </row>
    <row r="638" spans="8:12" x14ac:dyDescent="0.15">
      <c r="H638" s="68" t="s">
        <v>1228</v>
      </c>
      <c r="K638" s="68" t="s">
        <v>1228</v>
      </c>
      <c r="L638" s="266">
        <v>221</v>
      </c>
    </row>
    <row r="639" spans="8:12" x14ac:dyDescent="0.15">
      <c r="H639" s="68" t="s">
        <v>1229</v>
      </c>
      <c r="K639" s="68" t="s">
        <v>1229</v>
      </c>
      <c r="L639" s="266">
        <v>231</v>
      </c>
    </row>
    <row r="640" spans="8:12" x14ac:dyDescent="0.15">
      <c r="H640" s="68" t="s">
        <v>1230</v>
      </c>
      <c r="K640" s="68" t="s">
        <v>1230</v>
      </c>
      <c r="L640" s="266">
        <v>241</v>
      </c>
    </row>
    <row r="641" spans="8:12" x14ac:dyDescent="0.15">
      <c r="H641" s="68" t="s">
        <v>1231</v>
      </c>
      <c r="K641" s="68" t="s">
        <v>1231</v>
      </c>
      <c r="L641" s="266">
        <v>251</v>
      </c>
    </row>
    <row r="642" spans="8:12" x14ac:dyDescent="0.15">
      <c r="H642" s="68" t="s">
        <v>1232</v>
      </c>
      <c r="K642" s="68" t="s">
        <v>1232</v>
      </c>
      <c r="L642" s="266">
        <v>261</v>
      </c>
    </row>
    <row r="643" spans="8:12" x14ac:dyDescent="0.15">
      <c r="H643" s="68" t="s">
        <v>1233</v>
      </c>
      <c r="K643" s="68" t="s">
        <v>1233</v>
      </c>
      <c r="L643" s="266">
        <v>271</v>
      </c>
    </row>
    <row r="644" spans="8:12" x14ac:dyDescent="0.15">
      <c r="H644" s="68" t="s">
        <v>1234</v>
      </c>
      <c r="K644" s="68" t="s">
        <v>1234</v>
      </c>
      <c r="L644" s="266">
        <v>281</v>
      </c>
    </row>
    <row r="645" spans="8:12" x14ac:dyDescent="0.15">
      <c r="H645" s="68" t="s">
        <v>1235</v>
      </c>
      <c r="K645" s="68" t="s">
        <v>1235</v>
      </c>
      <c r="L645" s="266">
        <v>291</v>
      </c>
    </row>
    <row r="646" spans="8:12" x14ac:dyDescent="0.15">
      <c r="H646" s="68" t="s">
        <v>1236</v>
      </c>
      <c r="K646" s="68" t="s">
        <v>1236</v>
      </c>
      <c r="L646" s="266">
        <v>311</v>
      </c>
    </row>
    <row r="647" spans="8:12" x14ac:dyDescent="0.15">
      <c r="H647" s="68" t="s">
        <v>1237</v>
      </c>
      <c r="K647" s="68" t="s">
        <v>1237</v>
      </c>
      <c r="L647" s="266">
        <v>321</v>
      </c>
    </row>
    <row r="648" spans="8:12" x14ac:dyDescent="0.15">
      <c r="H648" s="68" t="s">
        <v>1238</v>
      </c>
      <c r="K648" s="68" t="s">
        <v>1238</v>
      </c>
      <c r="L648" s="266">
        <v>331</v>
      </c>
    </row>
    <row r="649" spans="8:12" x14ac:dyDescent="0.15">
      <c r="H649" s="68" t="s">
        <v>1239</v>
      </c>
      <c r="K649" s="68" t="s">
        <v>1239</v>
      </c>
      <c r="L649" s="266">
        <v>341</v>
      </c>
    </row>
    <row r="650" spans="8:12" x14ac:dyDescent="0.15">
      <c r="H650" s="68" t="s">
        <v>1240</v>
      </c>
      <c r="K650" s="68" t="s">
        <v>1240</v>
      </c>
      <c r="L650" s="266">
        <v>351</v>
      </c>
    </row>
    <row r="651" spans="8:12" x14ac:dyDescent="0.15">
      <c r="H651" s="68" t="s">
        <v>1241</v>
      </c>
      <c r="K651" s="68" t="s">
        <v>1241</v>
      </c>
      <c r="L651" s="266">
        <v>361</v>
      </c>
    </row>
    <row r="652" spans="8:12" x14ac:dyDescent="0.15">
      <c r="H652" s="68" t="s">
        <v>1242</v>
      </c>
      <c r="K652" s="68" t="s">
        <v>1242</v>
      </c>
      <c r="L652" s="266">
        <v>371</v>
      </c>
    </row>
    <row r="653" spans="8:12" x14ac:dyDescent="0.15">
      <c r="H653" s="68" t="s">
        <v>1243</v>
      </c>
      <c r="K653" s="68" t="s">
        <v>1243</v>
      </c>
      <c r="L653" s="266">
        <v>381</v>
      </c>
    </row>
    <row r="654" spans="8:12" x14ac:dyDescent="0.15">
      <c r="H654" s="68" t="s">
        <v>1244</v>
      </c>
      <c r="K654" s="68" t="s">
        <v>1244</v>
      </c>
      <c r="L654" s="266">
        <v>391</v>
      </c>
    </row>
    <row r="655" spans="8:12" x14ac:dyDescent="0.15">
      <c r="H655" s="68" t="s">
        <v>1245</v>
      </c>
      <c r="K655" s="68" t="s">
        <v>1245</v>
      </c>
      <c r="L655" s="266">
        <v>411</v>
      </c>
    </row>
    <row r="656" spans="8:12" x14ac:dyDescent="0.15">
      <c r="H656" s="68" t="s">
        <v>1246</v>
      </c>
      <c r="K656" s="68" t="s">
        <v>1246</v>
      </c>
      <c r="L656" s="266">
        <v>421</v>
      </c>
    </row>
    <row r="657" spans="8:12" x14ac:dyDescent="0.15">
      <c r="H657" s="68" t="s">
        <v>1247</v>
      </c>
      <c r="K657" s="68" t="s">
        <v>1247</v>
      </c>
      <c r="L657" s="266">
        <v>431</v>
      </c>
    </row>
    <row r="658" spans="8:12" x14ac:dyDescent="0.15">
      <c r="H658" s="68" t="s">
        <v>1248</v>
      </c>
      <c r="K658" s="68" t="s">
        <v>1248</v>
      </c>
      <c r="L658" s="266">
        <v>441</v>
      </c>
    </row>
    <row r="659" spans="8:12" x14ac:dyDescent="0.15">
      <c r="H659" s="68" t="s">
        <v>1249</v>
      </c>
      <c r="K659" s="68" t="s">
        <v>1249</v>
      </c>
      <c r="L659" s="266">
        <v>451</v>
      </c>
    </row>
    <row r="660" spans="8:12" x14ac:dyDescent="0.15">
      <c r="H660" s="68" t="s">
        <v>1250</v>
      </c>
      <c r="K660" s="68" t="s">
        <v>1250</v>
      </c>
      <c r="L660" s="266">
        <v>461</v>
      </c>
    </row>
    <row r="661" spans="8:12" x14ac:dyDescent="0.15">
      <c r="H661" s="68" t="s">
        <v>1251</v>
      </c>
      <c r="K661" s="68" t="s">
        <v>1251</v>
      </c>
      <c r="L661" s="266">
        <v>471</v>
      </c>
    </row>
    <row r="662" spans="8:12" x14ac:dyDescent="0.15">
      <c r="H662" s="68" t="s">
        <v>1252</v>
      </c>
      <c r="K662" s="68" t="s">
        <v>1252</v>
      </c>
      <c r="L662" s="266">
        <v>481</v>
      </c>
    </row>
    <row r="663" spans="8:12" x14ac:dyDescent="0.15">
      <c r="H663" s="68" t="s">
        <v>1253</v>
      </c>
      <c r="K663" s="68" t="s">
        <v>1253</v>
      </c>
      <c r="L663" s="266">
        <v>491</v>
      </c>
    </row>
    <row r="664" spans="8:12" x14ac:dyDescent="0.15">
      <c r="H664" s="68" t="s">
        <v>1254</v>
      </c>
      <c r="K664" s="68" t="s">
        <v>1254</v>
      </c>
      <c r="L664" s="266">
        <v>511</v>
      </c>
    </row>
    <row r="665" spans="8:12" x14ac:dyDescent="0.15">
      <c r="H665" s="68" t="s">
        <v>1255</v>
      </c>
      <c r="K665" s="68" t="s">
        <v>1255</v>
      </c>
      <c r="L665" s="266">
        <v>521</v>
      </c>
    </row>
    <row r="666" spans="8:12" x14ac:dyDescent="0.15">
      <c r="H666" s="68" t="s">
        <v>1256</v>
      </c>
      <c r="K666" s="68" t="s">
        <v>1256</v>
      </c>
      <c r="L666" s="266">
        <v>531</v>
      </c>
    </row>
    <row r="667" spans="8:12" x14ac:dyDescent="0.15">
      <c r="H667" s="68" t="s">
        <v>1257</v>
      </c>
      <c r="K667" s="68" t="s">
        <v>1257</v>
      </c>
      <c r="L667" s="266">
        <v>541</v>
      </c>
    </row>
    <row r="668" spans="8:12" x14ac:dyDescent="0.15">
      <c r="H668" s="68" t="s">
        <v>1258</v>
      </c>
      <c r="K668" s="68" t="s">
        <v>1258</v>
      </c>
      <c r="L668" s="266">
        <v>551</v>
      </c>
    </row>
    <row r="669" spans="8:12" x14ac:dyDescent="0.15">
      <c r="H669" s="68" t="s">
        <v>1259</v>
      </c>
      <c r="K669" s="68" t="s">
        <v>1259</v>
      </c>
      <c r="L669" s="266">
        <v>561</v>
      </c>
    </row>
    <row r="670" spans="8:12" x14ac:dyDescent="0.15">
      <c r="H670" s="68" t="s">
        <v>1260</v>
      </c>
      <c r="K670" s="68" t="s">
        <v>1260</v>
      </c>
      <c r="L670" s="266">
        <v>571</v>
      </c>
    </row>
    <row r="671" spans="8:12" x14ac:dyDescent="0.15">
      <c r="H671" s="68" t="s">
        <v>1261</v>
      </c>
      <c r="K671" s="68" t="s">
        <v>1261</v>
      </c>
      <c r="L671" s="266">
        <v>581</v>
      </c>
    </row>
    <row r="672" spans="8:12" x14ac:dyDescent="0.15">
      <c r="H672" s="68" t="s">
        <v>1262</v>
      </c>
      <c r="K672" s="68" t="s">
        <v>1262</v>
      </c>
      <c r="L672" s="266">
        <v>591</v>
      </c>
    </row>
    <row r="673" spans="8:12" x14ac:dyDescent="0.15">
      <c r="H673" s="68" t="s">
        <v>1263</v>
      </c>
      <c r="K673" s="68" t="s">
        <v>1263</v>
      </c>
      <c r="L673" s="266">
        <v>611</v>
      </c>
    </row>
    <row r="674" spans="8:12" x14ac:dyDescent="0.15">
      <c r="H674" s="68" t="s">
        <v>1264</v>
      </c>
      <c r="K674" s="68" t="s">
        <v>1264</v>
      </c>
      <c r="L674" s="266">
        <v>621</v>
      </c>
    </row>
    <row r="675" spans="8:12" x14ac:dyDescent="0.15">
      <c r="H675" s="68" t="s">
        <v>1265</v>
      </c>
      <c r="K675" s="68" t="s">
        <v>1265</v>
      </c>
      <c r="L675" s="266">
        <v>631</v>
      </c>
    </row>
    <row r="676" spans="8:12" x14ac:dyDescent="0.15">
      <c r="H676" s="68" t="s">
        <v>1266</v>
      </c>
      <c r="K676" s="68" t="s">
        <v>1266</v>
      </c>
      <c r="L676" s="266">
        <v>641</v>
      </c>
    </row>
    <row r="677" spans="8:12" x14ac:dyDescent="0.15">
      <c r="H677" s="68" t="s">
        <v>1267</v>
      </c>
      <c r="K677" s="68" t="s">
        <v>1267</v>
      </c>
      <c r="L677" s="266">
        <v>651</v>
      </c>
    </row>
    <row r="678" spans="8:12" x14ac:dyDescent="0.15">
      <c r="H678" s="68" t="s">
        <v>1268</v>
      </c>
      <c r="K678" s="68" t="s">
        <v>1268</v>
      </c>
      <c r="L678" s="266">
        <v>661</v>
      </c>
    </row>
    <row r="679" spans="8:12" x14ac:dyDescent="0.15">
      <c r="H679" s="68" t="s">
        <v>1269</v>
      </c>
      <c r="K679" s="68" t="s">
        <v>1269</v>
      </c>
      <c r="L679" s="266">
        <v>671</v>
      </c>
    </row>
    <row r="680" spans="8:12" x14ac:dyDescent="0.15">
      <c r="H680" s="68" t="s">
        <v>1270</v>
      </c>
      <c r="K680" s="68" t="s">
        <v>1270</v>
      </c>
      <c r="L680" s="266">
        <v>681</v>
      </c>
    </row>
    <row r="681" spans="8:12" x14ac:dyDescent="0.15">
      <c r="H681" s="68" t="s">
        <v>1271</v>
      </c>
      <c r="K681" s="68" t="s">
        <v>1271</v>
      </c>
      <c r="L681" s="266">
        <v>691</v>
      </c>
    </row>
    <row r="682" spans="8:12" x14ac:dyDescent="0.15">
      <c r="H682" s="68" t="s">
        <v>1272</v>
      </c>
      <c r="K682" s="68" t="s">
        <v>1272</v>
      </c>
      <c r="L682" s="266">
        <v>711</v>
      </c>
    </row>
    <row r="683" spans="8:12" x14ac:dyDescent="0.15">
      <c r="H683" s="68" t="s">
        <v>1273</v>
      </c>
      <c r="K683" s="68" t="s">
        <v>1273</v>
      </c>
      <c r="L683" s="266">
        <v>721</v>
      </c>
    </row>
    <row r="684" spans="8:12" x14ac:dyDescent="0.15">
      <c r="H684" s="68" t="s">
        <v>1274</v>
      </c>
      <c r="K684" s="68" t="s">
        <v>1274</v>
      </c>
      <c r="L684" s="266">
        <v>731</v>
      </c>
    </row>
    <row r="685" spans="8:12" x14ac:dyDescent="0.15">
      <c r="H685" s="68" t="s">
        <v>1275</v>
      </c>
      <c r="K685" s="68" t="s">
        <v>1275</v>
      </c>
      <c r="L685" s="266">
        <v>741</v>
      </c>
    </row>
    <row r="686" spans="8:12" x14ac:dyDescent="0.15">
      <c r="H686" s="68" t="s">
        <v>1276</v>
      </c>
      <c r="K686" s="68" t="s">
        <v>1276</v>
      </c>
      <c r="L686" s="266">
        <v>751</v>
      </c>
    </row>
    <row r="687" spans="8:12" x14ac:dyDescent="0.15">
      <c r="H687" s="68" t="s">
        <v>1277</v>
      </c>
      <c r="K687" s="68" t="s">
        <v>1277</v>
      </c>
      <c r="L687" s="266">
        <v>761</v>
      </c>
    </row>
    <row r="688" spans="8:12" x14ac:dyDescent="0.15">
      <c r="H688" s="68" t="s">
        <v>1278</v>
      </c>
      <c r="K688" s="68" t="s">
        <v>1278</v>
      </c>
      <c r="L688" s="266">
        <v>771</v>
      </c>
    </row>
    <row r="689" spans="8:12" x14ac:dyDescent="0.15">
      <c r="H689" s="68" t="s">
        <v>1279</v>
      </c>
      <c r="K689" s="68" t="s">
        <v>1279</v>
      </c>
      <c r="L689" s="266">
        <v>781</v>
      </c>
    </row>
    <row r="690" spans="8:12" x14ac:dyDescent="0.15">
      <c r="H690" s="68" t="s">
        <v>1280</v>
      </c>
      <c r="K690" s="68" t="s">
        <v>1280</v>
      </c>
      <c r="L690" s="266">
        <v>791</v>
      </c>
    </row>
    <row r="691" spans="8:12" x14ac:dyDescent="0.15">
      <c r="H691" s="68" t="s">
        <v>1281</v>
      </c>
      <c r="K691" s="68" t="s">
        <v>1281</v>
      </c>
      <c r="L691" s="266">
        <v>811</v>
      </c>
    </row>
    <row r="692" spans="8:12" x14ac:dyDescent="0.15">
      <c r="H692" s="68" t="s">
        <v>1282</v>
      </c>
      <c r="K692" s="68" t="s">
        <v>1282</v>
      </c>
      <c r="L692" s="266">
        <v>821</v>
      </c>
    </row>
    <row r="693" spans="8:12" x14ac:dyDescent="0.15">
      <c r="H693" s="68" t="s">
        <v>1283</v>
      </c>
      <c r="K693" s="68" t="s">
        <v>1283</v>
      </c>
      <c r="L693" s="266">
        <v>831</v>
      </c>
    </row>
    <row r="694" spans="8:12" x14ac:dyDescent="0.15">
      <c r="H694" s="68" t="s">
        <v>1284</v>
      </c>
      <c r="K694" s="68" t="s">
        <v>1284</v>
      </c>
      <c r="L694" s="266">
        <v>841</v>
      </c>
    </row>
    <row r="695" spans="8:12" x14ac:dyDescent="0.15">
      <c r="H695" s="68" t="s">
        <v>1285</v>
      </c>
      <c r="K695" s="68" t="s">
        <v>1285</v>
      </c>
      <c r="L695" s="266">
        <v>851</v>
      </c>
    </row>
    <row r="696" spans="8:12" x14ac:dyDescent="0.15">
      <c r="H696" s="68" t="s">
        <v>1286</v>
      </c>
      <c r="K696" s="68" t="s">
        <v>1286</v>
      </c>
      <c r="L696" s="266">
        <v>861</v>
      </c>
    </row>
    <row r="697" spans="8:12" x14ac:dyDescent="0.15">
      <c r="H697" s="68" t="s">
        <v>1287</v>
      </c>
      <c r="K697" s="68" t="s">
        <v>1287</v>
      </c>
      <c r="L697" s="266">
        <v>871</v>
      </c>
    </row>
    <row r="698" spans="8:12" x14ac:dyDescent="0.15">
      <c r="H698" s="68" t="s">
        <v>1288</v>
      </c>
      <c r="K698" s="68" t="s">
        <v>1288</v>
      </c>
      <c r="L698" s="266">
        <v>881</v>
      </c>
    </row>
    <row r="699" spans="8:12" x14ac:dyDescent="0.15">
      <c r="H699" s="68" t="s">
        <v>1289</v>
      </c>
      <c r="K699" s="68" t="s">
        <v>1289</v>
      </c>
      <c r="L699" s="266">
        <v>891</v>
      </c>
    </row>
    <row r="700" spans="8:12" x14ac:dyDescent="0.15">
      <c r="H700" s="68" t="s">
        <v>1290</v>
      </c>
      <c r="K700" s="68" t="s">
        <v>1290</v>
      </c>
      <c r="L700" s="266">
        <v>911</v>
      </c>
    </row>
    <row r="701" spans="8:12" x14ac:dyDescent="0.15">
      <c r="H701" s="68" t="s">
        <v>1291</v>
      </c>
      <c r="K701" s="68" t="s">
        <v>1291</v>
      </c>
      <c r="L701" s="266">
        <v>921</v>
      </c>
    </row>
    <row r="702" spans="8:12" x14ac:dyDescent="0.15">
      <c r="H702" s="68" t="s">
        <v>1292</v>
      </c>
      <c r="K702" s="68" t="s">
        <v>1292</v>
      </c>
      <c r="L702" s="266">
        <v>931</v>
      </c>
    </row>
    <row r="703" spans="8:12" x14ac:dyDescent="0.15">
      <c r="H703" s="68" t="s">
        <v>1293</v>
      </c>
      <c r="K703" s="68" t="s">
        <v>1293</v>
      </c>
      <c r="L703" s="266">
        <v>941</v>
      </c>
    </row>
    <row r="704" spans="8:12" x14ac:dyDescent="0.15">
      <c r="H704" s="68" t="s">
        <v>1294</v>
      </c>
      <c r="K704" s="68" t="s">
        <v>1294</v>
      </c>
      <c r="L704" s="266">
        <v>951</v>
      </c>
    </row>
    <row r="705" spans="8:12" x14ac:dyDescent="0.15">
      <c r="H705" s="68" t="s">
        <v>1295</v>
      </c>
      <c r="K705" s="68" t="s">
        <v>1295</v>
      </c>
      <c r="L705" s="266">
        <v>961</v>
      </c>
    </row>
    <row r="706" spans="8:12" x14ac:dyDescent="0.15">
      <c r="H706" s="68" t="s">
        <v>1296</v>
      </c>
      <c r="K706" s="68" t="s">
        <v>1296</v>
      </c>
      <c r="L706" s="266">
        <v>971</v>
      </c>
    </row>
    <row r="707" spans="8:12" x14ac:dyDescent="0.15">
      <c r="H707" s="68" t="s">
        <v>1297</v>
      </c>
      <c r="K707" s="68" t="s">
        <v>1297</v>
      </c>
      <c r="L707" s="266">
        <v>981</v>
      </c>
    </row>
    <row r="708" spans="8:12" x14ac:dyDescent="0.15">
      <c r="H708" s="68" t="s">
        <v>1298</v>
      </c>
      <c r="K708" s="68" t="s">
        <v>1298</v>
      </c>
      <c r="L708" s="266">
        <v>991</v>
      </c>
    </row>
    <row r="709" spans="8:12" x14ac:dyDescent="0.15">
      <c r="H709" s="68" t="s">
        <v>1299</v>
      </c>
      <c r="K709" s="68" t="s">
        <v>1299</v>
      </c>
      <c r="L709" s="68" t="s">
        <v>1299</v>
      </c>
    </row>
    <row r="710" spans="8:12" x14ac:dyDescent="0.15">
      <c r="H710" s="68" t="s">
        <v>1300</v>
      </c>
      <c r="K710" s="68" t="s">
        <v>1300</v>
      </c>
      <c r="L710" s="68" t="s">
        <v>1300</v>
      </c>
    </row>
    <row r="711" spans="8:12" x14ac:dyDescent="0.15">
      <c r="H711" s="68" t="s">
        <v>1301</v>
      </c>
      <c r="K711" s="68" t="s">
        <v>1301</v>
      </c>
      <c r="L711" s="68" t="s">
        <v>1301</v>
      </c>
    </row>
    <row r="712" spans="8:12" x14ac:dyDescent="0.15">
      <c r="H712" s="68" t="s">
        <v>1302</v>
      </c>
      <c r="K712" s="68" t="s">
        <v>1302</v>
      </c>
      <c r="L712" s="68" t="s">
        <v>1302</v>
      </c>
    </row>
    <row r="713" spans="8:12" x14ac:dyDescent="0.15">
      <c r="H713" s="68" t="s">
        <v>1303</v>
      </c>
      <c r="K713" s="68" t="s">
        <v>1303</v>
      </c>
      <c r="L713" s="68" t="s">
        <v>1303</v>
      </c>
    </row>
    <row r="714" spans="8:12" x14ac:dyDescent="0.15">
      <c r="H714" s="68" t="s">
        <v>1304</v>
      </c>
      <c r="K714" s="68" t="s">
        <v>1304</v>
      </c>
      <c r="L714" s="68" t="s">
        <v>1304</v>
      </c>
    </row>
    <row r="715" spans="8:12" x14ac:dyDescent="0.15">
      <c r="H715" s="68" t="s">
        <v>1305</v>
      </c>
      <c r="K715" s="68" t="s">
        <v>1305</v>
      </c>
      <c r="L715" s="68" t="s">
        <v>1305</v>
      </c>
    </row>
    <row r="716" spans="8:12" x14ac:dyDescent="0.15">
      <c r="H716" s="68" t="s">
        <v>1306</v>
      </c>
      <c r="K716" s="68" t="s">
        <v>1306</v>
      </c>
      <c r="L716" s="68" t="s">
        <v>1306</v>
      </c>
    </row>
    <row r="717" spans="8:12" x14ac:dyDescent="0.15">
      <c r="H717" s="68" t="s">
        <v>1307</v>
      </c>
      <c r="K717" s="68" t="s">
        <v>1307</v>
      </c>
      <c r="L717" s="68" t="s">
        <v>1307</v>
      </c>
    </row>
    <row r="718" spans="8:12" x14ac:dyDescent="0.15">
      <c r="H718" s="68" t="s">
        <v>1308</v>
      </c>
      <c r="K718" s="68" t="s">
        <v>1308</v>
      </c>
      <c r="L718" s="68" t="s">
        <v>1308</v>
      </c>
    </row>
    <row r="719" spans="8:12" x14ac:dyDescent="0.15">
      <c r="H719" s="68" t="s">
        <v>1309</v>
      </c>
      <c r="K719" s="68" t="s">
        <v>1309</v>
      </c>
      <c r="L719" s="68" t="s">
        <v>1309</v>
      </c>
    </row>
    <row r="720" spans="8:12" x14ac:dyDescent="0.15">
      <c r="H720" s="68" t="s">
        <v>1310</v>
      </c>
      <c r="K720" s="68" t="s">
        <v>1310</v>
      </c>
      <c r="L720" s="68" t="s">
        <v>1310</v>
      </c>
    </row>
    <row r="721" spans="8:12" x14ac:dyDescent="0.15">
      <c r="H721" s="68" t="s">
        <v>1311</v>
      </c>
      <c r="K721" s="68" t="s">
        <v>1311</v>
      </c>
      <c r="L721" s="68" t="s">
        <v>1311</v>
      </c>
    </row>
    <row r="722" spans="8:12" x14ac:dyDescent="0.15">
      <c r="H722" s="68" t="s">
        <v>1312</v>
      </c>
      <c r="K722" s="68" t="s">
        <v>1312</v>
      </c>
      <c r="L722" s="68" t="s">
        <v>1312</v>
      </c>
    </row>
    <row r="723" spans="8:12" x14ac:dyDescent="0.15">
      <c r="H723" s="68" t="s">
        <v>1313</v>
      </c>
      <c r="K723" s="68" t="s">
        <v>1313</v>
      </c>
      <c r="L723" s="68" t="s">
        <v>1313</v>
      </c>
    </row>
    <row r="724" spans="8:12" x14ac:dyDescent="0.15">
      <c r="H724" s="68" t="s">
        <v>1314</v>
      </c>
      <c r="K724" s="68" t="s">
        <v>1314</v>
      </c>
      <c r="L724" s="68" t="s">
        <v>1314</v>
      </c>
    </row>
    <row r="725" spans="8:12" x14ac:dyDescent="0.15">
      <c r="H725" s="68" t="s">
        <v>1315</v>
      </c>
      <c r="K725" s="68" t="s">
        <v>1315</v>
      </c>
      <c r="L725" s="68" t="s">
        <v>1315</v>
      </c>
    </row>
    <row r="726" spans="8:12" x14ac:dyDescent="0.15">
      <c r="H726" s="68" t="s">
        <v>1316</v>
      </c>
      <c r="K726" s="68" t="s">
        <v>1316</v>
      </c>
      <c r="L726" s="68" t="s">
        <v>1316</v>
      </c>
    </row>
    <row r="727" spans="8:12" x14ac:dyDescent="0.15">
      <c r="H727" s="68" t="s">
        <v>1317</v>
      </c>
      <c r="K727" s="68" t="s">
        <v>1317</v>
      </c>
      <c r="L727" s="68" t="s">
        <v>1317</v>
      </c>
    </row>
    <row r="728" spans="8:12" x14ac:dyDescent="0.15">
      <c r="H728" s="68" t="s">
        <v>1318</v>
      </c>
      <c r="K728" s="68" t="s">
        <v>1318</v>
      </c>
      <c r="L728" s="68" t="s">
        <v>1318</v>
      </c>
    </row>
    <row r="729" spans="8:12" x14ac:dyDescent="0.15">
      <c r="H729" s="68" t="s">
        <v>1319</v>
      </c>
      <c r="K729" s="68" t="s">
        <v>1319</v>
      </c>
      <c r="L729" s="68" t="s">
        <v>1319</v>
      </c>
    </row>
    <row r="730" spans="8:12" x14ac:dyDescent="0.15">
      <c r="H730" s="68" t="s">
        <v>1320</v>
      </c>
      <c r="K730" s="68" t="s">
        <v>1320</v>
      </c>
      <c r="L730" s="68" t="s">
        <v>1320</v>
      </c>
    </row>
    <row r="731" spans="8:12" x14ac:dyDescent="0.15">
      <c r="H731" s="68" t="s">
        <v>1321</v>
      </c>
      <c r="K731" s="68" t="s">
        <v>1321</v>
      </c>
      <c r="L731" s="68" t="s">
        <v>1321</v>
      </c>
    </row>
    <row r="732" spans="8:12" x14ac:dyDescent="0.15">
      <c r="H732" s="68" t="s">
        <v>1322</v>
      </c>
      <c r="K732" s="68" t="s">
        <v>1322</v>
      </c>
      <c r="L732" s="68" t="s">
        <v>1322</v>
      </c>
    </row>
    <row r="733" spans="8:12" x14ac:dyDescent="0.15">
      <c r="H733" s="68" t="s">
        <v>1323</v>
      </c>
      <c r="K733" s="68" t="s">
        <v>1323</v>
      </c>
      <c r="L733" s="68" t="s">
        <v>1323</v>
      </c>
    </row>
    <row r="734" spans="8:12" x14ac:dyDescent="0.15">
      <c r="H734" s="68" t="s">
        <v>1324</v>
      </c>
      <c r="K734" s="68" t="s">
        <v>1324</v>
      </c>
      <c r="L734" s="68" t="s">
        <v>1324</v>
      </c>
    </row>
    <row r="735" spans="8:12" x14ac:dyDescent="0.15">
      <c r="H735" s="68" t="s">
        <v>1325</v>
      </c>
      <c r="K735" s="68" t="s">
        <v>1325</v>
      </c>
      <c r="L735" s="68" t="s">
        <v>1325</v>
      </c>
    </row>
    <row r="736" spans="8:12" x14ac:dyDescent="0.15">
      <c r="H736" s="68" t="s">
        <v>1326</v>
      </c>
      <c r="K736" s="68" t="s">
        <v>1326</v>
      </c>
      <c r="L736" s="68" t="s">
        <v>1326</v>
      </c>
    </row>
    <row r="737" spans="8:12" x14ac:dyDescent="0.15">
      <c r="H737" s="68" t="s">
        <v>1327</v>
      </c>
      <c r="K737" s="68" t="s">
        <v>1327</v>
      </c>
      <c r="L737" s="68" t="s">
        <v>1327</v>
      </c>
    </row>
    <row r="738" spans="8:12" x14ac:dyDescent="0.15">
      <c r="H738" s="68" t="s">
        <v>1328</v>
      </c>
      <c r="K738" s="68" t="s">
        <v>1328</v>
      </c>
      <c r="L738" s="68" t="s">
        <v>1328</v>
      </c>
    </row>
    <row r="739" spans="8:12" x14ac:dyDescent="0.15">
      <c r="H739" s="68" t="s">
        <v>1329</v>
      </c>
      <c r="K739" s="68" t="s">
        <v>1329</v>
      </c>
      <c r="L739" s="68" t="s">
        <v>1329</v>
      </c>
    </row>
    <row r="740" spans="8:12" x14ac:dyDescent="0.15">
      <c r="H740" s="68" t="s">
        <v>1330</v>
      </c>
      <c r="K740" s="68" t="s">
        <v>1330</v>
      </c>
      <c r="L740" s="68" t="s">
        <v>1330</v>
      </c>
    </row>
    <row r="741" spans="8:12" x14ac:dyDescent="0.15">
      <c r="H741" s="68" t="s">
        <v>1331</v>
      </c>
      <c r="K741" s="68" t="s">
        <v>1331</v>
      </c>
      <c r="L741" s="68" t="s">
        <v>1331</v>
      </c>
    </row>
    <row r="742" spans="8:12" x14ac:dyDescent="0.15">
      <c r="H742" s="68" t="s">
        <v>1332</v>
      </c>
      <c r="K742" s="68" t="s">
        <v>1332</v>
      </c>
      <c r="L742" s="68" t="s">
        <v>1332</v>
      </c>
    </row>
    <row r="743" spans="8:12" x14ac:dyDescent="0.15">
      <c r="H743" s="68" t="s">
        <v>1333</v>
      </c>
      <c r="K743" s="68" t="s">
        <v>1333</v>
      </c>
      <c r="L743" s="68" t="s">
        <v>1333</v>
      </c>
    </row>
    <row r="744" spans="8:12" x14ac:dyDescent="0.15">
      <c r="H744" s="68" t="s">
        <v>1334</v>
      </c>
      <c r="K744" s="68" t="s">
        <v>1334</v>
      </c>
      <c r="L744" s="68" t="s">
        <v>1334</v>
      </c>
    </row>
    <row r="745" spans="8:12" x14ac:dyDescent="0.15">
      <c r="H745" s="68" t="s">
        <v>1335</v>
      </c>
      <c r="K745" s="68" t="s">
        <v>1335</v>
      </c>
      <c r="L745" s="68" t="s">
        <v>1335</v>
      </c>
    </row>
    <row r="746" spans="8:12" x14ac:dyDescent="0.15">
      <c r="H746" s="68" t="s">
        <v>1336</v>
      </c>
      <c r="K746" s="68" t="s">
        <v>1336</v>
      </c>
      <c r="L746" s="68" t="s">
        <v>1336</v>
      </c>
    </row>
    <row r="747" spans="8:12" x14ac:dyDescent="0.15">
      <c r="H747" s="68" t="s">
        <v>1337</v>
      </c>
      <c r="K747" s="68" t="s">
        <v>1337</v>
      </c>
      <c r="L747" s="68" t="s">
        <v>1337</v>
      </c>
    </row>
    <row r="748" spans="8:12" x14ac:dyDescent="0.15">
      <c r="H748" s="68" t="s">
        <v>1338</v>
      </c>
      <c r="K748" s="68" t="s">
        <v>1338</v>
      </c>
      <c r="L748" s="68" t="s">
        <v>1338</v>
      </c>
    </row>
    <row r="749" spans="8:12" x14ac:dyDescent="0.15">
      <c r="H749" s="68" t="s">
        <v>1339</v>
      </c>
      <c r="K749" s="68" t="s">
        <v>1339</v>
      </c>
      <c r="L749" s="68" t="s">
        <v>1339</v>
      </c>
    </row>
    <row r="750" spans="8:12" x14ac:dyDescent="0.15">
      <c r="H750" s="68" t="s">
        <v>1340</v>
      </c>
      <c r="K750" s="68" t="s">
        <v>1340</v>
      </c>
      <c r="L750" s="68" t="s">
        <v>1340</v>
      </c>
    </row>
    <row r="751" spans="8:12" x14ac:dyDescent="0.15">
      <c r="H751" s="68" t="s">
        <v>1341</v>
      </c>
      <c r="K751" s="68" t="s">
        <v>1341</v>
      </c>
      <c r="L751" s="68" t="s">
        <v>1341</v>
      </c>
    </row>
    <row r="752" spans="8:12" x14ac:dyDescent="0.15">
      <c r="H752" s="68" t="s">
        <v>1342</v>
      </c>
      <c r="K752" s="68" t="s">
        <v>1342</v>
      </c>
      <c r="L752" s="68" t="s">
        <v>1342</v>
      </c>
    </row>
    <row r="753" spans="8:12" x14ac:dyDescent="0.15">
      <c r="H753" s="68" t="s">
        <v>1343</v>
      </c>
      <c r="K753" s="68" t="s">
        <v>1343</v>
      </c>
      <c r="L753" s="68" t="s">
        <v>1343</v>
      </c>
    </row>
    <row r="754" spans="8:12" x14ac:dyDescent="0.15">
      <c r="H754" s="68" t="s">
        <v>1344</v>
      </c>
      <c r="K754" s="68" t="s">
        <v>1344</v>
      </c>
      <c r="L754" s="68" t="s">
        <v>1344</v>
      </c>
    </row>
    <row r="755" spans="8:12" x14ac:dyDescent="0.15">
      <c r="H755" s="68" t="s">
        <v>1345</v>
      </c>
      <c r="K755" s="68" t="s">
        <v>1345</v>
      </c>
      <c r="L755" s="68" t="s">
        <v>1345</v>
      </c>
    </row>
    <row r="756" spans="8:12" x14ac:dyDescent="0.15">
      <c r="H756" s="68" t="s">
        <v>1346</v>
      </c>
      <c r="K756" s="68" t="s">
        <v>1346</v>
      </c>
      <c r="L756" s="68" t="s">
        <v>1346</v>
      </c>
    </row>
    <row r="757" spans="8:12" x14ac:dyDescent="0.15">
      <c r="H757" s="68" t="s">
        <v>1347</v>
      </c>
      <c r="K757" s="68" t="s">
        <v>1347</v>
      </c>
      <c r="L757" s="68" t="s">
        <v>1347</v>
      </c>
    </row>
    <row r="758" spans="8:12" x14ac:dyDescent="0.15">
      <c r="H758" s="68" t="s">
        <v>1348</v>
      </c>
      <c r="K758" s="68" t="s">
        <v>1348</v>
      </c>
      <c r="L758" s="68" t="s">
        <v>1348</v>
      </c>
    </row>
    <row r="759" spans="8:12" x14ac:dyDescent="0.15">
      <c r="H759" s="68" t="s">
        <v>1349</v>
      </c>
      <c r="K759" s="68" t="s">
        <v>1349</v>
      </c>
      <c r="L759" s="68" t="s">
        <v>1349</v>
      </c>
    </row>
    <row r="760" spans="8:12" x14ac:dyDescent="0.15">
      <c r="H760" s="68" t="s">
        <v>1350</v>
      </c>
      <c r="K760" s="68" t="s">
        <v>1350</v>
      </c>
      <c r="L760" s="68" t="s">
        <v>1350</v>
      </c>
    </row>
    <row r="761" spans="8:12" x14ac:dyDescent="0.15">
      <c r="H761" s="68" t="s">
        <v>1351</v>
      </c>
      <c r="K761" s="68" t="s">
        <v>1351</v>
      </c>
      <c r="L761" s="68" t="s">
        <v>1351</v>
      </c>
    </row>
    <row r="762" spans="8:12" x14ac:dyDescent="0.15">
      <c r="H762" s="68" t="s">
        <v>1352</v>
      </c>
      <c r="K762" s="68" t="s">
        <v>1352</v>
      </c>
      <c r="L762" s="68" t="s">
        <v>1352</v>
      </c>
    </row>
    <row r="763" spans="8:12" x14ac:dyDescent="0.15">
      <c r="H763" s="68" t="s">
        <v>1353</v>
      </c>
      <c r="K763" s="68" t="s">
        <v>1353</v>
      </c>
      <c r="L763" s="68" t="s">
        <v>1353</v>
      </c>
    </row>
    <row r="764" spans="8:12" x14ac:dyDescent="0.15">
      <c r="H764" s="68" t="s">
        <v>1354</v>
      </c>
      <c r="K764" s="68" t="s">
        <v>1354</v>
      </c>
      <c r="L764" s="68" t="s">
        <v>1354</v>
      </c>
    </row>
    <row r="765" spans="8:12" x14ac:dyDescent="0.15">
      <c r="H765" s="68" t="s">
        <v>1355</v>
      </c>
      <c r="K765" s="68" t="s">
        <v>1355</v>
      </c>
      <c r="L765" s="68" t="s">
        <v>1355</v>
      </c>
    </row>
    <row r="766" spans="8:12" x14ac:dyDescent="0.15">
      <c r="H766" s="68" t="s">
        <v>1356</v>
      </c>
      <c r="K766" s="68" t="s">
        <v>1356</v>
      </c>
      <c r="L766" s="68" t="s">
        <v>1356</v>
      </c>
    </row>
    <row r="767" spans="8:12" x14ac:dyDescent="0.15">
      <c r="H767" s="68" t="s">
        <v>1357</v>
      </c>
      <c r="K767" s="68" t="s">
        <v>1357</v>
      </c>
      <c r="L767" s="68" t="s">
        <v>1357</v>
      </c>
    </row>
    <row r="768" spans="8:12" x14ac:dyDescent="0.15">
      <c r="H768" s="68" t="s">
        <v>1358</v>
      </c>
      <c r="K768" s="68" t="s">
        <v>1358</v>
      </c>
      <c r="L768" s="68" t="s">
        <v>1358</v>
      </c>
    </row>
    <row r="769" spans="8:12" x14ac:dyDescent="0.15">
      <c r="H769" s="68" t="s">
        <v>1359</v>
      </c>
      <c r="K769" s="68" t="s">
        <v>1359</v>
      </c>
      <c r="L769" s="68" t="s">
        <v>1359</v>
      </c>
    </row>
    <row r="770" spans="8:12" x14ac:dyDescent="0.15">
      <c r="H770" s="68" t="s">
        <v>1360</v>
      </c>
      <c r="K770" s="68" t="s">
        <v>1360</v>
      </c>
      <c r="L770" s="68" t="s">
        <v>1360</v>
      </c>
    </row>
    <row r="771" spans="8:12" x14ac:dyDescent="0.15">
      <c r="H771" s="68" t="s">
        <v>1361</v>
      </c>
      <c r="K771" s="68" t="s">
        <v>1361</v>
      </c>
      <c r="L771" s="68" t="s">
        <v>1361</v>
      </c>
    </row>
    <row r="772" spans="8:12" x14ac:dyDescent="0.15">
      <c r="H772" s="68" t="s">
        <v>1362</v>
      </c>
      <c r="K772" s="68" t="s">
        <v>1362</v>
      </c>
      <c r="L772" s="68" t="s">
        <v>1362</v>
      </c>
    </row>
    <row r="773" spans="8:12" x14ac:dyDescent="0.15">
      <c r="H773" s="68" t="s">
        <v>1363</v>
      </c>
      <c r="K773" s="68" t="s">
        <v>1363</v>
      </c>
      <c r="L773" s="68" t="s">
        <v>1363</v>
      </c>
    </row>
    <row r="774" spans="8:12" x14ac:dyDescent="0.15">
      <c r="H774" s="68" t="s">
        <v>1364</v>
      </c>
      <c r="K774" s="68" t="s">
        <v>1364</v>
      </c>
      <c r="L774" s="68" t="s">
        <v>1364</v>
      </c>
    </row>
    <row r="775" spans="8:12" x14ac:dyDescent="0.15">
      <c r="H775" s="68" t="s">
        <v>1365</v>
      </c>
      <c r="K775" s="68" t="s">
        <v>1365</v>
      </c>
      <c r="L775" s="68" t="s">
        <v>1365</v>
      </c>
    </row>
    <row r="776" spans="8:12" x14ac:dyDescent="0.15">
      <c r="H776" s="68" t="s">
        <v>1366</v>
      </c>
      <c r="K776" s="68" t="s">
        <v>1366</v>
      </c>
      <c r="L776" s="68" t="s">
        <v>1366</v>
      </c>
    </row>
    <row r="777" spans="8:12" x14ac:dyDescent="0.15">
      <c r="H777" s="68" t="s">
        <v>1367</v>
      </c>
      <c r="K777" s="68" t="s">
        <v>1367</v>
      </c>
      <c r="L777" s="68" t="s">
        <v>1367</v>
      </c>
    </row>
    <row r="778" spans="8:12" x14ac:dyDescent="0.15">
      <c r="H778" s="68" t="s">
        <v>1368</v>
      </c>
      <c r="K778" s="68" t="s">
        <v>1368</v>
      </c>
      <c r="L778" s="68" t="s">
        <v>1368</v>
      </c>
    </row>
    <row r="779" spans="8:12" x14ac:dyDescent="0.15">
      <c r="H779" s="68" t="s">
        <v>1369</v>
      </c>
      <c r="K779" s="68" t="s">
        <v>1369</v>
      </c>
      <c r="L779" s="68" t="s">
        <v>1369</v>
      </c>
    </row>
    <row r="780" spans="8:12" x14ac:dyDescent="0.15">
      <c r="H780" s="68" t="s">
        <v>1370</v>
      </c>
      <c r="K780" s="68" t="s">
        <v>1370</v>
      </c>
      <c r="L780" s="68" t="s">
        <v>1370</v>
      </c>
    </row>
    <row r="781" spans="8:12" x14ac:dyDescent="0.15">
      <c r="H781" s="68" t="s">
        <v>1371</v>
      </c>
      <c r="K781" s="68" t="s">
        <v>1371</v>
      </c>
      <c r="L781" s="68" t="s">
        <v>1371</v>
      </c>
    </row>
    <row r="782" spans="8:12" x14ac:dyDescent="0.15">
      <c r="H782" s="68" t="s">
        <v>1372</v>
      </c>
      <c r="K782" s="68" t="s">
        <v>1372</v>
      </c>
      <c r="L782" s="68" t="s">
        <v>1372</v>
      </c>
    </row>
    <row r="783" spans="8:12" x14ac:dyDescent="0.15">
      <c r="H783" s="68" t="s">
        <v>1373</v>
      </c>
      <c r="K783" s="68" t="s">
        <v>1373</v>
      </c>
      <c r="L783" s="68" t="s">
        <v>1373</v>
      </c>
    </row>
    <row r="784" spans="8:12" x14ac:dyDescent="0.15">
      <c r="H784" s="68" t="s">
        <v>1374</v>
      </c>
      <c r="K784" s="68" t="s">
        <v>1374</v>
      </c>
      <c r="L784" s="68" t="s">
        <v>1374</v>
      </c>
    </row>
    <row r="785" spans="8:12" x14ac:dyDescent="0.15">
      <c r="H785" s="68" t="s">
        <v>1375</v>
      </c>
      <c r="K785" s="68" t="s">
        <v>1375</v>
      </c>
      <c r="L785" s="68" t="s">
        <v>1375</v>
      </c>
    </row>
    <row r="786" spans="8:12" x14ac:dyDescent="0.15">
      <c r="H786" s="68" t="s">
        <v>1376</v>
      </c>
      <c r="K786" s="68" t="s">
        <v>1376</v>
      </c>
      <c r="L786" s="68" t="s">
        <v>1376</v>
      </c>
    </row>
    <row r="787" spans="8:12" x14ac:dyDescent="0.15">
      <c r="H787" s="68" t="s">
        <v>1377</v>
      </c>
      <c r="K787" s="68" t="s">
        <v>1377</v>
      </c>
      <c r="L787" s="68" t="s">
        <v>1377</v>
      </c>
    </row>
    <row r="788" spans="8:12" x14ac:dyDescent="0.15">
      <c r="H788" s="68" t="s">
        <v>1378</v>
      </c>
      <c r="K788" s="68" t="s">
        <v>1378</v>
      </c>
      <c r="L788" s="68" t="s">
        <v>1378</v>
      </c>
    </row>
    <row r="789" spans="8:12" x14ac:dyDescent="0.15">
      <c r="H789" s="68" t="s">
        <v>1379</v>
      </c>
      <c r="K789" s="68" t="s">
        <v>1379</v>
      </c>
      <c r="L789" s="68" t="s">
        <v>1379</v>
      </c>
    </row>
    <row r="790" spans="8:12" x14ac:dyDescent="0.15">
      <c r="H790" s="68" t="s">
        <v>1380</v>
      </c>
      <c r="K790" s="68" t="s">
        <v>1380</v>
      </c>
      <c r="L790" s="68" t="s">
        <v>1380</v>
      </c>
    </row>
    <row r="791" spans="8:12" x14ac:dyDescent="0.15">
      <c r="H791" s="68" t="s">
        <v>1381</v>
      </c>
      <c r="K791" s="68" t="s">
        <v>1381</v>
      </c>
      <c r="L791" s="68" t="s">
        <v>1381</v>
      </c>
    </row>
    <row r="792" spans="8:12" x14ac:dyDescent="0.15">
      <c r="H792" s="68" t="s">
        <v>1382</v>
      </c>
      <c r="K792" s="68" t="s">
        <v>1382</v>
      </c>
      <c r="L792" s="68" t="s">
        <v>1382</v>
      </c>
    </row>
    <row r="793" spans="8:12" x14ac:dyDescent="0.15">
      <c r="H793" s="68" t="s">
        <v>1383</v>
      </c>
      <c r="K793" s="68" t="s">
        <v>1383</v>
      </c>
      <c r="L793" s="68" t="s">
        <v>1383</v>
      </c>
    </row>
    <row r="794" spans="8:12" x14ac:dyDescent="0.15">
      <c r="H794" s="68" t="s">
        <v>1384</v>
      </c>
      <c r="K794" s="68" t="s">
        <v>1384</v>
      </c>
      <c r="L794" s="68" t="s">
        <v>1384</v>
      </c>
    </row>
    <row r="795" spans="8:12" x14ac:dyDescent="0.15">
      <c r="H795" s="68" t="s">
        <v>1385</v>
      </c>
      <c r="K795" s="68" t="s">
        <v>1385</v>
      </c>
      <c r="L795" s="68" t="s">
        <v>1385</v>
      </c>
    </row>
    <row r="796" spans="8:12" x14ac:dyDescent="0.15">
      <c r="H796" s="68" t="s">
        <v>1386</v>
      </c>
      <c r="K796" s="68" t="s">
        <v>1386</v>
      </c>
      <c r="L796" s="68" t="s">
        <v>1386</v>
      </c>
    </row>
    <row r="797" spans="8:12" x14ac:dyDescent="0.15">
      <c r="H797" s="68" t="s">
        <v>1387</v>
      </c>
      <c r="K797" s="68" t="s">
        <v>1387</v>
      </c>
      <c r="L797" s="68" t="s">
        <v>1387</v>
      </c>
    </row>
    <row r="798" spans="8:12" x14ac:dyDescent="0.15">
      <c r="H798" s="68" t="s">
        <v>1388</v>
      </c>
      <c r="K798" s="68" t="s">
        <v>1388</v>
      </c>
      <c r="L798" s="68" t="s">
        <v>1388</v>
      </c>
    </row>
    <row r="799" spans="8:12" x14ac:dyDescent="0.15">
      <c r="H799" s="68" t="s">
        <v>1389</v>
      </c>
      <c r="K799" s="68" t="s">
        <v>1389</v>
      </c>
      <c r="L799" s="68" t="s">
        <v>1389</v>
      </c>
    </row>
    <row r="800" spans="8:12" x14ac:dyDescent="0.15">
      <c r="H800" s="68" t="s">
        <v>1390</v>
      </c>
      <c r="K800" s="68" t="s">
        <v>1390</v>
      </c>
      <c r="L800" s="68" t="s">
        <v>1390</v>
      </c>
    </row>
    <row r="801" spans="8:12" x14ac:dyDescent="0.15">
      <c r="H801" s="68" t="s">
        <v>1391</v>
      </c>
      <c r="K801" s="68" t="s">
        <v>1391</v>
      </c>
      <c r="L801" s="68" t="s">
        <v>1391</v>
      </c>
    </row>
    <row r="802" spans="8:12" x14ac:dyDescent="0.15">
      <c r="H802" s="68" t="s">
        <v>1392</v>
      </c>
      <c r="K802" s="68" t="s">
        <v>1392</v>
      </c>
      <c r="L802" s="68" t="s">
        <v>1392</v>
      </c>
    </row>
    <row r="803" spans="8:12" x14ac:dyDescent="0.15">
      <c r="H803" s="68" t="s">
        <v>1393</v>
      </c>
      <c r="K803" s="68" t="s">
        <v>1393</v>
      </c>
      <c r="L803" s="68" t="s">
        <v>1393</v>
      </c>
    </row>
    <row r="804" spans="8:12" x14ac:dyDescent="0.15">
      <c r="H804" s="68" t="s">
        <v>1394</v>
      </c>
      <c r="K804" s="68" t="s">
        <v>1394</v>
      </c>
      <c r="L804" s="68" t="s">
        <v>1394</v>
      </c>
    </row>
    <row r="805" spans="8:12" x14ac:dyDescent="0.15">
      <c r="H805" s="68" t="s">
        <v>1395</v>
      </c>
      <c r="K805" s="68" t="s">
        <v>1395</v>
      </c>
      <c r="L805" s="68" t="s">
        <v>1395</v>
      </c>
    </row>
    <row r="806" spans="8:12" x14ac:dyDescent="0.15">
      <c r="H806" s="68" t="s">
        <v>1396</v>
      </c>
      <c r="K806" s="68" t="s">
        <v>1396</v>
      </c>
      <c r="L806" s="68" t="s">
        <v>1396</v>
      </c>
    </row>
    <row r="807" spans="8:12" x14ac:dyDescent="0.15">
      <c r="H807" s="68" t="s">
        <v>1397</v>
      </c>
      <c r="K807" s="68" t="s">
        <v>1397</v>
      </c>
      <c r="L807" s="68" t="s">
        <v>1397</v>
      </c>
    </row>
    <row r="808" spans="8:12" x14ac:dyDescent="0.15">
      <c r="H808" s="68" t="s">
        <v>1398</v>
      </c>
      <c r="K808" s="68" t="s">
        <v>1398</v>
      </c>
      <c r="L808" s="68" t="s">
        <v>1398</v>
      </c>
    </row>
    <row r="809" spans="8:12" x14ac:dyDescent="0.15">
      <c r="H809" s="68" t="s">
        <v>1399</v>
      </c>
      <c r="K809" s="68" t="s">
        <v>1399</v>
      </c>
      <c r="L809" s="266">
        <v>12</v>
      </c>
    </row>
    <row r="810" spans="8:12" x14ac:dyDescent="0.15">
      <c r="H810" s="68" t="s">
        <v>1400</v>
      </c>
      <c r="K810" s="68" t="s">
        <v>1400</v>
      </c>
      <c r="L810" s="266">
        <v>22</v>
      </c>
    </row>
    <row r="811" spans="8:12" x14ac:dyDescent="0.15">
      <c r="H811" s="68" t="s">
        <v>1401</v>
      </c>
      <c r="K811" s="68" t="s">
        <v>1401</v>
      </c>
      <c r="L811" s="266">
        <v>32</v>
      </c>
    </row>
    <row r="812" spans="8:12" x14ac:dyDescent="0.15">
      <c r="H812" s="68" t="s">
        <v>1402</v>
      </c>
      <c r="K812" s="68" t="s">
        <v>1402</v>
      </c>
      <c r="L812" s="266">
        <v>42</v>
      </c>
    </row>
    <row r="813" spans="8:12" x14ac:dyDescent="0.15">
      <c r="H813" s="68" t="s">
        <v>1403</v>
      </c>
      <c r="K813" s="68" t="s">
        <v>1403</v>
      </c>
      <c r="L813" s="266">
        <v>52</v>
      </c>
    </row>
    <row r="814" spans="8:12" x14ac:dyDescent="0.15">
      <c r="H814" s="68" t="s">
        <v>1404</v>
      </c>
      <c r="K814" s="68" t="s">
        <v>1404</v>
      </c>
      <c r="L814" s="266">
        <v>62</v>
      </c>
    </row>
    <row r="815" spans="8:12" x14ac:dyDescent="0.15">
      <c r="H815" s="68" t="s">
        <v>1405</v>
      </c>
      <c r="K815" s="68" t="s">
        <v>1405</v>
      </c>
      <c r="L815" s="266">
        <v>72</v>
      </c>
    </row>
    <row r="816" spans="8:12" x14ac:dyDescent="0.15">
      <c r="H816" s="68" t="s">
        <v>1406</v>
      </c>
      <c r="K816" s="68" t="s">
        <v>1406</v>
      </c>
      <c r="L816" s="266">
        <v>82</v>
      </c>
    </row>
    <row r="817" spans="8:12" x14ac:dyDescent="0.15">
      <c r="H817" s="68" t="s">
        <v>1407</v>
      </c>
      <c r="K817" s="68" t="s">
        <v>1407</v>
      </c>
      <c r="L817" s="266">
        <v>92</v>
      </c>
    </row>
    <row r="818" spans="8:12" x14ac:dyDescent="0.15">
      <c r="H818" s="68" t="s">
        <v>1408</v>
      </c>
      <c r="K818" s="68" t="s">
        <v>1408</v>
      </c>
      <c r="L818" s="266">
        <v>112</v>
      </c>
    </row>
    <row r="819" spans="8:12" x14ac:dyDescent="0.15">
      <c r="H819" s="68" t="s">
        <v>1409</v>
      </c>
      <c r="K819" s="68" t="s">
        <v>1409</v>
      </c>
      <c r="L819" s="266">
        <v>122</v>
      </c>
    </row>
    <row r="820" spans="8:12" x14ac:dyDescent="0.15">
      <c r="H820" s="68" t="s">
        <v>1410</v>
      </c>
      <c r="K820" s="68" t="s">
        <v>1410</v>
      </c>
      <c r="L820" s="266">
        <v>132</v>
      </c>
    </row>
    <row r="821" spans="8:12" x14ac:dyDescent="0.15">
      <c r="H821" s="68" t="s">
        <v>1411</v>
      </c>
      <c r="K821" s="68" t="s">
        <v>1411</v>
      </c>
      <c r="L821" s="266">
        <v>142</v>
      </c>
    </row>
    <row r="822" spans="8:12" x14ac:dyDescent="0.15">
      <c r="H822" s="68" t="s">
        <v>1412</v>
      </c>
      <c r="K822" s="68" t="s">
        <v>1412</v>
      </c>
      <c r="L822" s="266">
        <v>152</v>
      </c>
    </row>
    <row r="823" spans="8:12" x14ac:dyDescent="0.15">
      <c r="H823" s="68" t="s">
        <v>1413</v>
      </c>
      <c r="K823" s="68" t="s">
        <v>1413</v>
      </c>
      <c r="L823" s="266">
        <v>162</v>
      </c>
    </row>
    <row r="824" spans="8:12" x14ac:dyDescent="0.15">
      <c r="H824" s="68" t="s">
        <v>1414</v>
      </c>
      <c r="K824" s="68" t="s">
        <v>1414</v>
      </c>
      <c r="L824" s="266">
        <v>172</v>
      </c>
    </row>
    <row r="825" spans="8:12" x14ac:dyDescent="0.15">
      <c r="H825" s="68" t="s">
        <v>1415</v>
      </c>
      <c r="K825" s="68" t="s">
        <v>1415</v>
      </c>
      <c r="L825" s="266">
        <v>182</v>
      </c>
    </row>
    <row r="826" spans="8:12" x14ac:dyDescent="0.15">
      <c r="H826" s="68" t="s">
        <v>1416</v>
      </c>
      <c r="K826" s="68" t="s">
        <v>1416</v>
      </c>
      <c r="L826" s="266">
        <v>192</v>
      </c>
    </row>
    <row r="827" spans="8:12" x14ac:dyDescent="0.15">
      <c r="H827" s="68" t="s">
        <v>1417</v>
      </c>
      <c r="K827" s="68" t="s">
        <v>1417</v>
      </c>
      <c r="L827" s="266">
        <v>212</v>
      </c>
    </row>
    <row r="828" spans="8:12" x14ac:dyDescent="0.15">
      <c r="H828" s="68" t="s">
        <v>1418</v>
      </c>
      <c r="K828" s="68" t="s">
        <v>1418</v>
      </c>
      <c r="L828" s="266">
        <v>222</v>
      </c>
    </row>
    <row r="829" spans="8:12" x14ac:dyDescent="0.15">
      <c r="H829" s="68" t="s">
        <v>1419</v>
      </c>
      <c r="K829" s="68" t="s">
        <v>1419</v>
      </c>
      <c r="L829" s="266">
        <v>232</v>
      </c>
    </row>
    <row r="830" spans="8:12" x14ac:dyDescent="0.15">
      <c r="H830" s="68" t="s">
        <v>1420</v>
      </c>
      <c r="K830" s="68" t="s">
        <v>1420</v>
      </c>
      <c r="L830" s="266">
        <v>242</v>
      </c>
    </row>
    <row r="831" spans="8:12" x14ac:dyDescent="0.15">
      <c r="H831" s="68" t="s">
        <v>1421</v>
      </c>
      <c r="K831" s="68" t="s">
        <v>1421</v>
      </c>
      <c r="L831" s="266">
        <v>252</v>
      </c>
    </row>
    <row r="832" spans="8:12" x14ac:dyDescent="0.15">
      <c r="H832" s="68" t="s">
        <v>1422</v>
      </c>
      <c r="K832" s="68" t="s">
        <v>1422</v>
      </c>
      <c r="L832" s="266">
        <v>262</v>
      </c>
    </row>
    <row r="833" spans="8:12" x14ac:dyDescent="0.15">
      <c r="H833" s="68" t="s">
        <v>1423</v>
      </c>
      <c r="K833" s="68" t="s">
        <v>1423</v>
      </c>
      <c r="L833" s="266">
        <v>272</v>
      </c>
    </row>
    <row r="834" spans="8:12" x14ac:dyDescent="0.15">
      <c r="H834" s="68" t="s">
        <v>1424</v>
      </c>
      <c r="K834" s="68" t="s">
        <v>1424</v>
      </c>
      <c r="L834" s="266">
        <v>282</v>
      </c>
    </row>
    <row r="835" spans="8:12" x14ac:dyDescent="0.15">
      <c r="H835" s="68" t="s">
        <v>1425</v>
      </c>
      <c r="K835" s="68" t="s">
        <v>1425</v>
      </c>
      <c r="L835" s="266">
        <v>292</v>
      </c>
    </row>
    <row r="836" spans="8:12" x14ac:dyDescent="0.15">
      <c r="H836" s="68" t="s">
        <v>1426</v>
      </c>
      <c r="K836" s="68" t="s">
        <v>1426</v>
      </c>
      <c r="L836" s="266">
        <v>312</v>
      </c>
    </row>
    <row r="837" spans="8:12" x14ac:dyDescent="0.15">
      <c r="H837" s="68" t="s">
        <v>1427</v>
      </c>
      <c r="K837" s="68" t="s">
        <v>1427</v>
      </c>
      <c r="L837" s="266">
        <v>322</v>
      </c>
    </row>
    <row r="838" spans="8:12" x14ac:dyDescent="0.15">
      <c r="H838" s="68" t="s">
        <v>1428</v>
      </c>
      <c r="K838" s="68" t="s">
        <v>1428</v>
      </c>
      <c r="L838" s="266">
        <v>332</v>
      </c>
    </row>
    <row r="839" spans="8:12" x14ac:dyDescent="0.15">
      <c r="H839" s="68" t="s">
        <v>1429</v>
      </c>
      <c r="K839" s="68" t="s">
        <v>1429</v>
      </c>
      <c r="L839" s="266">
        <v>342</v>
      </c>
    </row>
    <row r="840" spans="8:12" x14ac:dyDescent="0.15">
      <c r="H840" s="68" t="s">
        <v>1430</v>
      </c>
      <c r="K840" s="68" t="s">
        <v>1430</v>
      </c>
      <c r="L840" s="266">
        <v>352</v>
      </c>
    </row>
    <row r="841" spans="8:12" x14ac:dyDescent="0.15">
      <c r="H841" s="68" t="s">
        <v>1431</v>
      </c>
      <c r="K841" s="68" t="s">
        <v>1431</v>
      </c>
      <c r="L841" s="266">
        <v>362</v>
      </c>
    </row>
    <row r="842" spans="8:12" x14ac:dyDescent="0.15">
      <c r="H842" s="68" t="s">
        <v>1432</v>
      </c>
      <c r="K842" s="68" t="s">
        <v>1432</v>
      </c>
      <c r="L842" s="266">
        <v>372</v>
      </c>
    </row>
    <row r="843" spans="8:12" x14ac:dyDescent="0.15">
      <c r="H843" s="68" t="s">
        <v>1433</v>
      </c>
      <c r="K843" s="68" t="s">
        <v>1433</v>
      </c>
      <c r="L843" s="266">
        <v>382</v>
      </c>
    </row>
    <row r="844" spans="8:12" x14ac:dyDescent="0.15">
      <c r="H844" s="68" t="s">
        <v>1434</v>
      </c>
      <c r="K844" s="68" t="s">
        <v>1434</v>
      </c>
      <c r="L844" s="266">
        <v>392</v>
      </c>
    </row>
    <row r="845" spans="8:12" x14ac:dyDescent="0.15">
      <c r="H845" s="68" t="s">
        <v>1435</v>
      </c>
      <c r="K845" s="68" t="s">
        <v>1435</v>
      </c>
      <c r="L845" s="266">
        <v>412</v>
      </c>
    </row>
    <row r="846" spans="8:12" x14ac:dyDescent="0.15">
      <c r="H846" s="68" t="s">
        <v>1436</v>
      </c>
      <c r="K846" s="68" t="s">
        <v>1436</v>
      </c>
      <c r="L846" s="266">
        <v>422</v>
      </c>
    </row>
    <row r="847" spans="8:12" x14ac:dyDescent="0.15">
      <c r="H847" s="68" t="s">
        <v>1437</v>
      </c>
      <c r="K847" s="68" t="s">
        <v>1437</v>
      </c>
      <c r="L847" s="266">
        <v>432</v>
      </c>
    </row>
    <row r="848" spans="8:12" x14ac:dyDescent="0.15">
      <c r="H848" s="68" t="s">
        <v>1438</v>
      </c>
      <c r="K848" s="68" t="s">
        <v>1438</v>
      </c>
      <c r="L848" s="266">
        <v>442</v>
      </c>
    </row>
    <row r="849" spans="8:12" x14ac:dyDescent="0.15">
      <c r="H849" s="68" t="s">
        <v>1439</v>
      </c>
      <c r="K849" s="68" t="s">
        <v>1439</v>
      </c>
      <c r="L849" s="266">
        <v>452</v>
      </c>
    </row>
    <row r="850" spans="8:12" x14ac:dyDescent="0.15">
      <c r="H850" s="68" t="s">
        <v>1440</v>
      </c>
      <c r="K850" s="68" t="s">
        <v>1440</v>
      </c>
      <c r="L850" s="266">
        <v>462</v>
      </c>
    </row>
    <row r="851" spans="8:12" x14ac:dyDescent="0.15">
      <c r="H851" s="68" t="s">
        <v>1441</v>
      </c>
      <c r="K851" s="68" t="s">
        <v>1441</v>
      </c>
      <c r="L851" s="266">
        <v>472</v>
      </c>
    </row>
    <row r="852" spans="8:12" x14ac:dyDescent="0.15">
      <c r="H852" s="68" t="s">
        <v>1442</v>
      </c>
      <c r="K852" s="68" t="s">
        <v>1442</v>
      </c>
      <c r="L852" s="266">
        <v>482</v>
      </c>
    </row>
    <row r="853" spans="8:12" x14ac:dyDescent="0.15">
      <c r="H853" s="68" t="s">
        <v>1443</v>
      </c>
      <c r="K853" s="68" t="s">
        <v>1443</v>
      </c>
      <c r="L853" s="266">
        <v>492</v>
      </c>
    </row>
    <row r="854" spans="8:12" x14ac:dyDescent="0.15">
      <c r="H854" s="68" t="s">
        <v>1444</v>
      </c>
      <c r="K854" s="68" t="s">
        <v>1444</v>
      </c>
      <c r="L854" s="266">
        <v>512</v>
      </c>
    </row>
    <row r="855" spans="8:12" x14ac:dyDescent="0.15">
      <c r="H855" s="68" t="s">
        <v>1445</v>
      </c>
      <c r="K855" s="68" t="s">
        <v>1445</v>
      </c>
      <c r="L855" s="266">
        <v>522</v>
      </c>
    </row>
    <row r="856" spans="8:12" x14ac:dyDescent="0.15">
      <c r="H856" s="68" t="s">
        <v>1446</v>
      </c>
      <c r="K856" s="68" t="s">
        <v>1446</v>
      </c>
      <c r="L856" s="266">
        <v>532</v>
      </c>
    </row>
    <row r="857" spans="8:12" x14ac:dyDescent="0.15">
      <c r="H857" s="68" t="s">
        <v>1447</v>
      </c>
      <c r="K857" s="68" t="s">
        <v>1447</v>
      </c>
      <c r="L857" s="266">
        <v>542</v>
      </c>
    </row>
    <row r="858" spans="8:12" x14ac:dyDescent="0.15">
      <c r="H858" s="68" t="s">
        <v>1448</v>
      </c>
      <c r="K858" s="68" t="s">
        <v>1448</v>
      </c>
      <c r="L858" s="266">
        <v>552</v>
      </c>
    </row>
    <row r="859" spans="8:12" x14ac:dyDescent="0.15">
      <c r="H859" s="68" t="s">
        <v>1449</v>
      </c>
      <c r="K859" s="68" t="s">
        <v>1449</v>
      </c>
      <c r="L859" s="266">
        <v>562</v>
      </c>
    </row>
    <row r="860" spans="8:12" x14ac:dyDescent="0.15">
      <c r="H860" s="68" t="s">
        <v>1450</v>
      </c>
      <c r="K860" s="68" t="s">
        <v>1450</v>
      </c>
      <c r="L860" s="266">
        <v>572</v>
      </c>
    </row>
    <row r="861" spans="8:12" x14ac:dyDescent="0.15">
      <c r="H861" s="68" t="s">
        <v>1451</v>
      </c>
      <c r="K861" s="68" t="s">
        <v>1451</v>
      </c>
      <c r="L861" s="266">
        <v>582</v>
      </c>
    </row>
    <row r="862" spans="8:12" x14ac:dyDescent="0.15">
      <c r="H862" s="68" t="s">
        <v>1452</v>
      </c>
      <c r="K862" s="68" t="s">
        <v>1452</v>
      </c>
      <c r="L862" s="266">
        <v>592</v>
      </c>
    </row>
    <row r="863" spans="8:12" x14ac:dyDescent="0.15">
      <c r="H863" s="68" t="s">
        <v>1453</v>
      </c>
      <c r="K863" s="68" t="s">
        <v>1453</v>
      </c>
      <c r="L863" s="266">
        <v>612</v>
      </c>
    </row>
    <row r="864" spans="8:12" x14ac:dyDescent="0.15">
      <c r="H864" s="68" t="s">
        <v>1454</v>
      </c>
      <c r="K864" s="68" t="s">
        <v>1454</v>
      </c>
      <c r="L864" s="266">
        <v>622</v>
      </c>
    </row>
    <row r="865" spans="8:12" x14ac:dyDescent="0.15">
      <c r="H865" s="68" t="s">
        <v>1455</v>
      </c>
      <c r="K865" s="68" t="s">
        <v>1455</v>
      </c>
      <c r="L865" s="266">
        <v>632</v>
      </c>
    </row>
    <row r="866" spans="8:12" x14ac:dyDescent="0.15">
      <c r="H866" s="68" t="s">
        <v>1456</v>
      </c>
      <c r="K866" s="68" t="s">
        <v>1456</v>
      </c>
      <c r="L866" s="266">
        <v>642</v>
      </c>
    </row>
    <row r="867" spans="8:12" x14ac:dyDescent="0.15">
      <c r="H867" s="68" t="s">
        <v>1457</v>
      </c>
      <c r="K867" s="68" t="s">
        <v>1457</v>
      </c>
      <c r="L867" s="266">
        <v>652</v>
      </c>
    </row>
    <row r="868" spans="8:12" x14ac:dyDescent="0.15">
      <c r="H868" s="68" t="s">
        <v>1458</v>
      </c>
      <c r="K868" s="68" t="s">
        <v>1458</v>
      </c>
      <c r="L868" s="266">
        <v>662</v>
      </c>
    </row>
    <row r="869" spans="8:12" x14ac:dyDescent="0.15">
      <c r="H869" s="68" t="s">
        <v>1459</v>
      </c>
      <c r="K869" s="68" t="s">
        <v>1459</v>
      </c>
      <c r="L869" s="266">
        <v>672</v>
      </c>
    </row>
    <row r="870" spans="8:12" x14ac:dyDescent="0.15">
      <c r="H870" s="68" t="s">
        <v>1460</v>
      </c>
      <c r="K870" s="68" t="s">
        <v>1460</v>
      </c>
      <c r="L870" s="266">
        <v>682</v>
      </c>
    </row>
    <row r="871" spans="8:12" x14ac:dyDescent="0.15">
      <c r="H871" s="68" t="s">
        <v>1461</v>
      </c>
      <c r="K871" s="68" t="s">
        <v>1461</v>
      </c>
      <c r="L871" s="266">
        <v>692</v>
      </c>
    </row>
    <row r="872" spans="8:12" x14ac:dyDescent="0.15">
      <c r="H872" s="68" t="s">
        <v>1462</v>
      </c>
      <c r="K872" s="68" t="s">
        <v>1462</v>
      </c>
      <c r="L872" s="266">
        <v>712</v>
      </c>
    </row>
    <row r="873" spans="8:12" x14ac:dyDescent="0.15">
      <c r="H873" s="68" t="s">
        <v>1463</v>
      </c>
      <c r="K873" s="68" t="s">
        <v>1463</v>
      </c>
      <c r="L873" s="266">
        <v>722</v>
      </c>
    </row>
    <row r="874" spans="8:12" x14ac:dyDescent="0.15">
      <c r="H874" s="68" t="s">
        <v>1464</v>
      </c>
      <c r="K874" s="68" t="s">
        <v>1464</v>
      </c>
      <c r="L874" s="266">
        <v>732</v>
      </c>
    </row>
    <row r="875" spans="8:12" x14ac:dyDescent="0.15">
      <c r="H875" s="68" t="s">
        <v>1465</v>
      </c>
      <c r="K875" s="68" t="s">
        <v>1465</v>
      </c>
      <c r="L875" s="266">
        <v>742</v>
      </c>
    </row>
    <row r="876" spans="8:12" x14ac:dyDescent="0.15">
      <c r="H876" s="68" t="s">
        <v>1466</v>
      </c>
      <c r="K876" s="68" t="s">
        <v>1466</v>
      </c>
      <c r="L876" s="266">
        <v>752</v>
      </c>
    </row>
    <row r="877" spans="8:12" x14ac:dyDescent="0.15">
      <c r="H877" s="68" t="s">
        <v>1467</v>
      </c>
      <c r="K877" s="68" t="s">
        <v>1467</v>
      </c>
      <c r="L877" s="266">
        <v>762</v>
      </c>
    </row>
    <row r="878" spans="8:12" x14ac:dyDescent="0.15">
      <c r="H878" s="68" t="s">
        <v>1468</v>
      </c>
      <c r="K878" s="68" t="s">
        <v>1468</v>
      </c>
      <c r="L878" s="266">
        <v>772</v>
      </c>
    </row>
    <row r="879" spans="8:12" x14ac:dyDescent="0.15">
      <c r="H879" s="68" t="s">
        <v>1469</v>
      </c>
      <c r="K879" s="68" t="s">
        <v>1469</v>
      </c>
      <c r="L879" s="266">
        <v>782</v>
      </c>
    </row>
    <row r="880" spans="8:12" x14ac:dyDescent="0.15">
      <c r="H880" s="68" t="s">
        <v>1470</v>
      </c>
      <c r="K880" s="68" t="s">
        <v>1470</v>
      </c>
      <c r="L880" s="266">
        <v>792</v>
      </c>
    </row>
    <row r="881" spans="8:12" x14ac:dyDescent="0.15">
      <c r="H881" s="68" t="s">
        <v>1471</v>
      </c>
      <c r="K881" s="68" t="s">
        <v>1471</v>
      </c>
      <c r="L881" s="266">
        <v>812</v>
      </c>
    </row>
    <row r="882" spans="8:12" x14ac:dyDescent="0.15">
      <c r="H882" s="68" t="s">
        <v>1472</v>
      </c>
      <c r="K882" s="68" t="s">
        <v>1472</v>
      </c>
      <c r="L882" s="266">
        <v>822</v>
      </c>
    </row>
    <row r="883" spans="8:12" x14ac:dyDescent="0.15">
      <c r="H883" s="68" t="s">
        <v>1473</v>
      </c>
      <c r="K883" s="68" t="s">
        <v>1473</v>
      </c>
      <c r="L883" s="266">
        <v>832</v>
      </c>
    </row>
    <row r="884" spans="8:12" x14ac:dyDescent="0.15">
      <c r="H884" s="68" t="s">
        <v>1474</v>
      </c>
      <c r="K884" s="68" t="s">
        <v>1474</v>
      </c>
      <c r="L884" s="266">
        <v>842</v>
      </c>
    </row>
    <row r="885" spans="8:12" x14ac:dyDescent="0.15">
      <c r="H885" s="68" t="s">
        <v>1475</v>
      </c>
      <c r="K885" s="68" t="s">
        <v>1475</v>
      </c>
      <c r="L885" s="266">
        <v>852</v>
      </c>
    </row>
    <row r="886" spans="8:12" x14ac:dyDescent="0.15">
      <c r="H886" s="68" t="s">
        <v>1476</v>
      </c>
      <c r="K886" s="68" t="s">
        <v>1476</v>
      </c>
      <c r="L886" s="266">
        <v>862</v>
      </c>
    </row>
    <row r="887" spans="8:12" x14ac:dyDescent="0.15">
      <c r="H887" s="68" t="s">
        <v>1477</v>
      </c>
      <c r="K887" s="68" t="s">
        <v>1477</v>
      </c>
      <c r="L887" s="266">
        <v>872</v>
      </c>
    </row>
    <row r="888" spans="8:12" x14ac:dyDescent="0.15">
      <c r="H888" s="68" t="s">
        <v>1478</v>
      </c>
      <c r="K888" s="68" t="s">
        <v>1478</v>
      </c>
      <c r="L888" s="266">
        <v>882</v>
      </c>
    </row>
    <row r="889" spans="8:12" x14ac:dyDescent="0.15">
      <c r="H889" s="68" t="s">
        <v>1479</v>
      </c>
      <c r="K889" s="68" t="s">
        <v>1479</v>
      </c>
      <c r="L889" s="266">
        <v>892</v>
      </c>
    </row>
    <row r="890" spans="8:12" x14ac:dyDescent="0.15">
      <c r="H890" s="68" t="s">
        <v>1480</v>
      </c>
      <c r="K890" s="68" t="s">
        <v>1480</v>
      </c>
      <c r="L890" s="266">
        <v>912</v>
      </c>
    </row>
    <row r="891" spans="8:12" x14ac:dyDescent="0.15">
      <c r="H891" s="68" t="s">
        <v>1481</v>
      </c>
      <c r="K891" s="68" t="s">
        <v>1481</v>
      </c>
      <c r="L891" s="266">
        <v>922</v>
      </c>
    </row>
    <row r="892" spans="8:12" x14ac:dyDescent="0.15">
      <c r="H892" s="68" t="s">
        <v>1482</v>
      </c>
      <c r="K892" s="68" t="s">
        <v>1482</v>
      </c>
      <c r="L892" s="266">
        <v>932</v>
      </c>
    </row>
    <row r="893" spans="8:12" x14ac:dyDescent="0.15">
      <c r="H893" s="68" t="s">
        <v>1483</v>
      </c>
      <c r="K893" s="68" t="s">
        <v>1483</v>
      </c>
      <c r="L893" s="266">
        <v>942</v>
      </c>
    </row>
    <row r="894" spans="8:12" x14ac:dyDescent="0.15">
      <c r="H894" s="68" t="s">
        <v>1484</v>
      </c>
      <c r="K894" s="68" t="s">
        <v>1484</v>
      </c>
      <c r="L894" s="266">
        <v>952</v>
      </c>
    </row>
    <row r="895" spans="8:12" x14ac:dyDescent="0.15">
      <c r="H895" s="68" t="s">
        <v>1485</v>
      </c>
      <c r="K895" s="68" t="s">
        <v>1485</v>
      </c>
      <c r="L895" s="266">
        <v>962</v>
      </c>
    </row>
    <row r="896" spans="8:12" x14ac:dyDescent="0.15">
      <c r="H896" s="68" t="s">
        <v>1486</v>
      </c>
      <c r="K896" s="68" t="s">
        <v>1486</v>
      </c>
      <c r="L896" s="266">
        <v>972</v>
      </c>
    </row>
    <row r="897" spans="8:12" x14ac:dyDescent="0.15">
      <c r="H897" s="68" t="s">
        <v>1487</v>
      </c>
      <c r="K897" s="68" t="s">
        <v>1487</v>
      </c>
      <c r="L897" s="266">
        <v>982</v>
      </c>
    </row>
    <row r="898" spans="8:12" x14ac:dyDescent="0.15">
      <c r="H898" s="68" t="s">
        <v>1488</v>
      </c>
      <c r="K898" s="68" t="s">
        <v>1488</v>
      </c>
      <c r="L898" s="266">
        <v>992</v>
      </c>
    </row>
    <row r="899" spans="8:12" x14ac:dyDescent="0.15">
      <c r="H899" s="68" t="s">
        <v>1489</v>
      </c>
      <c r="K899" s="68" t="s">
        <v>1489</v>
      </c>
      <c r="L899" s="68" t="s">
        <v>1489</v>
      </c>
    </row>
    <row r="900" spans="8:12" x14ac:dyDescent="0.15">
      <c r="H900" s="68" t="s">
        <v>1490</v>
      </c>
      <c r="K900" s="68" t="s">
        <v>1490</v>
      </c>
      <c r="L900" s="68" t="s">
        <v>1490</v>
      </c>
    </row>
    <row r="901" spans="8:12" x14ac:dyDescent="0.15">
      <c r="H901" s="68" t="s">
        <v>1491</v>
      </c>
      <c r="K901" s="68" t="s">
        <v>1491</v>
      </c>
      <c r="L901" s="68" t="s">
        <v>1491</v>
      </c>
    </row>
    <row r="902" spans="8:12" x14ac:dyDescent="0.15">
      <c r="H902" s="68" t="s">
        <v>1492</v>
      </c>
      <c r="K902" s="68" t="s">
        <v>1492</v>
      </c>
      <c r="L902" s="68" t="s">
        <v>1492</v>
      </c>
    </row>
    <row r="903" spans="8:12" x14ac:dyDescent="0.15">
      <c r="H903" s="68" t="s">
        <v>1493</v>
      </c>
      <c r="K903" s="68" t="s">
        <v>1493</v>
      </c>
      <c r="L903" s="68" t="s">
        <v>1493</v>
      </c>
    </row>
    <row r="904" spans="8:12" x14ac:dyDescent="0.15">
      <c r="H904" s="68" t="s">
        <v>1494</v>
      </c>
      <c r="K904" s="68" t="s">
        <v>1494</v>
      </c>
      <c r="L904" s="68" t="s">
        <v>1494</v>
      </c>
    </row>
    <row r="905" spans="8:12" x14ac:dyDescent="0.15">
      <c r="H905" s="68" t="s">
        <v>1495</v>
      </c>
      <c r="K905" s="68" t="s">
        <v>1495</v>
      </c>
      <c r="L905" s="68" t="s">
        <v>1495</v>
      </c>
    </row>
    <row r="906" spans="8:12" x14ac:dyDescent="0.15">
      <c r="H906" s="68" t="s">
        <v>1496</v>
      </c>
      <c r="K906" s="68" t="s">
        <v>1496</v>
      </c>
      <c r="L906" s="68" t="s">
        <v>1496</v>
      </c>
    </row>
    <row r="907" spans="8:12" x14ac:dyDescent="0.15">
      <c r="H907" s="68" t="s">
        <v>1497</v>
      </c>
      <c r="K907" s="68" t="s">
        <v>1497</v>
      </c>
      <c r="L907" s="68" t="s">
        <v>1497</v>
      </c>
    </row>
    <row r="908" spans="8:12" x14ac:dyDescent="0.15">
      <c r="H908" s="68" t="s">
        <v>1498</v>
      </c>
      <c r="K908" s="68" t="s">
        <v>1498</v>
      </c>
      <c r="L908" s="68" t="s">
        <v>1498</v>
      </c>
    </row>
    <row r="909" spans="8:12" x14ac:dyDescent="0.15">
      <c r="H909" s="68" t="s">
        <v>1499</v>
      </c>
      <c r="K909" s="68" t="s">
        <v>1499</v>
      </c>
      <c r="L909" s="68" t="s">
        <v>1499</v>
      </c>
    </row>
    <row r="910" spans="8:12" x14ac:dyDescent="0.15">
      <c r="H910" s="68" t="s">
        <v>1500</v>
      </c>
      <c r="K910" s="68" t="s">
        <v>1500</v>
      </c>
      <c r="L910" s="68" t="s">
        <v>1500</v>
      </c>
    </row>
    <row r="911" spans="8:12" x14ac:dyDescent="0.15">
      <c r="H911" s="68" t="s">
        <v>1501</v>
      </c>
      <c r="K911" s="68" t="s">
        <v>1501</v>
      </c>
      <c r="L911" s="68" t="s">
        <v>1501</v>
      </c>
    </row>
    <row r="912" spans="8:12" x14ac:dyDescent="0.15">
      <c r="H912" s="68" t="s">
        <v>1502</v>
      </c>
      <c r="K912" s="68" t="s">
        <v>1502</v>
      </c>
      <c r="L912" s="68" t="s">
        <v>1502</v>
      </c>
    </row>
    <row r="913" spans="8:12" x14ac:dyDescent="0.15">
      <c r="H913" s="68" t="s">
        <v>1503</v>
      </c>
      <c r="K913" s="68" t="s">
        <v>1503</v>
      </c>
      <c r="L913" s="68" t="s">
        <v>1503</v>
      </c>
    </row>
    <row r="914" spans="8:12" x14ac:dyDescent="0.15">
      <c r="H914" s="68" t="s">
        <v>1504</v>
      </c>
      <c r="K914" s="68" t="s">
        <v>1504</v>
      </c>
      <c r="L914" s="68" t="s">
        <v>1504</v>
      </c>
    </row>
    <row r="915" spans="8:12" x14ac:dyDescent="0.15">
      <c r="H915" s="68" t="s">
        <v>1505</v>
      </c>
      <c r="K915" s="68" t="s">
        <v>1505</v>
      </c>
      <c r="L915" s="68" t="s">
        <v>1505</v>
      </c>
    </row>
    <row r="916" spans="8:12" x14ac:dyDescent="0.15">
      <c r="H916" s="68" t="s">
        <v>1506</v>
      </c>
      <c r="K916" s="68" t="s">
        <v>1506</v>
      </c>
      <c r="L916" s="68" t="s">
        <v>1506</v>
      </c>
    </row>
    <row r="917" spans="8:12" x14ac:dyDescent="0.15">
      <c r="H917" s="68" t="s">
        <v>1507</v>
      </c>
      <c r="K917" s="68" t="s">
        <v>1507</v>
      </c>
      <c r="L917" s="68" t="s">
        <v>1507</v>
      </c>
    </row>
    <row r="918" spans="8:12" x14ac:dyDescent="0.15">
      <c r="H918" s="68" t="s">
        <v>1508</v>
      </c>
      <c r="K918" s="68" t="s">
        <v>1508</v>
      </c>
      <c r="L918" s="68" t="s">
        <v>1508</v>
      </c>
    </row>
    <row r="919" spans="8:12" x14ac:dyDescent="0.15">
      <c r="H919" s="68" t="s">
        <v>1509</v>
      </c>
      <c r="K919" s="68" t="s">
        <v>1509</v>
      </c>
      <c r="L919" s="68" t="s">
        <v>1509</v>
      </c>
    </row>
    <row r="920" spans="8:12" x14ac:dyDescent="0.15">
      <c r="H920" s="68" t="s">
        <v>1510</v>
      </c>
      <c r="K920" s="68" t="s">
        <v>1510</v>
      </c>
      <c r="L920" s="68" t="s">
        <v>1510</v>
      </c>
    </row>
    <row r="921" spans="8:12" x14ac:dyDescent="0.15">
      <c r="H921" s="68" t="s">
        <v>1511</v>
      </c>
      <c r="K921" s="68" t="s">
        <v>1511</v>
      </c>
      <c r="L921" s="68" t="s">
        <v>1511</v>
      </c>
    </row>
    <row r="922" spans="8:12" x14ac:dyDescent="0.15">
      <c r="H922" s="68" t="s">
        <v>1512</v>
      </c>
      <c r="K922" s="68" t="s">
        <v>1512</v>
      </c>
      <c r="L922" s="68" t="s">
        <v>1512</v>
      </c>
    </row>
    <row r="923" spans="8:12" x14ac:dyDescent="0.15">
      <c r="H923" s="68" t="s">
        <v>1513</v>
      </c>
      <c r="K923" s="68" t="s">
        <v>1513</v>
      </c>
      <c r="L923" s="68" t="s">
        <v>1513</v>
      </c>
    </row>
    <row r="924" spans="8:12" x14ac:dyDescent="0.15">
      <c r="H924" s="68" t="s">
        <v>1514</v>
      </c>
      <c r="K924" s="68" t="s">
        <v>1514</v>
      </c>
      <c r="L924" s="68" t="s">
        <v>1514</v>
      </c>
    </row>
    <row r="925" spans="8:12" x14ac:dyDescent="0.15">
      <c r="H925" s="68" t="s">
        <v>1515</v>
      </c>
      <c r="K925" s="68" t="s">
        <v>1515</v>
      </c>
      <c r="L925" s="68" t="s">
        <v>1515</v>
      </c>
    </row>
    <row r="926" spans="8:12" x14ac:dyDescent="0.15">
      <c r="H926" s="68" t="s">
        <v>1516</v>
      </c>
      <c r="K926" s="68" t="s">
        <v>1516</v>
      </c>
      <c r="L926" s="68" t="s">
        <v>1516</v>
      </c>
    </row>
    <row r="927" spans="8:12" x14ac:dyDescent="0.15">
      <c r="H927" s="68" t="s">
        <v>1517</v>
      </c>
      <c r="K927" s="68" t="s">
        <v>1517</v>
      </c>
      <c r="L927" s="68" t="s">
        <v>1517</v>
      </c>
    </row>
    <row r="928" spans="8:12" x14ac:dyDescent="0.15">
      <c r="H928" s="68" t="s">
        <v>1518</v>
      </c>
      <c r="K928" s="68" t="s">
        <v>1518</v>
      </c>
      <c r="L928" s="68" t="s">
        <v>1518</v>
      </c>
    </row>
    <row r="929" spans="8:12" x14ac:dyDescent="0.15">
      <c r="H929" s="68" t="s">
        <v>1519</v>
      </c>
      <c r="K929" s="68" t="s">
        <v>1519</v>
      </c>
      <c r="L929" s="68" t="s">
        <v>1519</v>
      </c>
    </row>
    <row r="930" spans="8:12" x14ac:dyDescent="0.15">
      <c r="H930" s="68" t="s">
        <v>1520</v>
      </c>
      <c r="K930" s="68" t="s">
        <v>1520</v>
      </c>
      <c r="L930" s="68" t="s">
        <v>1520</v>
      </c>
    </row>
    <row r="931" spans="8:12" x14ac:dyDescent="0.15">
      <c r="H931" s="68" t="s">
        <v>1521</v>
      </c>
      <c r="K931" s="68" t="s">
        <v>1521</v>
      </c>
      <c r="L931" s="68" t="s">
        <v>1521</v>
      </c>
    </row>
    <row r="932" spans="8:12" x14ac:dyDescent="0.15">
      <c r="H932" s="68" t="s">
        <v>1522</v>
      </c>
      <c r="K932" s="68" t="s">
        <v>1522</v>
      </c>
      <c r="L932" s="68" t="s">
        <v>1522</v>
      </c>
    </row>
    <row r="933" spans="8:12" x14ac:dyDescent="0.15">
      <c r="H933" s="68" t="s">
        <v>1523</v>
      </c>
      <c r="K933" s="68" t="s">
        <v>1523</v>
      </c>
      <c r="L933" s="68" t="s">
        <v>1523</v>
      </c>
    </row>
    <row r="934" spans="8:12" x14ac:dyDescent="0.15">
      <c r="H934" s="68" t="s">
        <v>1524</v>
      </c>
      <c r="K934" s="68" t="s">
        <v>1524</v>
      </c>
      <c r="L934" s="68" t="s">
        <v>1524</v>
      </c>
    </row>
    <row r="935" spans="8:12" x14ac:dyDescent="0.15">
      <c r="H935" s="68" t="s">
        <v>1525</v>
      </c>
      <c r="K935" s="68" t="s">
        <v>1525</v>
      </c>
      <c r="L935" s="68" t="s">
        <v>1525</v>
      </c>
    </row>
    <row r="936" spans="8:12" x14ac:dyDescent="0.15">
      <c r="H936" s="68" t="s">
        <v>1526</v>
      </c>
      <c r="K936" s="68" t="s">
        <v>1526</v>
      </c>
      <c r="L936" s="68" t="s">
        <v>1526</v>
      </c>
    </row>
    <row r="937" spans="8:12" x14ac:dyDescent="0.15">
      <c r="H937" s="68" t="s">
        <v>1527</v>
      </c>
      <c r="K937" s="68" t="s">
        <v>1527</v>
      </c>
      <c r="L937" s="68" t="s">
        <v>1527</v>
      </c>
    </row>
    <row r="938" spans="8:12" x14ac:dyDescent="0.15">
      <c r="H938" s="68" t="s">
        <v>1528</v>
      </c>
      <c r="K938" s="68" t="s">
        <v>1528</v>
      </c>
      <c r="L938" s="68" t="s">
        <v>1528</v>
      </c>
    </row>
    <row r="939" spans="8:12" x14ac:dyDescent="0.15">
      <c r="H939" s="68" t="s">
        <v>1529</v>
      </c>
      <c r="K939" s="68" t="s">
        <v>1529</v>
      </c>
      <c r="L939" s="68" t="s">
        <v>1529</v>
      </c>
    </row>
    <row r="940" spans="8:12" x14ac:dyDescent="0.15">
      <c r="H940" s="68" t="s">
        <v>1530</v>
      </c>
      <c r="K940" s="68" t="s">
        <v>1530</v>
      </c>
      <c r="L940" s="68" t="s">
        <v>1530</v>
      </c>
    </row>
    <row r="941" spans="8:12" x14ac:dyDescent="0.15">
      <c r="H941" s="68" t="s">
        <v>1531</v>
      </c>
      <c r="K941" s="68" t="s">
        <v>1531</v>
      </c>
      <c r="L941" s="68" t="s">
        <v>1531</v>
      </c>
    </row>
    <row r="942" spans="8:12" x14ac:dyDescent="0.15">
      <c r="H942" s="68" t="s">
        <v>1532</v>
      </c>
      <c r="K942" s="68" t="s">
        <v>1532</v>
      </c>
      <c r="L942" s="68" t="s">
        <v>1532</v>
      </c>
    </row>
    <row r="943" spans="8:12" x14ac:dyDescent="0.15">
      <c r="H943" s="68" t="s">
        <v>1533</v>
      </c>
      <c r="K943" s="68" t="s">
        <v>1533</v>
      </c>
      <c r="L943" s="68" t="s">
        <v>1533</v>
      </c>
    </row>
    <row r="944" spans="8:12" x14ac:dyDescent="0.15">
      <c r="H944" s="68" t="s">
        <v>1534</v>
      </c>
      <c r="K944" s="68" t="s">
        <v>1534</v>
      </c>
      <c r="L944" s="68" t="s">
        <v>1534</v>
      </c>
    </row>
    <row r="945" spans="8:12" x14ac:dyDescent="0.15">
      <c r="H945" s="68" t="s">
        <v>1535</v>
      </c>
      <c r="K945" s="68" t="s">
        <v>1535</v>
      </c>
      <c r="L945" s="68" t="s">
        <v>1535</v>
      </c>
    </row>
    <row r="946" spans="8:12" x14ac:dyDescent="0.15">
      <c r="H946" s="68" t="s">
        <v>1536</v>
      </c>
      <c r="K946" s="68" t="s">
        <v>1536</v>
      </c>
      <c r="L946" s="68" t="s">
        <v>1536</v>
      </c>
    </row>
    <row r="947" spans="8:12" x14ac:dyDescent="0.15">
      <c r="H947" s="68" t="s">
        <v>1537</v>
      </c>
      <c r="K947" s="68" t="s">
        <v>1537</v>
      </c>
      <c r="L947" s="68" t="s">
        <v>1537</v>
      </c>
    </row>
    <row r="948" spans="8:12" x14ac:dyDescent="0.15">
      <c r="H948" s="68" t="s">
        <v>1538</v>
      </c>
      <c r="K948" s="68" t="s">
        <v>1538</v>
      </c>
      <c r="L948" s="68" t="s">
        <v>1538</v>
      </c>
    </row>
    <row r="949" spans="8:12" x14ac:dyDescent="0.15">
      <c r="H949" s="68" t="s">
        <v>1539</v>
      </c>
      <c r="K949" s="68" t="s">
        <v>1539</v>
      </c>
      <c r="L949" s="68" t="s">
        <v>1539</v>
      </c>
    </row>
    <row r="950" spans="8:12" x14ac:dyDescent="0.15">
      <c r="H950" s="68" t="s">
        <v>1540</v>
      </c>
      <c r="K950" s="68" t="s">
        <v>1540</v>
      </c>
      <c r="L950" s="68" t="s">
        <v>1540</v>
      </c>
    </row>
    <row r="951" spans="8:12" x14ac:dyDescent="0.15">
      <c r="H951" s="68" t="s">
        <v>1541</v>
      </c>
      <c r="K951" s="68" t="s">
        <v>1541</v>
      </c>
      <c r="L951" s="68" t="s">
        <v>1541</v>
      </c>
    </row>
    <row r="952" spans="8:12" x14ac:dyDescent="0.15">
      <c r="H952" s="68" t="s">
        <v>1542</v>
      </c>
      <c r="K952" s="68" t="s">
        <v>1542</v>
      </c>
      <c r="L952" s="68" t="s">
        <v>1542</v>
      </c>
    </row>
    <row r="953" spans="8:12" x14ac:dyDescent="0.15">
      <c r="H953" s="68" t="s">
        <v>1543</v>
      </c>
      <c r="K953" s="68" t="s">
        <v>1543</v>
      </c>
      <c r="L953" s="68" t="s">
        <v>1543</v>
      </c>
    </row>
    <row r="954" spans="8:12" x14ac:dyDescent="0.15">
      <c r="H954" s="68" t="s">
        <v>1544</v>
      </c>
      <c r="K954" s="68" t="s">
        <v>1544</v>
      </c>
      <c r="L954" s="68" t="s">
        <v>1544</v>
      </c>
    </row>
    <row r="955" spans="8:12" x14ac:dyDescent="0.15">
      <c r="H955" s="68" t="s">
        <v>1545</v>
      </c>
      <c r="K955" s="68" t="s">
        <v>1545</v>
      </c>
      <c r="L955" s="68" t="s">
        <v>1545</v>
      </c>
    </row>
    <row r="956" spans="8:12" x14ac:dyDescent="0.15">
      <c r="H956" s="68" t="s">
        <v>1546</v>
      </c>
      <c r="K956" s="68" t="s">
        <v>1546</v>
      </c>
      <c r="L956" s="68" t="s">
        <v>1546</v>
      </c>
    </row>
    <row r="957" spans="8:12" x14ac:dyDescent="0.15">
      <c r="H957" s="68" t="s">
        <v>1547</v>
      </c>
      <c r="K957" s="68" t="s">
        <v>1547</v>
      </c>
      <c r="L957" s="68" t="s">
        <v>1547</v>
      </c>
    </row>
    <row r="958" spans="8:12" x14ac:dyDescent="0.15">
      <c r="H958" s="68" t="s">
        <v>1548</v>
      </c>
      <c r="K958" s="68" t="s">
        <v>1548</v>
      </c>
      <c r="L958" s="68" t="s">
        <v>1548</v>
      </c>
    </row>
    <row r="959" spans="8:12" x14ac:dyDescent="0.15">
      <c r="H959" s="68" t="s">
        <v>1549</v>
      </c>
      <c r="K959" s="68" t="s">
        <v>1549</v>
      </c>
      <c r="L959" s="68" t="s">
        <v>1549</v>
      </c>
    </row>
    <row r="960" spans="8:12" x14ac:dyDescent="0.15">
      <c r="H960" s="68" t="s">
        <v>1550</v>
      </c>
      <c r="K960" s="68" t="s">
        <v>1550</v>
      </c>
      <c r="L960" s="68" t="s">
        <v>1550</v>
      </c>
    </row>
    <row r="961" spans="8:12" x14ac:dyDescent="0.15">
      <c r="H961" s="68" t="s">
        <v>1551</v>
      </c>
      <c r="K961" s="68" t="s">
        <v>1551</v>
      </c>
      <c r="L961" s="68" t="s">
        <v>1551</v>
      </c>
    </row>
    <row r="962" spans="8:12" x14ac:dyDescent="0.15">
      <c r="H962" s="68" t="s">
        <v>1552</v>
      </c>
      <c r="K962" s="68" t="s">
        <v>1552</v>
      </c>
      <c r="L962" s="68" t="s">
        <v>1552</v>
      </c>
    </row>
    <row r="963" spans="8:12" x14ac:dyDescent="0.15">
      <c r="H963" s="68" t="s">
        <v>1553</v>
      </c>
      <c r="K963" s="68" t="s">
        <v>1553</v>
      </c>
      <c r="L963" s="68" t="s">
        <v>1553</v>
      </c>
    </row>
    <row r="964" spans="8:12" x14ac:dyDescent="0.15">
      <c r="H964" s="68" t="s">
        <v>1554</v>
      </c>
      <c r="K964" s="68" t="s">
        <v>1554</v>
      </c>
      <c r="L964" s="68" t="s">
        <v>1554</v>
      </c>
    </row>
    <row r="965" spans="8:12" x14ac:dyDescent="0.15">
      <c r="H965" s="68" t="s">
        <v>1555</v>
      </c>
      <c r="K965" s="68" t="s">
        <v>1555</v>
      </c>
      <c r="L965" s="68" t="s">
        <v>1555</v>
      </c>
    </row>
    <row r="966" spans="8:12" x14ac:dyDescent="0.15">
      <c r="H966" s="68" t="s">
        <v>1556</v>
      </c>
      <c r="K966" s="68" t="s">
        <v>1556</v>
      </c>
      <c r="L966" s="68" t="s">
        <v>1556</v>
      </c>
    </row>
    <row r="967" spans="8:12" x14ac:dyDescent="0.15">
      <c r="H967" s="68" t="s">
        <v>1557</v>
      </c>
      <c r="K967" s="68" t="s">
        <v>1557</v>
      </c>
      <c r="L967" s="68" t="s">
        <v>1557</v>
      </c>
    </row>
    <row r="968" spans="8:12" x14ac:dyDescent="0.15">
      <c r="H968" s="68" t="s">
        <v>1558</v>
      </c>
      <c r="K968" s="68" t="s">
        <v>1558</v>
      </c>
      <c r="L968" s="68" t="s">
        <v>1558</v>
      </c>
    </row>
    <row r="969" spans="8:12" x14ac:dyDescent="0.15">
      <c r="H969" s="68" t="s">
        <v>1559</v>
      </c>
      <c r="K969" s="68" t="s">
        <v>1559</v>
      </c>
      <c r="L969" s="68" t="s">
        <v>1559</v>
      </c>
    </row>
    <row r="970" spans="8:12" x14ac:dyDescent="0.15">
      <c r="H970" s="68" t="s">
        <v>1560</v>
      </c>
      <c r="K970" s="68" t="s">
        <v>1560</v>
      </c>
      <c r="L970" s="68" t="s">
        <v>1560</v>
      </c>
    </row>
    <row r="971" spans="8:12" x14ac:dyDescent="0.15">
      <c r="H971" s="68" t="s">
        <v>1561</v>
      </c>
      <c r="K971" s="68" t="s">
        <v>1561</v>
      </c>
      <c r="L971" s="68" t="s">
        <v>1561</v>
      </c>
    </row>
    <row r="972" spans="8:12" x14ac:dyDescent="0.15">
      <c r="H972" s="68" t="s">
        <v>1562</v>
      </c>
      <c r="K972" s="68" t="s">
        <v>1562</v>
      </c>
      <c r="L972" s="68" t="s">
        <v>1562</v>
      </c>
    </row>
    <row r="973" spans="8:12" x14ac:dyDescent="0.15">
      <c r="H973" s="68" t="s">
        <v>1563</v>
      </c>
      <c r="K973" s="68" t="s">
        <v>1563</v>
      </c>
      <c r="L973" s="68" t="s">
        <v>1563</v>
      </c>
    </row>
    <row r="974" spans="8:12" x14ac:dyDescent="0.15">
      <c r="H974" s="68" t="s">
        <v>1564</v>
      </c>
      <c r="K974" s="68" t="s">
        <v>1564</v>
      </c>
      <c r="L974" s="68" t="s">
        <v>1564</v>
      </c>
    </row>
    <row r="975" spans="8:12" x14ac:dyDescent="0.15">
      <c r="H975" s="68" t="s">
        <v>1565</v>
      </c>
      <c r="K975" s="68" t="s">
        <v>1565</v>
      </c>
      <c r="L975" s="68" t="s">
        <v>1565</v>
      </c>
    </row>
    <row r="976" spans="8:12" x14ac:dyDescent="0.15">
      <c r="H976" s="68" t="s">
        <v>1566</v>
      </c>
      <c r="K976" s="68" t="s">
        <v>1566</v>
      </c>
      <c r="L976" s="68" t="s">
        <v>1566</v>
      </c>
    </row>
    <row r="977" spans="8:12" x14ac:dyDescent="0.15">
      <c r="H977" s="68" t="s">
        <v>1567</v>
      </c>
      <c r="K977" s="68" t="s">
        <v>1567</v>
      </c>
      <c r="L977" s="68" t="s">
        <v>1567</v>
      </c>
    </row>
    <row r="978" spans="8:12" x14ac:dyDescent="0.15">
      <c r="H978" s="68" t="s">
        <v>1568</v>
      </c>
      <c r="K978" s="68" t="s">
        <v>1568</v>
      </c>
      <c r="L978" s="68" t="s">
        <v>1568</v>
      </c>
    </row>
    <row r="979" spans="8:12" x14ac:dyDescent="0.15">
      <c r="H979" s="68" t="s">
        <v>1569</v>
      </c>
      <c r="K979" s="68" t="s">
        <v>1569</v>
      </c>
      <c r="L979" s="68" t="s">
        <v>1569</v>
      </c>
    </row>
    <row r="980" spans="8:12" x14ac:dyDescent="0.15">
      <c r="H980" s="68" t="s">
        <v>1570</v>
      </c>
      <c r="K980" s="68" t="s">
        <v>1570</v>
      </c>
      <c r="L980" s="68" t="s">
        <v>1570</v>
      </c>
    </row>
    <row r="981" spans="8:12" x14ac:dyDescent="0.15">
      <c r="H981" s="68" t="s">
        <v>1571</v>
      </c>
      <c r="K981" s="68" t="s">
        <v>1571</v>
      </c>
      <c r="L981" s="68" t="s">
        <v>1571</v>
      </c>
    </row>
    <row r="982" spans="8:12" x14ac:dyDescent="0.15">
      <c r="H982" s="68" t="s">
        <v>1572</v>
      </c>
      <c r="K982" s="68" t="s">
        <v>1572</v>
      </c>
      <c r="L982" s="68" t="s">
        <v>1572</v>
      </c>
    </row>
    <row r="983" spans="8:12" x14ac:dyDescent="0.15">
      <c r="H983" s="68" t="s">
        <v>1573</v>
      </c>
      <c r="K983" s="68" t="s">
        <v>1573</v>
      </c>
      <c r="L983" s="68" t="s">
        <v>1573</v>
      </c>
    </row>
    <row r="984" spans="8:12" x14ac:dyDescent="0.15">
      <c r="H984" s="68" t="s">
        <v>1574</v>
      </c>
      <c r="K984" s="68" t="s">
        <v>1574</v>
      </c>
      <c r="L984" s="68" t="s">
        <v>1574</v>
      </c>
    </row>
    <row r="985" spans="8:12" x14ac:dyDescent="0.15">
      <c r="H985" s="68" t="s">
        <v>1575</v>
      </c>
      <c r="K985" s="68" t="s">
        <v>1575</v>
      </c>
      <c r="L985" s="68" t="s">
        <v>1575</v>
      </c>
    </row>
    <row r="986" spans="8:12" x14ac:dyDescent="0.15">
      <c r="H986" s="68" t="s">
        <v>1576</v>
      </c>
      <c r="K986" s="68" t="s">
        <v>1576</v>
      </c>
      <c r="L986" s="68" t="s">
        <v>1576</v>
      </c>
    </row>
    <row r="987" spans="8:12" x14ac:dyDescent="0.15">
      <c r="H987" s="68" t="s">
        <v>1577</v>
      </c>
      <c r="K987" s="68" t="s">
        <v>1577</v>
      </c>
      <c r="L987" s="68" t="s">
        <v>1577</v>
      </c>
    </row>
    <row r="988" spans="8:12" x14ac:dyDescent="0.15">
      <c r="H988" s="68" t="s">
        <v>1578</v>
      </c>
      <c r="K988" s="68" t="s">
        <v>1578</v>
      </c>
      <c r="L988" s="68" t="s">
        <v>1578</v>
      </c>
    </row>
    <row r="989" spans="8:12" x14ac:dyDescent="0.15">
      <c r="H989" s="68" t="s">
        <v>1579</v>
      </c>
      <c r="K989" s="68" t="s">
        <v>1579</v>
      </c>
      <c r="L989" s="68" t="s">
        <v>1579</v>
      </c>
    </row>
    <row r="990" spans="8:12" x14ac:dyDescent="0.15">
      <c r="H990" s="68" t="s">
        <v>1580</v>
      </c>
      <c r="K990" s="68" t="s">
        <v>1580</v>
      </c>
      <c r="L990" s="68" t="s">
        <v>1580</v>
      </c>
    </row>
    <row r="991" spans="8:12" x14ac:dyDescent="0.15">
      <c r="H991" s="68" t="s">
        <v>1581</v>
      </c>
      <c r="K991" s="68" t="s">
        <v>1581</v>
      </c>
      <c r="L991" s="68" t="s">
        <v>1581</v>
      </c>
    </row>
    <row r="992" spans="8:12" x14ac:dyDescent="0.15">
      <c r="H992" s="68" t="s">
        <v>1582</v>
      </c>
      <c r="K992" s="68" t="s">
        <v>1582</v>
      </c>
      <c r="L992" s="68" t="s">
        <v>1582</v>
      </c>
    </row>
    <row r="993" spans="8:12" x14ac:dyDescent="0.15">
      <c r="H993" s="68" t="s">
        <v>1583</v>
      </c>
      <c r="K993" s="68" t="s">
        <v>1583</v>
      </c>
      <c r="L993" s="68" t="s">
        <v>1583</v>
      </c>
    </row>
    <row r="994" spans="8:12" x14ac:dyDescent="0.15">
      <c r="H994" s="68" t="s">
        <v>1584</v>
      </c>
      <c r="K994" s="68" t="s">
        <v>1584</v>
      </c>
      <c r="L994" s="68" t="s">
        <v>1584</v>
      </c>
    </row>
    <row r="995" spans="8:12" x14ac:dyDescent="0.15">
      <c r="H995" s="68" t="s">
        <v>1585</v>
      </c>
      <c r="K995" s="68" t="s">
        <v>1585</v>
      </c>
      <c r="L995" s="68" t="s">
        <v>1585</v>
      </c>
    </row>
    <row r="996" spans="8:12" x14ac:dyDescent="0.15">
      <c r="H996" s="68" t="s">
        <v>1586</v>
      </c>
      <c r="K996" s="68" t="s">
        <v>1586</v>
      </c>
      <c r="L996" s="68" t="s">
        <v>1586</v>
      </c>
    </row>
    <row r="997" spans="8:12" x14ac:dyDescent="0.15">
      <c r="H997" s="68" t="s">
        <v>1587</v>
      </c>
      <c r="K997" s="68" t="s">
        <v>1587</v>
      </c>
      <c r="L997" s="68" t="s">
        <v>1587</v>
      </c>
    </row>
    <row r="998" spans="8:12" x14ac:dyDescent="0.15">
      <c r="H998" s="68" t="s">
        <v>1588</v>
      </c>
      <c r="K998" s="68" t="s">
        <v>1588</v>
      </c>
      <c r="L998" s="68" t="s">
        <v>1588</v>
      </c>
    </row>
    <row r="999" spans="8:12" x14ac:dyDescent="0.15">
      <c r="H999" s="68" t="s">
        <v>1589</v>
      </c>
      <c r="K999" s="68" t="s">
        <v>1589</v>
      </c>
      <c r="L999" s="266">
        <v>13</v>
      </c>
    </row>
    <row r="1000" spans="8:12" x14ac:dyDescent="0.15">
      <c r="H1000" s="68" t="s">
        <v>1590</v>
      </c>
      <c r="K1000" s="68" t="s">
        <v>1590</v>
      </c>
      <c r="L1000" s="266">
        <v>23</v>
      </c>
    </row>
    <row r="1001" spans="8:12" x14ac:dyDescent="0.15">
      <c r="H1001" s="68" t="s">
        <v>1591</v>
      </c>
      <c r="K1001" s="68" t="s">
        <v>1591</v>
      </c>
      <c r="L1001" s="266">
        <v>33</v>
      </c>
    </row>
    <row r="1002" spans="8:12" x14ac:dyDescent="0.15">
      <c r="H1002" s="68" t="s">
        <v>1592</v>
      </c>
      <c r="K1002" s="68" t="s">
        <v>1592</v>
      </c>
      <c r="L1002" s="266">
        <v>43</v>
      </c>
    </row>
    <row r="1003" spans="8:12" x14ac:dyDescent="0.15">
      <c r="H1003" s="68" t="s">
        <v>1593</v>
      </c>
      <c r="K1003" s="68" t="s">
        <v>1593</v>
      </c>
      <c r="L1003" s="266">
        <v>53</v>
      </c>
    </row>
    <row r="1004" spans="8:12" x14ac:dyDescent="0.15">
      <c r="H1004" s="68" t="s">
        <v>1594</v>
      </c>
      <c r="K1004" s="68" t="s">
        <v>1594</v>
      </c>
      <c r="L1004" s="266">
        <v>63</v>
      </c>
    </row>
    <row r="1005" spans="8:12" x14ac:dyDescent="0.15">
      <c r="H1005" s="68" t="s">
        <v>1595</v>
      </c>
      <c r="K1005" s="68" t="s">
        <v>1595</v>
      </c>
      <c r="L1005" s="266">
        <v>73</v>
      </c>
    </row>
    <row r="1006" spans="8:12" x14ac:dyDescent="0.15">
      <c r="H1006" s="68" t="s">
        <v>1596</v>
      </c>
      <c r="K1006" s="68" t="s">
        <v>1596</v>
      </c>
      <c r="L1006" s="266">
        <v>83</v>
      </c>
    </row>
    <row r="1007" spans="8:12" x14ac:dyDescent="0.15">
      <c r="H1007" s="68" t="s">
        <v>1597</v>
      </c>
      <c r="K1007" s="68" t="s">
        <v>1597</v>
      </c>
      <c r="L1007" s="266">
        <v>93</v>
      </c>
    </row>
    <row r="1008" spans="8:12" x14ac:dyDescent="0.15">
      <c r="H1008" s="68" t="s">
        <v>1598</v>
      </c>
      <c r="K1008" s="68" t="s">
        <v>1598</v>
      </c>
      <c r="L1008" s="266">
        <v>113</v>
      </c>
    </row>
    <row r="1009" spans="8:12" x14ac:dyDescent="0.15">
      <c r="H1009" s="68" t="s">
        <v>1599</v>
      </c>
      <c r="K1009" s="68" t="s">
        <v>1599</v>
      </c>
      <c r="L1009" s="266">
        <v>123</v>
      </c>
    </row>
    <row r="1010" spans="8:12" x14ac:dyDescent="0.15">
      <c r="H1010" s="68" t="s">
        <v>1600</v>
      </c>
      <c r="K1010" s="68" t="s">
        <v>1600</v>
      </c>
      <c r="L1010" s="266">
        <v>133</v>
      </c>
    </row>
    <row r="1011" spans="8:12" x14ac:dyDescent="0.15">
      <c r="H1011" s="68" t="s">
        <v>1601</v>
      </c>
      <c r="K1011" s="68" t="s">
        <v>1601</v>
      </c>
      <c r="L1011" s="266">
        <v>143</v>
      </c>
    </row>
    <row r="1012" spans="8:12" x14ac:dyDescent="0.15">
      <c r="H1012" s="68" t="s">
        <v>1602</v>
      </c>
      <c r="K1012" s="68" t="s">
        <v>1602</v>
      </c>
      <c r="L1012" s="266">
        <v>153</v>
      </c>
    </row>
    <row r="1013" spans="8:12" x14ac:dyDescent="0.15">
      <c r="H1013" s="68" t="s">
        <v>1603</v>
      </c>
      <c r="K1013" s="68" t="s">
        <v>1603</v>
      </c>
      <c r="L1013" s="266">
        <v>163</v>
      </c>
    </row>
    <row r="1014" spans="8:12" x14ac:dyDescent="0.15">
      <c r="H1014" s="68" t="s">
        <v>1604</v>
      </c>
      <c r="K1014" s="68" t="s">
        <v>1604</v>
      </c>
      <c r="L1014" s="266">
        <v>173</v>
      </c>
    </row>
    <row r="1015" spans="8:12" x14ac:dyDescent="0.15">
      <c r="H1015" s="68" t="s">
        <v>1605</v>
      </c>
      <c r="K1015" s="68" t="s">
        <v>1605</v>
      </c>
      <c r="L1015" s="266">
        <v>183</v>
      </c>
    </row>
    <row r="1016" spans="8:12" x14ac:dyDescent="0.15">
      <c r="H1016" s="68" t="s">
        <v>1606</v>
      </c>
      <c r="K1016" s="68" t="s">
        <v>1606</v>
      </c>
      <c r="L1016" s="266">
        <v>193</v>
      </c>
    </row>
    <row r="1017" spans="8:12" x14ac:dyDescent="0.15">
      <c r="H1017" s="68" t="s">
        <v>1607</v>
      </c>
      <c r="K1017" s="68" t="s">
        <v>1607</v>
      </c>
      <c r="L1017" s="266">
        <v>213</v>
      </c>
    </row>
    <row r="1018" spans="8:12" x14ac:dyDescent="0.15">
      <c r="H1018" s="68" t="s">
        <v>1608</v>
      </c>
      <c r="K1018" s="68" t="s">
        <v>1608</v>
      </c>
      <c r="L1018" s="266">
        <v>223</v>
      </c>
    </row>
    <row r="1019" spans="8:12" x14ac:dyDescent="0.15">
      <c r="H1019" s="68" t="s">
        <v>1609</v>
      </c>
      <c r="K1019" s="68" t="s">
        <v>1609</v>
      </c>
      <c r="L1019" s="266">
        <v>233</v>
      </c>
    </row>
    <row r="1020" spans="8:12" x14ac:dyDescent="0.15">
      <c r="H1020" s="68" t="s">
        <v>1610</v>
      </c>
      <c r="K1020" s="68" t="s">
        <v>1610</v>
      </c>
      <c r="L1020" s="266">
        <v>243</v>
      </c>
    </row>
    <row r="1021" spans="8:12" x14ac:dyDescent="0.15">
      <c r="H1021" s="68" t="s">
        <v>1611</v>
      </c>
      <c r="K1021" s="68" t="s">
        <v>1611</v>
      </c>
      <c r="L1021" s="266">
        <v>253</v>
      </c>
    </row>
    <row r="1022" spans="8:12" x14ac:dyDescent="0.15">
      <c r="H1022" s="68" t="s">
        <v>1612</v>
      </c>
      <c r="K1022" s="68" t="s">
        <v>1612</v>
      </c>
      <c r="L1022" s="266">
        <v>263</v>
      </c>
    </row>
    <row r="1023" spans="8:12" x14ac:dyDescent="0.15">
      <c r="H1023" s="68" t="s">
        <v>1613</v>
      </c>
      <c r="K1023" s="68" t="s">
        <v>1613</v>
      </c>
      <c r="L1023" s="266">
        <v>273</v>
      </c>
    </row>
    <row r="1024" spans="8:12" x14ac:dyDescent="0.15">
      <c r="H1024" s="68" t="s">
        <v>1614</v>
      </c>
      <c r="K1024" s="68" t="s">
        <v>1614</v>
      </c>
      <c r="L1024" s="266">
        <v>283</v>
      </c>
    </row>
    <row r="1025" spans="8:12" x14ac:dyDescent="0.15">
      <c r="H1025" s="68" t="s">
        <v>1615</v>
      </c>
      <c r="K1025" s="68" t="s">
        <v>1615</v>
      </c>
      <c r="L1025" s="266">
        <v>293</v>
      </c>
    </row>
    <row r="1026" spans="8:12" x14ac:dyDescent="0.15">
      <c r="H1026" s="68" t="s">
        <v>1616</v>
      </c>
      <c r="K1026" s="68" t="s">
        <v>1616</v>
      </c>
      <c r="L1026" s="266">
        <v>313</v>
      </c>
    </row>
    <row r="1027" spans="8:12" x14ac:dyDescent="0.15">
      <c r="H1027" s="68" t="s">
        <v>1617</v>
      </c>
      <c r="K1027" s="68" t="s">
        <v>1617</v>
      </c>
      <c r="L1027" s="266">
        <v>323</v>
      </c>
    </row>
    <row r="1028" spans="8:12" x14ac:dyDescent="0.15">
      <c r="H1028" s="68" t="s">
        <v>1618</v>
      </c>
      <c r="K1028" s="68" t="s">
        <v>1618</v>
      </c>
      <c r="L1028" s="266">
        <v>333</v>
      </c>
    </row>
    <row r="1029" spans="8:12" x14ac:dyDescent="0.15">
      <c r="H1029" s="68" t="s">
        <v>1619</v>
      </c>
      <c r="K1029" s="68" t="s">
        <v>1619</v>
      </c>
      <c r="L1029" s="266">
        <v>343</v>
      </c>
    </row>
    <row r="1030" spans="8:12" x14ac:dyDescent="0.15">
      <c r="H1030" s="68" t="s">
        <v>1620</v>
      </c>
      <c r="K1030" s="68" t="s">
        <v>1620</v>
      </c>
      <c r="L1030" s="266">
        <v>353</v>
      </c>
    </row>
    <row r="1031" spans="8:12" x14ac:dyDescent="0.15">
      <c r="H1031" s="68" t="s">
        <v>1621</v>
      </c>
      <c r="K1031" s="68" t="s">
        <v>1621</v>
      </c>
      <c r="L1031" s="266">
        <v>363</v>
      </c>
    </row>
    <row r="1032" spans="8:12" x14ac:dyDescent="0.15">
      <c r="H1032" s="68" t="s">
        <v>1622</v>
      </c>
      <c r="K1032" s="68" t="s">
        <v>1622</v>
      </c>
      <c r="L1032" s="266">
        <v>373</v>
      </c>
    </row>
    <row r="1033" spans="8:12" x14ac:dyDescent="0.15">
      <c r="H1033" s="68" t="s">
        <v>1623</v>
      </c>
      <c r="K1033" s="68" t="s">
        <v>1623</v>
      </c>
      <c r="L1033" s="266">
        <v>383</v>
      </c>
    </row>
    <row r="1034" spans="8:12" x14ac:dyDescent="0.15">
      <c r="H1034" s="68" t="s">
        <v>1624</v>
      </c>
      <c r="K1034" s="68" t="s">
        <v>1624</v>
      </c>
      <c r="L1034" s="266">
        <v>393</v>
      </c>
    </row>
    <row r="1035" spans="8:12" x14ac:dyDescent="0.15">
      <c r="H1035" s="68" t="s">
        <v>1625</v>
      </c>
      <c r="K1035" s="68" t="s">
        <v>1625</v>
      </c>
      <c r="L1035" s="266">
        <v>413</v>
      </c>
    </row>
    <row r="1036" spans="8:12" x14ac:dyDescent="0.15">
      <c r="H1036" s="68" t="s">
        <v>1626</v>
      </c>
      <c r="K1036" s="68" t="s">
        <v>1626</v>
      </c>
      <c r="L1036" s="266">
        <v>423</v>
      </c>
    </row>
    <row r="1037" spans="8:12" x14ac:dyDescent="0.15">
      <c r="H1037" s="68" t="s">
        <v>1627</v>
      </c>
      <c r="K1037" s="68" t="s">
        <v>1627</v>
      </c>
      <c r="L1037" s="266">
        <v>433</v>
      </c>
    </row>
    <row r="1038" spans="8:12" x14ac:dyDescent="0.15">
      <c r="H1038" s="68" t="s">
        <v>1628</v>
      </c>
      <c r="K1038" s="68" t="s">
        <v>1628</v>
      </c>
      <c r="L1038" s="266">
        <v>443</v>
      </c>
    </row>
    <row r="1039" spans="8:12" x14ac:dyDescent="0.15">
      <c r="H1039" s="68" t="s">
        <v>1629</v>
      </c>
      <c r="K1039" s="68" t="s">
        <v>1629</v>
      </c>
      <c r="L1039" s="266">
        <v>453</v>
      </c>
    </row>
    <row r="1040" spans="8:12" x14ac:dyDescent="0.15">
      <c r="H1040" s="68" t="s">
        <v>1630</v>
      </c>
      <c r="K1040" s="68" t="s">
        <v>1630</v>
      </c>
      <c r="L1040" s="266">
        <v>463</v>
      </c>
    </row>
    <row r="1041" spans="8:12" x14ac:dyDescent="0.15">
      <c r="H1041" s="68" t="s">
        <v>1631</v>
      </c>
      <c r="K1041" s="68" t="s">
        <v>1631</v>
      </c>
      <c r="L1041" s="266">
        <v>473</v>
      </c>
    </row>
    <row r="1042" spans="8:12" x14ac:dyDescent="0.15">
      <c r="H1042" s="68" t="s">
        <v>1632</v>
      </c>
      <c r="K1042" s="68" t="s">
        <v>1632</v>
      </c>
      <c r="L1042" s="266">
        <v>483</v>
      </c>
    </row>
    <row r="1043" spans="8:12" x14ac:dyDescent="0.15">
      <c r="H1043" s="68" t="s">
        <v>1633</v>
      </c>
      <c r="K1043" s="68" t="s">
        <v>1633</v>
      </c>
      <c r="L1043" s="266">
        <v>493</v>
      </c>
    </row>
    <row r="1044" spans="8:12" x14ac:dyDescent="0.15">
      <c r="H1044" s="68" t="s">
        <v>1634</v>
      </c>
      <c r="K1044" s="68" t="s">
        <v>1634</v>
      </c>
      <c r="L1044" s="266">
        <v>513</v>
      </c>
    </row>
    <row r="1045" spans="8:12" x14ac:dyDescent="0.15">
      <c r="H1045" s="68" t="s">
        <v>1635</v>
      </c>
      <c r="K1045" s="68" t="s">
        <v>1635</v>
      </c>
      <c r="L1045" s="266">
        <v>523</v>
      </c>
    </row>
    <row r="1046" spans="8:12" x14ac:dyDescent="0.15">
      <c r="H1046" s="68" t="s">
        <v>1636</v>
      </c>
      <c r="K1046" s="68" t="s">
        <v>1636</v>
      </c>
      <c r="L1046" s="266">
        <v>533</v>
      </c>
    </row>
    <row r="1047" spans="8:12" x14ac:dyDescent="0.15">
      <c r="H1047" s="68" t="s">
        <v>1637</v>
      </c>
      <c r="K1047" s="68" t="s">
        <v>1637</v>
      </c>
      <c r="L1047" s="266">
        <v>543</v>
      </c>
    </row>
    <row r="1048" spans="8:12" x14ac:dyDescent="0.15">
      <c r="H1048" s="68" t="s">
        <v>1638</v>
      </c>
      <c r="K1048" s="68" t="s">
        <v>1638</v>
      </c>
      <c r="L1048" s="266">
        <v>553</v>
      </c>
    </row>
    <row r="1049" spans="8:12" x14ac:dyDescent="0.15">
      <c r="H1049" s="68" t="s">
        <v>1639</v>
      </c>
      <c r="K1049" s="68" t="s">
        <v>1639</v>
      </c>
      <c r="L1049" s="266">
        <v>563</v>
      </c>
    </row>
    <row r="1050" spans="8:12" x14ac:dyDescent="0.15">
      <c r="H1050" s="68" t="s">
        <v>1640</v>
      </c>
      <c r="K1050" s="68" t="s">
        <v>1640</v>
      </c>
      <c r="L1050" s="266">
        <v>573</v>
      </c>
    </row>
    <row r="1051" spans="8:12" x14ac:dyDescent="0.15">
      <c r="H1051" s="68" t="s">
        <v>1641</v>
      </c>
      <c r="K1051" s="68" t="s">
        <v>1641</v>
      </c>
      <c r="L1051" s="266">
        <v>583</v>
      </c>
    </row>
    <row r="1052" spans="8:12" x14ac:dyDescent="0.15">
      <c r="H1052" s="68" t="s">
        <v>1642</v>
      </c>
      <c r="K1052" s="68" t="s">
        <v>1642</v>
      </c>
      <c r="L1052" s="266">
        <v>593</v>
      </c>
    </row>
    <row r="1053" spans="8:12" x14ac:dyDescent="0.15">
      <c r="H1053" s="68" t="s">
        <v>1643</v>
      </c>
      <c r="K1053" s="68" t="s">
        <v>1643</v>
      </c>
      <c r="L1053" s="266">
        <v>613</v>
      </c>
    </row>
    <row r="1054" spans="8:12" x14ac:dyDescent="0.15">
      <c r="H1054" s="68" t="s">
        <v>1644</v>
      </c>
      <c r="K1054" s="68" t="s">
        <v>1644</v>
      </c>
      <c r="L1054" s="266">
        <v>623</v>
      </c>
    </row>
    <row r="1055" spans="8:12" x14ac:dyDescent="0.15">
      <c r="H1055" s="68" t="s">
        <v>1645</v>
      </c>
      <c r="K1055" s="68" t="s">
        <v>1645</v>
      </c>
      <c r="L1055" s="266">
        <v>633</v>
      </c>
    </row>
    <row r="1056" spans="8:12" x14ac:dyDescent="0.15">
      <c r="H1056" s="68" t="s">
        <v>1646</v>
      </c>
      <c r="K1056" s="68" t="s">
        <v>1646</v>
      </c>
      <c r="L1056" s="266">
        <v>643</v>
      </c>
    </row>
    <row r="1057" spans="8:12" x14ac:dyDescent="0.15">
      <c r="H1057" s="68" t="s">
        <v>1647</v>
      </c>
      <c r="K1057" s="68" t="s">
        <v>1647</v>
      </c>
      <c r="L1057" s="266">
        <v>653</v>
      </c>
    </row>
    <row r="1058" spans="8:12" x14ac:dyDescent="0.15">
      <c r="H1058" s="68" t="s">
        <v>1648</v>
      </c>
      <c r="K1058" s="68" t="s">
        <v>1648</v>
      </c>
      <c r="L1058" s="266">
        <v>663</v>
      </c>
    </row>
    <row r="1059" spans="8:12" x14ac:dyDescent="0.15">
      <c r="H1059" s="68" t="s">
        <v>1649</v>
      </c>
      <c r="K1059" s="68" t="s">
        <v>1649</v>
      </c>
      <c r="L1059" s="266">
        <v>673</v>
      </c>
    </row>
    <row r="1060" spans="8:12" x14ac:dyDescent="0.15">
      <c r="H1060" s="68" t="s">
        <v>1650</v>
      </c>
      <c r="K1060" s="68" t="s">
        <v>1650</v>
      </c>
      <c r="L1060" s="266">
        <v>683</v>
      </c>
    </row>
    <row r="1061" spans="8:12" x14ac:dyDescent="0.15">
      <c r="H1061" s="68" t="s">
        <v>1651</v>
      </c>
      <c r="K1061" s="68" t="s">
        <v>1651</v>
      </c>
      <c r="L1061" s="266">
        <v>693</v>
      </c>
    </row>
    <row r="1062" spans="8:12" x14ac:dyDescent="0.15">
      <c r="H1062" s="68" t="s">
        <v>1652</v>
      </c>
      <c r="K1062" s="68" t="s">
        <v>1652</v>
      </c>
      <c r="L1062" s="266">
        <v>713</v>
      </c>
    </row>
    <row r="1063" spans="8:12" x14ac:dyDescent="0.15">
      <c r="H1063" s="68" t="s">
        <v>1653</v>
      </c>
      <c r="K1063" s="68" t="s">
        <v>1653</v>
      </c>
      <c r="L1063" s="266">
        <v>723</v>
      </c>
    </row>
    <row r="1064" spans="8:12" x14ac:dyDescent="0.15">
      <c r="H1064" s="68" t="s">
        <v>1654</v>
      </c>
      <c r="K1064" s="68" t="s">
        <v>1654</v>
      </c>
      <c r="L1064" s="266">
        <v>733</v>
      </c>
    </row>
    <row r="1065" spans="8:12" x14ac:dyDescent="0.15">
      <c r="H1065" s="68" t="s">
        <v>1655</v>
      </c>
      <c r="K1065" s="68" t="s">
        <v>1655</v>
      </c>
      <c r="L1065" s="266">
        <v>743</v>
      </c>
    </row>
    <row r="1066" spans="8:12" x14ac:dyDescent="0.15">
      <c r="H1066" s="68" t="s">
        <v>1656</v>
      </c>
      <c r="K1066" s="68" t="s">
        <v>1656</v>
      </c>
      <c r="L1066" s="266">
        <v>753</v>
      </c>
    </row>
    <row r="1067" spans="8:12" x14ac:dyDescent="0.15">
      <c r="H1067" s="68" t="s">
        <v>1657</v>
      </c>
      <c r="K1067" s="68" t="s">
        <v>1657</v>
      </c>
      <c r="L1067" s="266">
        <v>763</v>
      </c>
    </row>
    <row r="1068" spans="8:12" x14ac:dyDescent="0.15">
      <c r="H1068" s="68" t="s">
        <v>1658</v>
      </c>
      <c r="K1068" s="68" t="s">
        <v>1658</v>
      </c>
      <c r="L1068" s="266">
        <v>773</v>
      </c>
    </row>
    <row r="1069" spans="8:12" x14ac:dyDescent="0.15">
      <c r="H1069" s="68" t="s">
        <v>1659</v>
      </c>
      <c r="K1069" s="68" t="s">
        <v>1659</v>
      </c>
      <c r="L1069" s="266">
        <v>783</v>
      </c>
    </row>
    <row r="1070" spans="8:12" x14ac:dyDescent="0.15">
      <c r="H1070" s="68" t="s">
        <v>1660</v>
      </c>
      <c r="K1070" s="68" t="s">
        <v>1660</v>
      </c>
      <c r="L1070" s="266">
        <v>793</v>
      </c>
    </row>
    <row r="1071" spans="8:12" x14ac:dyDescent="0.15">
      <c r="H1071" s="68" t="s">
        <v>1661</v>
      </c>
      <c r="K1071" s="68" t="s">
        <v>1661</v>
      </c>
      <c r="L1071" s="266">
        <v>813</v>
      </c>
    </row>
    <row r="1072" spans="8:12" x14ac:dyDescent="0.15">
      <c r="H1072" s="68" t="s">
        <v>1662</v>
      </c>
      <c r="K1072" s="68" t="s">
        <v>1662</v>
      </c>
      <c r="L1072" s="266">
        <v>823</v>
      </c>
    </row>
    <row r="1073" spans="8:12" x14ac:dyDescent="0.15">
      <c r="H1073" s="68" t="s">
        <v>1663</v>
      </c>
      <c r="K1073" s="68" t="s">
        <v>1663</v>
      </c>
      <c r="L1073" s="266">
        <v>833</v>
      </c>
    </row>
    <row r="1074" spans="8:12" x14ac:dyDescent="0.15">
      <c r="H1074" s="68" t="s">
        <v>1664</v>
      </c>
      <c r="K1074" s="68" t="s">
        <v>1664</v>
      </c>
      <c r="L1074" s="266">
        <v>843</v>
      </c>
    </row>
    <row r="1075" spans="8:12" x14ac:dyDescent="0.15">
      <c r="H1075" s="68" t="s">
        <v>1665</v>
      </c>
      <c r="K1075" s="68" t="s">
        <v>1665</v>
      </c>
      <c r="L1075" s="266">
        <v>853</v>
      </c>
    </row>
    <row r="1076" spans="8:12" x14ac:dyDescent="0.15">
      <c r="H1076" s="68" t="s">
        <v>1666</v>
      </c>
      <c r="K1076" s="68" t="s">
        <v>1666</v>
      </c>
      <c r="L1076" s="266">
        <v>863</v>
      </c>
    </row>
    <row r="1077" spans="8:12" x14ac:dyDescent="0.15">
      <c r="H1077" s="68" t="s">
        <v>1667</v>
      </c>
      <c r="K1077" s="68" t="s">
        <v>1667</v>
      </c>
      <c r="L1077" s="266">
        <v>873</v>
      </c>
    </row>
    <row r="1078" spans="8:12" x14ac:dyDescent="0.15">
      <c r="H1078" s="68" t="s">
        <v>1668</v>
      </c>
      <c r="K1078" s="68" t="s">
        <v>1668</v>
      </c>
      <c r="L1078" s="266">
        <v>883</v>
      </c>
    </row>
    <row r="1079" spans="8:12" x14ac:dyDescent="0.15">
      <c r="H1079" s="68" t="s">
        <v>1669</v>
      </c>
      <c r="K1079" s="68" t="s">
        <v>1669</v>
      </c>
      <c r="L1079" s="266">
        <v>893</v>
      </c>
    </row>
    <row r="1080" spans="8:12" x14ac:dyDescent="0.15">
      <c r="H1080" s="68" t="s">
        <v>1670</v>
      </c>
      <c r="K1080" s="68" t="s">
        <v>1670</v>
      </c>
      <c r="L1080" s="266">
        <v>913</v>
      </c>
    </row>
    <row r="1081" spans="8:12" x14ac:dyDescent="0.15">
      <c r="H1081" s="68" t="s">
        <v>1671</v>
      </c>
      <c r="K1081" s="68" t="s">
        <v>1671</v>
      </c>
      <c r="L1081" s="266">
        <v>923</v>
      </c>
    </row>
    <row r="1082" spans="8:12" x14ac:dyDescent="0.15">
      <c r="H1082" s="68" t="s">
        <v>1672</v>
      </c>
      <c r="K1082" s="68" t="s">
        <v>1672</v>
      </c>
      <c r="L1082" s="266">
        <v>933</v>
      </c>
    </row>
    <row r="1083" spans="8:12" x14ac:dyDescent="0.15">
      <c r="H1083" s="68" t="s">
        <v>1673</v>
      </c>
      <c r="K1083" s="68" t="s">
        <v>1673</v>
      </c>
      <c r="L1083" s="266">
        <v>943</v>
      </c>
    </row>
    <row r="1084" spans="8:12" x14ac:dyDescent="0.15">
      <c r="H1084" s="68" t="s">
        <v>1674</v>
      </c>
      <c r="K1084" s="68" t="s">
        <v>1674</v>
      </c>
      <c r="L1084" s="266">
        <v>953</v>
      </c>
    </row>
    <row r="1085" spans="8:12" x14ac:dyDescent="0.15">
      <c r="H1085" s="68" t="s">
        <v>1675</v>
      </c>
      <c r="K1085" s="68" t="s">
        <v>1675</v>
      </c>
      <c r="L1085" s="266">
        <v>963</v>
      </c>
    </row>
    <row r="1086" spans="8:12" x14ac:dyDescent="0.15">
      <c r="H1086" s="68" t="s">
        <v>1676</v>
      </c>
      <c r="K1086" s="68" t="s">
        <v>1676</v>
      </c>
      <c r="L1086" s="266">
        <v>973</v>
      </c>
    </row>
    <row r="1087" spans="8:12" x14ac:dyDescent="0.15">
      <c r="H1087" s="68" t="s">
        <v>1677</v>
      </c>
      <c r="K1087" s="68" t="s">
        <v>1677</v>
      </c>
      <c r="L1087" s="266">
        <v>983</v>
      </c>
    </row>
    <row r="1088" spans="8:12" x14ac:dyDescent="0.15">
      <c r="H1088" s="68" t="s">
        <v>1678</v>
      </c>
      <c r="K1088" s="68" t="s">
        <v>1678</v>
      </c>
      <c r="L1088" s="266">
        <v>993</v>
      </c>
    </row>
    <row r="1089" spans="8:12" x14ac:dyDescent="0.15">
      <c r="H1089" s="68" t="s">
        <v>1679</v>
      </c>
      <c r="K1089" s="68" t="s">
        <v>1679</v>
      </c>
      <c r="L1089" s="68" t="s">
        <v>1679</v>
      </c>
    </row>
    <row r="1090" spans="8:12" x14ac:dyDescent="0.15">
      <c r="H1090" s="68" t="s">
        <v>1680</v>
      </c>
      <c r="K1090" s="68" t="s">
        <v>1680</v>
      </c>
      <c r="L1090" s="68" t="s">
        <v>1680</v>
      </c>
    </row>
    <row r="1091" spans="8:12" x14ac:dyDescent="0.15">
      <c r="H1091" s="68" t="s">
        <v>1681</v>
      </c>
      <c r="K1091" s="68" t="s">
        <v>1681</v>
      </c>
      <c r="L1091" s="68" t="s">
        <v>1681</v>
      </c>
    </row>
    <row r="1092" spans="8:12" x14ac:dyDescent="0.15">
      <c r="H1092" s="68" t="s">
        <v>1682</v>
      </c>
      <c r="K1092" s="68" t="s">
        <v>1682</v>
      </c>
      <c r="L1092" s="68" t="s">
        <v>1682</v>
      </c>
    </row>
    <row r="1093" spans="8:12" x14ac:dyDescent="0.15">
      <c r="H1093" s="68" t="s">
        <v>1683</v>
      </c>
      <c r="K1093" s="68" t="s">
        <v>1683</v>
      </c>
      <c r="L1093" s="68" t="s">
        <v>1683</v>
      </c>
    </row>
    <row r="1094" spans="8:12" x14ac:dyDescent="0.15">
      <c r="H1094" s="68" t="s">
        <v>1684</v>
      </c>
      <c r="K1094" s="68" t="s">
        <v>1684</v>
      </c>
      <c r="L1094" s="68" t="s">
        <v>1684</v>
      </c>
    </row>
    <row r="1095" spans="8:12" x14ac:dyDescent="0.15">
      <c r="H1095" s="68" t="s">
        <v>1685</v>
      </c>
      <c r="K1095" s="68" t="s">
        <v>1685</v>
      </c>
      <c r="L1095" s="68" t="s">
        <v>1685</v>
      </c>
    </row>
    <row r="1096" spans="8:12" x14ac:dyDescent="0.15">
      <c r="H1096" s="68" t="s">
        <v>1686</v>
      </c>
      <c r="K1096" s="68" t="s">
        <v>1686</v>
      </c>
      <c r="L1096" s="68" t="s">
        <v>1686</v>
      </c>
    </row>
    <row r="1097" spans="8:12" x14ac:dyDescent="0.15">
      <c r="H1097" s="68" t="s">
        <v>1687</v>
      </c>
      <c r="K1097" s="68" t="s">
        <v>1687</v>
      </c>
      <c r="L1097" s="68" t="s">
        <v>1687</v>
      </c>
    </row>
    <row r="1098" spans="8:12" x14ac:dyDescent="0.15">
      <c r="H1098" s="68" t="s">
        <v>1688</v>
      </c>
      <c r="K1098" s="68" t="s">
        <v>1688</v>
      </c>
      <c r="L1098" s="68" t="s">
        <v>1688</v>
      </c>
    </row>
    <row r="1099" spans="8:12" x14ac:dyDescent="0.15">
      <c r="H1099" s="68" t="s">
        <v>1689</v>
      </c>
      <c r="K1099" s="68" t="s">
        <v>1689</v>
      </c>
      <c r="L1099" s="68" t="s">
        <v>1689</v>
      </c>
    </row>
    <row r="1100" spans="8:12" x14ac:dyDescent="0.15">
      <c r="H1100" s="68" t="s">
        <v>1690</v>
      </c>
      <c r="K1100" s="68" t="s">
        <v>1690</v>
      </c>
      <c r="L1100" s="68" t="s">
        <v>1690</v>
      </c>
    </row>
    <row r="1101" spans="8:12" x14ac:dyDescent="0.15">
      <c r="H1101" s="68" t="s">
        <v>1691</v>
      </c>
      <c r="K1101" s="68" t="s">
        <v>1691</v>
      </c>
      <c r="L1101" s="68" t="s">
        <v>1691</v>
      </c>
    </row>
    <row r="1102" spans="8:12" x14ac:dyDescent="0.15">
      <c r="H1102" s="68" t="s">
        <v>1692</v>
      </c>
      <c r="K1102" s="68" t="s">
        <v>1692</v>
      </c>
      <c r="L1102" s="68" t="s">
        <v>1692</v>
      </c>
    </row>
    <row r="1103" spans="8:12" x14ac:dyDescent="0.15">
      <c r="H1103" s="68" t="s">
        <v>1693</v>
      </c>
      <c r="K1103" s="68" t="s">
        <v>1693</v>
      </c>
      <c r="L1103" s="68" t="s">
        <v>1693</v>
      </c>
    </row>
    <row r="1104" spans="8:12" x14ac:dyDescent="0.15">
      <c r="H1104" s="68" t="s">
        <v>1694</v>
      </c>
      <c r="K1104" s="68" t="s">
        <v>1694</v>
      </c>
      <c r="L1104" s="68" t="s">
        <v>1694</v>
      </c>
    </row>
    <row r="1105" spans="8:12" x14ac:dyDescent="0.15">
      <c r="H1105" s="68" t="s">
        <v>1695</v>
      </c>
      <c r="K1105" s="68" t="s">
        <v>1695</v>
      </c>
      <c r="L1105" s="68" t="s">
        <v>1695</v>
      </c>
    </row>
    <row r="1106" spans="8:12" x14ac:dyDescent="0.15">
      <c r="H1106" s="68" t="s">
        <v>1696</v>
      </c>
      <c r="K1106" s="68" t="s">
        <v>1696</v>
      </c>
      <c r="L1106" s="68" t="s">
        <v>1696</v>
      </c>
    </row>
    <row r="1107" spans="8:12" x14ac:dyDescent="0.15">
      <c r="H1107" s="68" t="s">
        <v>1697</v>
      </c>
      <c r="K1107" s="68" t="s">
        <v>1697</v>
      </c>
      <c r="L1107" s="68" t="s">
        <v>1697</v>
      </c>
    </row>
    <row r="1108" spans="8:12" x14ac:dyDescent="0.15">
      <c r="H1108" s="68" t="s">
        <v>1698</v>
      </c>
      <c r="K1108" s="68" t="s">
        <v>1698</v>
      </c>
      <c r="L1108" s="68" t="s">
        <v>1698</v>
      </c>
    </row>
    <row r="1109" spans="8:12" x14ac:dyDescent="0.15">
      <c r="H1109" s="68" t="s">
        <v>1699</v>
      </c>
      <c r="K1109" s="68" t="s">
        <v>1699</v>
      </c>
      <c r="L1109" s="68" t="s">
        <v>1699</v>
      </c>
    </row>
    <row r="1110" spans="8:12" x14ac:dyDescent="0.15">
      <c r="H1110" s="68" t="s">
        <v>1700</v>
      </c>
      <c r="K1110" s="68" t="s">
        <v>1700</v>
      </c>
      <c r="L1110" s="68" t="s">
        <v>1700</v>
      </c>
    </row>
    <row r="1111" spans="8:12" x14ac:dyDescent="0.15">
      <c r="H1111" s="68" t="s">
        <v>1701</v>
      </c>
      <c r="K1111" s="68" t="s">
        <v>1701</v>
      </c>
      <c r="L1111" s="68" t="s">
        <v>1701</v>
      </c>
    </row>
    <row r="1112" spans="8:12" x14ac:dyDescent="0.15">
      <c r="H1112" s="68" t="s">
        <v>1702</v>
      </c>
      <c r="K1112" s="68" t="s">
        <v>1702</v>
      </c>
      <c r="L1112" s="68" t="s">
        <v>1702</v>
      </c>
    </row>
    <row r="1113" spans="8:12" x14ac:dyDescent="0.15">
      <c r="H1113" s="68" t="s">
        <v>1703</v>
      </c>
      <c r="K1113" s="68" t="s">
        <v>1703</v>
      </c>
      <c r="L1113" s="68" t="s">
        <v>1703</v>
      </c>
    </row>
    <row r="1114" spans="8:12" x14ac:dyDescent="0.15">
      <c r="H1114" s="68" t="s">
        <v>1704</v>
      </c>
      <c r="K1114" s="68" t="s">
        <v>1704</v>
      </c>
      <c r="L1114" s="68" t="s">
        <v>1704</v>
      </c>
    </row>
    <row r="1115" spans="8:12" x14ac:dyDescent="0.15">
      <c r="H1115" s="68" t="s">
        <v>1705</v>
      </c>
      <c r="K1115" s="68" t="s">
        <v>1705</v>
      </c>
      <c r="L1115" s="68" t="s">
        <v>1705</v>
      </c>
    </row>
    <row r="1116" spans="8:12" x14ac:dyDescent="0.15">
      <c r="H1116" s="68" t="s">
        <v>1706</v>
      </c>
      <c r="K1116" s="68" t="s">
        <v>1706</v>
      </c>
      <c r="L1116" s="68" t="s">
        <v>1706</v>
      </c>
    </row>
    <row r="1117" spans="8:12" x14ac:dyDescent="0.15">
      <c r="H1117" s="68" t="s">
        <v>1707</v>
      </c>
      <c r="K1117" s="68" t="s">
        <v>1707</v>
      </c>
      <c r="L1117" s="68" t="s">
        <v>1707</v>
      </c>
    </row>
    <row r="1118" spans="8:12" x14ac:dyDescent="0.15">
      <c r="H1118" s="68" t="s">
        <v>1708</v>
      </c>
      <c r="K1118" s="68" t="s">
        <v>1708</v>
      </c>
      <c r="L1118" s="68" t="s">
        <v>1708</v>
      </c>
    </row>
    <row r="1119" spans="8:12" x14ac:dyDescent="0.15">
      <c r="H1119" s="68" t="s">
        <v>1709</v>
      </c>
      <c r="K1119" s="68" t="s">
        <v>1709</v>
      </c>
      <c r="L1119" s="68" t="s">
        <v>1709</v>
      </c>
    </row>
    <row r="1120" spans="8:12" x14ac:dyDescent="0.15">
      <c r="H1120" s="68" t="s">
        <v>1710</v>
      </c>
      <c r="K1120" s="68" t="s">
        <v>1710</v>
      </c>
      <c r="L1120" s="68" t="s">
        <v>1710</v>
      </c>
    </row>
    <row r="1121" spans="8:12" x14ac:dyDescent="0.15">
      <c r="H1121" s="68" t="s">
        <v>1711</v>
      </c>
      <c r="K1121" s="68" t="s">
        <v>1711</v>
      </c>
      <c r="L1121" s="68" t="s">
        <v>1711</v>
      </c>
    </row>
    <row r="1122" spans="8:12" x14ac:dyDescent="0.15">
      <c r="H1122" s="68" t="s">
        <v>1712</v>
      </c>
      <c r="K1122" s="68" t="s">
        <v>1712</v>
      </c>
      <c r="L1122" s="68" t="s">
        <v>1712</v>
      </c>
    </row>
    <row r="1123" spans="8:12" x14ac:dyDescent="0.15">
      <c r="H1123" s="68" t="s">
        <v>1713</v>
      </c>
      <c r="K1123" s="68" t="s">
        <v>1713</v>
      </c>
      <c r="L1123" s="68" t="s">
        <v>1713</v>
      </c>
    </row>
    <row r="1124" spans="8:12" x14ac:dyDescent="0.15">
      <c r="H1124" s="68" t="s">
        <v>1714</v>
      </c>
      <c r="K1124" s="68" t="s">
        <v>1714</v>
      </c>
      <c r="L1124" s="68" t="s">
        <v>1714</v>
      </c>
    </row>
    <row r="1125" spans="8:12" x14ac:dyDescent="0.15">
      <c r="H1125" s="68" t="s">
        <v>1715</v>
      </c>
      <c r="K1125" s="68" t="s">
        <v>1715</v>
      </c>
      <c r="L1125" s="68" t="s">
        <v>1715</v>
      </c>
    </row>
    <row r="1126" spans="8:12" x14ac:dyDescent="0.15">
      <c r="H1126" s="68" t="s">
        <v>1716</v>
      </c>
      <c r="K1126" s="68" t="s">
        <v>1716</v>
      </c>
      <c r="L1126" s="68" t="s">
        <v>1716</v>
      </c>
    </row>
    <row r="1127" spans="8:12" x14ac:dyDescent="0.15">
      <c r="H1127" s="68" t="s">
        <v>1717</v>
      </c>
      <c r="K1127" s="68" t="s">
        <v>1717</v>
      </c>
      <c r="L1127" s="68" t="s">
        <v>1717</v>
      </c>
    </row>
    <row r="1128" spans="8:12" x14ac:dyDescent="0.15">
      <c r="H1128" s="68" t="s">
        <v>1718</v>
      </c>
      <c r="K1128" s="68" t="s">
        <v>1718</v>
      </c>
      <c r="L1128" s="68" t="s">
        <v>1718</v>
      </c>
    </row>
    <row r="1129" spans="8:12" x14ac:dyDescent="0.15">
      <c r="H1129" s="68" t="s">
        <v>1719</v>
      </c>
      <c r="K1129" s="68" t="s">
        <v>1719</v>
      </c>
      <c r="L1129" s="68" t="s">
        <v>1719</v>
      </c>
    </row>
    <row r="1130" spans="8:12" x14ac:dyDescent="0.15">
      <c r="H1130" s="68" t="s">
        <v>1720</v>
      </c>
      <c r="K1130" s="68" t="s">
        <v>1720</v>
      </c>
      <c r="L1130" s="68" t="s">
        <v>1720</v>
      </c>
    </row>
    <row r="1131" spans="8:12" x14ac:dyDescent="0.15">
      <c r="H1131" s="68" t="s">
        <v>1721</v>
      </c>
      <c r="K1131" s="68" t="s">
        <v>1721</v>
      </c>
      <c r="L1131" s="68" t="s">
        <v>1721</v>
      </c>
    </row>
    <row r="1132" spans="8:12" x14ac:dyDescent="0.15">
      <c r="H1132" s="68" t="s">
        <v>1722</v>
      </c>
      <c r="K1132" s="68" t="s">
        <v>1722</v>
      </c>
      <c r="L1132" s="68" t="s">
        <v>1722</v>
      </c>
    </row>
    <row r="1133" spans="8:12" x14ac:dyDescent="0.15">
      <c r="H1133" s="68" t="s">
        <v>1723</v>
      </c>
      <c r="K1133" s="68" t="s">
        <v>1723</v>
      </c>
      <c r="L1133" s="68" t="s">
        <v>1723</v>
      </c>
    </row>
    <row r="1134" spans="8:12" x14ac:dyDescent="0.15">
      <c r="H1134" s="68" t="s">
        <v>1724</v>
      </c>
      <c r="K1134" s="68" t="s">
        <v>1724</v>
      </c>
      <c r="L1134" s="68" t="s">
        <v>1724</v>
      </c>
    </row>
    <row r="1135" spans="8:12" x14ac:dyDescent="0.15">
      <c r="H1135" s="68" t="s">
        <v>1725</v>
      </c>
      <c r="K1135" s="68" t="s">
        <v>1725</v>
      </c>
      <c r="L1135" s="68" t="s">
        <v>1725</v>
      </c>
    </row>
    <row r="1136" spans="8:12" x14ac:dyDescent="0.15">
      <c r="H1136" s="68" t="s">
        <v>1726</v>
      </c>
      <c r="K1136" s="68" t="s">
        <v>1726</v>
      </c>
      <c r="L1136" s="68" t="s">
        <v>1726</v>
      </c>
    </row>
    <row r="1137" spans="8:12" x14ac:dyDescent="0.15">
      <c r="H1137" s="68" t="s">
        <v>1727</v>
      </c>
      <c r="K1137" s="68" t="s">
        <v>1727</v>
      </c>
      <c r="L1137" s="68" t="s">
        <v>1727</v>
      </c>
    </row>
    <row r="1138" spans="8:12" x14ac:dyDescent="0.15">
      <c r="H1138" s="68" t="s">
        <v>1728</v>
      </c>
      <c r="K1138" s="68" t="s">
        <v>1728</v>
      </c>
      <c r="L1138" s="68" t="s">
        <v>1728</v>
      </c>
    </row>
    <row r="1139" spans="8:12" x14ac:dyDescent="0.15">
      <c r="H1139" s="68" t="s">
        <v>1729</v>
      </c>
      <c r="K1139" s="68" t="s">
        <v>1729</v>
      </c>
      <c r="L1139" s="68" t="s">
        <v>1729</v>
      </c>
    </row>
    <row r="1140" spans="8:12" x14ac:dyDescent="0.15">
      <c r="H1140" s="68" t="s">
        <v>1730</v>
      </c>
      <c r="K1140" s="68" t="s">
        <v>1730</v>
      </c>
      <c r="L1140" s="68" t="s">
        <v>1730</v>
      </c>
    </row>
    <row r="1141" spans="8:12" x14ac:dyDescent="0.15">
      <c r="H1141" s="68" t="s">
        <v>1731</v>
      </c>
      <c r="K1141" s="68" t="s">
        <v>1731</v>
      </c>
      <c r="L1141" s="68" t="s">
        <v>1731</v>
      </c>
    </row>
    <row r="1142" spans="8:12" x14ac:dyDescent="0.15">
      <c r="H1142" s="68" t="s">
        <v>1732</v>
      </c>
      <c r="K1142" s="68" t="s">
        <v>1732</v>
      </c>
      <c r="L1142" s="68" t="s">
        <v>1732</v>
      </c>
    </row>
    <row r="1143" spans="8:12" x14ac:dyDescent="0.15">
      <c r="H1143" s="68" t="s">
        <v>1733</v>
      </c>
      <c r="K1143" s="68" t="s">
        <v>1733</v>
      </c>
      <c r="L1143" s="68" t="s">
        <v>1733</v>
      </c>
    </row>
    <row r="1144" spans="8:12" x14ac:dyDescent="0.15">
      <c r="H1144" s="68" t="s">
        <v>1734</v>
      </c>
      <c r="K1144" s="68" t="s">
        <v>1734</v>
      </c>
      <c r="L1144" s="68" t="s">
        <v>1734</v>
      </c>
    </row>
    <row r="1145" spans="8:12" x14ac:dyDescent="0.15">
      <c r="H1145" s="68" t="s">
        <v>1735</v>
      </c>
      <c r="K1145" s="68" t="s">
        <v>1735</v>
      </c>
      <c r="L1145" s="68" t="s">
        <v>1735</v>
      </c>
    </row>
    <row r="1146" spans="8:12" x14ac:dyDescent="0.15">
      <c r="H1146" s="68" t="s">
        <v>1736</v>
      </c>
      <c r="K1146" s="68" t="s">
        <v>1736</v>
      </c>
      <c r="L1146" s="68" t="s">
        <v>1736</v>
      </c>
    </row>
    <row r="1147" spans="8:12" x14ac:dyDescent="0.15">
      <c r="H1147" s="68" t="s">
        <v>1737</v>
      </c>
      <c r="K1147" s="68" t="s">
        <v>1737</v>
      </c>
      <c r="L1147" s="68" t="s">
        <v>1737</v>
      </c>
    </row>
    <row r="1148" spans="8:12" x14ac:dyDescent="0.15">
      <c r="H1148" s="68" t="s">
        <v>1738</v>
      </c>
      <c r="K1148" s="68" t="s">
        <v>1738</v>
      </c>
      <c r="L1148" s="68" t="s">
        <v>1738</v>
      </c>
    </row>
    <row r="1149" spans="8:12" x14ac:dyDescent="0.15">
      <c r="H1149" s="68" t="s">
        <v>1739</v>
      </c>
      <c r="K1149" s="68" t="s">
        <v>1739</v>
      </c>
      <c r="L1149" s="68" t="s">
        <v>1739</v>
      </c>
    </row>
    <row r="1150" spans="8:12" x14ac:dyDescent="0.15">
      <c r="H1150" s="68" t="s">
        <v>1740</v>
      </c>
      <c r="K1150" s="68" t="s">
        <v>1740</v>
      </c>
      <c r="L1150" s="68" t="s">
        <v>1740</v>
      </c>
    </row>
    <row r="1151" spans="8:12" x14ac:dyDescent="0.15">
      <c r="H1151" s="68" t="s">
        <v>1741</v>
      </c>
      <c r="K1151" s="68" t="s">
        <v>1741</v>
      </c>
      <c r="L1151" s="68" t="s">
        <v>1741</v>
      </c>
    </row>
    <row r="1152" spans="8:12" x14ac:dyDescent="0.15">
      <c r="H1152" s="68" t="s">
        <v>1742</v>
      </c>
      <c r="K1152" s="68" t="s">
        <v>1742</v>
      </c>
      <c r="L1152" s="68" t="s">
        <v>1742</v>
      </c>
    </row>
    <row r="1153" spans="8:12" x14ac:dyDescent="0.15">
      <c r="H1153" s="68" t="s">
        <v>1743</v>
      </c>
      <c r="K1153" s="68" t="s">
        <v>1743</v>
      </c>
      <c r="L1153" s="68" t="s">
        <v>1743</v>
      </c>
    </row>
    <row r="1154" spans="8:12" x14ac:dyDescent="0.15">
      <c r="H1154" s="68" t="s">
        <v>1744</v>
      </c>
      <c r="K1154" s="68" t="s">
        <v>1744</v>
      </c>
      <c r="L1154" s="68" t="s">
        <v>1744</v>
      </c>
    </row>
    <row r="1155" spans="8:12" x14ac:dyDescent="0.15">
      <c r="H1155" s="68" t="s">
        <v>1745</v>
      </c>
      <c r="K1155" s="68" t="s">
        <v>1745</v>
      </c>
      <c r="L1155" s="68" t="s">
        <v>1745</v>
      </c>
    </row>
    <row r="1156" spans="8:12" x14ac:dyDescent="0.15">
      <c r="H1156" s="68" t="s">
        <v>1746</v>
      </c>
      <c r="K1156" s="68" t="s">
        <v>1746</v>
      </c>
      <c r="L1156" s="68" t="s">
        <v>1746</v>
      </c>
    </row>
    <row r="1157" spans="8:12" x14ac:dyDescent="0.15">
      <c r="H1157" s="68" t="s">
        <v>1747</v>
      </c>
      <c r="K1157" s="68" t="s">
        <v>1747</v>
      </c>
      <c r="L1157" s="68" t="s">
        <v>1747</v>
      </c>
    </row>
    <row r="1158" spans="8:12" x14ac:dyDescent="0.15">
      <c r="H1158" s="68" t="s">
        <v>1748</v>
      </c>
      <c r="K1158" s="68" t="s">
        <v>1748</v>
      </c>
      <c r="L1158" s="68" t="s">
        <v>1748</v>
      </c>
    </row>
    <row r="1159" spans="8:12" x14ac:dyDescent="0.15">
      <c r="H1159" s="68" t="s">
        <v>1749</v>
      </c>
      <c r="K1159" s="68" t="s">
        <v>1749</v>
      </c>
      <c r="L1159" s="68" t="s">
        <v>1749</v>
      </c>
    </row>
    <row r="1160" spans="8:12" x14ac:dyDescent="0.15">
      <c r="H1160" s="68" t="s">
        <v>1750</v>
      </c>
      <c r="K1160" s="68" t="s">
        <v>1750</v>
      </c>
      <c r="L1160" s="68" t="s">
        <v>1750</v>
      </c>
    </row>
    <row r="1161" spans="8:12" x14ac:dyDescent="0.15">
      <c r="H1161" s="68" t="s">
        <v>1751</v>
      </c>
      <c r="K1161" s="68" t="s">
        <v>1751</v>
      </c>
      <c r="L1161" s="68" t="s">
        <v>1751</v>
      </c>
    </row>
    <row r="1162" spans="8:12" x14ac:dyDescent="0.15">
      <c r="H1162" s="68" t="s">
        <v>1752</v>
      </c>
      <c r="K1162" s="68" t="s">
        <v>1752</v>
      </c>
      <c r="L1162" s="68" t="s">
        <v>1752</v>
      </c>
    </row>
    <row r="1163" spans="8:12" x14ac:dyDescent="0.15">
      <c r="H1163" s="68" t="s">
        <v>1753</v>
      </c>
      <c r="K1163" s="68" t="s">
        <v>1753</v>
      </c>
      <c r="L1163" s="68" t="s">
        <v>1753</v>
      </c>
    </row>
    <row r="1164" spans="8:12" x14ac:dyDescent="0.15">
      <c r="H1164" s="68" t="s">
        <v>1754</v>
      </c>
      <c r="K1164" s="68" t="s">
        <v>1754</v>
      </c>
      <c r="L1164" s="68" t="s">
        <v>1754</v>
      </c>
    </row>
    <row r="1165" spans="8:12" x14ac:dyDescent="0.15">
      <c r="H1165" s="68" t="s">
        <v>1755</v>
      </c>
      <c r="K1165" s="68" t="s">
        <v>1755</v>
      </c>
      <c r="L1165" s="68" t="s">
        <v>1755</v>
      </c>
    </row>
    <row r="1166" spans="8:12" x14ac:dyDescent="0.15">
      <c r="H1166" s="68" t="s">
        <v>1756</v>
      </c>
      <c r="K1166" s="68" t="s">
        <v>1756</v>
      </c>
      <c r="L1166" s="68" t="s">
        <v>1756</v>
      </c>
    </row>
    <row r="1167" spans="8:12" x14ac:dyDescent="0.15">
      <c r="H1167" s="68" t="s">
        <v>1757</v>
      </c>
      <c r="K1167" s="68" t="s">
        <v>1757</v>
      </c>
      <c r="L1167" s="68" t="s">
        <v>1757</v>
      </c>
    </row>
    <row r="1168" spans="8:12" x14ac:dyDescent="0.15">
      <c r="H1168" s="68" t="s">
        <v>1758</v>
      </c>
      <c r="K1168" s="68" t="s">
        <v>1758</v>
      </c>
      <c r="L1168" s="68" t="s">
        <v>1758</v>
      </c>
    </row>
    <row r="1169" spans="8:12" x14ac:dyDescent="0.15">
      <c r="H1169" s="68" t="s">
        <v>1759</v>
      </c>
      <c r="K1169" s="68" t="s">
        <v>1759</v>
      </c>
      <c r="L1169" s="68" t="s">
        <v>1759</v>
      </c>
    </row>
    <row r="1170" spans="8:12" x14ac:dyDescent="0.15">
      <c r="H1170" s="68" t="s">
        <v>1760</v>
      </c>
      <c r="K1170" s="68" t="s">
        <v>1760</v>
      </c>
      <c r="L1170" s="68" t="s">
        <v>1760</v>
      </c>
    </row>
    <row r="1171" spans="8:12" x14ac:dyDescent="0.15">
      <c r="H1171" s="68" t="s">
        <v>1761</v>
      </c>
      <c r="K1171" s="68" t="s">
        <v>1761</v>
      </c>
      <c r="L1171" s="68" t="s">
        <v>1761</v>
      </c>
    </row>
    <row r="1172" spans="8:12" x14ac:dyDescent="0.15">
      <c r="H1172" s="68" t="s">
        <v>1762</v>
      </c>
      <c r="K1172" s="68" t="s">
        <v>1762</v>
      </c>
      <c r="L1172" s="68" t="s">
        <v>1762</v>
      </c>
    </row>
    <row r="1173" spans="8:12" x14ac:dyDescent="0.15">
      <c r="H1173" s="68" t="s">
        <v>1763</v>
      </c>
      <c r="K1173" s="68" t="s">
        <v>1763</v>
      </c>
      <c r="L1173" s="68" t="s">
        <v>1763</v>
      </c>
    </row>
    <row r="1174" spans="8:12" x14ac:dyDescent="0.15">
      <c r="H1174" s="68" t="s">
        <v>1764</v>
      </c>
      <c r="K1174" s="68" t="s">
        <v>1764</v>
      </c>
      <c r="L1174" s="68" t="s">
        <v>1764</v>
      </c>
    </row>
    <row r="1175" spans="8:12" x14ac:dyDescent="0.15">
      <c r="H1175" s="68" t="s">
        <v>1765</v>
      </c>
      <c r="K1175" s="68" t="s">
        <v>1765</v>
      </c>
      <c r="L1175" s="68" t="s">
        <v>1765</v>
      </c>
    </row>
    <row r="1176" spans="8:12" x14ac:dyDescent="0.15">
      <c r="H1176" s="68" t="s">
        <v>1766</v>
      </c>
      <c r="K1176" s="68" t="s">
        <v>1766</v>
      </c>
      <c r="L1176" s="68" t="s">
        <v>1766</v>
      </c>
    </row>
    <row r="1177" spans="8:12" x14ac:dyDescent="0.15">
      <c r="H1177" s="68" t="s">
        <v>1767</v>
      </c>
      <c r="K1177" s="68" t="s">
        <v>1767</v>
      </c>
      <c r="L1177" s="68" t="s">
        <v>1767</v>
      </c>
    </row>
    <row r="1178" spans="8:12" x14ac:dyDescent="0.15">
      <c r="H1178" s="68" t="s">
        <v>1768</v>
      </c>
      <c r="K1178" s="68" t="s">
        <v>1768</v>
      </c>
      <c r="L1178" s="68" t="s">
        <v>1768</v>
      </c>
    </row>
    <row r="1179" spans="8:12" x14ac:dyDescent="0.15">
      <c r="H1179" s="68" t="s">
        <v>1769</v>
      </c>
      <c r="K1179" s="68" t="s">
        <v>1769</v>
      </c>
      <c r="L1179" s="68" t="s">
        <v>1769</v>
      </c>
    </row>
    <row r="1180" spans="8:12" x14ac:dyDescent="0.15">
      <c r="H1180" s="68" t="s">
        <v>1770</v>
      </c>
      <c r="K1180" s="68" t="s">
        <v>1770</v>
      </c>
      <c r="L1180" s="68" t="s">
        <v>1770</v>
      </c>
    </row>
    <row r="1181" spans="8:12" x14ac:dyDescent="0.15">
      <c r="H1181" s="68" t="s">
        <v>1771</v>
      </c>
      <c r="K1181" s="68" t="s">
        <v>1771</v>
      </c>
      <c r="L1181" s="68" t="s">
        <v>1771</v>
      </c>
    </row>
    <row r="1182" spans="8:12" x14ac:dyDescent="0.15">
      <c r="H1182" s="68" t="s">
        <v>1772</v>
      </c>
      <c r="K1182" s="68" t="s">
        <v>1772</v>
      </c>
      <c r="L1182" s="68" t="s">
        <v>1772</v>
      </c>
    </row>
    <row r="1183" spans="8:12" x14ac:dyDescent="0.15">
      <c r="H1183" s="68" t="s">
        <v>1773</v>
      </c>
      <c r="K1183" s="68" t="s">
        <v>1773</v>
      </c>
      <c r="L1183" s="68" t="s">
        <v>1773</v>
      </c>
    </row>
    <row r="1184" spans="8:12" x14ac:dyDescent="0.15">
      <c r="H1184" s="68" t="s">
        <v>1774</v>
      </c>
      <c r="K1184" s="68" t="s">
        <v>1774</v>
      </c>
      <c r="L1184" s="68" t="s">
        <v>1774</v>
      </c>
    </row>
    <row r="1185" spans="8:12" x14ac:dyDescent="0.15">
      <c r="H1185" s="68" t="s">
        <v>1775</v>
      </c>
      <c r="K1185" s="68" t="s">
        <v>1775</v>
      </c>
      <c r="L1185" s="68" t="s">
        <v>1775</v>
      </c>
    </row>
    <row r="1186" spans="8:12" x14ac:dyDescent="0.15">
      <c r="H1186" s="68" t="s">
        <v>1776</v>
      </c>
      <c r="K1186" s="68" t="s">
        <v>1776</v>
      </c>
      <c r="L1186" s="68" t="s">
        <v>1776</v>
      </c>
    </row>
    <row r="1187" spans="8:12" x14ac:dyDescent="0.15">
      <c r="H1187" s="68" t="s">
        <v>1777</v>
      </c>
      <c r="K1187" s="68" t="s">
        <v>1777</v>
      </c>
      <c r="L1187" s="68" t="s">
        <v>1777</v>
      </c>
    </row>
    <row r="1188" spans="8:12" x14ac:dyDescent="0.15">
      <c r="H1188" s="68" t="s">
        <v>1778</v>
      </c>
      <c r="K1188" s="68" t="s">
        <v>1778</v>
      </c>
      <c r="L1188" s="68" t="s">
        <v>1778</v>
      </c>
    </row>
    <row r="1189" spans="8:12" x14ac:dyDescent="0.15">
      <c r="H1189" s="68" t="s">
        <v>1779</v>
      </c>
      <c r="K1189" s="68" t="s">
        <v>1779</v>
      </c>
      <c r="L1189" s="266">
        <v>14</v>
      </c>
    </row>
    <row r="1190" spans="8:12" x14ac:dyDescent="0.15">
      <c r="H1190" s="68" t="s">
        <v>1780</v>
      </c>
      <c r="K1190" s="68" t="s">
        <v>1780</v>
      </c>
      <c r="L1190" s="266">
        <v>24</v>
      </c>
    </row>
    <row r="1191" spans="8:12" x14ac:dyDescent="0.15">
      <c r="H1191" s="68" t="s">
        <v>1781</v>
      </c>
      <c r="K1191" s="68" t="s">
        <v>1781</v>
      </c>
      <c r="L1191" s="266">
        <v>34</v>
      </c>
    </row>
    <row r="1192" spans="8:12" x14ac:dyDescent="0.15">
      <c r="H1192" s="68" t="s">
        <v>1782</v>
      </c>
      <c r="K1192" s="68" t="s">
        <v>1782</v>
      </c>
      <c r="L1192" s="266">
        <v>44</v>
      </c>
    </row>
    <row r="1193" spans="8:12" x14ac:dyDescent="0.15">
      <c r="H1193" s="68" t="s">
        <v>1783</v>
      </c>
      <c r="K1193" s="68" t="s">
        <v>1783</v>
      </c>
      <c r="L1193" s="266">
        <v>54</v>
      </c>
    </row>
    <row r="1194" spans="8:12" x14ac:dyDescent="0.15">
      <c r="H1194" s="68" t="s">
        <v>1784</v>
      </c>
      <c r="K1194" s="68" t="s">
        <v>1784</v>
      </c>
      <c r="L1194" s="266">
        <v>64</v>
      </c>
    </row>
    <row r="1195" spans="8:12" x14ac:dyDescent="0.15">
      <c r="H1195" s="68" t="s">
        <v>1785</v>
      </c>
      <c r="K1195" s="68" t="s">
        <v>1785</v>
      </c>
      <c r="L1195" s="266">
        <v>74</v>
      </c>
    </row>
    <row r="1196" spans="8:12" x14ac:dyDescent="0.15">
      <c r="H1196" s="68" t="s">
        <v>1786</v>
      </c>
      <c r="K1196" s="68" t="s">
        <v>1786</v>
      </c>
      <c r="L1196" s="266">
        <v>84</v>
      </c>
    </row>
    <row r="1197" spans="8:12" x14ac:dyDescent="0.15">
      <c r="H1197" s="68" t="s">
        <v>1787</v>
      </c>
      <c r="K1197" s="68" t="s">
        <v>1787</v>
      </c>
      <c r="L1197" s="266">
        <v>94</v>
      </c>
    </row>
    <row r="1198" spans="8:12" x14ac:dyDescent="0.15">
      <c r="H1198" s="68" t="s">
        <v>500</v>
      </c>
      <c r="K1198" s="68" t="s">
        <v>500</v>
      </c>
      <c r="L1198" s="266">
        <v>14</v>
      </c>
    </row>
    <row r="1199" spans="8:12" x14ac:dyDescent="0.15">
      <c r="H1199" s="68" t="s">
        <v>1788</v>
      </c>
      <c r="K1199" s="68" t="s">
        <v>1788</v>
      </c>
      <c r="L1199" s="266">
        <v>114</v>
      </c>
    </row>
    <row r="1200" spans="8:12" x14ac:dyDescent="0.15">
      <c r="H1200" s="68" t="s">
        <v>1789</v>
      </c>
      <c r="K1200" s="68" t="s">
        <v>1789</v>
      </c>
      <c r="L1200" s="266">
        <v>124</v>
      </c>
    </row>
    <row r="1201" spans="8:12" x14ac:dyDescent="0.15">
      <c r="H1201" s="68" t="s">
        <v>1790</v>
      </c>
      <c r="K1201" s="68" t="s">
        <v>1790</v>
      </c>
      <c r="L1201" s="266">
        <v>134</v>
      </c>
    </row>
    <row r="1202" spans="8:12" x14ac:dyDescent="0.15">
      <c r="H1202" s="68" t="s">
        <v>1791</v>
      </c>
      <c r="K1202" s="68" t="s">
        <v>1791</v>
      </c>
      <c r="L1202" s="266">
        <v>144</v>
      </c>
    </row>
    <row r="1203" spans="8:12" x14ac:dyDescent="0.15">
      <c r="H1203" s="68" t="s">
        <v>1792</v>
      </c>
      <c r="K1203" s="68" t="s">
        <v>1792</v>
      </c>
      <c r="L1203" s="266">
        <v>154</v>
      </c>
    </row>
    <row r="1204" spans="8:12" x14ac:dyDescent="0.15">
      <c r="H1204" s="68" t="s">
        <v>1793</v>
      </c>
      <c r="K1204" s="68" t="s">
        <v>1793</v>
      </c>
      <c r="L1204" s="266">
        <v>164</v>
      </c>
    </row>
    <row r="1205" spans="8:12" x14ac:dyDescent="0.15">
      <c r="H1205" s="68" t="s">
        <v>1794</v>
      </c>
      <c r="K1205" s="68" t="s">
        <v>1794</v>
      </c>
      <c r="L1205" s="266">
        <v>174</v>
      </c>
    </row>
    <row r="1206" spans="8:12" x14ac:dyDescent="0.15">
      <c r="H1206" s="68" t="s">
        <v>1795</v>
      </c>
      <c r="K1206" s="68" t="s">
        <v>1795</v>
      </c>
      <c r="L1206" s="266">
        <v>184</v>
      </c>
    </row>
    <row r="1207" spans="8:12" x14ac:dyDescent="0.15">
      <c r="H1207" s="68" t="s">
        <v>1796</v>
      </c>
      <c r="K1207" s="68" t="s">
        <v>1796</v>
      </c>
      <c r="L1207" s="266">
        <v>194</v>
      </c>
    </row>
    <row r="1208" spans="8:12" x14ac:dyDescent="0.15">
      <c r="H1208" s="68" t="s">
        <v>1797</v>
      </c>
      <c r="K1208" s="68" t="s">
        <v>1797</v>
      </c>
      <c r="L1208" s="266">
        <v>214</v>
      </c>
    </row>
    <row r="1209" spans="8:12" x14ac:dyDescent="0.15">
      <c r="H1209" s="68" t="s">
        <v>1798</v>
      </c>
      <c r="K1209" s="68" t="s">
        <v>1798</v>
      </c>
      <c r="L1209" s="266">
        <v>224</v>
      </c>
    </row>
    <row r="1210" spans="8:12" x14ac:dyDescent="0.15">
      <c r="H1210" s="68" t="s">
        <v>1799</v>
      </c>
      <c r="K1210" s="68" t="s">
        <v>1799</v>
      </c>
      <c r="L1210" s="266">
        <v>234</v>
      </c>
    </row>
    <row r="1211" spans="8:12" x14ac:dyDescent="0.15">
      <c r="H1211" s="68" t="s">
        <v>1800</v>
      </c>
      <c r="K1211" s="68" t="s">
        <v>1800</v>
      </c>
      <c r="L1211" s="266">
        <v>244</v>
      </c>
    </row>
    <row r="1212" spans="8:12" x14ac:dyDescent="0.15">
      <c r="H1212" s="68" t="s">
        <v>1801</v>
      </c>
      <c r="K1212" s="68" t="s">
        <v>1801</v>
      </c>
      <c r="L1212" s="266">
        <v>254</v>
      </c>
    </row>
    <row r="1213" spans="8:12" x14ac:dyDescent="0.15">
      <c r="H1213" s="68" t="s">
        <v>1802</v>
      </c>
      <c r="K1213" s="68" t="s">
        <v>1802</v>
      </c>
      <c r="L1213" s="266">
        <v>264</v>
      </c>
    </row>
    <row r="1214" spans="8:12" x14ac:dyDescent="0.15">
      <c r="H1214" s="68" t="s">
        <v>1803</v>
      </c>
      <c r="K1214" s="68" t="s">
        <v>1803</v>
      </c>
      <c r="L1214" s="266">
        <v>274</v>
      </c>
    </row>
    <row r="1215" spans="8:12" x14ac:dyDescent="0.15">
      <c r="H1215" s="68" t="s">
        <v>1804</v>
      </c>
      <c r="K1215" s="68" t="s">
        <v>1804</v>
      </c>
      <c r="L1215" s="266">
        <v>284</v>
      </c>
    </row>
    <row r="1216" spans="8:12" x14ac:dyDescent="0.15">
      <c r="H1216" s="68" t="s">
        <v>1805</v>
      </c>
      <c r="K1216" s="68" t="s">
        <v>1805</v>
      </c>
      <c r="L1216" s="266">
        <v>294</v>
      </c>
    </row>
    <row r="1217" spans="8:12" x14ac:dyDescent="0.15">
      <c r="H1217" s="68" t="s">
        <v>1806</v>
      </c>
      <c r="K1217" s="68" t="s">
        <v>1806</v>
      </c>
      <c r="L1217" s="266">
        <v>314</v>
      </c>
    </row>
    <row r="1218" spans="8:12" x14ac:dyDescent="0.15">
      <c r="H1218" s="68" t="s">
        <v>1807</v>
      </c>
      <c r="K1218" s="68" t="s">
        <v>1807</v>
      </c>
      <c r="L1218" s="266">
        <v>324</v>
      </c>
    </row>
    <row r="1219" spans="8:12" x14ac:dyDescent="0.15">
      <c r="H1219" s="68" t="s">
        <v>1808</v>
      </c>
      <c r="K1219" s="68" t="s">
        <v>1808</v>
      </c>
      <c r="L1219" s="266">
        <v>334</v>
      </c>
    </row>
    <row r="1220" spans="8:12" x14ac:dyDescent="0.15">
      <c r="H1220" s="68" t="s">
        <v>1809</v>
      </c>
      <c r="K1220" s="68" t="s">
        <v>1809</v>
      </c>
      <c r="L1220" s="266">
        <v>344</v>
      </c>
    </row>
    <row r="1221" spans="8:12" x14ac:dyDescent="0.15">
      <c r="H1221" s="68" t="s">
        <v>1810</v>
      </c>
      <c r="K1221" s="68" t="s">
        <v>1810</v>
      </c>
      <c r="L1221" s="266">
        <v>354</v>
      </c>
    </row>
    <row r="1222" spans="8:12" x14ac:dyDescent="0.15">
      <c r="H1222" s="68" t="s">
        <v>1811</v>
      </c>
      <c r="K1222" s="68" t="s">
        <v>1811</v>
      </c>
      <c r="L1222" s="266">
        <v>364</v>
      </c>
    </row>
    <row r="1223" spans="8:12" x14ac:dyDescent="0.15">
      <c r="H1223" s="68" t="s">
        <v>1812</v>
      </c>
      <c r="K1223" s="68" t="s">
        <v>1812</v>
      </c>
      <c r="L1223" s="266">
        <v>374</v>
      </c>
    </row>
    <row r="1224" spans="8:12" x14ac:dyDescent="0.15">
      <c r="H1224" s="68" t="s">
        <v>1813</v>
      </c>
      <c r="K1224" s="68" t="s">
        <v>1813</v>
      </c>
      <c r="L1224" s="266">
        <v>384</v>
      </c>
    </row>
    <row r="1225" spans="8:12" x14ac:dyDescent="0.15">
      <c r="H1225" s="68" t="s">
        <v>1814</v>
      </c>
      <c r="K1225" s="68" t="s">
        <v>1814</v>
      </c>
      <c r="L1225" s="266">
        <v>394</v>
      </c>
    </row>
    <row r="1226" spans="8:12" x14ac:dyDescent="0.15">
      <c r="H1226" s="68" t="s">
        <v>1815</v>
      </c>
      <c r="K1226" s="68" t="s">
        <v>1815</v>
      </c>
      <c r="L1226" s="266">
        <v>414</v>
      </c>
    </row>
    <row r="1227" spans="8:12" x14ac:dyDescent="0.15">
      <c r="H1227" s="68" t="s">
        <v>1816</v>
      </c>
      <c r="K1227" s="68" t="s">
        <v>1816</v>
      </c>
      <c r="L1227" s="266">
        <v>424</v>
      </c>
    </row>
    <row r="1228" spans="8:12" x14ac:dyDescent="0.15">
      <c r="H1228" s="68" t="s">
        <v>1817</v>
      </c>
      <c r="K1228" s="68" t="s">
        <v>1817</v>
      </c>
      <c r="L1228" s="266">
        <v>434</v>
      </c>
    </row>
    <row r="1229" spans="8:12" x14ac:dyDescent="0.15">
      <c r="H1229" s="68" t="s">
        <v>1818</v>
      </c>
      <c r="K1229" s="68" t="s">
        <v>1818</v>
      </c>
      <c r="L1229" s="266">
        <v>444</v>
      </c>
    </row>
    <row r="1230" spans="8:12" x14ac:dyDescent="0.15">
      <c r="H1230" s="68" t="s">
        <v>1819</v>
      </c>
      <c r="K1230" s="68" t="s">
        <v>1819</v>
      </c>
      <c r="L1230" s="266">
        <v>454</v>
      </c>
    </row>
    <row r="1231" spans="8:12" x14ac:dyDescent="0.15">
      <c r="H1231" s="68" t="s">
        <v>1820</v>
      </c>
      <c r="K1231" s="68" t="s">
        <v>1820</v>
      </c>
      <c r="L1231" s="266">
        <v>464</v>
      </c>
    </row>
    <row r="1232" spans="8:12" x14ac:dyDescent="0.15">
      <c r="H1232" s="68" t="s">
        <v>1821</v>
      </c>
      <c r="K1232" s="68" t="s">
        <v>1821</v>
      </c>
      <c r="L1232" s="266">
        <v>474</v>
      </c>
    </row>
    <row r="1233" spans="8:12" x14ac:dyDescent="0.15">
      <c r="H1233" s="68" t="s">
        <v>1822</v>
      </c>
      <c r="K1233" s="68" t="s">
        <v>1822</v>
      </c>
      <c r="L1233" s="266">
        <v>484</v>
      </c>
    </row>
    <row r="1234" spans="8:12" x14ac:dyDescent="0.15">
      <c r="H1234" s="68" t="s">
        <v>1823</v>
      </c>
      <c r="K1234" s="68" t="s">
        <v>1823</v>
      </c>
      <c r="L1234" s="266">
        <v>494</v>
      </c>
    </row>
    <row r="1235" spans="8:12" x14ac:dyDescent="0.15">
      <c r="H1235" s="68" t="s">
        <v>1824</v>
      </c>
      <c r="K1235" s="68" t="s">
        <v>1824</v>
      </c>
      <c r="L1235" s="266">
        <v>514</v>
      </c>
    </row>
    <row r="1236" spans="8:12" x14ac:dyDescent="0.15">
      <c r="H1236" s="68" t="s">
        <v>1825</v>
      </c>
      <c r="K1236" s="68" t="s">
        <v>1825</v>
      </c>
      <c r="L1236" s="266">
        <v>524</v>
      </c>
    </row>
    <row r="1237" spans="8:12" x14ac:dyDescent="0.15">
      <c r="H1237" s="68" t="s">
        <v>1826</v>
      </c>
      <c r="K1237" s="68" t="s">
        <v>1826</v>
      </c>
      <c r="L1237" s="266">
        <v>534</v>
      </c>
    </row>
    <row r="1238" spans="8:12" x14ac:dyDescent="0.15">
      <c r="H1238" s="68" t="s">
        <v>1827</v>
      </c>
      <c r="K1238" s="68" t="s">
        <v>1827</v>
      </c>
      <c r="L1238" s="266">
        <v>544</v>
      </c>
    </row>
    <row r="1239" spans="8:12" x14ac:dyDescent="0.15">
      <c r="H1239" s="68" t="s">
        <v>1828</v>
      </c>
      <c r="K1239" s="68" t="s">
        <v>1828</v>
      </c>
      <c r="L1239" s="266">
        <v>554</v>
      </c>
    </row>
    <row r="1240" spans="8:12" x14ac:dyDescent="0.15">
      <c r="H1240" s="68" t="s">
        <v>1829</v>
      </c>
      <c r="K1240" s="68" t="s">
        <v>1829</v>
      </c>
      <c r="L1240" s="266">
        <v>564</v>
      </c>
    </row>
    <row r="1241" spans="8:12" x14ac:dyDescent="0.15">
      <c r="H1241" s="68" t="s">
        <v>1830</v>
      </c>
      <c r="K1241" s="68" t="s">
        <v>1830</v>
      </c>
      <c r="L1241" s="266">
        <v>574</v>
      </c>
    </row>
    <row r="1242" spans="8:12" x14ac:dyDescent="0.15">
      <c r="H1242" s="68" t="s">
        <v>1831</v>
      </c>
      <c r="K1242" s="68" t="s">
        <v>1831</v>
      </c>
      <c r="L1242" s="266">
        <v>584</v>
      </c>
    </row>
    <row r="1243" spans="8:12" x14ac:dyDescent="0.15">
      <c r="H1243" s="68" t="s">
        <v>1832</v>
      </c>
      <c r="K1243" s="68" t="s">
        <v>1832</v>
      </c>
      <c r="L1243" s="266">
        <v>594</v>
      </c>
    </row>
    <row r="1244" spans="8:12" x14ac:dyDescent="0.15">
      <c r="H1244" s="68" t="s">
        <v>1833</v>
      </c>
      <c r="K1244" s="68" t="s">
        <v>1833</v>
      </c>
      <c r="L1244" s="266">
        <v>614</v>
      </c>
    </row>
    <row r="1245" spans="8:12" x14ac:dyDescent="0.15">
      <c r="H1245" s="68" t="s">
        <v>1834</v>
      </c>
      <c r="K1245" s="68" t="s">
        <v>1834</v>
      </c>
      <c r="L1245" s="266">
        <v>624</v>
      </c>
    </row>
    <row r="1246" spans="8:12" x14ac:dyDescent="0.15">
      <c r="H1246" s="68" t="s">
        <v>1835</v>
      </c>
      <c r="K1246" s="68" t="s">
        <v>1835</v>
      </c>
      <c r="L1246" s="266">
        <v>634</v>
      </c>
    </row>
    <row r="1247" spans="8:12" x14ac:dyDescent="0.15">
      <c r="H1247" s="68" t="s">
        <v>1836</v>
      </c>
      <c r="K1247" s="68" t="s">
        <v>1836</v>
      </c>
      <c r="L1247" s="266">
        <v>644</v>
      </c>
    </row>
    <row r="1248" spans="8:12" x14ac:dyDescent="0.15">
      <c r="H1248" s="68" t="s">
        <v>1837</v>
      </c>
      <c r="K1248" s="68" t="s">
        <v>1837</v>
      </c>
      <c r="L1248" s="266">
        <v>654</v>
      </c>
    </row>
    <row r="1249" spans="8:12" x14ac:dyDescent="0.15">
      <c r="H1249" s="68" t="s">
        <v>1838</v>
      </c>
      <c r="K1249" s="68" t="s">
        <v>1838</v>
      </c>
      <c r="L1249" s="266">
        <v>664</v>
      </c>
    </row>
    <row r="1250" spans="8:12" x14ac:dyDescent="0.15">
      <c r="H1250" s="68" t="s">
        <v>1839</v>
      </c>
      <c r="K1250" s="68" t="s">
        <v>1839</v>
      </c>
      <c r="L1250" s="266">
        <v>674</v>
      </c>
    </row>
    <row r="1251" spans="8:12" x14ac:dyDescent="0.15">
      <c r="H1251" s="68" t="s">
        <v>1840</v>
      </c>
      <c r="K1251" s="68" t="s">
        <v>1840</v>
      </c>
      <c r="L1251" s="266">
        <v>684</v>
      </c>
    </row>
    <row r="1252" spans="8:12" x14ac:dyDescent="0.15">
      <c r="H1252" s="68" t="s">
        <v>1841</v>
      </c>
      <c r="K1252" s="68" t="s">
        <v>1841</v>
      </c>
      <c r="L1252" s="266">
        <v>694</v>
      </c>
    </row>
    <row r="1253" spans="8:12" x14ac:dyDescent="0.15">
      <c r="H1253" s="68" t="s">
        <v>1842</v>
      </c>
      <c r="K1253" s="68" t="s">
        <v>1842</v>
      </c>
      <c r="L1253" s="266">
        <v>714</v>
      </c>
    </row>
    <row r="1254" spans="8:12" x14ac:dyDescent="0.15">
      <c r="H1254" s="68" t="s">
        <v>1843</v>
      </c>
      <c r="K1254" s="68" t="s">
        <v>1843</v>
      </c>
      <c r="L1254" s="266">
        <v>724</v>
      </c>
    </row>
    <row r="1255" spans="8:12" x14ac:dyDescent="0.15">
      <c r="H1255" s="68" t="s">
        <v>1844</v>
      </c>
      <c r="K1255" s="68" t="s">
        <v>1844</v>
      </c>
      <c r="L1255" s="266">
        <v>734</v>
      </c>
    </row>
    <row r="1256" spans="8:12" x14ac:dyDescent="0.15">
      <c r="H1256" s="68" t="s">
        <v>1845</v>
      </c>
      <c r="K1256" s="68" t="s">
        <v>1845</v>
      </c>
      <c r="L1256" s="266">
        <v>744</v>
      </c>
    </row>
    <row r="1257" spans="8:12" x14ac:dyDescent="0.15">
      <c r="H1257" s="68" t="s">
        <v>1846</v>
      </c>
      <c r="K1257" s="68" t="s">
        <v>1846</v>
      </c>
      <c r="L1257" s="266">
        <v>754</v>
      </c>
    </row>
    <row r="1258" spans="8:12" x14ac:dyDescent="0.15">
      <c r="H1258" s="68" t="s">
        <v>1847</v>
      </c>
      <c r="K1258" s="68" t="s">
        <v>1847</v>
      </c>
      <c r="L1258" s="266">
        <v>764</v>
      </c>
    </row>
    <row r="1259" spans="8:12" x14ac:dyDescent="0.15">
      <c r="H1259" s="68" t="s">
        <v>1848</v>
      </c>
      <c r="K1259" s="68" t="s">
        <v>1848</v>
      </c>
      <c r="L1259" s="266">
        <v>774</v>
      </c>
    </row>
    <row r="1260" spans="8:12" x14ac:dyDescent="0.15">
      <c r="H1260" s="68" t="s">
        <v>1849</v>
      </c>
      <c r="K1260" s="68" t="s">
        <v>1849</v>
      </c>
      <c r="L1260" s="266">
        <v>784</v>
      </c>
    </row>
    <row r="1261" spans="8:12" x14ac:dyDescent="0.15">
      <c r="H1261" s="68" t="s">
        <v>1850</v>
      </c>
      <c r="K1261" s="68" t="s">
        <v>1850</v>
      </c>
      <c r="L1261" s="266">
        <v>794</v>
      </c>
    </row>
    <row r="1262" spans="8:12" x14ac:dyDescent="0.15">
      <c r="H1262" s="68" t="s">
        <v>1851</v>
      </c>
      <c r="K1262" s="68" t="s">
        <v>1851</v>
      </c>
      <c r="L1262" s="266">
        <v>814</v>
      </c>
    </row>
    <row r="1263" spans="8:12" x14ac:dyDescent="0.15">
      <c r="H1263" s="68" t="s">
        <v>1852</v>
      </c>
      <c r="K1263" s="68" t="s">
        <v>1852</v>
      </c>
      <c r="L1263" s="266">
        <v>824</v>
      </c>
    </row>
    <row r="1264" spans="8:12" x14ac:dyDescent="0.15">
      <c r="H1264" s="68" t="s">
        <v>1853</v>
      </c>
      <c r="K1264" s="68" t="s">
        <v>1853</v>
      </c>
      <c r="L1264" s="266">
        <v>834</v>
      </c>
    </row>
    <row r="1265" spans="8:12" x14ac:dyDescent="0.15">
      <c r="H1265" s="68" t="s">
        <v>1854</v>
      </c>
      <c r="K1265" s="68" t="s">
        <v>1854</v>
      </c>
      <c r="L1265" s="266">
        <v>844</v>
      </c>
    </row>
    <row r="1266" spans="8:12" x14ac:dyDescent="0.15">
      <c r="H1266" s="68" t="s">
        <v>1855</v>
      </c>
      <c r="K1266" s="68" t="s">
        <v>1855</v>
      </c>
      <c r="L1266" s="266">
        <v>854</v>
      </c>
    </row>
    <row r="1267" spans="8:12" x14ac:dyDescent="0.15">
      <c r="H1267" s="68" t="s">
        <v>1856</v>
      </c>
      <c r="K1267" s="68" t="s">
        <v>1856</v>
      </c>
      <c r="L1267" s="266">
        <v>864</v>
      </c>
    </row>
    <row r="1268" spans="8:12" x14ac:dyDescent="0.15">
      <c r="H1268" s="68" t="s">
        <v>1857</v>
      </c>
      <c r="K1268" s="68" t="s">
        <v>1857</v>
      </c>
      <c r="L1268" s="266">
        <v>874</v>
      </c>
    </row>
    <row r="1269" spans="8:12" x14ac:dyDescent="0.15">
      <c r="H1269" s="68" t="s">
        <v>1858</v>
      </c>
      <c r="K1269" s="68" t="s">
        <v>1858</v>
      </c>
      <c r="L1269" s="266">
        <v>884</v>
      </c>
    </row>
    <row r="1270" spans="8:12" x14ac:dyDescent="0.15">
      <c r="H1270" s="68" t="s">
        <v>1859</v>
      </c>
      <c r="K1270" s="68" t="s">
        <v>1859</v>
      </c>
      <c r="L1270" s="266">
        <v>894</v>
      </c>
    </row>
    <row r="1271" spans="8:12" x14ac:dyDescent="0.15">
      <c r="H1271" s="68" t="s">
        <v>1860</v>
      </c>
      <c r="K1271" s="68" t="s">
        <v>1860</v>
      </c>
      <c r="L1271" s="266">
        <v>914</v>
      </c>
    </row>
    <row r="1272" spans="8:12" x14ac:dyDescent="0.15">
      <c r="H1272" s="68" t="s">
        <v>1861</v>
      </c>
      <c r="K1272" s="68" t="s">
        <v>1861</v>
      </c>
      <c r="L1272" s="266">
        <v>924</v>
      </c>
    </row>
    <row r="1273" spans="8:12" x14ac:dyDescent="0.15">
      <c r="H1273" s="68" t="s">
        <v>1862</v>
      </c>
      <c r="K1273" s="68" t="s">
        <v>1862</v>
      </c>
      <c r="L1273" s="266">
        <v>934</v>
      </c>
    </row>
    <row r="1274" spans="8:12" x14ac:dyDescent="0.15">
      <c r="H1274" s="68" t="s">
        <v>1863</v>
      </c>
      <c r="K1274" s="68" t="s">
        <v>1863</v>
      </c>
      <c r="L1274" s="266">
        <v>944</v>
      </c>
    </row>
    <row r="1275" spans="8:12" x14ac:dyDescent="0.15">
      <c r="H1275" s="68" t="s">
        <v>1864</v>
      </c>
      <c r="K1275" s="68" t="s">
        <v>1864</v>
      </c>
      <c r="L1275" s="266">
        <v>954</v>
      </c>
    </row>
    <row r="1276" spans="8:12" x14ac:dyDescent="0.15">
      <c r="H1276" s="68" t="s">
        <v>1865</v>
      </c>
      <c r="K1276" s="68" t="s">
        <v>1865</v>
      </c>
      <c r="L1276" s="266">
        <v>964</v>
      </c>
    </row>
    <row r="1277" spans="8:12" x14ac:dyDescent="0.15">
      <c r="H1277" s="68" t="s">
        <v>1866</v>
      </c>
      <c r="K1277" s="68" t="s">
        <v>1866</v>
      </c>
      <c r="L1277" s="266">
        <v>974</v>
      </c>
    </row>
    <row r="1278" spans="8:12" x14ac:dyDescent="0.15">
      <c r="H1278" s="68" t="s">
        <v>1867</v>
      </c>
      <c r="K1278" s="68" t="s">
        <v>1867</v>
      </c>
      <c r="L1278" s="266">
        <v>984</v>
      </c>
    </row>
    <row r="1279" spans="8:12" x14ac:dyDescent="0.15">
      <c r="H1279" s="68" t="s">
        <v>1868</v>
      </c>
      <c r="K1279" s="68" t="s">
        <v>1868</v>
      </c>
      <c r="L1279" s="266">
        <v>994</v>
      </c>
    </row>
    <row r="1280" spans="8:12" x14ac:dyDescent="0.15">
      <c r="H1280" s="68" t="s">
        <v>1869</v>
      </c>
      <c r="K1280" s="68" t="s">
        <v>1869</v>
      </c>
      <c r="L1280" s="68" t="s">
        <v>1869</v>
      </c>
    </row>
    <row r="1281" spans="8:12" x14ac:dyDescent="0.15">
      <c r="H1281" s="68" t="s">
        <v>1870</v>
      </c>
      <c r="K1281" s="68" t="s">
        <v>1870</v>
      </c>
      <c r="L1281" s="68" t="s">
        <v>1870</v>
      </c>
    </row>
    <row r="1282" spans="8:12" x14ac:dyDescent="0.15">
      <c r="H1282" s="68" t="s">
        <v>1871</v>
      </c>
      <c r="K1282" s="68" t="s">
        <v>1871</v>
      </c>
      <c r="L1282" s="68" t="s">
        <v>1871</v>
      </c>
    </row>
    <row r="1283" spans="8:12" x14ac:dyDescent="0.15">
      <c r="H1283" s="68" t="s">
        <v>1872</v>
      </c>
      <c r="K1283" s="68" t="s">
        <v>1872</v>
      </c>
      <c r="L1283" s="68" t="s">
        <v>1872</v>
      </c>
    </row>
    <row r="1284" spans="8:12" x14ac:dyDescent="0.15">
      <c r="H1284" s="68" t="s">
        <v>1873</v>
      </c>
      <c r="K1284" s="68" t="s">
        <v>1873</v>
      </c>
      <c r="L1284" s="68" t="s">
        <v>1873</v>
      </c>
    </row>
    <row r="1285" spans="8:12" x14ac:dyDescent="0.15">
      <c r="H1285" s="68" t="s">
        <v>1874</v>
      </c>
      <c r="K1285" s="68" t="s">
        <v>1874</v>
      </c>
      <c r="L1285" s="68" t="s">
        <v>1874</v>
      </c>
    </row>
    <row r="1286" spans="8:12" x14ac:dyDescent="0.15">
      <c r="H1286" s="68" t="s">
        <v>1875</v>
      </c>
      <c r="K1286" s="68" t="s">
        <v>1875</v>
      </c>
      <c r="L1286" s="68" t="s">
        <v>1875</v>
      </c>
    </row>
    <row r="1287" spans="8:12" x14ac:dyDescent="0.15">
      <c r="H1287" s="68" t="s">
        <v>1876</v>
      </c>
      <c r="K1287" s="68" t="s">
        <v>1876</v>
      </c>
      <c r="L1287" s="68" t="s">
        <v>1876</v>
      </c>
    </row>
    <row r="1288" spans="8:12" x14ac:dyDescent="0.15">
      <c r="H1288" s="68" t="s">
        <v>1877</v>
      </c>
      <c r="K1288" s="68" t="s">
        <v>1877</v>
      </c>
      <c r="L1288" s="68" t="s">
        <v>1877</v>
      </c>
    </row>
    <row r="1289" spans="8:12" x14ac:dyDescent="0.15">
      <c r="H1289" s="68" t="s">
        <v>1878</v>
      </c>
      <c r="K1289" s="68" t="s">
        <v>1878</v>
      </c>
      <c r="L1289" s="68" t="s">
        <v>1878</v>
      </c>
    </row>
    <row r="1290" spans="8:12" x14ac:dyDescent="0.15">
      <c r="H1290" s="68" t="s">
        <v>1879</v>
      </c>
      <c r="K1290" s="68" t="s">
        <v>1879</v>
      </c>
      <c r="L1290" s="68" t="s">
        <v>1879</v>
      </c>
    </row>
    <row r="1291" spans="8:12" x14ac:dyDescent="0.15">
      <c r="H1291" s="68" t="s">
        <v>1880</v>
      </c>
      <c r="K1291" s="68" t="s">
        <v>1880</v>
      </c>
      <c r="L1291" s="68" t="s">
        <v>1880</v>
      </c>
    </row>
    <row r="1292" spans="8:12" x14ac:dyDescent="0.15">
      <c r="H1292" s="68" t="s">
        <v>1881</v>
      </c>
      <c r="K1292" s="68" t="s">
        <v>1881</v>
      </c>
      <c r="L1292" s="68" t="s">
        <v>1881</v>
      </c>
    </row>
    <row r="1293" spans="8:12" x14ac:dyDescent="0.15">
      <c r="H1293" s="68" t="s">
        <v>1882</v>
      </c>
      <c r="K1293" s="68" t="s">
        <v>1882</v>
      </c>
      <c r="L1293" s="68" t="s">
        <v>1882</v>
      </c>
    </row>
    <row r="1294" spans="8:12" x14ac:dyDescent="0.15">
      <c r="H1294" s="68" t="s">
        <v>1883</v>
      </c>
      <c r="K1294" s="68" t="s">
        <v>1883</v>
      </c>
      <c r="L1294" s="68" t="s">
        <v>1883</v>
      </c>
    </row>
    <row r="1295" spans="8:12" x14ac:dyDescent="0.15">
      <c r="H1295" s="68" t="s">
        <v>1884</v>
      </c>
      <c r="K1295" s="68" t="s">
        <v>1884</v>
      </c>
      <c r="L1295" s="68" t="s">
        <v>1884</v>
      </c>
    </row>
    <row r="1296" spans="8:12" x14ac:dyDescent="0.15">
      <c r="H1296" s="68" t="s">
        <v>1885</v>
      </c>
      <c r="K1296" s="68" t="s">
        <v>1885</v>
      </c>
      <c r="L1296" s="68" t="s">
        <v>1885</v>
      </c>
    </row>
    <row r="1297" spans="8:12" x14ac:dyDescent="0.15">
      <c r="H1297" s="68" t="s">
        <v>1886</v>
      </c>
      <c r="K1297" s="68" t="s">
        <v>1886</v>
      </c>
      <c r="L1297" s="68" t="s">
        <v>1886</v>
      </c>
    </row>
    <row r="1298" spans="8:12" x14ac:dyDescent="0.15">
      <c r="H1298" s="68" t="s">
        <v>1887</v>
      </c>
      <c r="K1298" s="68" t="s">
        <v>1887</v>
      </c>
      <c r="L1298" s="68" t="s">
        <v>1887</v>
      </c>
    </row>
    <row r="1299" spans="8:12" x14ac:dyDescent="0.15">
      <c r="H1299" s="68" t="s">
        <v>1888</v>
      </c>
      <c r="K1299" s="68" t="s">
        <v>1888</v>
      </c>
      <c r="L1299" s="68" t="s">
        <v>1888</v>
      </c>
    </row>
    <row r="1300" spans="8:12" x14ac:dyDescent="0.15">
      <c r="H1300" s="68" t="s">
        <v>1889</v>
      </c>
      <c r="K1300" s="68" t="s">
        <v>1889</v>
      </c>
      <c r="L1300" s="68" t="s">
        <v>1889</v>
      </c>
    </row>
    <row r="1301" spans="8:12" x14ac:dyDescent="0.15">
      <c r="H1301" s="68" t="s">
        <v>1890</v>
      </c>
      <c r="K1301" s="68" t="s">
        <v>1890</v>
      </c>
      <c r="L1301" s="68" t="s">
        <v>1890</v>
      </c>
    </row>
    <row r="1302" spans="8:12" x14ac:dyDescent="0.15">
      <c r="H1302" s="68" t="s">
        <v>1891</v>
      </c>
      <c r="K1302" s="68" t="s">
        <v>1891</v>
      </c>
      <c r="L1302" s="68" t="s">
        <v>1891</v>
      </c>
    </row>
    <row r="1303" spans="8:12" x14ac:dyDescent="0.15">
      <c r="H1303" s="68" t="s">
        <v>1892</v>
      </c>
      <c r="K1303" s="68" t="s">
        <v>1892</v>
      </c>
      <c r="L1303" s="68" t="s">
        <v>1892</v>
      </c>
    </row>
    <row r="1304" spans="8:12" x14ac:dyDescent="0.15">
      <c r="H1304" s="68" t="s">
        <v>1893</v>
      </c>
      <c r="K1304" s="68" t="s">
        <v>1893</v>
      </c>
      <c r="L1304" s="68" t="s">
        <v>1893</v>
      </c>
    </row>
    <row r="1305" spans="8:12" x14ac:dyDescent="0.15">
      <c r="H1305" s="68" t="s">
        <v>1894</v>
      </c>
      <c r="K1305" s="68" t="s">
        <v>1894</v>
      </c>
      <c r="L1305" s="68" t="s">
        <v>1894</v>
      </c>
    </row>
    <row r="1306" spans="8:12" x14ac:dyDescent="0.15">
      <c r="H1306" s="68" t="s">
        <v>1895</v>
      </c>
      <c r="K1306" s="68" t="s">
        <v>1895</v>
      </c>
      <c r="L1306" s="68" t="s">
        <v>1895</v>
      </c>
    </row>
    <row r="1307" spans="8:12" x14ac:dyDescent="0.15">
      <c r="H1307" s="68" t="s">
        <v>1896</v>
      </c>
      <c r="K1307" s="68" t="s">
        <v>1896</v>
      </c>
      <c r="L1307" s="68" t="s">
        <v>1896</v>
      </c>
    </row>
    <row r="1308" spans="8:12" x14ac:dyDescent="0.15">
      <c r="H1308" s="68" t="s">
        <v>1897</v>
      </c>
      <c r="K1308" s="68" t="s">
        <v>1897</v>
      </c>
      <c r="L1308" s="68" t="s">
        <v>1897</v>
      </c>
    </row>
    <row r="1309" spans="8:12" x14ac:dyDescent="0.15">
      <c r="H1309" s="68" t="s">
        <v>1898</v>
      </c>
      <c r="K1309" s="68" t="s">
        <v>1898</v>
      </c>
      <c r="L1309" s="68" t="s">
        <v>1898</v>
      </c>
    </row>
    <row r="1310" spans="8:12" x14ac:dyDescent="0.15">
      <c r="H1310" s="68" t="s">
        <v>1899</v>
      </c>
      <c r="K1310" s="68" t="s">
        <v>1899</v>
      </c>
      <c r="L1310" s="68" t="s">
        <v>1899</v>
      </c>
    </row>
    <row r="1311" spans="8:12" x14ac:dyDescent="0.15">
      <c r="H1311" s="68" t="s">
        <v>1900</v>
      </c>
      <c r="K1311" s="68" t="s">
        <v>1900</v>
      </c>
      <c r="L1311" s="68" t="s">
        <v>1900</v>
      </c>
    </row>
    <row r="1312" spans="8:12" x14ac:dyDescent="0.15">
      <c r="H1312" s="68" t="s">
        <v>1901</v>
      </c>
      <c r="K1312" s="68" t="s">
        <v>1901</v>
      </c>
      <c r="L1312" s="68" t="s">
        <v>1901</v>
      </c>
    </row>
    <row r="1313" spans="8:12" x14ac:dyDescent="0.15">
      <c r="H1313" s="68" t="s">
        <v>1902</v>
      </c>
      <c r="K1313" s="68" t="s">
        <v>1902</v>
      </c>
      <c r="L1313" s="68" t="s">
        <v>1902</v>
      </c>
    </row>
    <row r="1314" spans="8:12" x14ac:dyDescent="0.15">
      <c r="H1314" s="68" t="s">
        <v>1903</v>
      </c>
      <c r="K1314" s="68" t="s">
        <v>1903</v>
      </c>
      <c r="L1314" s="68" t="s">
        <v>1903</v>
      </c>
    </row>
    <row r="1315" spans="8:12" x14ac:dyDescent="0.15">
      <c r="H1315" s="68" t="s">
        <v>1904</v>
      </c>
      <c r="K1315" s="68" t="s">
        <v>1904</v>
      </c>
      <c r="L1315" s="68" t="s">
        <v>1904</v>
      </c>
    </row>
    <row r="1316" spans="8:12" x14ac:dyDescent="0.15">
      <c r="H1316" s="68" t="s">
        <v>1905</v>
      </c>
      <c r="K1316" s="68" t="s">
        <v>1905</v>
      </c>
      <c r="L1316" s="68" t="s">
        <v>1905</v>
      </c>
    </row>
    <row r="1317" spans="8:12" x14ac:dyDescent="0.15">
      <c r="H1317" s="68" t="s">
        <v>1906</v>
      </c>
      <c r="K1317" s="68" t="s">
        <v>1906</v>
      </c>
      <c r="L1317" s="68" t="s">
        <v>1906</v>
      </c>
    </row>
    <row r="1318" spans="8:12" x14ac:dyDescent="0.15">
      <c r="H1318" s="68" t="s">
        <v>1907</v>
      </c>
      <c r="K1318" s="68" t="s">
        <v>1907</v>
      </c>
      <c r="L1318" s="68" t="s">
        <v>1907</v>
      </c>
    </row>
    <row r="1319" spans="8:12" x14ac:dyDescent="0.15">
      <c r="H1319" s="68" t="s">
        <v>1908</v>
      </c>
      <c r="K1319" s="68" t="s">
        <v>1908</v>
      </c>
      <c r="L1319" s="68" t="s">
        <v>1908</v>
      </c>
    </row>
    <row r="1320" spans="8:12" x14ac:dyDescent="0.15">
      <c r="H1320" s="68" t="s">
        <v>1909</v>
      </c>
      <c r="K1320" s="68" t="s">
        <v>1909</v>
      </c>
      <c r="L1320" s="68" t="s">
        <v>1909</v>
      </c>
    </row>
    <row r="1321" spans="8:12" x14ac:dyDescent="0.15">
      <c r="H1321" s="68" t="s">
        <v>1910</v>
      </c>
      <c r="K1321" s="68" t="s">
        <v>1910</v>
      </c>
      <c r="L1321" s="68" t="s">
        <v>1910</v>
      </c>
    </row>
    <row r="1322" spans="8:12" x14ac:dyDescent="0.15">
      <c r="H1322" s="68" t="s">
        <v>1911</v>
      </c>
      <c r="K1322" s="68" t="s">
        <v>1911</v>
      </c>
      <c r="L1322" s="68" t="s">
        <v>1911</v>
      </c>
    </row>
    <row r="1323" spans="8:12" x14ac:dyDescent="0.15">
      <c r="H1323" s="68" t="s">
        <v>1912</v>
      </c>
      <c r="K1323" s="68" t="s">
        <v>1912</v>
      </c>
      <c r="L1323" s="68" t="s">
        <v>1912</v>
      </c>
    </row>
    <row r="1324" spans="8:12" x14ac:dyDescent="0.15">
      <c r="H1324" s="68" t="s">
        <v>1913</v>
      </c>
      <c r="K1324" s="68" t="s">
        <v>1913</v>
      </c>
      <c r="L1324" s="68" t="s">
        <v>1913</v>
      </c>
    </row>
    <row r="1325" spans="8:12" x14ac:dyDescent="0.15">
      <c r="H1325" s="68" t="s">
        <v>1914</v>
      </c>
      <c r="K1325" s="68" t="s">
        <v>1914</v>
      </c>
      <c r="L1325" s="68" t="s">
        <v>1914</v>
      </c>
    </row>
    <row r="1326" spans="8:12" x14ac:dyDescent="0.15">
      <c r="H1326" s="68" t="s">
        <v>1915</v>
      </c>
      <c r="K1326" s="68" t="s">
        <v>1915</v>
      </c>
      <c r="L1326" s="68" t="s">
        <v>1915</v>
      </c>
    </row>
    <row r="1327" spans="8:12" x14ac:dyDescent="0.15">
      <c r="H1327" s="68" t="s">
        <v>1916</v>
      </c>
      <c r="K1327" s="68" t="s">
        <v>1916</v>
      </c>
      <c r="L1327" s="68" t="s">
        <v>1916</v>
      </c>
    </row>
    <row r="1328" spans="8:12" x14ac:dyDescent="0.15">
      <c r="H1328" s="68" t="s">
        <v>1917</v>
      </c>
      <c r="K1328" s="68" t="s">
        <v>1917</v>
      </c>
      <c r="L1328" s="68" t="s">
        <v>1917</v>
      </c>
    </row>
    <row r="1329" spans="8:12" x14ac:dyDescent="0.15">
      <c r="H1329" s="68" t="s">
        <v>1918</v>
      </c>
      <c r="K1329" s="68" t="s">
        <v>1918</v>
      </c>
      <c r="L1329" s="68" t="s">
        <v>1918</v>
      </c>
    </row>
    <row r="1330" spans="8:12" x14ac:dyDescent="0.15">
      <c r="H1330" s="68" t="s">
        <v>1919</v>
      </c>
      <c r="K1330" s="68" t="s">
        <v>1919</v>
      </c>
      <c r="L1330" s="68" t="s">
        <v>1919</v>
      </c>
    </row>
    <row r="1331" spans="8:12" x14ac:dyDescent="0.15">
      <c r="H1331" s="68" t="s">
        <v>1920</v>
      </c>
      <c r="K1331" s="68" t="s">
        <v>1920</v>
      </c>
      <c r="L1331" s="68" t="s">
        <v>1920</v>
      </c>
    </row>
    <row r="1332" spans="8:12" x14ac:dyDescent="0.15">
      <c r="H1332" s="68" t="s">
        <v>1921</v>
      </c>
      <c r="K1332" s="68" t="s">
        <v>1921</v>
      </c>
      <c r="L1332" s="68" t="s">
        <v>1921</v>
      </c>
    </row>
    <row r="1333" spans="8:12" x14ac:dyDescent="0.15">
      <c r="H1333" s="68" t="s">
        <v>1922</v>
      </c>
      <c r="K1333" s="68" t="s">
        <v>1922</v>
      </c>
      <c r="L1333" s="68" t="s">
        <v>1922</v>
      </c>
    </row>
    <row r="1334" spans="8:12" x14ac:dyDescent="0.15">
      <c r="H1334" s="68" t="s">
        <v>1923</v>
      </c>
      <c r="K1334" s="68" t="s">
        <v>1923</v>
      </c>
      <c r="L1334" s="68" t="s">
        <v>1923</v>
      </c>
    </row>
    <row r="1335" spans="8:12" x14ac:dyDescent="0.15">
      <c r="H1335" s="68" t="s">
        <v>1924</v>
      </c>
      <c r="K1335" s="68" t="s">
        <v>1924</v>
      </c>
      <c r="L1335" s="68" t="s">
        <v>1924</v>
      </c>
    </row>
    <row r="1336" spans="8:12" x14ac:dyDescent="0.15">
      <c r="H1336" s="68" t="s">
        <v>1925</v>
      </c>
      <c r="K1336" s="68" t="s">
        <v>1925</v>
      </c>
      <c r="L1336" s="68" t="s">
        <v>1925</v>
      </c>
    </row>
    <row r="1337" spans="8:12" x14ac:dyDescent="0.15">
      <c r="H1337" s="68" t="s">
        <v>1926</v>
      </c>
      <c r="K1337" s="68" t="s">
        <v>1926</v>
      </c>
      <c r="L1337" s="68" t="s">
        <v>1926</v>
      </c>
    </row>
    <row r="1338" spans="8:12" x14ac:dyDescent="0.15">
      <c r="H1338" s="68" t="s">
        <v>1927</v>
      </c>
      <c r="K1338" s="68" t="s">
        <v>1927</v>
      </c>
      <c r="L1338" s="68" t="s">
        <v>1927</v>
      </c>
    </row>
    <row r="1339" spans="8:12" x14ac:dyDescent="0.15">
      <c r="H1339" s="68" t="s">
        <v>1928</v>
      </c>
      <c r="K1339" s="68" t="s">
        <v>1928</v>
      </c>
      <c r="L1339" s="68" t="s">
        <v>1928</v>
      </c>
    </row>
    <row r="1340" spans="8:12" x14ac:dyDescent="0.15">
      <c r="H1340" s="68" t="s">
        <v>1929</v>
      </c>
      <c r="K1340" s="68" t="s">
        <v>1929</v>
      </c>
      <c r="L1340" s="68" t="s">
        <v>1929</v>
      </c>
    </row>
    <row r="1341" spans="8:12" x14ac:dyDescent="0.15">
      <c r="H1341" s="68" t="s">
        <v>1930</v>
      </c>
      <c r="K1341" s="68" t="s">
        <v>1930</v>
      </c>
      <c r="L1341" s="68" t="s">
        <v>1930</v>
      </c>
    </row>
    <row r="1342" spans="8:12" x14ac:dyDescent="0.15">
      <c r="H1342" s="68" t="s">
        <v>1931</v>
      </c>
      <c r="K1342" s="68" t="s">
        <v>1931</v>
      </c>
      <c r="L1342" s="68" t="s">
        <v>1931</v>
      </c>
    </row>
    <row r="1343" spans="8:12" x14ac:dyDescent="0.15">
      <c r="H1343" s="68" t="s">
        <v>1932</v>
      </c>
      <c r="K1343" s="68" t="s">
        <v>1932</v>
      </c>
      <c r="L1343" s="68" t="s">
        <v>1932</v>
      </c>
    </row>
    <row r="1344" spans="8:12" x14ac:dyDescent="0.15">
      <c r="H1344" s="68" t="s">
        <v>1933</v>
      </c>
      <c r="K1344" s="68" t="s">
        <v>1933</v>
      </c>
      <c r="L1344" s="68" t="s">
        <v>1933</v>
      </c>
    </row>
    <row r="1345" spans="8:12" x14ac:dyDescent="0.15">
      <c r="H1345" s="68" t="s">
        <v>1934</v>
      </c>
      <c r="K1345" s="68" t="s">
        <v>1934</v>
      </c>
      <c r="L1345" s="68" t="s">
        <v>1934</v>
      </c>
    </row>
    <row r="1346" spans="8:12" x14ac:dyDescent="0.15">
      <c r="H1346" s="68" t="s">
        <v>1935</v>
      </c>
      <c r="K1346" s="68" t="s">
        <v>1935</v>
      </c>
      <c r="L1346" s="68" t="s">
        <v>1935</v>
      </c>
    </row>
    <row r="1347" spans="8:12" x14ac:dyDescent="0.15">
      <c r="H1347" s="68" t="s">
        <v>1936</v>
      </c>
      <c r="K1347" s="68" t="s">
        <v>1936</v>
      </c>
      <c r="L1347" s="68" t="s">
        <v>1936</v>
      </c>
    </row>
    <row r="1348" spans="8:12" x14ac:dyDescent="0.15">
      <c r="H1348" s="68" t="s">
        <v>1937</v>
      </c>
      <c r="K1348" s="68" t="s">
        <v>1937</v>
      </c>
      <c r="L1348" s="68" t="s">
        <v>1937</v>
      </c>
    </row>
    <row r="1349" spans="8:12" x14ac:dyDescent="0.15">
      <c r="H1349" s="68" t="s">
        <v>1938</v>
      </c>
      <c r="K1349" s="68" t="s">
        <v>1938</v>
      </c>
      <c r="L1349" s="68" t="s">
        <v>1938</v>
      </c>
    </row>
    <row r="1350" spans="8:12" x14ac:dyDescent="0.15">
      <c r="H1350" s="68" t="s">
        <v>1939</v>
      </c>
      <c r="K1350" s="68" t="s">
        <v>1939</v>
      </c>
      <c r="L1350" s="68" t="s">
        <v>1939</v>
      </c>
    </row>
    <row r="1351" spans="8:12" x14ac:dyDescent="0.15">
      <c r="H1351" s="68" t="s">
        <v>1940</v>
      </c>
      <c r="K1351" s="68" t="s">
        <v>1940</v>
      </c>
      <c r="L1351" s="68" t="s">
        <v>1940</v>
      </c>
    </row>
    <row r="1352" spans="8:12" x14ac:dyDescent="0.15">
      <c r="H1352" s="68" t="s">
        <v>1941</v>
      </c>
      <c r="K1352" s="68" t="s">
        <v>1941</v>
      </c>
      <c r="L1352" s="68" t="s">
        <v>1941</v>
      </c>
    </row>
    <row r="1353" spans="8:12" x14ac:dyDescent="0.15">
      <c r="H1353" s="68" t="s">
        <v>1942</v>
      </c>
      <c r="K1353" s="68" t="s">
        <v>1942</v>
      </c>
      <c r="L1353" s="68" t="s">
        <v>1942</v>
      </c>
    </row>
    <row r="1354" spans="8:12" x14ac:dyDescent="0.15">
      <c r="H1354" s="68" t="s">
        <v>1943</v>
      </c>
      <c r="K1354" s="68" t="s">
        <v>1943</v>
      </c>
      <c r="L1354" s="68" t="s">
        <v>1943</v>
      </c>
    </row>
    <row r="1355" spans="8:12" x14ac:dyDescent="0.15">
      <c r="H1355" s="68" t="s">
        <v>1944</v>
      </c>
      <c r="K1355" s="68" t="s">
        <v>1944</v>
      </c>
      <c r="L1355" s="68" t="s">
        <v>1944</v>
      </c>
    </row>
    <row r="1356" spans="8:12" x14ac:dyDescent="0.15">
      <c r="H1356" s="68" t="s">
        <v>1945</v>
      </c>
      <c r="K1356" s="68" t="s">
        <v>1945</v>
      </c>
      <c r="L1356" s="68" t="s">
        <v>1945</v>
      </c>
    </row>
    <row r="1357" spans="8:12" x14ac:dyDescent="0.15">
      <c r="H1357" s="68" t="s">
        <v>1946</v>
      </c>
      <c r="K1357" s="68" t="s">
        <v>1946</v>
      </c>
      <c r="L1357" s="68" t="s">
        <v>1946</v>
      </c>
    </row>
    <row r="1358" spans="8:12" x14ac:dyDescent="0.15">
      <c r="H1358" s="68" t="s">
        <v>1947</v>
      </c>
      <c r="K1358" s="68" t="s">
        <v>1947</v>
      </c>
      <c r="L1358" s="68" t="s">
        <v>1947</v>
      </c>
    </row>
    <row r="1359" spans="8:12" x14ac:dyDescent="0.15">
      <c r="H1359" s="68" t="s">
        <v>1948</v>
      </c>
      <c r="K1359" s="68" t="s">
        <v>1948</v>
      </c>
      <c r="L1359" s="68" t="s">
        <v>1948</v>
      </c>
    </row>
    <row r="1360" spans="8:12" x14ac:dyDescent="0.15">
      <c r="H1360" s="68" t="s">
        <v>1949</v>
      </c>
      <c r="K1360" s="68" t="s">
        <v>1949</v>
      </c>
      <c r="L1360" s="68" t="s">
        <v>1949</v>
      </c>
    </row>
    <row r="1361" spans="8:12" x14ac:dyDescent="0.15">
      <c r="H1361" s="68" t="s">
        <v>1950</v>
      </c>
      <c r="K1361" s="68" t="s">
        <v>1950</v>
      </c>
      <c r="L1361" s="68" t="s">
        <v>1950</v>
      </c>
    </row>
    <row r="1362" spans="8:12" x14ac:dyDescent="0.15">
      <c r="H1362" s="68" t="s">
        <v>1951</v>
      </c>
      <c r="K1362" s="68" t="s">
        <v>1951</v>
      </c>
      <c r="L1362" s="68" t="s">
        <v>1951</v>
      </c>
    </row>
    <row r="1363" spans="8:12" x14ac:dyDescent="0.15">
      <c r="H1363" s="68" t="s">
        <v>1952</v>
      </c>
      <c r="K1363" s="68" t="s">
        <v>1952</v>
      </c>
      <c r="L1363" s="68" t="s">
        <v>1952</v>
      </c>
    </row>
    <row r="1364" spans="8:12" x14ac:dyDescent="0.15">
      <c r="H1364" s="68" t="s">
        <v>1953</v>
      </c>
      <c r="K1364" s="68" t="s">
        <v>1953</v>
      </c>
      <c r="L1364" s="68" t="s">
        <v>1953</v>
      </c>
    </row>
    <row r="1365" spans="8:12" x14ac:dyDescent="0.15">
      <c r="H1365" s="68" t="s">
        <v>1954</v>
      </c>
      <c r="K1365" s="68" t="s">
        <v>1954</v>
      </c>
      <c r="L1365" s="68" t="s">
        <v>1954</v>
      </c>
    </row>
    <row r="1366" spans="8:12" x14ac:dyDescent="0.15">
      <c r="H1366" s="68" t="s">
        <v>1955</v>
      </c>
      <c r="K1366" s="68" t="s">
        <v>1955</v>
      </c>
      <c r="L1366" s="68" t="s">
        <v>1955</v>
      </c>
    </row>
    <row r="1367" spans="8:12" x14ac:dyDescent="0.15">
      <c r="H1367" s="68" t="s">
        <v>1956</v>
      </c>
      <c r="K1367" s="68" t="s">
        <v>1956</v>
      </c>
      <c r="L1367" s="68" t="s">
        <v>1956</v>
      </c>
    </row>
    <row r="1368" spans="8:12" x14ac:dyDescent="0.15">
      <c r="H1368" s="68" t="s">
        <v>1957</v>
      </c>
      <c r="K1368" s="68" t="s">
        <v>1957</v>
      </c>
      <c r="L1368" s="68" t="s">
        <v>1957</v>
      </c>
    </row>
    <row r="1369" spans="8:12" x14ac:dyDescent="0.15">
      <c r="H1369" s="68" t="s">
        <v>1958</v>
      </c>
      <c r="K1369" s="68" t="s">
        <v>1958</v>
      </c>
      <c r="L1369" s="68" t="s">
        <v>1958</v>
      </c>
    </row>
    <row r="1370" spans="8:12" x14ac:dyDescent="0.15">
      <c r="H1370" s="68" t="s">
        <v>1959</v>
      </c>
      <c r="K1370" s="68" t="s">
        <v>1959</v>
      </c>
      <c r="L1370" s="68" t="s">
        <v>1959</v>
      </c>
    </row>
    <row r="1371" spans="8:12" x14ac:dyDescent="0.15">
      <c r="H1371" s="68" t="s">
        <v>1960</v>
      </c>
      <c r="K1371" s="68" t="s">
        <v>1960</v>
      </c>
      <c r="L1371" s="68" t="s">
        <v>1960</v>
      </c>
    </row>
    <row r="1372" spans="8:12" x14ac:dyDescent="0.15">
      <c r="H1372" s="68" t="s">
        <v>1961</v>
      </c>
      <c r="K1372" s="68" t="s">
        <v>1961</v>
      </c>
      <c r="L1372" s="68" t="s">
        <v>1961</v>
      </c>
    </row>
    <row r="1373" spans="8:12" x14ac:dyDescent="0.15">
      <c r="H1373" s="68" t="s">
        <v>1962</v>
      </c>
      <c r="K1373" s="68" t="s">
        <v>1962</v>
      </c>
      <c r="L1373" s="68" t="s">
        <v>1962</v>
      </c>
    </row>
    <row r="1374" spans="8:12" x14ac:dyDescent="0.15">
      <c r="H1374" s="68" t="s">
        <v>1963</v>
      </c>
      <c r="K1374" s="68" t="s">
        <v>1963</v>
      </c>
      <c r="L1374" s="68" t="s">
        <v>1963</v>
      </c>
    </row>
    <row r="1375" spans="8:12" x14ac:dyDescent="0.15">
      <c r="H1375" s="68" t="s">
        <v>1964</v>
      </c>
      <c r="K1375" s="68" t="s">
        <v>1964</v>
      </c>
      <c r="L1375" s="68" t="s">
        <v>1964</v>
      </c>
    </row>
    <row r="1376" spans="8:12" x14ac:dyDescent="0.15">
      <c r="H1376" s="68" t="s">
        <v>1965</v>
      </c>
      <c r="K1376" s="68" t="s">
        <v>1965</v>
      </c>
      <c r="L1376" s="68" t="s">
        <v>1965</v>
      </c>
    </row>
    <row r="1377" spans="8:12" x14ac:dyDescent="0.15">
      <c r="H1377" s="68" t="s">
        <v>1966</v>
      </c>
      <c r="K1377" s="68" t="s">
        <v>1966</v>
      </c>
      <c r="L1377" s="68" t="s">
        <v>1966</v>
      </c>
    </row>
    <row r="1378" spans="8:12" x14ac:dyDescent="0.15">
      <c r="H1378" s="68" t="s">
        <v>1967</v>
      </c>
      <c r="K1378" s="68" t="s">
        <v>1967</v>
      </c>
      <c r="L1378" s="68" t="s">
        <v>1967</v>
      </c>
    </row>
    <row r="1379" spans="8:12" x14ac:dyDescent="0.15">
      <c r="H1379" s="68" t="s">
        <v>1968</v>
      </c>
      <c r="K1379" s="68" t="s">
        <v>1968</v>
      </c>
      <c r="L1379" s="68" t="s">
        <v>1968</v>
      </c>
    </row>
    <row r="1380" spans="8:12" x14ac:dyDescent="0.15">
      <c r="H1380" s="68" t="s">
        <v>1969</v>
      </c>
      <c r="K1380" s="68" t="s">
        <v>1969</v>
      </c>
      <c r="L1380" s="266">
        <v>15</v>
      </c>
    </row>
    <row r="1381" spans="8:12" x14ac:dyDescent="0.15">
      <c r="H1381" s="68" t="s">
        <v>1970</v>
      </c>
      <c r="K1381" s="68" t="s">
        <v>1970</v>
      </c>
      <c r="L1381" s="266">
        <v>25</v>
      </c>
    </row>
    <row r="1382" spans="8:12" x14ac:dyDescent="0.15">
      <c r="H1382" s="68" t="s">
        <v>1971</v>
      </c>
      <c r="K1382" s="68" t="s">
        <v>1971</v>
      </c>
      <c r="L1382" s="266">
        <v>35</v>
      </c>
    </row>
    <row r="1383" spans="8:12" x14ac:dyDescent="0.15">
      <c r="H1383" s="68" t="s">
        <v>1972</v>
      </c>
      <c r="K1383" s="68" t="s">
        <v>1972</v>
      </c>
      <c r="L1383" s="266">
        <v>45</v>
      </c>
    </row>
    <row r="1384" spans="8:12" x14ac:dyDescent="0.15">
      <c r="H1384" s="68" t="s">
        <v>1973</v>
      </c>
      <c r="K1384" s="68" t="s">
        <v>1973</v>
      </c>
      <c r="L1384" s="266">
        <v>55</v>
      </c>
    </row>
    <row r="1385" spans="8:12" x14ac:dyDescent="0.15">
      <c r="H1385" s="68" t="s">
        <v>1974</v>
      </c>
      <c r="K1385" s="68" t="s">
        <v>1974</v>
      </c>
      <c r="L1385" s="266">
        <v>65</v>
      </c>
    </row>
    <row r="1386" spans="8:12" x14ac:dyDescent="0.15">
      <c r="H1386" s="68" t="s">
        <v>1975</v>
      </c>
      <c r="K1386" s="68" t="s">
        <v>1975</v>
      </c>
      <c r="L1386" s="266">
        <v>75</v>
      </c>
    </row>
    <row r="1387" spans="8:12" x14ac:dyDescent="0.15">
      <c r="H1387" s="68" t="s">
        <v>1976</v>
      </c>
      <c r="K1387" s="68" t="s">
        <v>1976</v>
      </c>
      <c r="L1387" s="266">
        <v>85</v>
      </c>
    </row>
    <row r="1388" spans="8:12" x14ac:dyDescent="0.15">
      <c r="H1388" s="68" t="s">
        <v>1977</v>
      </c>
      <c r="K1388" s="68" t="s">
        <v>1977</v>
      </c>
      <c r="L1388" s="266">
        <v>95</v>
      </c>
    </row>
    <row r="1389" spans="8:12" x14ac:dyDescent="0.15">
      <c r="H1389" s="68" t="s">
        <v>503</v>
      </c>
      <c r="K1389" s="68" t="s">
        <v>503</v>
      </c>
      <c r="L1389" s="266">
        <v>15</v>
      </c>
    </row>
    <row r="1390" spans="8:12" x14ac:dyDescent="0.15">
      <c r="H1390" s="68" t="s">
        <v>1978</v>
      </c>
      <c r="K1390" s="68" t="s">
        <v>1978</v>
      </c>
      <c r="L1390" s="266">
        <v>115</v>
      </c>
    </row>
    <row r="1391" spans="8:12" x14ac:dyDescent="0.15">
      <c r="H1391" s="68" t="s">
        <v>1979</v>
      </c>
      <c r="K1391" s="68" t="s">
        <v>1979</v>
      </c>
      <c r="L1391" s="266">
        <v>125</v>
      </c>
    </row>
    <row r="1392" spans="8:12" x14ac:dyDescent="0.15">
      <c r="H1392" s="68" t="s">
        <v>1980</v>
      </c>
      <c r="K1392" s="68" t="s">
        <v>1980</v>
      </c>
      <c r="L1392" s="266">
        <v>135</v>
      </c>
    </row>
    <row r="1393" spans="8:12" x14ac:dyDescent="0.15">
      <c r="H1393" s="68" t="s">
        <v>1981</v>
      </c>
      <c r="K1393" s="68" t="s">
        <v>1981</v>
      </c>
      <c r="L1393" s="266">
        <v>145</v>
      </c>
    </row>
    <row r="1394" spans="8:12" x14ac:dyDescent="0.15">
      <c r="H1394" s="68" t="s">
        <v>1982</v>
      </c>
      <c r="K1394" s="68" t="s">
        <v>1982</v>
      </c>
      <c r="L1394" s="266">
        <v>155</v>
      </c>
    </row>
    <row r="1395" spans="8:12" x14ac:dyDescent="0.15">
      <c r="H1395" s="68" t="s">
        <v>1983</v>
      </c>
      <c r="K1395" s="68" t="s">
        <v>1983</v>
      </c>
      <c r="L1395" s="266">
        <v>165</v>
      </c>
    </row>
    <row r="1396" spans="8:12" x14ac:dyDescent="0.15">
      <c r="H1396" s="68" t="s">
        <v>1984</v>
      </c>
      <c r="K1396" s="68" t="s">
        <v>1984</v>
      </c>
      <c r="L1396" s="266">
        <v>175</v>
      </c>
    </row>
    <row r="1397" spans="8:12" x14ac:dyDescent="0.15">
      <c r="H1397" s="68" t="s">
        <v>1985</v>
      </c>
      <c r="K1397" s="68" t="s">
        <v>1985</v>
      </c>
      <c r="L1397" s="266">
        <v>185</v>
      </c>
    </row>
    <row r="1398" spans="8:12" x14ac:dyDescent="0.15">
      <c r="H1398" s="68" t="s">
        <v>1986</v>
      </c>
      <c r="K1398" s="68" t="s">
        <v>1986</v>
      </c>
      <c r="L1398" s="266">
        <v>195</v>
      </c>
    </row>
    <row r="1399" spans="8:12" x14ac:dyDescent="0.15">
      <c r="H1399" s="68" t="s">
        <v>1987</v>
      </c>
      <c r="K1399" s="68" t="s">
        <v>1987</v>
      </c>
      <c r="L1399" s="266">
        <v>215</v>
      </c>
    </row>
    <row r="1400" spans="8:12" x14ac:dyDescent="0.15">
      <c r="H1400" s="68" t="s">
        <v>1988</v>
      </c>
      <c r="K1400" s="68" t="s">
        <v>1988</v>
      </c>
      <c r="L1400" s="266">
        <v>225</v>
      </c>
    </row>
    <row r="1401" spans="8:12" x14ac:dyDescent="0.15">
      <c r="H1401" s="68" t="s">
        <v>1989</v>
      </c>
      <c r="K1401" s="68" t="s">
        <v>1989</v>
      </c>
      <c r="L1401" s="266">
        <v>235</v>
      </c>
    </row>
    <row r="1402" spans="8:12" x14ac:dyDescent="0.15">
      <c r="H1402" s="68" t="s">
        <v>1990</v>
      </c>
      <c r="K1402" s="68" t="s">
        <v>1990</v>
      </c>
      <c r="L1402" s="266">
        <v>245</v>
      </c>
    </row>
    <row r="1403" spans="8:12" x14ac:dyDescent="0.15">
      <c r="H1403" s="68" t="s">
        <v>1991</v>
      </c>
      <c r="K1403" s="68" t="s">
        <v>1991</v>
      </c>
      <c r="L1403" s="266">
        <v>255</v>
      </c>
    </row>
    <row r="1404" spans="8:12" x14ac:dyDescent="0.15">
      <c r="H1404" s="68" t="s">
        <v>1992</v>
      </c>
      <c r="K1404" s="68" t="s">
        <v>1992</v>
      </c>
      <c r="L1404" s="266">
        <v>265</v>
      </c>
    </row>
    <row r="1405" spans="8:12" x14ac:dyDescent="0.15">
      <c r="H1405" s="68" t="s">
        <v>1993</v>
      </c>
      <c r="K1405" s="68" t="s">
        <v>1993</v>
      </c>
      <c r="L1405" s="266">
        <v>275</v>
      </c>
    </row>
    <row r="1406" spans="8:12" x14ac:dyDescent="0.15">
      <c r="H1406" s="68" t="s">
        <v>1994</v>
      </c>
      <c r="K1406" s="68" t="s">
        <v>1994</v>
      </c>
      <c r="L1406" s="266">
        <v>285</v>
      </c>
    </row>
    <row r="1407" spans="8:12" x14ac:dyDescent="0.15">
      <c r="H1407" s="68" t="s">
        <v>1995</v>
      </c>
      <c r="K1407" s="68" t="s">
        <v>1995</v>
      </c>
      <c r="L1407" s="266">
        <v>295</v>
      </c>
    </row>
    <row r="1408" spans="8:12" x14ac:dyDescent="0.15">
      <c r="H1408" s="68" t="s">
        <v>1996</v>
      </c>
      <c r="K1408" s="68" t="s">
        <v>1996</v>
      </c>
      <c r="L1408" s="266">
        <v>315</v>
      </c>
    </row>
    <row r="1409" spans="8:12" x14ac:dyDescent="0.15">
      <c r="H1409" s="68" t="s">
        <v>1997</v>
      </c>
      <c r="K1409" s="68" t="s">
        <v>1997</v>
      </c>
      <c r="L1409" s="266">
        <v>325</v>
      </c>
    </row>
    <row r="1410" spans="8:12" x14ac:dyDescent="0.15">
      <c r="H1410" s="68" t="s">
        <v>1998</v>
      </c>
      <c r="K1410" s="68" t="s">
        <v>1998</v>
      </c>
      <c r="L1410" s="266">
        <v>335</v>
      </c>
    </row>
    <row r="1411" spans="8:12" x14ac:dyDescent="0.15">
      <c r="H1411" s="68" t="s">
        <v>1999</v>
      </c>
      <c r="K1411" s="68" t="s">
        <v>1999</v>
      </c>
      <c r="L1411" s="266">
        <v>345</v>
      </c>
    </row>
    <row r="1412" spans="8:12" x14ac:dyDescent="0.15">
      <c r="H1412" s="68" t="s">
        <v>2000</v>
      </c>
      <c r="K1412" s="68" t="s">
        <v>2000</v>
      </c>
      <c r="L1412" s="266">
        <v>355</v>
      </c>
    </row>
    <row r="1413" spans="8:12" x14ac:dyDescent="0.15">
      <c r="H1413" s="68" t="s">
        <v>2001</v>
      </c>
      <c r="K1413" s="68" t="s">
        <v>2001</v>
      </c>
      <c r="L1413" s="266">
        <v>365</v>
      </c>
    </row>
    <row r="1414" spans="8:12" x14ac:dyDescent="0.15">
      <c r="H1414" s="68" t="s">
        <v>2002</v>
      </c>
      <c r="K1414" s="68" t="s">
        <v>2002</v>
      </c>
      <c r="L1414" s="266">
        <v>375</v>
      </c>
    </row>
    <row r="1415" spans="8:12" x14ac:dyDescent="0.15">
      <c r="H1415" s="68" t="s">
        <v>2003</v>
      </c>
      <c r="K1415" s="68" t="s">
        <v>2003</v>
      </c>
      <c r="L1415" s="266">
        <v>385</v>
      </c>
    </row>
    <row r="1416" spans="8:12" x14ac:dyDescent="0.15">
      <c r="H1416" s="68" t="s">
        <v>2004</v>
      </c>
      <c r="K1416" s="68" t="s">
        <v>2004</v>
      </c>
      <c r="L1416" s="266">
        <v>395</v>
      </c>
    </row>
    <row r="1417" spans="8:12" x14ac:dyDescent="0.15">
      <c r="H1417" s="68" t="s">
        <v>2005</v>
      </c>
      <c r="K1417" s="68" t="s">
        <v>2005</v>
      </c>
      <c r="L1417" s="266">
        <v>415</v>
      </c>
    </row>
    <row r="1418" spans="8:12" x14ac:dyDescent="0.15">
      <c r="H1418" s="68" t="s">
        <v>2006</v>
      </c>
      <c r="K1418" s="68" t="s">
        <v>2006</v>
      </c>
      <c r="L1418" s="266">
        <v>425</v>
      </c>
    </row>
    <row r="1419" spans="8:12" x14ac:dyDescent="0.15">
      <c r="H1419" s="68" t="s">
        <v>2007</v>
      </c>
      <c r="K1419" s="68" t="s">
        <v>2007</v>
      </c>
      <c r="L1419" s="266">
        <v>435</v>
      </c>
    </row>
    <row r="1420" spans="8:12" x14ac:dyDescent="0.15">
      <c r="H1420" s="68" t="s">
        <v>2008</v>
      </c>
      <c r="K1420" s="68" t="s">
        <v>2008</v>
      </c>
      <c r="L1420" s="266">
        <v>445</v>
      </c>
    </row>
    <row r="1421" spans="8:12" x14ac:dyDescent="0.15">
      <c r="H1421" s="68" t="s">
        <v>2009</v>
      </c>
      <c r="K1421" s="68" t="s">
        <v>2009</v>
      </c>
      <c r="L1421" s="266">
        <v>455</v>
      </c>
    </row>
    <row r="1422" spans="8:12" x14ac:dyDescent="0.15">
      <c r="H1422" s="68" t="s">
        <v>2010</v>
      </c>
      <c r="K1422" s="68" t="s">
        <v>2010</v>
      </c>
      <c r="L1422" s="266">
        <v>465</v>
      </c>
    </row>
    <row r="1423" spans="8:12" x14ac:dyDescent="0.15">
      <c r="H1423" s="68" t="s">
        <v>2011</v>
      </c>
      <c r="K1423" s="68" t="s">
        <v>2011</v>
      </c>
      <c r="L1423" s="266">
        <v>475</v>
      </c>
    </row>
    <row r="1424" spans="8:12" x14ac:dyDescent="0.15">
      <c r="H1424" s="68" t="s">
        <v>2012</v>
      </c>
      <c r="K1424" s="68" t="s">
        <v>2012</v>
      </c>
      <c r="L1424" s="266">
        <v>485</v>
      </c>
    </row>
    <row r="1425" spans="8:12" x14ac:dyDescent="0.15">
      <c r="H1425" s="68" t="s">
        <v>2013</v>
      </c>
      <c r="K1425" s="68" t="s">
        <v>2013</v>
      </c>
      <c r="L1425" s="266">
        <v>495</v>
      </c>
    </row>
    <row r="1426" spans="8:12" x14ac:dyDescent="0.15">
      <c r="H1426" s="68" t="s">
        <v>2014</v>
      </c>
      <c r="K1426" s="68" t="s">
        <v>2014</v>
      </c>
      <c r="L1426" s="266">
        <v>515</v>
      </c>
    </row>
    <row r="1427" spans="8:12" x14ac:dyDescent="0.15">
      <c r="H1427" s="68" t="s">
        <v>2015</v>
      </c>
      <c r="K1427" s="68" t="s">
        <v>2015</v>
      </c>
      <c r="L1427" s="266">
        <v>525</v>
      </c>
    </row>
    <row r="1428" spans="8:12" x14ac:dyDescent="0.15">
      <c r="H1428" s="68" t="s">
        <v>2016</v>
      </c>
      <c r="K1428" s="68" t="s">
        <v>2016</v>
      </c>
      <c r="L1428" s="266">
        <v>535</v>
      </c>
    </row>
    <row r="1429" spans="8:12" x14ac:dyDescent="0.15">
      <c r="H1429" s="68" t="s">
        <v>2017</v>
      </c>
      <c r="K1429" s="68" t="s">
        <v>2017</v>
      </c>
      <c r="L1429" s="266">
        <v>545</v>
      </c>
    </row>
    <row r="1430" spans="8:12" x14ac:dyDescent="0.15">
      <c r="H1430" s="68" t="s">
        <v>2018</v>
      </c>
      <c r="K1430" s="68" t="s">
        <v>2018</v>
      </c>
      <c r="L1430" s="266">
        <v>555</v>
      </c>
    </row>
    <row r="1431" spans="8:12" x14ac:dyDescent="0.15">
      <c r="H1431" s="68" t="s">
        <v>2019</v>
      </c>
      <c r="K1431" s="68" t="s">
        <v>2019</v>
      </c>
      <c r="L1431" s="266">
        <v>565</v>
      </c>
    </row>
    <row r="1432" spans="8:12" x14ac:dyDescent="0.15">
      <c r="H1432" s="68" t="s">
        <v>2020</v>
      </c>
      <c r="K1432" s="68" t="s">
        <v>2020</v>
      </c>
      <c r="L1432" s="266">
        <v>575</v>
      </c>
    </row>
    <row r="1433" spans="8:12" x14ac:dyDescent="0.15">
      <c r="H1433" s="68" t="s">
        <v>2021</v>
      </c>
      <c r="K1433" s="68" t="s">
        <v>2021</v>
      </c>
      <c r="L1433" s="266">
        <v>585</v>
      </c>
    </row>
    <row r="1434" spans="8:12" x14ac:dyDescent="0.15">
      <c r="H1434" s="68" t="s">
        <v>2022</v>
      </c>
      <c r="K1434" s="68" t="s">
        <v>2022</v>
      </c>
      <c r="L1434" s="266">
        <v>595</v>
      </c>
    </row>
    <row r="1435" spans="8:12" x14ac:dyDescent="0.15">
      <c r="H1435" s="68" t="s">
        <v>2023</v>
      </c>
      <c r="K1435" s="68" t="s">
        <v>2023</v>
      </c>
      <c r="L1435" s="266">
        <v>615</v>
      </c>
    </row>
    <row r="1436" spans="8:12" x14ac:dyDescent="0.15">
      <c r="H1436" s="68" t="s">
        <v>2024</v>
      </c>
      <c r="K1436" s="68" t="s">
        <v>2024</v>
      </c>
      <c r="L1436" s="266">
        <v>625</v>
      </c>
    </row>
    <row r="1437" spans="8:12" x14ac:dyDescent="0.15">
      <c r="H1437" s="68" t="s">
        <v>2025</v>
      </c>
      <c r="K1437" s="68" t="s">
        <v>2025</v>
      </c>
      <c r="L1437" s="266">
        <v>635</v>
      </c>
    </row>
    <row r="1438" spans="8:12" x14ac:dyDescent="0.15">
      <c r="H1438" s="68" t="s">
        <v>2026</v>
      </c>
      <c r="K1438" s="68" t="s">
        <v>2026</v>
      </c>
      <c r="L1438" s="266">
        <v>645</v>
      </c>
    </row>
    <row r="1439" spans="8:12" x14ac:dyDescent="0.15">
      <c r="H1439" s="68" t="s">
        <v>2027</v>
      </c>
      <c r="K1439" s="68" t="s">
        <v>2027</v>
      </c>
      <c r="L1439" s="266">
        <v>655</v>
      </c>
    </row>
    <row r="1440" spans="8:12" x14ac:dyDescent="0.15">
      <c r="H1440" s="68" t="s">
        <v>2028</v>
      </c>
      <c r="K1440" s="68" t="s">
        <v>2028</v>
      </c>
      <c r="L1440" s="266">
        <v>665</v>
      </c>
    </row>
    <row r="1441" spans="8:12" x14ac:dyDescent="0.15">
      <c r="H1441" s="68" t="s">
        <v>2029</v>
      </c>
      <c r="K1441" s="68" t="s">
        <v>2029</v>
      </c>
      <c r="L1441" s="266">
        <v>675</v>
      </c>
    </row>
    <row r="1442" spans="8:12" x14ac:dyDescent="0.15">
      <c r="H1442" s="68" t="s">
        <v>2030</v>
      </c>
      <c r="K1442" s="68" t="s">
        <v>2030</v>
      </c>
      <c r="L1442" s="266">
        <v>685</v>
      </c>
    </row>
    <row r="1443" spans="8:12" x14ac:dyDescent="0.15">
      <c r="H1443" s="68" t="s">
        <v>2031</v>
      </c>
      <c r="K1443" s="68" t="s">
        <v>2031</v>
      </c>
      <c r="L1443" s="266">
        <v>695</v>
      </c>
    </row>
    <row r="1444" spans="8:12" x14ac:dyDescent="0.15">
      <c r="H1444" s="68" t="s">
        <v>2032</v>
      </c>
      <c r="K1444" s="68" t="s">
        <v>2032</v>
      </c>
      <c r="L1444" s="266">
        <v>715</v>
      </c>
    </row>
    <row r="1445" spans="8:12" x14ac:dyDescent="0.15">
      <c r="H1445" s="68" t="s">
        <v>2033</v>
      </c>
      <c r="K1445" s="68" t="s">
        <v>2033</v>
      </c>
      <c r="L1445" s="266">
        <v>725</v>
      </c>
    </row>
    <row r="1446" spans="8:12" x14ac:dyDescent="0.15">
      <c r="H1446" s="68" t="s">
        <v>2034</v>
      </c>
      <c r="K1446" s="68" t="s">
        <v>2034</v>
      </c>
      <c r="L1446" s="266">
        <v>735</v>
      </c>
    </row>
    <row r="1447" spans="8:12" x14ac:dyDescent="0.15">
      <c r="H1447" s="68" t="s">
        <v>2035</v>
      </c>
      <c r="K1447" s="68" t="s">
        <v>2035</v>
      </c>
      <c r="L1447" s="266">
        <v>745</v>
      </c>
    </row>
    <row r="1448" spans="8:12" x14ac:dyDescent="0.15">
      <c r="H1448" s="68" t="s">
        <v>2036</v>
      </c>
      <c r="K1448" s="68" t="s">
        <v>2036</v>
      </c>
      <c r="L1448" s="266">
        <v>755</v>
      </c>
    </row>
    <row r="1449" spans="8:12" x14ac:dyDescent="0.15">
      <c r="H1449" s="68" t="s">
        <v>2037</v>
      </c>
      <c r="K1449" s="68" t="s">
        <v>2037</v>
      </c>
      <c r="L1449" s="266">
        <v>765</v>
      </c>
    </row>
    <row r="1450" spans="8:12" x14ac:dyDescent="0.15">
      <c r="H1450" s="68" t="s">
        <v>2038</v>
      </c>
      <c r="K1450" s="68" t="s">
        <v>2038</v>
      </c>
      <c r="L1450" s="266">
        <v>775</v>
      </c>
    </row>
    <row r="1451" spans="8:12" x14ac:dyDescent="0.15">
      <c r="H1451" s="68" t="s">
        <v>2039</v>
      </c>
      <c r="K1451" s="68" t="s">
        <v>2039</v>
      </c>
      <c r="L1451" s="266">
        <v>785</v>
      </c>
    </row>
    <row r="1452" spans="8:12" x14ac:dyDescent="0.15">
      <c r="H1452" s="68" t="s">
        <v>2040</v>
      </c>
      <c r="K1452" s="68" t="s">
        <v>2040</v>
      </c>
      <c r="L1452" s="266">
        <v>795</v>
      </c>
    </row>
    <row r="1453" spans="8:12" x14ac:dyDescent="0.15">
      <c r="H1453" s="68" t="s">
        <v>2041</v>
      </c>
      <c r="K1453" s="68" t="s">
        <v>2041</v>
      </c>
      <c r="L1453" s="266">
        <v>815</v>
      </c>
    </row>
    <row r="1454" spans="8:12" x14ac:dyDescent="0.15">
      <c r="H1454" s="68" t="s">
        <v>2042</v>
      </c>
      <c r="K1454" s="68" t="s">
        <v>2042</v>
      </c>
      <c r="L1454" s="266">
        <v>825</v>
      </c>
    </row>
    <row r="1455" spans="8:12" x14ac:dyDescent="0.15">
      <c r="H1455" s="68" t="s">
        <v>2043</v>
      </c>
      <c r="K1455" s="68" t="s">
        <v>2043</v>
      </c>
      <c r="L1455" s="266">
        <v>835</v>
      </c>
    </row>
    <row r="1456" spans="8:12" x14ac:dyDescent="0.15">
      <c r="H1456" s="68" t="s">
        <v>2044</v>
      </c>
      <c r="K1456" s="68" t="s">
        <v>2044</v>
      </c>
      <c r="L1456" s="266">
        <v>845</v>
      </c>
    </row>
    <row r="1457" spans="8:12" x14ac:dyDescent="0.15">
      <c r="H1457" s="68" t="s">
        <v>2045</v>
      </c>
      <c r="K1457" s="68" t="s">
        <v>2045</v>
      </c>
      <c r="L1457" s="266">
        <v>855</v>
      </c>
    </row>
    <row r="1458" spans="8:12" x14ac:dyDescent="0.15">
      <c r="H1458" s="68" t="s">
        <v>2046</v>
      </c>
      <c r="K1458" s="68" t="s">
        <v>2046</v>
      </c>
      <c r="L1458" s="266">
        <v>865</v>
      </c>
    </row>
    <row r="1459" spans="8:12" x14ac:dyDescent="0.15">
      <c r="H1459" s="68" t="s">
        <v>2047</v>
      </c>
      <c r="K1459" s="68" t="s">
        <v>2047</v>
      </c>
      <c r="L1459" s="266">
        <v>875</v>
      </c>
    </row>
    <row r="1460" spans="8:12" x14ac:dyDescent="0.15">
      <c r="H1460" s="68" t="s">
        <v>2048</v>
      </c>
      <c r="K1460" s="68" t="s">
        <v>2048</v>
      </c>
      <c r="L1460" s="266">
        <v>885</v>
      </c>
    </row>
    <row r="1461" spans="8:12" x14ac:dyDescent="0.15">
      <c r="H1461" s="68" t="s">
        <v>2049</v>
      </c>
      <c r="K1461" s="68" t="s">
        <v>2049</v>
      </c>
      <c r="L1461" s="266">
        <v>895</v>
      </c>
    </row>
    <row r="1462" spans="8:12" x14ac:dyDescent="0.15">
      <c r="H1462" s="68" t="s">
        <v>2050</v>
      </c>
      <c r="K1462" s="68" t="s">
        <v>2050</v>
      </c>
      <c r="L1462" s="266">
        <v>915</v>
      </c>
    </row>
    <row r="1463" spans="8:12" x14ac:dyDescent="0.15">
      <c r="H1463" s="68" t="s">
        <v>2051</v>
      </c>
      <c r="K1463" s="68" t="s">
        <v>2051</v>
      </c>
      <c r="L1463" s="266">
        <v>925</v>
      </c>
    </row>
    <row r="1464" spans="8:12" x14ac:dyDescent="0.15">
      <c r="H1464" s="68" t="s">
        <v>2052</v>
      </c>
      <c r="K1464" s="68" t="s">
        <v>2052</v>
      </c>
      <c r="L1464" s="266">
        <v>935</v>
      </c>
    </row>
    <row r="1465" spans="8:12" x14ac:dyDescent="0.15">
      <c r="H1465" s="68" t="s">
        <v>2053</v>
      </c>
      <c r="K1465" s="68" t="s">
        <v>2053</v>
      </c>
      <c r="L1465" s="266">
        <v>945</v>
      </c>
    </row>
    <row r="1466" spans="8:12" x14ac:dyDescent="0.15">
      <c r="H1466" s="68" t="s">
        <v>2054</v>
      </c>
      <c r="K1466" s="68" t="s">
        <v>2054</v>
      </c>
      <c r="L1466" s="266">
        <v>955</v>
      </c>
    </row>
    <row r="1467" spans="8:12" x14ac:dyDescent="0.15">
      <c r="H1467" s="68" t="s">
        <v>2055</v>
      </c>
      <c r="K1467" s="68" t="s">
        <v>2055</v>
      </c>
      <c r="L1467" s="266">
        <v>965</v>
      </c>
    </row>
    <row r="1468" spans="8:12" x14ac:dyDescent="0.15">
      <c r="H1468" s="68" t="s">
        <v>2056</v>
      </c>
      <c r="K1468" s="68" t="s">
        <v>2056</v>
      </c>
      <c r="L1468" s="266">
        <v>975</v>
      </c>
    </row>
    <row r="1469" spans="8:12" x14ac:dyDescent="0.15">
      <c r="H1469" s="68" t="s">
        <v>2057</v>
      </c>
      <c r="K1469" s="68" t="s">
        <v>2057</v>
      </c>
      <c r="L1469" s="266">
        <v>985</v>
      </c>
    </row>
    <row r="1470" spans="8:12" x14ac:dyDescent="0.15">
      <c r="H1470" s="68" t="s">
        <v>2058</v>
      </c>
      <c r="K1470" s="68" t="s">
        <v>2058</v>
      </c>
      <c r="L1470" s="266">
        <v>995</v>
      </c>
    </row>
    <row r="1471" spans="8:12" x14ac:dyDescent="0.15">
      <c r="H1471" s="68" t="s">
        <v>2059</v>
      </c>
      <c r="K1471" s="68" t="s">
        <v>2059</v>
      </c>
      <c r="L1471" s="68" t="s">
        <v>2059</v>
      </c>
    </row>
    <row r="1472" spans="8:12" x14ac:dyDescent="0.15">
      <c r="H1472" s="68" t="s">
        <v>2060</v>
      </c>
      <c r="K1472" s="68" t="s">
        <v>2060</v>
      </c>
      <c r="L1472" s="68" t="s">
        <v>2060</v>
      </c>
    </row>
    <row r="1473" spans="8:12" x14ac:dyDescent="0.15">
      <c r="H1473" s="68" t="s">
        <v>2061</v>
      </c>
      <c r="K1473" s="68" t="s">
        <v>2061</v>
      </c>
      <c r="L1473" s="68" t="s">
        <v>2061</v>
      </c>
    </row>
    <row r="1474" spans="8:12" x14ac:dyDescent="0.15">
      <c r="H1474" s="68" t="s">
        <v>2062</v>
      </c>
      <c r="K1474" s="68" t="s">
        <v>2062</v>
      </c>
      <c r="L1474" s="68" t="s">
        <v>2062</v>
      </c>
    </row>
    <row r="1475" spans="8:12" x14ac:dyDescent="0.15">
      <c r="H1475" s="68" t="s">
        <v>2063</v>
      </c>
      <c r="K1475" s="68" t="s">
        <v>2063</v>
      </c>
      <c r="L1475" s="68" t="s">
        <v>2063</v>
      </c>
    </row>
    <row r="1476" spans="8:12" x14ac:dyDescent="0.15">
      <c r="H1476" s="68" t="s">
        <v>2064</v>
      </c>
      <c r="K1476" s="68" t="s">
        <v>2064</v>
      </c>
      <c r="L1476" s="68" t="s">
        <v>2064</v>
      </c>
    </row>
    <row r="1477" spans="8:12" x14ac:dyDescent="0.15">
      <c r="H1477" s="68" t="s">
        <v>2065</v>
      </c>
      <c r="K1477" s="68" t="s">
        <v>2065</v>
      </c>
      <c r="L1477" s="68" t="s">
        <v>2065</v>
      </c>
    </row>
    <row r="1478" spans="8:12" x14ac:dyDescent="0.15">
      <c r="H1478" s="68" t="s">
        <v>2066</v>
      </c>
      <c r="K1478" s="68" t="s">
        <v>2066</v>
      </c>
      <c r="L1478" s="68" t="s">
        <v>2066</v>
      </c>
    </row>
    <row r="1479" spans="8:12" x14ac:dyDescent="0.15">
      <c r="H1479" s="68" t="s">
        <v>2067</v>
      </c>
      <c r="K1479" s="68" t="s">
        <v>2067</v>
      </c>
      <c r="L1479" s="68" t="s">
        <v>2067</v>
      </c>
    </row>
    <row r="1480" spans="8:12" x14ac:dyDescent="0.15">
      <c r="H1480" s="68" t="s">
        <v>2068</v>
      </c>
      <c r="K1480" s="68" t="s">
        <v>2068</v>
      </c>
      <c r="L1480" s="68" t="s">
        <v>2068</v>
      </c>
    </row>
    <row r="1481" spans="8:12" x14ac:dyDescent="0.15">
      <c r="H1481" s="68" t="s">
        <v>2069</v>
      </c>
      <c r="K1481" s="68" t="s">
        <v>2069</v>
      </c>
      <c r="L1481" s="68" t="s">
        <v>2069</v>
      </c>
    </row>
    <row r="1482" spans="8:12" x14ac:dyDescent="0.15">
      <c r="H1482" s="68" t="s">
        <v>2070</v>
      </c>
      <c r="K1482" s="68" t="s">
        <v>2070</v>
      </c>
      <c r="L1482" s="68" t="s">
        <v>2070</v>
      </c>
    </row>
    <row r="1483" spans="8:12" x14ac:dyDescent="0.15">
      <c r="H1483" s="68" t="s">
        <v>2071</v>
      </c>
      <c r="K1483" s="68" t="s">
        <v>2071</v>
      </c>
      <c r="L1483" s="68" t="s">
        <v>2071</v>
      </c>
    </row>
    <row r="1484" spans="8:12" x14ac:dyDescent="0.15">
      <c r="H1484" s="68" t="s">
        <v>2072</v>
      </c>
      <c r="K1484" s="68" t="s">
        <v>2072</v>
      </c>
      <c r="L1484" s="68" t="s">
        <v>2072</v>
      </c>
    </row>
    <row r="1485" spans="8:12" x14ac:dyDescent="0.15">
      <c r="H1485" s="68" t="s">
        <v>2073</v>
      </c>
      <c r="K1485" s="68" t="s">
        <v>2073</v>
      </c>
      <c r="L1485" s="68" t="s">
        <v>2073</v>
      </c>
    </row>
    <row r="1486" spans="8:12" x14ac:dyDescent="0.15">
      <c r="H1486" s="68" t="s">
        <v>2074</v>
      </c>
      <c r="K1486" s="68" t="s">
        <v>2074</v>
      </c>
      <c r="L1486" s="68" t="s">
        <v>2074</v>
      </c>
    </row>
    <row r="1487" spans="8:12" x14ac:dyDescent="0.15">
      <c r="H1487" s="68" t="s">
        <v>2075</v>
      </c>
      <c r="K1487" s="68" t="s">
        <v>2075</v>
      </c>
      <c r="L1487" s="68" t="s">
        <v>2075</v>
      </c>
    </row>
    <row r="1488" spans="8:12" x14ac:dyDescent="0.15">
      <c r="H1488" s="68" t="s">
        <v>2076</v>
      </c>
      <c r="K1488" s="68" t="s">
        <v>2076</v>
      </c>
      <c r="L1488" s="68" t="s">
        <v>2076</v>
      </c>
    </row>
    <row r="1489" spans="8:12" x14ac:dyDescent="0.15">
      <c r="H1489" s="68" t="s">
        <v>2077</v>
      </c>
      <c r="K1489" s="68" t="s">
        <v>2077</v>
      </c>
      <c r="L1489" s="68" t="s">
        <v>2077</v>
      </c>
    </row>
    <row r="1490" spans="8:12" x14ac:dyDescent="0.15">
      <c r="H1490" s="68" t="s">
        <v>2078</v>
      </c>
      <c r="K1490" s="68" t="s">
        <v>2078</v>
      </c>
      <c r="L1490" s="68" t="s">
        <v>2078</v>
      </c>
    </row>
    <row r="1491" spans="8:12" x14ac:dyDescent="0.15">
      <c r="H1491" s="68" t="s">
        <v>2079</v>
      </c>
      <c r="K1491" s="68" t="s">
        <v>2079</v>
      </c>
      <c r="L1491" s="68" t="s">
        <v>2079</v>
      </c>
    </row>
    <row r="1492" spans="8:12" x14ac:dyDescent="0.15">
      <c r="H1492" s="68" t="s">
        <v>2080</v>
      </c>
      <c r="K1492" s="68" t="s">
        <v>2080</v>
      </c>
      <c r="L1492" s="68" t="s">
        <v>2080</v>
      </c>
    </row>
    <row r="1493" spans="8:12" x14ac:dyDescent="0.15">
      <c r="H1493" s="68" t="s">
        <v>2081</v>
      </c>
      <c r="K1493" s="68" t="s">
        <v>2081</v>
      </c>
      <c r="L1493" s="68" t="s">
        <v>2081</v>
      </c>
    </row>
    <row r="1494" spans="8:12" x14ac:dyDescent="0.15">
      <c r="H1494" s="68" t="s">
        <v>2082</v>
      </c>
      <c r="K1494" s="68" t="s">
        <v>2082</v>
      </c>
      <c r="L1494" s="68" t="s">
        <v>2082</v>
      </c>
    </row>
    <row r="1495" spans="8:12" x14ac:dyDescent="0.15">
      <c r="H1495" s="68" t="s">
        <v>2083</v>
      </c>
      <c r="K1495" s="68" t="s">
        <v>2083</v>
      </c>
      <c r="L1495" s="68" t="s">
        <v>2083</v>
      </c>
    </row>
    <row r="1496" spans="8:12" x14ac:dyDescent="0.15">
      <c r="H1496" s="68" t="s">
        <v>2084</v>
      </c>
      <c r="K1496" s="68" t="s">
        <v>2084</v>
      </c>
      <c r="L1496" s="68" t="s">
        <v>2084</v>
      </c>
    </row>
    <row r="1497" spans="8:12" x14ac:dyDescent="0.15">
      <c r="H1497" s="68" t="s">
        <v>2085</v>
      </c>
      <c r="K1497" s="68" t="s">
        <v>2085</v>
      </c>
      <c r="L1497" s="68" t="s">
        <v>2085</v>
      </c>
    </row>
    <row r="1498" spans="8:12" x14ac:dyDescent="0.15">
      <c r="H1498" s="68" t="s">
        <v>2086</v>
      </c>
      <c r="K1498" s="68" t="s">
        <v>2086</v>
      </c>
      <c r="L1498" s="68" t="s">
        <v>2086</v>
      </c>
    </row>
    <row r="1499" spans="8:12" x14ac:dyDescent="0.15">
      <c r="H1499" s="68" t="s">
        <v>2087</v>
      </c>
      <c r="K1499" s="68" t="s">
        <v>2087</v>
      </c>
      <c r="L1499" s="68" t="s">
        <v>2087</v>
      </c>
    </row>
    <row r="1500" spans="8:12" x14ac:dyDescent="0.15">
      <c r="H1500" s="68" t="s">
        <v>2088</v>
      </c>
      <c r="K1500" s="68" t="s">
        <v>2088</v>
      </c>
      <c r="L1500" s="68" t="s">
        <v>2088</v>
      </c>
    </row>
    <row r="1501" spans="8:12" x14ac:dyDescent="0.15">
      <c r="H1501" s="68" t="s">
        <v>2089</v>
      </c>
      <c r="K1501" s="68" t="s">
        <v>2089</v>
      </c>
      <c r="L1501" s="68" t="s">
        <v>2089</v>
      </c>
    </row>
    <row r="1502" spans="8:12" x14ac:dyDescent="0.15">
      <c r="H1502" s="68" t="s">
        <v>2090</v>
      </c>
      <c r="K1502" s="68" t="s">
        <v>2090</v>
      </c>
      <c r="L1502" s="68" t="s">
        <v>2090</v>
      </c>
    </row>
    <row r="1503" spans="8:12" x14ac:dyDescent="0.15">
      <c r="H1503" s="68" t="s">
        <v>2091</v>
      </c>
      <c r="K1503" s="68" t="s">
        <v>2091</v>
      </c>
      <c r="L1503" s="68" t="s">
        <v>2091</v>
      </c>
    </row>
    <row r="1504" spans="8:12" x14ac:dyDescent="0.15">
      <c r="H1504" s="68" t="s">
        <v>2092</v>
      </c>
      <c r="K1504" s="68" t="s">
        <v>2092</v>
      </c>
      <c r="L1504" s="68" t="s">
        <v>2092</v>
      </c>
    </row>
    <row r="1505" spans="8:12" x14ac:dyDescent="0.15">
      <c r="H1505" s="68" t="s">
        <v>2093</v>
      </c>
      <c r="K1505" s="68" t="s">
        <v>2093</v>
      </c>
      <c r="L1505" s="68" t="s">
        <v>2093</v>
      </c>
    </row>
    <row r="1506" spans="8:12" x14ac:dyDescent="0.15">
      <c r="H1506" s="68" t="s">
        <v>2094</v>
      </c>
      <c r="K1506" s="68" t="s">
        <v>2094</v>
      </c>
      <c r="L1506" s="68" t="s">
        <v>2094</v>
      </c>
    </row>
    <row r="1507" spans="8:12" x14ac:dyDescent="0.15">
      <c r="H1507" s="68" t="s">
        <v>2095</v>
      </c>
      <c r="K1507" s="68" t="s">
        <v>2095</v>
      </c>
      <c r="L1507" s="68" t="s">
        <v>2095</v>
      </c>
    </row>
    <row r="1508" spans="8:12" x14ac:dyDescent="0.15">
      <c r="H1508" s="68" t="s">
        <v>2096</v>
      </c>
      <c r="K1508" s="68" t="s">
        <v>2096</v>
      </c>
      <c r="L1508" s="68" t="s">
        <v>2096</v>
      </c>
    </row>
    <row r="1509" spans="8:12" x14ac:dyDescent="0.15">
      <c r="H1509" s="68" t="s">
        <v>2097</v>
      </c>
      <c r="K1509" s="68" t="s">
        <v>2097</v>
      </c>
      <c r="L1509" s="68" t="s">
        <v>2097</v>
      </c>
    </row>
    <row r="1510" spans="8:12" x14ac:dyDescent="0.15">
      <c r="H1510" s="68" t="s">
        <v>2098</v>
      </c>
      <c r="K1510" s="68" t="s">
        <v>2098</v>
      </c>
      <c r="L1510" s="68" t="s">
        <v>2098</v>
      </c>
    </row>
    <row r="1511" spans="8:12" x14ac:dyDescent="0.15">
      <c r="H1511" s="68" t="s">
        <v>2099</v>
      </c>
      <c r="K1511" s="68" t="s">
        <v>2099</v>
      </c>
      <c r="L1511" s="68" t="s">
        <v>2099</v>
      </c>
    </row>
    <row r="1512" spans="8:12" x14ac:dyDescent="0.15">
      <c r="H1512" s="68" t="s">
        <v>2100</v>
      </c>
      <c r="K1512" s="68" t="s">
        <v>2100</v>
      </c>
      <c r="L1512" s="68" t="s">
        <v>2100</v>
      </c>
    </row>
    <row r="1513" spans="8:12" x14ac:dyDescent="0.15">
      <c r="H1513" s="68" t="s">
        <v>2101</v>
      </c>
      <c r="K1513" s="68" t="s">
        <v>2101</v>
      </c>
      <c r="L1513" s="68" t="s">
        <v>2101</v>
      </c>
    </row>
    <row r="1514" spans="8:12" x14ac:dyDescent="0.15">
      <c r="H1514" s="68" t="s">
        <v>2102</v>
      </c>
      <c r="K1514" s="68" t="s">
        <v>2102</v>
      </c>
      <c r="L1514" s="68" t="s">
        <v>2102</v>
      </c>
    </row>
    <row r="1515" spans="8:12" x14ac:dyDescent="0.15">
      <c r="H1515" s="68" t="s">
        <v>2103</v>
      </c>
      <c r="K1515" s="68" t="s">
        <v>2103</v>
      </c>
      <c r="L1515" s="68" t="s">
        <v>2103</v>
      </c>
    </row>
    <row r="1516" spans="8:12" x14ac:dyDescent="0.15">
      <c r="H1516" s="68" t="s">
        <v>2104</v>
      </c>
      <c r="K1516" s="68" t="s">
        <v>2104</v>
      </c>
      <c r="L1516" s="68" t="s">
        <v>2104</v>
      </c>
    </row>
    <row r="1517" spans="8:12" x14ac:dyDescent="0.15">
      <c r="H1517" s="68" t="s">
        <v>2105</v>
      </c>
      <c r="K1517" s="68" t="s">
        <v>2105</v>
      </c>
      <c r="L1517" s="68" t="s">
        <v>2105</v>
      </c>
    </row>
    <row r="1518" spans="8:12" x14ac:dyDescent="0.15">
      <c r="H1518" s="68" t="s">
        <v>2106</v>
      </c>
      <c r="K1518" s="68" t="s">
        <v>2106</v>
      </c>
      <c r="L1518" s="68" t="s">
        <v>2106</v>
      </c>
    </row>
    <row r="1519" spans="8:12" x14ac:dyDescent="0.15">
      <c r="H1519" s="68" t="s">
        <v>2107</v>
      </c>
      <c r="K1519" s="68" t="s">
        <v>2107</v>
      </c>
      <c r="L1519" s="68" t="s">
        <v>2107</v>
      </c>
    </row>
    <row r="1520" spans="8:12" x14ac:dyDescent="0.15">
      <c r="H1520" s="68" t="s">
        <v>2108</v>
      </c>
      <c r="K1520" s="68" t="s">
        <v>2108</v>
      </c>
      <c r="L1520" s="68" t="s">
        <v>2108</v>
      </c>
    </row>
    <row r="1521" spans="8:12" x14ac:dyDescent="0.15">
      <c r="H1521" s="68" t="s">
        <v>2109</v>
      </c>
      <c r="K1521" s="68" t="s">
        <v>2109</v>
      </c>
      <c r="L1521" s="68" t="s">
        <v>2109</v>
      </c>
    </row>
    <row r="1522" spans="8:12" x14ac:dyDescent="0.15">
      <c r="H1522" s="68" t="s">
        <v>2110</v>
      </c>
      <c r="K1522" s="68" t="s">
        <v>2110</v>
      </c>
      <c r="L1522" s="68" t="s">
        <v>2110</v>
      </c>
    </row>
    <row r="1523" spans="8:12" x14ac:dyDescent="0.15">
      <c r="H1523" s="68" t="s">
        <v>2111</v>
      </c>
      <c r="K1523" s="68" t="s">
        <v>2111</v>
      </c>
      <c r="L1523" s="68" t="s">
        <v>2111</v>
      </c>
    </row>
    <row r="1524" spans="8:12" x14ac:dyDescent="0.15">
      <c r="H1524" s="68" t="s">
        <v>2112</v>
      </c>
      <c r="K1524" s="68" t="s">
        <v>2112</v>
      </c>
      <c r="L1524" s="68" t="s">
        <v>2112</v>
      </c>
    </row>
    <row r="1525" spans="8:12" x14ac:dyDescent="0.15">
      <c r="H1525" s="68" t="s">
        <v>2113</v>
      </c>
      <c r="K1525" s="68" t="s">
        <v>2113</v>
      </c>
      <c r="L1525" s="68" t="s">
        <v>2113</v>
      </c>
    </row>
    <row r="1526" spans="8:12" x14ac:dyDescent="0.15">
      <c r="H1526" s="68" t="s">
        <v>2114</v>
      </c>
      <c r="K1526" s="68" t="s">
        <v>2114</v>
      </c>
      <c r="L1526" s="68" t="s">
        <v>2114</v>
      </c>
    </row>
    <row r="1527" spans="8:12" x14ac:dyDescent="0.15">
      <c r="H1527" s="68" t="s">
        <v>2115</v>
      </c>
      <c r="K1527" s="68" t="s">
        <v>2115</v>
      </c>
      <c r="L1527" s="68" t="s">
        <v>2115</v>
      </c>
    </row>
    <row r="1528" spans="8:12" x14ac:dyDescent="0.15">
      <c r="H1528" s="68" t="s">
        <v>2116</v>
      </c>
      <c r="K1528" s="68" t="s">
        <v>2116</v>
      </c>
      <c r="L1528" s="68" t="s">
        <v>2116</v>
      </c>
    </row>
    <row r="1529" spans="8:12" x14ac:dyDescent="0.15">
      <c r="H1529" s="68" t="s">
        <v>2117</v>
      </c>
      <c r="K1529" s="68" t="s">
        <v>2117</v>
      </c>
      <c r="L1529" s="68" t="s">
        <v>2117</v>
      </c>
    </row>
    <row r="1530" spans="8:12" x14ac:dyDescent="0.15">
      <c r="H1530" s="68" t="s">
        <v>2118</v>
      </c>
      <c r="K1530" s="68" t="s">
        <v>2118</v>
      </c>
      <c r="L1530" s="68" t="s">
        <v>2118</v>
      </c>
    </row>
    <row r="1531" spans="8:12" x14ac:dyDescent="0.15">
      <c r="H1531" s="68" t="s">
        <v>2119</v>
      </c>
      <c r="K1531" s="68" t="s">
        <v>2119</v>
      </c>
      <c r="L1531" s="68" t="s">
        <v>2119</v>
      </c>
    </row>
    <row r="1532" spans="8:12" x14ac:dyDescent="0.15">
      <c r="H1532" s="68" t="s">
        <v>2120</v>
      </c>
      <c r="K1532" s="68" t="s">
        <v>2120</v>
      </c>
      <c r="L1532" s="68" t="s">
        <v>2120</v>
      </c>
    </row>
    <row r="1533" spans="8:12" x14ac:dyDescent="0.15">
      <c r="H1533" s="68" t="s">
        <v>2121</v>
      </c>
      <c r="K1533" s="68" t="s">
        <v>2121</v>
      </c>
      <c r="L1533" s="68" t="s">
        <v>2121</v>
      </c>
    </row>
    <row r="1534" spans="8:12" x14ac:dyDescent="0.15">
      <c r="H1534" s="68" t="s">
        <v>2122</v>
      </c>
      <c r="K1534" s="68" t="s">
        <v>2122</v>
      </c>
      <c r="L1534" s="68" t="s">
        <v>2122</v>
      </c>
    </row>
    <row r="1535" spans="8:12" x14ac:dyDescent="0.15">
      <c r="H1535" s="68" t="s">
        <v>2123</v>
      </c>
      <c r="K1535" s="68" t="s">
        <v>2123</v>
      </c>
      <c r="L1535" s="68" t="s">
        <v>2123</v>
      </c>
    </row>
    <row r="1536" spans="8:12" x14ac:dyDescent="0.15">
      <c r="H1536" s="68" t="s">
        <v>2124</v>
      </c>
      <c r="K1536" s="68" t="s">
        <v>2124</v>
      </c>
      <c r="L1536" s="68" t="s">
        <v>2124</v>
      </c>
    </row>
    <row r="1537" spans="8:12" x14ac:dyDescent="0.15">
      <c r="H1537" s="68" t="s">
        <v>2125</v>
      </c>
      <c r="K1537" s="68" t="s">
        <v>2125</v>
      </c>
      <c r="L1537" s="68" t="s">
        <v>2125</v>
      </c>
    </row>
    <row r="1538" spans="8:12" x14ac:dyDescent="0.15">
      <c r="H1538" s="68" t="s">
        <v>2126</v>
      </c>
      <c r="K1538" s="68" t="s">
        <v>2126</v>
      </c>
      <c r="L1538" s="68" t="s">
        <v>2126</v>
      </c>
    </row>
    <row r="1539" spans="8:12" x14ac:dyDescent="0.15">
      <c r="H1539" s="68" t="s">
        <v>2127</v>
      </c>
      <c r="K1539" s="68" t="s">
        <v>2127</v>
      </c>
      <c r="L1539" s="68" t="s">
        <v>2127</v>
      </c>
    </row>
    <row r="1540" spans="8:12" x14ac:dyDescent="0.15">
      <c r="H1540" s="68" t="s">
        <v>2128</v>
      </c>
      <c r="K1540" s="68" t="s">
        <v>2128</v>
      </c>
      <c r="L1540" s="68" t="s">
        <v>2128</v>
      </c>
    </row>
    <row r="1541" spans="8:12" x14ac:dyDescent="0.15">
      <c r="H1541" s="68" t="s">
        <v>2129</v>
      </c>
      <c r="K1541" s="68" t="s">
        <v>2129</v>
      </c>
      <c r="L1541" s="68" t="s">
        <v>2129</v>
      </c>
    </row>
    <row r="1542" spans="8:12" x14ac:dyDescent="0.15">
      <c r="H1542" s="68" t="s">
        <v>2130</v>
      </c>
      <c r="K1542" s="68" t="s">
        <v>2130</v>
      </c>
      <c r="L1542" s="68" t="s">
        <v>2130</v>
      </c>
    </row>
    <row r="1543" spans="8:12" x14ac:dyDescent="0.15">
      <c r="H1543" s="68" t="s">
        <v>2131</v>
      </c>
      <c r="K1543" s="68" t="s">
        <v>2131</v>
      </c>
      <c r="L1543" s="68" t="s">
        <v>2131</v>
      </c>
    </row>
    <row r="1544" spans="8:12" x14ac:dyDescent="0.15">
      <c r="H1544" s="68" t="s">
        <v>2132</v>
      </c>
      <c r="K1544" s="68" t="s">
        <v>2132</v>
      </c>
      <c r="L1544" s="68" t="s">
        <v>2132</v>
      </c>
    </row>
    <row r="1545" spans="8:12" x14ac:dyDescent="0.15">
      <c r="H1545" s="68" t="s">
        <v>2133</v>
      </c>
      <c r="K1545" s="68" t="s">
        <v>2133</v>
      </c>
      <c r="L1545" s="68" t="s">
        <v>2133</v>
      </c>
    </row>
    <row r="1546" spans="8:12" x14ac:dyDescent="0.15">
      <c r="H1546" s="68" t="s">
        <v>2134</v>
      </c>
      <c r="K1546" s="68" t="s">
        <v>2134</v>
      </c>
      <c r="L1546" s="68" t="s">
        <v>2134</v>
      </c>
    </row>
    <row r="1547" spans="8:12" x14ac:dyDescent="0.15">
      <c r="H1547" s="68" t="s">
        <v>2135</v>
      </c>
      <c r="K1547" s="68" t="s">
        <v>2135</v>
      </c>
      <c r="L1547" s="68" t="s">
        <v>2135</v>
      </c>
    </row>
    <row r="1548" spans="8:12" x14ac:dyDescent="0.15">
      <c r="H1548" s="68" t="s">
        <v>2136</v>
      </c>
      <c r="K1548" s="68" t="s">
        <v>2136</v>
      </c>
      <c r="L1548" s="68" t="s">
        <v>2136</v>
      </c>
    </row>
    <row r="1549" spans="8:12" x14ac:dyDescent="0.15">
      <c r="H1549" s="68" t="s">
        <v>2137</v>
      </c>
      <c r="K1549" s="68" t="s">
        <v>2137</v>
      </c>
      <c r="L1549" s="68" t="s">
        <v>2137</v>
      </c>
    </row>
    <row r="1550" spans="8:12" x14ac:dyDescent="0.15">
      <c r="H1550" s="68" t="s">
        <v>2138</v>
      </c>
      <c r="K1550" s="68" t="s">
        <v>2138</v>
      </c>
      <c r="L1550" s="68" t="s">
        <v>2138</v>
      </c>
    </row>
    <row r="1551" spans="8:12" x14ac:dyDescent="0.15">
      <c r="H1551" s="68" t="s">
        <v>2139</v>
      </c>
      <c r="K1551" s="68" t="s">
        <v>2139</v>
      </c>
      <c r="L1551" s="68" t="s">
        <v>2139</v>
      </c>
    </row>
    <row r="1552" spans="8:12" x14ac:dyDescent="0.15">
      <c r="H1552" s="68" t="s">
        <v>2140</v>
      </c>
      <c r="K1552" s="68" t="s">
        <v>2140</v>
      </c>
      <c r="L1552" s="68" t="s">
        <v>2140</v>
      </c>
    </row>
    <row r="1553" spans="8:12" x14ac:dyDescent="0.15">
      <c r="H1553" s="68" t="s">
        <v>2141</v>
      </c>
      <c r="K1553" s="68" t="s">
        <v>2141</v>
      </c>
      <c r="L1553" s="68" t="s">
        <v>2141</v>
      </c>
    </row>
    <row r="1554" spans="8:12" x14ac:dyDescent="0.15">
      <c r="H1554" s="68" t="s">
        <v>2142</v>
      </c>
      <c r="K1554" s="68" t="s">
        <v>2142</v>
      </c>
      <c r="L1554" s="68" t="s">
        <v>2142</v>
      </c>
    </row>
    <row r="1555" spans="8:12" x14ac:dyDescent="0.15">
      <c r="H1555" s="68" t="s">
        <v>2143</v>
      </c>
      <c r="K1555" s="68" t="s">
        <v>2143</v>
      </c>
      <c r="L1555" s="68" t="s">
        <v>2143</v>
      </c>
    </row>
    <row r="1556" spans="8:12" x14ac:dyDescent="0.15">
      <c r="H1556" s="68" t="s">
        <v>2144</v>
      </c>
      <c r="K1556" s="68" t="s">
        <v>2144</v>
      </c>
      <c r="L1556" s="68" t="s">
        <v>2144</v>
      </c>
    </row>
    <row r="1557" spans="8:12" x14ac:dyDescent="0.15">
      <c r="H1557" s="68" t="s">
        <v>2145</v>
      </c>
      <c r="K1557" s="68" t="s">
        <v>2145</v>
      </c>
      <c r="L1557" s="68" t="s">
        <v>2145</v>
      </c>
    </row>
    <row r="1558" spans="8:12" x14ac:dyDescent="0.15">
      <c r="H1558" s="68" t="s">
        <v>2146</v>
      </c>
      <c r="K1558" s="68" t="s">
        <v>2146</v>
      </c>
      <c r="L1558" s="68" t="s">
        <v>2146</v>
      </c>
    </row>
    <row r="1559" spans="8:12" x14ac:dyDescent="0.15">
      <c r="H1559" s="68" t="s">
        <v>2147</v>
      </c>
      <c r="K1559" s="68" t="s">
        <v>2147</v>
      </c>
      <c r="L1559" s="68" t="s">
        <v>2147</v>
      </c>
    </row>
    <row r="1560" spans="8:12" x14ac:dyDescent="0.15">
      <c r="H1560" s="68" t="s">
        <v>2148</v>
      </c>
      <c r="K1560" s="68" t="s">
        <v>2148</v>
      </c>
      <c r="L1560" s="68" t="s">
        <v>2148</v>
      </c>
    </row>
    <row r="1561" spans="8:12" x14ac:dyDescent="0.15">
      <c r="H1561" s="68" t="s">
        <v>2149</v>
      </c>
      <c r="K1561" s="68" t="s">
        <v>2149</v>
      </c>
      <c r="L1561" s="68" t="s">
        <v>2149</v>
      </c>
    </row>
    <row r="1562" spans="8:12" x14ac:dyDescent="0.15">
      <c r="H1562" s="68" t="s">
        <v>2150</v>
      </c>
      <c r="K1562" s="68" t="s">
        <v>2150</v>
      </c>
      <c r="L1562" s="68" t="s">
        <v>2150</v>
      </c>
    </row>
    <row r="1563" spans="8:12" x14ac:dyDescent="0.15">
      <c r="H1563" s="68" t="s">
        <v>2151</v>
      </c>
      <c r="K1563" s="68" t="s">
        <v>2151</v>
      </c>
      <c r="L1563" s="68" t="s">
        <v>2151</v>
      </c>
    </row>
    <row r="1564" spans="8:12" x14ac:dyDescent="0.15">
      <c r="H1564" s="68" t="s">
        <v>2152</v>
      </c>
      <c r="K1564" s="68" t="s">
        <v>2152</v>
      </c>
      <c r="L1564" s="68" t="s">
        <v>2152</v>
      </c>
    </row>
    <row r="1565" spans="8:12" x14ac:dyDescent="0.15">
      <c r="H1565" s="68" t="s">
        <v>2153</v>
      </c>
      <c r="K1565" s="68" t="s">
        <v>2153</v>
      </c>
      <c r="L1565" s="68" t="s">
        <v>2153</v>
      </c>
    </row>
    <row r="1566" spans="8:12" x14ac:dyDescent="0.15">
      <c r="H1566" s="68" t="s">
        <v>2154</v>
      </c>
      <c r="K1566" s="68" t="s">
        <v>2154</v>
      </c>
      <c r="L1566" s="68" t="s">
        <v>2154</v>
      </c>
    </row>
    <row r="1567" spans="8:12" x14ac:dyDescent="0.15">
      <c r="H1567" s="68" t="s">
        <v>2155</v>
      </c>
      <c r="K1567" s="68" t="s">
        <v>2155</v>
      </c>
      <c r="L1567" s="68" t="s">
        <v>2155</v>
      </c>
    </row>
    <row r="1568" spans="8:12" x14ac:dyDescent="0.15">
      <c r="H1568" s="68" t="s">
        <v>2156</v>
      </c>
      <c r="K1568" s="68" t="s">
        <v>2156</v>
      </c>
      <c r="L1568" s="68" t="s">
        <v>2156</v>
      </c>
    </row>
    <row r="1569" spans="8:12" x14ac:dyDescent="0.15">
      <c r="H1569" s="68" t="s">
        <v>2157</v>
      </c>
      <c r="K1569" s="68" t="s">
        <v>2157</v>
      </c>
      <c r="L1569" s="68" t="s">
        <v>2157</v>
      </c>
    </row>
    <row r="1570" spans="8:12" x14ac:dyDescent="0.15">
      <c r="H1570" s="68" t="s">
        <v>2158</v>
      </c>
      <c r="K1570" s="68" t="s">
        <v>2158</v>
      </c>
      <c r="L1570" s="68" t="s">
        <v>2158</v>
      </c>
    </row>
    <row r="1571" spans="8:12" x14ac:dyDescent="0.15">
      <c r="H1571" s="68" t="s">
        <v>2159</v>
      </c>
      <c r="K1571" s="68" t="s">
        <v>2159</v>
      </c>
      <c r="L1571" s="266">
        <v>16</v>
      </c>
    </row>
    <row r="1572" spans="8:12" x14ac:dyDescent="0.15">
      <c r="H1572" s="68" t="s">
        <v>2160</v>
      </c>
      <c r="K1572" s="68" t="s">
        <v>2160</v>
      </c>
      <c r="L1572" s="266">
        <v>26</v>
      </c>
    </row>
    <row r="1573" spans="8:12" x14ac:dyDescent="0.15">
      <c r="H1573" s="68" t="s">
        <v>2161</v>
      </c>
      <c r="K1573" s="68" t="s">
        <v>2161</v>
      </c>
      <c r="L1573" s="266">
        <v>36</v>
      </c>
    </row>
    <row r="1574" spans="8:12" x14ac:dyDescent="0.15">
      <c r="H1574" s="68" t="s">
        <v>2162</v>
      </c>
      <c r="K1574" s="68" t="s">
        <v>2162</v>
      </c>
      <c r="L1574" s="266">
        <v>46</v>
      </c>
    </row>
    <row r="1575" spans="8:12" x14ac:dyDescent="0.15">
      <c r="H1575" s="68" t="s">
        <v>2163</v>
      </c>
      <c r="K1575" s="68" t="s">
        <v>2163</v>
      </c>
      <c r="L1575" s="266">
        <v>56</v>
      </c>
    </row>
    <row r="1576" spans="8:12" x14ac:dyDescent="0.15">
      <c r="H1576" s="68" t="s">
        <v>2164</v>
      </c>
      <c r="K1576" s="68" t="s">
        <v>2164</v>
      </c>
      <c r="L1576" s="266">
        <v>66</v>
      </c>
    </row>
    <row r="1577" spans="8:12" x14ac:dyDescent="0.15">
      <c r="H1577" s="68" t="s">
        <v>2165</v>
      </c>
      <c r="K1577" s="68" t="s">
        <v>2165</v>
      </c>
      <c r="L1577" s="266">
        <v>76</v>
      </c>
    </row>
    <row r="1578" spans="8:12" x14ac:dyDescent="0.15">
      <c r="H1578" s="68" t="s">
        <v>2166</v>
      </c>
      <c r="K1578" s="68" t="s">
        <v>2166</v>
      </c>
      <c r="L1578" s="266">
        <v>86</v>
      </c>
    </row>
    <row r="1579" spans="8:12" x14ac:dyDescent="0.15">
      <c r="H1579" s="68" t="s">
        <v>2167</v>
      </c>
      <c r="K1579" s="68" t="s">
        <v>2167</v>
      </c>
      <c r="L1579" s="266">
        <v>96</v>
      </c>
    </row>
    <row r="1580" spans="8:12" x14ac:dyDescent="0.15">
      <c r="H1580" s="68" t="s">
        <v>506</v>
      </c>
      <c r="K1580" s="68" t="s">
        <v>506</v>
      </c>
      <c r="L1580" s="266">
        <v>16</v>
      </c>
    </row>
    <row r="1581" spans="8:12" x14ac:dyDescent="0.15">
      <c r="H1581" s="68" t="s">
        <v>2168</v>
      </c>
      <c r="K1581" s="68" t="s">
        <v>2168</v>
      </c>
      <c r="L1581" s="266">
        <v>116</v>
      </c>
    </row>
    <row r="1582" spans="8:12" x14ac:dyDescent="0.15">
      <c r="H1582" s="68" t="s">
        <v>2169</v>
      </c>
      <c r="K1582" s="68" t="s">
        <v>2169</v>
      </c>
      <c r="L1582" s="266">
        <v>126</v>
      </c>
    </row>
    <row r="1583" spans="8:12" x14ac:dyDescent="0.15">
      <c r="H1583" s="68" t="s">
        <v>2170</v>
      </c>
      <c r="K1583" s="68" t="s">
        <v>2170</v>
      </c>
      <c r="L1583" s="266">
        <v>136</v>
      </c>
    </row>
    <row r="1584" spans="8:12" x14ac:dyDescent="0.15">
      <c r="H1584" s="68" t="s">
        <v>2171</v>
      </c>
      <c r="K1584" s="68" t="s">
        <v>2171</v>
      </c>
      <c r="L1584" s="266">
        <v>146</v>
      </c>
    </row>
    <row r="1585" spans="8:12" x14ac:dyDescent="0.15">
      <c r="H1585" s="68" t="s">
        <v>2172</v>
      </c>
      <c r="K1585" s="68" t="s">
        <v>2172</v>
      </c>
      <c r="L1585" s="266">
        <v>156</v>
      </c>
    </row>
    <row r="1586" spans="8:12" x14ac:dyDescent="0.15">
      <c r="H1586" s="68" t="s">
        <v>2173</v>
      </c>
      <c r="K1586" s="68" t="s">
        <v>2173</v>
      </c>
      <c r="L1586" s="266">
        <v>166</v>
      </c>
    </row>
    <row r="1587" spans="8:12" x14ac:dyDescent="0.15">
      <c r="H1587" s="68" t="s">
        <v>2174</v>
      </c>
      <c r="K1587" s="68" t="s">
        <v>2174</v>
      </c>
      <c r="L1587" s="266">
        <v>176</v>
      </c>
    </row>
    <row r="1588" spans="8:12" x14ac:dyDescent="0.15">
      <c r="H1588" s="68" t="s">
        <v>2175</v>
      </c>
      <c r="K1588" s="68" t="s">
        <v>2175</v>
      </c>
      <c r="L1588" s="266">
        <v>186</v>
      </c>
    </row>
    <row r="1589" spans="8:12" x14ac:dyDescent="0.15">
      <c r="H1589" s="68" t="s">
        <v>2176</v>
      </c>
      <c r="K1589" s="68" t="s">
        <v>2176</v>
      </c>
      <c r="L1589" s="266">
        <v>196</v>
      </c>
    </row>
    <row r="1590" spans="8:12" x14ac:dyDescent="0.15">
      <c r="H1590" s="68" t="s">
        <v>2177</v>
      </c>
      <c r="K1590" s="68" t="s">
        <v>2177</v>
      </c>
      <c r="L1590" s="266">
        <v>216</v>
      </c>
    </row>
    <row r="1591" spans="8:12" x14ac:dyDescent="0.15">
      <c r="H1591" s="68" t="s">
        <v>2178</v>
      </c>
      <c r="K1591" s="68" t="s">
        <v>2178</v>
      </c>
      <c r="L1591" s="266">
        <v>226</v>
      </c>
    </row>
    <row r="1592" spans="8:12" x14ac:dyDescent="0.15">
      <c r="H1592" s="68" t="s">
        <v>2179</v>
      </c>
      <c r="K1592" s="68" t="s">
        <v>2179</v>
      </c>
      <c r="L1592" s="266">
        <v>236</v>
      </c>
    </row>
    <row r="1593" spans="8:12" x14ac:dyDescent="0.15">
      <c r="H1593" s="68" t="s">
        <v>2180</v>
      </c>
      <c r="K1593" s="68" t="s">
        <v>2180</v>
      </c>
      <c r="L1593" s="266">
        <v>246</v>
      </c>
    </row>
    <row r="1594" spans="8:12" x14ac:dyDescent="0.15">
      <c r="H1594" s="68" t="s">
        <v>2181</v>
      </c>
      <c r="K1594" s="68" t="s">
        <v>2181</v>
      </c>
      <c r="L1594" s="266">
        <v>256</v>
      </c>
    </row>
    <row r="1595" spans="8:12" x14ac:dyDescent="0.15">
      <c r="H1595" s="68" t="s">
        <v>2182</v>
      </c>
      <c r="K1595" s="68" t="s">
        <v>2182</v>
      </c>
      <c r="L1595" s="266">
        <v>266</v>
      </c>
    </row>
    <row r="1596" spans="8:12" x14ac:dyDescent="0.15">
      <c r="H1596" s="68" t="s">
        <v>2183</v>
      </c>
      <c r="K1596" s="68" t="s">
        <v>2183</v>
      </c>
      <c r="L1596" s="266">
        <v>276</v>
      </c>
    </row>
    <row r="1597" spans="8:12" x14ac:dyDescent="0.15">
      <c r="H1597" s="68" t="s">
        <v>2184</v>
      </c>
      <c r="K1597" s="68" t="s">
        <v>2184</v>
      </c>
      <c r="L1597" s="266">
        <v>286</v>
      </c>
    </row>
    <row r="1598" spans="8:12" x14ac:dyDescent="0.15">
      <c r="H1598" s="68" t="s">
        <v>2185</v>
      </c>
      <c r="K1598" s="68" t="s">
        <v>2185</v>
      </c>
      <c r="L1598" s="266">
        <v>296</v>
      </c>
    </row>
    <row r="1599" spans="8:12" x14ac:dyDescent="0.15">
      <c r="H1599" s="68" t="s">
        <v>2186</v>
      </c>
      <c r="K1599" s="68" t="s">
        <v>2186</v>
      </c>
      <c r="L1599" s="266">
        <v>316</v>
      </c>
    </row>
    <row r="1600" spans="8:12" x14ac:dyDescent="0.15">
      <c r="H1600" s="68" t="s">
        <v>2187</v>
      </c>
      <c r="K1600" s="68" t="s">
        <v>2187</v>
      </c>
      <c r="L1600" s="266">
        <v>326</v>
      </c>
    </row>
    <row r="1601" spans="8:12" x14ac:dyDescent="0.15">
      <c r="H1601" s="68" t="s">
        <v>2188</v>
      </c>
      <c r="K1601" s="68" t="s">
        <v>2188</v>
      </c>
      <c r="L1601" s="266">
        <v>336</v>
      </c>
    </row>
    <row r="1602" spans="8:12" x14ac:dyDescent="0.15">
      <c r="H1602" s="68" t="s">
        <v>2189</v>
      </c>
      <c r="K1602" s="68" t="s">
        <v>2189</v>
      </c>
      <c r="L1602" s="266">
        <v>346</v>
      </c>
    </row>
    <row r="1603" spans="8:12" x14ac:dyDescent="0.15">
      <c r="H1603" s="68" t="s">
        <v>2190</v>
      </c>
      <c r="K1603" s="68" t="s">
        <v>2190</v>
      </c>
      <c r="L1603" s="266">
        <v>356</v>
      </c>
    </row>
    <row r="1604" spans="8:12" x14ac:dyDescent="0.15">
      <c r="H1604" s="68" t="s">
        <v>2191</v>
      </c>
      <c r="K1604" s="68" t="s">
        <v>2191</v>
      </c>
      <c r="L1604" s="266">
        <v>366</v>
      </c>
    </row>
    <row r="1605" spans="8:12" x14ac:dyDescent="0.15">
      <c r="H1605" s="68" t="s">
        <v>2192</v>
      </c>
      <c r="K1605" s="68" t="s">
        <v>2192</v>
      </c>
      <c r="L1605" s="266">
        <v>376</v>
      </c>
    </row>
    <row r="1606" spans="8:12" x14ac:dyDescent="0.15">
      <c r="H1606" s="68" t="s">
        <v>2193</v>
      </c>
      <c r="K1606" s="68" t="s">
        <v>2193</v>
      </c>
      <c r="L1606" s="266">
        <v>386</v>
      </c>
    </row>
    <row r="1607" spans="8:12" x14ac:dyDescent="0.15">
      <c r="H1607" s="68" t="s">
        <v>2194</v>
      </c>
      <c r="K1607" s="68" t="s">
        <v>2194</v>
      </c>
      <c r="L1607" s="266">
        <v>396</v>
      </c>
    </row>
    <row r="1608" spans="8:12" x14ac:dyDescent="0.15">
      <c r="H1608" s="68" t="s">
        <v>2195</v>
      </c>
      <c r="K1608" s="68" t="s">
        <v>2195</v>
      </c>
      <c r="L1608" s="266">
        <v>416</v>
      </c>
    </row>
    <row r="1609" spans="8:12" x14ac:dyDescent="0.15">
      <c r="H1609" s="68" t="s">
        <v>2196</v>
      </c>
      <c r="K1609" s="68" t="s">
        <v>2196</v>
      </c>
      <c r="L1609" s="266">
        <v>426</v>
      </c>
    </row>
    <row r="1610" spans="8:12" x14ac:dyDescent="0.15">
      <c r="H1610" s="68" t="s">
        <v>2197</v>
      </c>
      <c r="K1610" s="68" t="s">
        <v>2197</v>
      </c>
      <c r="L1610" s="266">
        <v>436</v>
      </c>
    </row>
    <row r="1611" spans="8:12" x14ac:dyDescent="0.15">
      <c r="H1611" s="68" t="s">
        <v>2198</v>
      </c>
      <c r="K1611" s="68" t="s">
        <v>2198</v>
      </c>
      <c r="L1611" s="266">
        <v>446</v>
      </c>
    </row>
    <row r="1612" spans="8:12" x14ac:dyDescent="0.15">
      <c r="H1612" s="68" t="s">
        <v>2199</v>
      </c>
      <c r="K1612" s="68" t="s">
        <v>2199</v>
      </c>
      <c r="L1612" s="266">
        <v>456</v>
      </c>
    </row>
    <row r="1613" spans="8:12" x14ac:dyDescent="0.15">
      <c r="H1613" s="68" t="s">
        <v>2200</v>
      </c>
      <c r="K1613" s="68" t="s">
        <v>2200</v>
      </c>
      <c r="L1613" s="266">
        <v>466</v>
      </c>
    </row>
    <row r="1614" spans="8:12" x14ac:dyDescent="0.15">
      <c r="H1614" s="68" t="s">
        <v>2201</v>
      </c>
      <c r="K1614" s="68" t="s">
        <v>2201</v>
      </c>
      <c r="L1614" s="266">
        <v>476</v>
      </c>
    </row>
    <row r="1615" spans="8:12" x14ac:dyDescent="0.15">
      <c r="H1615" s="68" t="s">
        <v>2202</v>
      </c>
      <c r="K1615" s="68" t="s">
        <v>2202</v>
      </c>
      <c r="L1615" s="266">
        <v>486</v>
      </c>
    </row>
    <row r="1616" spans="8:12" x14ac:dyDescent="0.15">
      <c r="H1616" s="68" t="s">
        <v>2203</v>
      </c>
      <c r="K1616" s="68" t="s">
        <v>2203</v>
      </c>
      <c r="L1616" s="266">
        <v>496</v>
      </c>
    </row>
    <row r="1617" spans="8:12" x14ac:dyDescent="0.15">
      <c r="H1617" s="68" t="s">
        <v>2204</v>
      </c>
      <c r="K1617" s="68" t="s">
        <v>2204</v>
      </c>
      <c r="L1617" s="266">
        <v>516</v>
      </c>
    </row>
    <row r="1618" spans="8:12" x14ac:dyDescent="0.15">
      <c r="H1618" s="68" t="s">
        <v>2205</v>
      </c>
      <c r="K1618" s="68" t="s">
        <v>2205</v>
      </c>
      <c r="L1618" s="266">
        <v>526</v>
      </c>
    </row>
    <row r="1619" spans="8:12" x14ac:dyDescent="0.15">
      <c r="H1619" s="68" t="s">
        <v>2206</v>
      </c>
      <c r="K1619" s="68" t="s">
        <v>2206</v>
      </c>
      <c r="L1619" s="266">
        <v>536</v>
      </c>
    </row>
    <row r="1620" spans="8:12" x14ac:dyDescent="0.15">
      <c r="H1620" s="68" t="s">
        <v>2207</v>
      </c>
      <c r="K1620" s="68" t="s">
        <v>2207</v>
      </c>
      <c r="L1620" s="266">
        <v>546</v>
      </c>
    </row>
    <row r="1621" spans="8:12" x14ac:dyDescent="0.15">
      <c r="H1621" s="68" t="s">
        <v>2208</v>
      </c>
      <c r="K1621" s="68" t="s">
        <v>2208</v>
      </c>
      <c r="L1621" s="266">
        <v>556</v>
      </c>
    </row>
    <row r="1622" spans="8:12" x14ac:dyDescent="0.15">
      <c r="H1622" s="68" t="s">
        <v>2209</v>
      </c>
      <c r="K1622" s="68" t="s">
        <v>2209</v>
      </c>
      <c r="L1622" s="266">
        <v>566</v>
      </c>
    </row>
    <row r="1623" spans="8:12" x14ac:dyDescent="0.15">
      <c r="H1623" s="68" t="s">
        <v>2210</v>
      </c>
      <c r="K1623" s="68" t="s">
        <v>2210</v>
      </c>
      <c r="L1623" s="266">
        <v>576</v>
      </c>
    </row>
    <row r="1624" spans="8:12" x14ac:dyDescent="0.15">
      <c r="H1624" s="68" t="s">
        <v>2211</v>
      </c>
      <c r="K1624" s="68" t="s">
        <v>2211</v>
      </c>
      <c r="L1624" s="266">
        <v>586</v>
      </c>
    </row>
    <row r="1625" spans="8:12" x14ac:dyDescent="0.15">
      <c r="H1625" s="68" t="s">
        <v>2212</v>
      </c>
      <c r="K1625" s="68" t="s">
        <v>2212</v>
      </c>
      <c r="L1625" s="266">
        <v>596</v>
      </c>
    </row>
    <row r="1626" spans="8:12" x14ac:dyDescent="0.15">
      <c r="H1626" s="68" t="s">
        <v>2213</v>
      </c>
      <c r="K1626" s="68" t="s">
        <v>2213</v>
      </c>
      <c r="L1626" s="266">
        <v>616</v>
      </c>
    </row>
    <row r="1627" spans="8:12" x14ac:dyDescent="0.15">
      <c r="H1627" s="68" t="s">
        <v>2214</v>
      </c>
      <c r="K1627" s="68" t="s">
        <v>2214</v>
      </c>
      <c r="L1627" s="266">
        <v>626</v>
      </c>
    </row>
    <row r="1628" spans="8:12" x14ac:dyDescent="0.15">
      <c r="H1628" s="68" t="s">
        <v>2215</v>
      </c>
      <c r="K1628" s="68" t="s">
        <v>2215</v>
      </c>
      <c r="L1628" s="266">
        <v>636</v>
      </c>
    </row>
    <row r="1629" spans="8:12" x14ac:dyDescent="0.15">
      <c r="H1629" s="68" t="s">
        <v>2216</v>
      </c>
      <c r="K1629" s="68" t="s">
        <v>2216</v>
      </c>
      <c r="L1629" s="266">
        <v>646</v>
      </c>
    </row>
    <row r="1630" spans="8:12" x14ac:dyDescent="0.15">
      <c r="H1630" s="68" t="s">
        <v>2217</v>
      </c>
      <c r="K1630" s="68" t="s">
        <v>2217</v>
      </c>
      <c r="L1630" s="266">
        <v>656</v>
      </c>
    </row>
    <row r="1631" spans="8:12" x14ac:dyDescent="0.15">
      <c r="H1631" s="68" t="s">
        <v>2218</v>
      </c>
      <c r="K1631" s="68" t="s">
        <v>2218</v>
      </c>
      <c r="L1631" s="266">
        <v>666</v>
      </c>
    </row>
    <row r="1632" spans="8:12" x14ac:dyDescent="0.15">
      <c r="H1632" s="68" t="s">
        <v>2219</v>
      </c>
      <c r="K1632" s="68" t="s">
        <v>2219</v>
      </c>
      <c r="L1632" s="266">
        <v>676</v>
      </c>
    </row>
    <row r="1633" spans="8:12" x14ac:dyDescent="0.15">
      <c r="H1633" s="68" t="s">
        <v>2220</v>
      </c>
      <c r="K1633" s="68" t="s">
        <v>2220</v>
      </c>
      <c r="L1633" s="266">
        <v>686</v>
      </c>
    </row>
    <row r="1634" spans="8:12" x14ac:dyDescent="0.15">
      <c r="H1634" s="68" t="s">
        <v>2221</v>
      </c>
      <c r="K1634" s="68" t="s">
        <v>2221</v>
      </c>
      <c r="L1634" s="266">
        <v>696</v>
      </c>
    </row>
    <row r="1635" spans="8:12" x14ac:dyDescent="0.15">
      <c r="H1635" s="68" t="s">
        <v>2222</v>
      </c>
      <c r="K1635" s="68" t="s">
        <v>2222</v>
      </c>
      <c r="L1635" s="266">
        <v>716</v>
      </c>
    </row>
    <row r="1636" spans="8:12" x14ac:dyDescent="0.15">
      <c r="H1636" s="68" t="s">
        <v>2223</v>
      </c>
      <c r="K1636" s="68" t="s">
        <v>2223</v>
      </c>
      <c r="L1636" s="266">
        <v>726</v>
      </c>
    </row>
    <row r="1637" spans="8:12" x14ac:dyDescent="0.15">
      <c r="H1637" s="68" t="s">
        <v>2224</v>
      </c>
      <c r="K1637" s="68" t="s">
        <v>2224</v>
      </c>
      <c r="L1637" s="266">
        <v>736</v>
      </c>
    </row>
    <row r="1638" spans="8:12" x14ac:dyDescent="0.15">
      <c r="H1638" s="68" t="s">
        <v>2225</v>
      </c>
      <c r="K1638" s="68" t="s">
        <v>2225</v>
      </c>
      <c r="L1638" s="266">
        <v>746</v>
      </c>
    </row>
    <row r="1639" spans="8:12" x14ac:dyDescent="0.15">
      <c r="H1639" s="68" t="s">
        <v>2226</v>
      </c>
      <c r="K1639" s="68" t="s">
        <v>2226</v>
      </c>
      <c r="L1639" s="266">
        <v>756</v>
      </c>
    </row>
    <row r="1640" spans="8:12" x14ac:dyDescent="0.15">
      <c r="H1640" s="68" t="s">
        <v>2227</v>
      </c>
      <c r="K1640" s="68" t="s">
        <v>2227</v>
      </c>
      <c r="L1640" s="266">
        <v>766</v>
      </c>
    </row>
    <row r="1641" spans="8:12" x14ac:dyDescent="0.15">
      <c r="H1641" s="68" t="s">
        <v>2228</v>
      </c>
      <c r="K1641" s="68" t="s">
        <v>2228</v>
      </c>
      <c r="L1641" s="266">
        <v>776</v>
      </c>
    </row>
    <row r="1642" spans="8:12" x14ac:dyDescent="0.15">
      <c r="H1642" s="68" t="s">
        <v>2229</v>
      </c>
      <c r="K1642" s="68" t="s">
        <v>2229</v>
      </c>
      <c r="L1642" s="266">
        <v>786</v>
      </c>
    </row>
    <row r="1643" spans="8:12" x14ac:dyDescent="0.15">
      <c r="H1643" s="68" t="s">
        <v>2230</v>
      </c>
      <c r="K1643" s="68" t="s">
        <v>2230</v>
      </c>
      <c r="L1643" s="266">
        <v>796</v>
      </c>
    </row>
    <row r="1644" spans="8:12" x14ac:dyDescent="0.15">
      <c r="H1644" s="68" t="s">
        <v>2231</v>
      </c>
      <c r="K1644" s="68" t="s">
        <v>2231</v>
      </c>
      <c r="L1644" s="266">
        <v>816</v>
      </c>
    </row>
    <row r="1645" spans="8:12" x14ac:dyDescent="0.15">
      <c r="H1645" s="68" t="s">
        <v>2232</v>
      </c>
      <c r="K1645" s="68" t="s">
        <v>2232</v>
      </c>
      <c r="L1645" s="266">
        <v>826</v>
      </c>
    </row>
    <row r="1646" spans="8:12" x14ac:dyDescent="0.15">
      <c r="H1646" s="68" t="s">
        <v>2233</v>
      </c>
      <c r="K1646" s="68" t="s">
        <v>2233</v>
      </c>
      <c r="L1646" s="266">
        <v>836</v>
      </c>
    </row>
    <row r="1647" spans="8:12" x14ac:dyDescent="0.15">
      <c r="H1647" s="68" t="s">
        <v>2234</v>
      </c>
      <c r="K1647" s="68" t="s">
        <v>2234</v>
      </c>
      <c r="L1647" s="266">
        <v>846</v>
      </c>
    </row>
    <row r="1648" spans="8:12" x14ac:dyDescent="0.15">
      <c r="H1648" s="68" t="s">
        <v>2235</v>
      </c>
      <c r="K1648" s="68" t="s">
        <v>2235</v>
      </c>
      <c r="L1648" s="266">
        <v>856</v>
      </c>
    </row>
    <row r="1649" spans="8:12" x14ac:dyDescent="0.15">
      <c r="H1649" s="68" t="s">
        <v>2236</v>
      </c>
      <c r="K1649" s="68" t="s">
        <v>2236</v>
      </c>
      <c r="L1649" s="266">
        <v>866</v>
      </c>
    </row>
    <row r="1650" spans="8:12" x14ac:dyDescent="0.15">
      <c r="H1650" s="68" t="s">
        <v>2237</v>
      </c>
      <c r="K1650" s="68" t="s">
        <v>2237</v>
      </c>
      <c r="L1650" s="266">
        <v>876</v>
      </c>
    </row>
    <row r="1651" spans="8:12" x14ac:dyDescent="0.15">
      <c r="H1651" s="68" t="s">
        <v>2238</v>
      </c>
      <c r="K1651" s="68" t="s">
        <v>2238</v>
      </c>
      <c r="L1651" s="266">
        <v>886</v>
      </c>
    </row>
    <row r="1652" spans="8:12" x14ac:dyDescent="0.15">
      <c r="H1652" s="68" t="s">
        <v>2239</v>
      </c>
      <c r="K1652" s="68" t="s">
        <v>2239</v>
      </c>
      <c r="L1652" s="266">
        <v>896</v>
      </c>
    </row>
    <row r="1653" spans="8:12" x14ac:dyDescent="0.15">
      <c r="H1653" s="68" t="s">
        <v>2240</v>
      </c>
      <c r="K1653" s="68" t="s">
        <v>2240</v>
      </c>
      <c r="L1653" s="266">
        <v>916</v>
      </c>
    </row>
    <row r="1654" spans="8:12" x14ac:dyDescent="0.15">
      <c r="H1654" s="68" t="s">
        <v>2241</v>
      </c>
      <c r="K1654" s="68" t="s">
        <v>2241</v>
      </c>
      <c r="L1654" s="266">
        <v>926</v>
      </c>
    </row>
    <row r="1655" spans="8:12" x14ac:dyDescent="0.15">
      <c r="H1655" s="68" t="s">
        <v>2242</v>
      </c>
      <c r="K1655" s="68" t="s">
        <v>2242</v>
      </c>
      <c r="L1655" s="266">
        <v>936</v>
      </c>
    </row>
    <row r="1656" spans="8:12" x14ac:dyDescent="0.15">
      <c r="H1656" s="68" t="s">
        <v>2243</v>
      </c>
      <c r="K1656" s="68" t="s">
        <v>2243</v>
      </c>
      <c r="L1656" s="266">
        <v>946</v>
      </c>
    </row>
    <row r="1657" spans="8:12" x14ac:dyDescent="0.15">
      <c r="H1657" s="68" t="s">
        <v>2244</v>
      </c>
      <c r="K1657" s="68" t="s">
        <v>2244</v>
      </c>
      <c r="L1657" s="266">
        <v>956</v>
      </c>
    </row>
    <row r="1658" spans="8:12" x14ac:dyDescent="0.15">
      <c r="H1658" s="68" t="s">
        <v>2245</v>
      </c>
      <c r="K1658" s="68" t="s">
        <v>2245</v>
      </c>
      <c r="L1658" s="266">
        <v>966</v>
      </c>
    </row>
    <row r="1659" spans="8:12" x14ac:dyDescent="0.15">
      <c r="H1659" s="68" t="s">
        <v>2246</v>
      </c>
      <c r="K1659" s="68" t="s">
        <v>2246</v>
      </c>
      <c r="L1659" s="266">
        <v>976</v>
      </c>
    </row>
    <row r="1660" spans="8:12" x14ac:dyDescent="0.15">
      <c r="H1660" s="68" t="s">
        <v>2247</v>
      </c>
      <c r="K1660" s="68" t="s">
        <v>2247</v>
      </c>
      <c r="L1660" s="266">
        <v>986</v>
      </c>
    </row>
    <row r="1661" spans="8:12" x14ac:dyDescent="0.15">
      <c r="H1661" s="68" t="s">
        <v>2248</v>
      </c>
      <c r="K1661" s="68" t="s">
        <v>2248</v>
      </c>
      <c r="L1661" s="266">
        <v>996</v>
      </c>
    </row>
    <row r="1662" spans="8:12" x14ac:dyDescent="0.15">
      <c r="H1662" s="68" t="s">
        <v>2249</v>
      </c>
      <c r="K1662" s="68" t="s">
        <v>2249</v>
      </c>
      <c r="L1662" s="68" t="s">
        <v>2249</v>
      </c>
    </row>
    <row r="1663" spans="8:12" x14ac:dyDescent="0.15">
      <c r="H1663" s="68" t="s">
        <v>2250</v>
      </c>
      <c r="K1663" s="68" t="s">
        <v>2250</v>
      </c>
      <c r="L1663" s="68" t="s">
        <v>2250</v>
      </c>
    </row>
    <row r="1664" spans="8:12" x14ac:dyDescent="0.15">
      <c r="H1664" s="68" t="s">
        <v>2251</v>
      </c>
      <c r="K1664" s="68" t="s">
        <v>2251</v>
      </c>
      <c r="L1664" s="68" t="s">
        <v>2251</v>
      </c>
    </row>
    <row r="1665" spans="8:12" x14ac:dyDescent="0.15">
      <c r="H1665" s="68" t="s">
        <v>2252</v>
      </c>
      <c r="K1665" s="68" t="s">
        <v>2252</v>
      </c>
      <c r="L1665" s="68" t="s">
        <v>2252</v>
      </c>
    </row>
    <row r="1666" spans="8:12" x14ac:dyDescent="0.15">
      <c r="H1666" s="68" t="s">
        <v>2253</v>
      </c>
      <c r="K1666" s="68" t="s">
        <v>2253</v>
      </c>
      <c r="L1666" s="68" t="s">
        <v>2253</v>
      </c>
    </row>
    <row r="1667" spans="8:12" x14ac:dyDescent="0.15">
      <c r="H1667" s="68" t="s">
        <v>2254</v>
      </c>
      <c r="K1667" s="68" t="s">
        <v>2254</v>
      </c>
      <c r="L1667" s="68" t="s">
        <v>2254</v>
      </c>
    </row>
    <row r="1668" spans="8:12" x14ac:dyDescent="0.15">
      <c r="H1668" s="68" t="s">
        <v>2255</v>
      </c>
      <c r="K1668" s="68" t="s">
        <v>2255</v>
      </c>
      <c r="L1668" s="68" t="s">
        <v>2255</v>
      </c>
    </row>
    <row r="1669" spans="8:12" x14ac:dyDescent="0.15">
      <c r="H1669" s="68" t="s">
        <v>2256</v>
      </c>
      <c r="K1669" s="68" t="s">
        <v>2256</v>
      </c>
      <c r="L1669" s="68" t="s">
        <v>2256</v>
      </c>
    </row>
    <row r="1670" spans="8:12" x14ac:dyDescent="0.15">
      <c r="H1670" s="68" t="s">
        <v>2257</v>
      </c>
      <c r="K1670" s="68" t="s">
        <v>2257</v>
      </c>
      <c r="L1670" s="68" t="s">
        <v>2257</v>
      </c>
    </row>
    <row r="1671" spans="8:12" x14ac:dyDescent="0.15">
      <c r="H1671" s="68" t="s">
        <v>2258</v>
      </c>
      <c r="K1671" s="68" t="s">
        <v>2258</v>
      </c>
      <c r="L1671" s="68" t="s">
        <v>2258</v>
      </c>
    </row>
    <row r="1672" spans="8:12" x14ac:dyDescent="0.15">
      <c r="H1672" s="68" t="s">
        <v>2259</v>
      </c>
      <c r="K1672" s="68" t="s">
        <v>2259</v>
      </c>
      <c r="L1672" s="68" t="s">
        <v>2259</v>
      </c>
    </row>
    <row r="1673" spans="8:12" x14ac:dyDescent="0.15">
      <c r="H1673" s="68" t="s">
        <v>2260</v>
      </c>
      <c r="K1673" s="68" t="s">
        <v>2260</v>
      </c>
      <c r="L1673" s="68" t="s">
        <v>2260</v>
      </c>
    </row>
    <row r="1674" spans="8:12" x14ac:dyDescent="0.15">
      <c r="H1674" s="68" t="s">
        <v>2261</v>
      </c>
      <c r="K1674" s="68" t="s">
        <v>2261</v>
      </c>
      <c r="L1674" s="68" t="s">
        <v>2261</v>
      </c>
    </row>
    <row r="1675" spans="8:12" x14ac:dyDescent="0.15">
      <c r="H1675" s="68" t="s">
        <v>2262</v>
      </c>
      <c r="K1675" s="68" t="s">
        <v>2262</v>
      </c>
      <c r="L1675" s="68" t="s">
        <v>2262</v>
      </c>
    </row>
    <row r="1676" spans="8:12" x14ac:dyDescent="0.15">
      <c r="H1676" s="68" t="s">
        <v>2263</v>
      </c>
      <c r="K1676" s="68" t="s">
        <v>2263</v>
      </c>
      <c r="L1676" s="68" t="s">
        <v>2263</v>
      </c>
    </row>
    <row r="1677" spans="8:12" x14ac:dyDescent="0.15">
      <c r="H1677" s="68" t="s">
        <v>2264</v>
      </c>
      <c r="K1677" s="68" t="s">
        <v>2264</v>
      </c>
      <c r="L1677" s="68" t="s">
        <v>2264</v>
      </c>
    </row>
    <row r="1678" spans="8:12" x14ac:dyDescent="0.15">
      <c r="H1678" s="68" t="s">
        <v>2265</v>
      </c>
      <c r="K1678" s="68" t="s">
        <v>2265</v>
      </c>
      <c r="L1678" s="68" t="s">
        <v>2265</v>
      </c>
    </row>
    <row r="1679" spans="8:12" x14ac:dyDescent="0.15">
      <c r="H1679" s="68" t="s">
        <v>2266</v>
      </c>
      <c r="K1679" s="68" t="s">
        <v>2266</v>
      </c>
      <c r="L1679" s="68" t="s">
        <v>2266</v>
      </c>
    </row>
    <row r="1680" spans="8:12" x14ac:dyDescent="0.15">
      <c r="H1680" s="68" t="s">
        <v>2267</v>
      </c>
      <c r="K1680" s="68" t="s">
        <v>2267</v>
      </c>
      <c r="L1680" s="68" t="s">
        <v>2267</v>
      </c>
    </row>
    <row r="1681" spans="8:12" x14ac:dyDescent="0.15">
      <c r="H1681" s="68" t="s">
        <v>2268</v>
      </c>
      <c r="K1681" s="68" t="s">
        <v>2268</v>
      </c>
      <c r="L1681" s="68" t="s">
        <v>2268</v>
      </c>
    </row>
    <row r="1682" spans="8:12" x14ac:dyDescent="0.15">
      <c r="H1682" s="68" t="s">
        <v>2269</v>
      </c>
      <c r="K1682" s="68" t="s">
        <v>2269</v>
      </c>
      <c r="L1682" s="68" t="s">
        <v>2269</v>
      </c>
    </row>
    <row r="1683" spans="8:12" x14ac:dyDescent="0.15">
      <c r="H1683" s="68" t="s">
        <v>2270</v>
      </c>
      <c r="K1683" s="68" t="s">
        <v>2270</v>
      </c>
      <c r="L1683" s="68" t="s">
        <v>2270</v>
      </c>
    </row>
    <row r="1684" spans="8:12" x14ac:dyDescent="0.15">
      <c r="H1684" s="68" t="s">
        <v>2271</v>
      </c>
      <c r="K1684" s="68" t="s">
        <v>2271</v>
      </c>
      <c r="L1684" s="68" t="s">
        <v>2271</v>
      </c>
    </row>
    <row r="1685" spans="8:12" x14ac:dyDescent="0.15">
      <c r="H1685" s="68" t="s">
        <v>2272</v>
      </c>
      <c r="K1685" s="68" t="s">
        <v>2272</v>
      </c>
      <c r="L1685" s="68" t="s">
        <v>2272</v>
      </c>
    </row>
    <row r="1686" spans="8:12" x14ac:dyDescent="0.15">
      <c r="H1686" s="68" t="s">
        <v>2273</v>
      </c>
      <c r="K1686" s="68" t="s">
        <v>2273</v>
      </c>
      <c r="L1686" s="68" t="s">
        <v>2273</v>
      </c>
    </row>
    <row r="1687" spans="8:12" x14ac:dyDescent="0.15">
      <c r="H1687" s="68" t="s">
        <v>2274</v>
      </c>
      <c r="K1687" s="68" t="s">
        <v>2274</v>
      </c>
      <c r="L1687" s="68" t="s">
        <v>2274</v>
      </c>
    </row>
    <row r="1688" spans="8:12" x14ac:dyDescent="0.15">
      <c r="H1688" s="68" t="s">
        <v>2275</v>
      </c>
      <c r="K1688" s="68" t="s">
        <v>2275</v>
      </c>
      <c r="L1688" s="68" t="s">
        <v>2275</v>
      </c>
    </row>
    <row r="1689" spans="8:12" x14ac:dyDescent="0.15">
      <c r="H1689" s="68" t="s">
        <v>2276</v>
      </c>
      <c r="K1689" s="68" t="s">
        <v>2276</v>
      </c>
      <c r="L1689" s="68" t="s">
        <v>2276</v>
      </c>
    </row>
    <row r="1690" spans="8:12" x14ac:dyDescent="0.15">
      <c r="H1690" s="68" t="s">
        <v>2277</v>
      </c>
      <c r="K1690" s="68" t="s">
        <v>2277</v>
      </c>
      <c r="L1690" s="68" t="s">
        <v>2277</v>
      </c>
    </row>
    <row r="1691" spans="8:12" x14ac:dyDescent="0.15">
      <c r="H1691" s="68" t="s">
        <v>2278</v>
      </c>
      <c r="K1691" s="68" t="s">
        <v>2278</v>
      </c>
      <c r="L1691" s="68" t="s">
        <v>2278</v>
      </c>
    </row>
    <row r="1692" spans="8:12" x14ac:dyDescent="0.15">
      <c r="H1692" s="68" t="s">
        <v>2279</v>
      </c>
      <c r="K1692" s="68" t="s">
        <v>2279</v>
      </c>
      <c r="L1692" s="68" t="s">
        <v>2279</v>
      </c>
    </row>
    <row r="1693" spans="8:12" x14ac:dyDescent="0.15">
      <c r="H1693" s="68" t="s">
        <v>2280</v>
      </c>
      <c r="K1693" s="68" t="s">
        <v>2280</v>
      </c>
      <c r="L1693" s="68" t="s">
        <v>2280</v>
      </c>
    </row>
    <row r="1694" spans="8:12" x14ac:dyDescent="0.15">
      <c r="H1694" s="68" t="s">
        <v>2281</v>
      </c>
      <c r="K1694" s="68" t="s">
        <v>2281</v>
      </c>
      <c r="L1694" s="68" t="s">
        <v>2281</v>
      </c>
    </row>
    <row r="1695" spans="8:12" x14ac:dyDescent="0.15">
      <c r="H1695" s="68" t="s">
        <v>2282</v>
      </c>
      <c r="K1695" s="68" t="s">
        <v>2282</v>
      </c>
      <c r="L1695" s="68" t="s">
        <v>2282</v>
      </c>
    </row>
    <row r="1696" spans="8:12" x14ac:dyDescent="0.15">
      <c r="H1696" s="68" t="s">
        <v>2283</v>
      </c>
      <c r="K1696" s="68" t="s">
        <v>2283</v>
      </c>
      <c r="L1696" s="68" t="s">
        <v>2283</v>
      </c>
    </row>
    <row r="1697" spans="8:12" x14ac:dyDescent="0.15">
      <c r="H1697" s="68" t="s">
        <v>2284</v>
      </c>
      <c r="K1697" s="68" t="s">
        <v>2284</v>
      </c>
      <c r="L1697" s="68" t="s">
        <v>2284</v>
      </c>
    </row>
    <row r="1698" spans="8:12" x14ac:dyDescent="0.15">
      <c r="H1698" s="68" t="s">
        <v>2285</v>
      </c>
      <c r="K1698" s="68" t="s">
        <v>2285</v>
      </c>
      <c r="L1698" s="68" t="s">
        <v>2285</v>
      </c>
    </row>
    <row r="1699" spans="8:12" x14ac:dyDescent="0.15">
      <c r="H1699" s="68" t="s">
        <v>2286</v>
      </c>
      <c r="K1699" s="68" t="s">
        <v>2286</v>
      </c>
      <c r="L1699" s="68" t="s">
        <v>2286</v>
      </c>
    </row>
    <row r="1700" spans="8:12" x14ac:dyDescent="0.15">
      <c r="H1700" s="68" t="s">
        <v>2287</v>
      </c>
      <c r="K1700" s="68" t="s">
        <v>2287</v>
      </c>
      <c r="L1700" s="68" t="s">
        <v>2287</v>
      </c>
    </row>
    <row r="1701" spans="8:12" x14ac:dyDescent="0.15">
      <c r="H1701" s="68" t="s">
        <v>2288</v>
      </c>
      <c r="K1701" s="68" t="s">
        <v>2288</v>
      </c>
      <c r="L1701" s="68" t="s">
        <v>2288</v>
      </c>
    </row>
    <row r="1702" spans="8:12" x14ac:dyDescent="0.15">
      <c r="H1702" s="68" t="s">
        <v>2289</v>
      </c>
      <c r="K1702" s="68" t="s">
        <v>2289</v>
      </c>
      <c r="L1702" s="68" t="s">
        <v>2289</v>
      </c>
    </row>
    <row r="1703" spans="8:12" x14ac:dyDescent="0.15">
      <c r="H1703" s="68" t="s">
        <v>2290</v>
      </c>
      <c r="K1703" s="68" t="s">
        <v>2290</v>
      </c>
      <c r="L1703" s="68" t="s">
        <v>2290</v>
      </c>
    </row>
    <row r="1704" spans="8:12" x14ac:dyDescent="0.15">
      <c r="H1704" s="68" t="s">
        <v>2291</v>
      </c>
      <c r="K1704" s="68" t="s">
        <v>2291</v>
      </c>
      <c r="L1704" s="68" t="s">
        <v>2291</v>
      </c>
    </row>
    <row r="1705" spans="8:12" x14ac:dyDescent="0.15">
      <c r="H1705" s="68" t="s">
        <v>2292</v>
      </c>
      <c r="K1705" s="68" t="s">
        <v>2292</v>
      </c>
      <c r="L1705" s="68" t="s">
        <v>2292</v>
      </c>
    </row>
    <row r="1706" spans="8:12" x14ac:dyDescent="0.15">
      <c r="H1706" s="68" t="s">
        <v>2293</v>
      </c>
      <c r="K1706" s="68" t="s">
        <v>2293</v>
      </c>
      <c r="L1706" s="68" t="s">
        <v>2293</v>
      </c>
    </row>
    <row r="1707" spans="8:12" x14ac:dyDescent="0.15">
      <c r="H1707" s="68" t="s">
        <v>2294</v>
      </c>
      <c r="K1707" s="68" t="s">
        <v>2294</v>
      </c>
      <c r="L1707" s="68" t="s">
        <v>2294</v>
      </c>
    </row>
    <row r="1708" spans="8:12" x14ac:dyDescent="0.15">
      <c r="H1708" s="68" t="s">
        <v>2295</v>
      </c>
      <c r="K1708" s="68" t="s">
        <v>2295</v>
      </c>
      <c r="L1708" s="68" t="s">
        <v>2295</v>
      </c>
    </row>
    <row r="1709" spans="8:12" x14ac:dyDescent="0.15">
      <c r="H1709" s="68" t="s">
        <v>2296</v>
      </c>
      <c r="K1709" s="68" t="s">
        <v>2296</v>
      </c>
      <c r="L1709" s="68" t="s">
        <v>2296</v>
      </c>
    </row>
    <row r="1710" spans="8:12" x14ac:dyDescent="0.15">
      <c r="H1710" s="68" t="s">
        <v>2297</v>
      </c>
      <c r="K1710" s="68" t="s">
        <v>2297</v>
      </c>
      <c r="L1710" s="68" t="s">
        <v>2297</v>
      </c>
    </row>
    <row r="1711" spans="8:12" x14ac:dyDescent="0.15">
      <c r="H1711" s="68" t="s">
        <v>2298</v>
      </c>
      <c r="K1711" s="68" t="s">
        <v>2298</v>
      </c>
      <c r="L1711" s="68" t="s">
        <v>2298</v>
      </c>
    </row>
    <row r="1712" spans="8:12" x14ac:dyDescent="0.15">
      <c r="H1712" s="68" t="s">
        <v>2299</v>
      </c>
      <c r="K1712" s="68" t="s">
        <v>2299</v>
      </c>
      <c r="L1712" s="68" t="s">
        <v>2299</v>
      </c>
    </row>
    <row r="1713" spans="8:12" x14ac:dyDescent="0.15">
      <c r="H1713" s="68" t="s">
        <v>2300</v>
      </c>
      <c r="K1713" s="68" t="s">
        <v>2300</v>
      </c>
      <c r="L1713" s="68" t="s">
        <v>2300</v>
      </c>
    </row>
    <row r="1714" spans="8:12" x14ac:dyDescent="0.15">
      <c r="H1714" s="68" t="s">
        <v>2301</v>
      </c>
      <c r="K1714" s="68" t="s">
        <v>2301</v>
      </c>
      <c r="L1714" s="68" t="s">
        <v>2301</v>
      </c>
    </row>
    <row r="1715" spans="8:12" x14ac:dyDescent="0.15">
      <c r="H1715" s="68" t="s">
        <v>2302</v>
      </c>
      <c r="K1715" s="68" t="s">
        <v>2302</v>
      </c>
      <c r="L1715" s="68" t="s">
        <v>2302</v>
      </c>
    </row>
    <row r="1716" spans="8:12" x14ac:dyDescent="0.15">
      <c r="H1716" s="68" t="s">
        <v>2303</v>
      </c>
      <c r="K1716" s="68" t="s">
        <v>2303</v>
      </c>
      <c r="L1716" s="68" t="s">
        <v>2303</v>
      </c>
    </row>
    <row r="1717" spans="8:12" x14ac:dyDescent="0.15">
      <c r="H1717" s="68" t="s">
        <v>2304</v>
      </c>
      <c r="K1717" s="68" t="s">
        <v>2304</v>
      </c>
      <c r="L1717" s="68" t="s">
        <v>2304</v>
      </c>
    </row>
    <row r="1718" spans="8:12" x14ac:dyDescent="0.15">
      <c r="H1718" s="68" t="s">
        <v>2305</v>
      </c>
      <c r="K1718" s="68" t="s">
        <v>2305</v>
      </c>
      <c r="L1718" s="68" t="s">
        <v>2305</v>
      </c>
    </row>
    <row r="1719" spans="8:12" x14ac:dyDescent="0.15">
      <c r="H1719" s="68" t="s">
        <v>2306</v>
      </c>
      <c r="K1719" s="68" t="s">
        <v>2306</v>
      </c>
      <c r="L1719" s="68" t="s">
        <v>2306</v>
      </c>
    </row>
    <row r="1720" spans="8:12" x14ac:dyDescent="0.15">
      <c r="H1720" s="68" t="s">
        <v>2307</v>
      </c>
      <c r="K1720" s="68" t="s">
        <v>2307</v>
      </c>
      <c r="L1720" s="68" t="s">
        <v>2307</v>
      </c>
    </row>
    <row r="1721" spans="8:12" x14ac:dyDescent="0.15">
      <c r="H1721" s="68" t="s">
        <v>2308</v>
      </c>
      <c r="K1721" s="68" t="s">
        <v>2308</v>
      </c>
      <c r="L1721" s="68" t="s">
        <v>2308</v>
      </c>
    </row>
    <row r="1722" spans="8:12" x14ac:dyDescent="0.15">
      <c r="H1722" s="68" t="s">
        <v>2309</v>
      </c>
      <c r="K1722" s="68" t="s">
        <v>2309</v>
      </c>
      <c r="L1722" s="68" t="s">
        <v>2309</v>
      </c>
    </row>
    <row r="1723" spans="8:12" x14ac:dyDescent="0.15">
      <c r="H1723" s="68" t="s">
        <v>2310</v>
      </c>
      <c r="K1723" s="68" t="s">
        <v>2310</v>
      </c>
      <c r="L1723" s="68" t="s">
        <v>2310</v>
      </c>
    </row>
    <row r="1724" spans="8:12" x14ac:dyDescent="0.15">
      <c r="H1724" s="68" t="s">
        <v>2311</v>
      </c>
      <c r="K1724" s="68" t="s">
        <v>2311</v>
      </c>
      <c r="L1724" s="68" t="s">
        <v>2311</v>
      </c>
    </row>
    <row r="1725" spans="8:12" x14ac:dyDescent="0.15">
      <c r="H1725" s="68" t="s">
        <v>2312</v>
      </c>
      <c r="K1725" s="68" t="s">
        <v>2312</v>
      </c>
      <c r="L1725" s="68" t="s">
        <v>2312</v>
      </c>
    </row>
    <row r="1726" spans="8:12" x14ac:dyDescent="0.15">
      <c r="H1726" s="68" t="s">
        <v>2313</v>
      </c>
      <c r="K1726" s="68" t="s">
        <v>2313</v>
      </c>
      <c r="L1726" s="68" t="s">
        <v>2313</v>
      </c>
    </row>
    <row r="1727" spans="8:12" x14ac:dyDescent="0.15">
      <c r="H1727" s="68" t="s">
        <v>2314</v>
      </c>
      <c r="K1727" s="68" t="s">
        <v>2314</v>
      </c>
      <c r="L1727" s="68" t="s">
        <v>2314</v>
      </c>
    </row>
    <row r="1728" spans="8:12" x14ac:dyDescent="0.15">
      <c r="H1728" s="68" t="s">
        <v>2315</v>
      </c>
      <c r="K1728" s="68" t="s">
        <v>2315</v>
      </c>
      <c r="L1728" s="68" t="s">
        <v>2315</v>
      </c>
    </row>
    <row r="1729" spans="8:12" x14ac:dyDescent="0.15">
      <c r="H1729" s="68" t="s">
        <v>2316</v>
      </c>
      <c r="K1729" s="68" t="s">
        <v>2316</v>
      </c>
      <c r="L1729" s="68" t="s">
        <v>2316</v>
      </c>
    </row>
    <row r="1730" spans="8:12" x14ac:dyDescent="0.15">
      <c r="H1730" s="68" t="s">
        <v>2317</v>
      </c>
      <c r="K1730" s="68" t="s">
        <v>2317</v>
      </c>
      <c r="L1730" s="68" t="s">
        <v>2317</v>
      </c>
    </row>
    <row r="1731" spans="8:12" x14ac:dyDescent="0.15">
      <c r="H1731" s="68" t="s">
        <v>2318</v>
      </c>
      <c r="K1731" s="68" t="s">
        <v>2318</v>
      </c>
      <c r="L1731" s="68" t="s">
        <v>2318</v>
      </c>
    </row>
    <row r="1732" spans="8:12" x14ac:dyDescent="0.15">
      <c r="H1732" s="68" t="s">
        <v>2319</v>
      </c>
      <c r="K1732" s="68" t="s">
        <v>2319</v>
      </c>
      <c r="L1732" s="68" t="s">
        <v>2319</v>
      </c>
    </row>
    <row r="1733" spans="8:12" x14ac:dyDescent="0.15">
      <c r="H1733" s="68" t="s">
        <v>2320</v>
      </c>
      <c r="K1733" s="68" t="s">
        <v>2320</v>
      </c>
      <c r="L1733" s="68" t="s">
        <v>2320</v>
      </c>
    </row>
    <row r="1734" spans="8:12" x14ac:dyDescent="0.15">
      <c r="H1734" s="68" t="s">
        <v>2321</v>
      </c>
      <c r="K1734" s="68" t="s">
        <v>2321</v>
      </c>
      <c r="L1734" s="68" t="s">
        <v>2321</v>
      </c>
    </row>
    <row r="1735" spans="8:12" x14ac:dyDescent="0.15">
      <c r="H1735" s="68" t="s">
        <v>2322</v>
      </c>
      <c r="K1735" s="68" t="s">
        <v>2322</v>
      </c>
      <c r="L1735" s="68" t="s">
        <v>2322</v>
      </c>
    </row>
    <row r="1736" spans="8:12" x14ac:dyDescent="0.15">
      <c r="H1736" s="68" t="s">
        <v>2323</v>
      </c>
      <c r="K1736" s="68" t="s">
        <v>2323</v>
      </c>
      <c r="L1736" s="68" t="s">
        <v>2323</v>
      </c>
    </row>
    <row r="1737" spans="8:12" x14ac:dyDescent="0.15">
      <c r="H1737" s="68" t="s">
        <v>2324</v>
      </c>
      <c r="K1737" s="68" t="s">
        <v>2324</v>
      </c>
      <c r="L1737" s="68" t="s">
        <v>2324</v>
      </c>
    </row>
    <row r="1738" spans="8:12" x14ac:dyDescent="0.15">
      <c r="H1738" s="68" t="s">
        <v>2325</v>
      </c>
      <c r="K1738" s="68" t="s">
        <v>2325</v>
      </c>
      <c r="L1738" s="68" t="s">
        <v>2325</v>
      </c>
    </row>
    <row r="1739" spans="8:12" x14ac:dyDescent="0.15">
      <c r="H1739" s="68" t="s">
        <v>2326</v>
      </c>
      <c r="K1739" s="68" t="s">
        <v>2326</v>
      </c>
      <c r="L1739" s="68" t="s">
        <v>2326</v>
      </c>
    </row>
    <row r="1740" spans="8:12" x14ac:dyDescent="0.15">
      <c r="H1740" s="68" t="s">
        <v>2327</v>
      </c>
      <c r="K1740" s="68" t="s">
        <v>2327</v>
      </c>
      <c r="L1740" s="68" t="s">
        <v>2327</v>
      </c>
    </row>
    <row r="1741" spans="8:12" x14ac:dyDescent="0.15">
      <c r="H1741" s="68" t="s">
        <v>2328</v>
      </c>
      <c r="K1741" s="68" t="s">
        <v>2328</v>
      </c>
      <c r="L1741" s="68" t="s">
        <v>2328</v>
      </c>
    </row>
    <row r="1742" spans="8:12" x14ac:dyDescent="0.15">
      <c r="H1742" s="68" t="s">
        <v>2329</v>
      </c>
      <c r="K1742" s="68" t="s">
        <v>2329</v>
      </c>
      <c r="L1742" s="68" t="s">
        <v>2329</v>
      </c>
    </row>
    <row r="1743" spans="8:12" x14ac:dyDescent="0.15">
      <c r="H1743" s="68" t="s">
        <v>2330</v>
      </c>
      <c r="K1743" s="68" t="s">
        <v>2330</v>
      </c>
      <c r="L1743" s="68" t="s">
        <v>2330</v>
      </c>
    </row>
    <row r="1744" spans="8:12" x14ac:dyDescent="0.15">
      <c r="H1744" s="68" t="s">
        <v>2331</v>
      </c>
      <c r="K1744" s="68" t="s">
        <v>2331</v>
      </c>
      <c r="L1744" s="68" t="s">
        <v>2331</v>
      </c>
    </row>
    <row r="1745" spans="8:12" x14ac:dyDescent="0.15">
      <c r="H1745" s="68" t="s">
        <v>2332</v>
      </c>
      <c r="K1745" s="68" t="s">
        <v>2332</v>
      </c>
      <c r="L1745" s="68" t="s">
        <v>2332</v>
      </c>
    </row>
    <row r="1746" spans="8:12" x14ac:dyDescent="0.15">
      <c r="H1746" s="68" t="s">
        <v>2333</v>
      </c>
      <c r="K1746" s="68" t="s">
        <v>2333</v>
      </c>
      <c r="L1746" s="68" t="s">
        <v>2333</v>
      </c>
    </row>
    <row r="1747" spans="8:12" x14ac:dyDescent="0.15">
      <c r="H1747" s="68" t="s">
        <v>2334</v>
      </c>
      <c r="K1747" s="68" t="s">
        <v>2334</v>
      </c>
      <c r="L1747" s="68" t="s">
        <v>2334</v>
      </c>
    </row>
    <row r="1748" spans="8:12" x14ac:dyDescent="0.15">
      <c r="H1748" s="68" t="s">
        <v>2335</v>
      </c>
      <c r="K1748" s="68" t="s">
        <v>2335</v>
      </c>
      <c r="L1748" s="68" t="s">
        <v>2335</v>
      </c>
    </row>
    <row r="1749" spans="8:12" x14ac:dyDescent="0.15">
      <c r="H1749" s="68" t="s">
        <v>2336</v>
      </c>
      <c r="K1749" s="68" t="s">
        <v>2336</v>
      </c>
      <c r="L1749" s="68" t="s">
        <v>2336</v>
      </c>
    </row>
    <row r="1750" spans="8:12" x14ac:dyDescent="0.15">
      <c r="H1750" s="68" t="s">
        <v>2337</v>
      </c>
      <c r="K1750" s="68" t="s">
        <v>2337</v>
      </c>
      <c r="L1750" s="68" t="s">
        <v>2337</v>
      </c>
    </row>
    <row r="1751" spans="8:12" x14ac:dyDescent="0.15">
      <c r="H1751" s="68" t="s">
        <v>2338</v>
      </c>
      <c r="K1751" s="68" t="s">
        <v>2338</v>
      </c>
      <c r="L1751" s="68" t="s">
        <v>2338</v>
      </c>
    </row>
    <row r="1752" spans="8:12" x14ac:dyDescent="0.15">
      <c r="H1752" s="68" t="s">
        <v>2339</v>
      </c>
      <c r="K1752" s="68" t="s">
        <v>2339</v>
      </c>
      <c r="L1752" s="68" t="s">
        <v>2339</v>
      </c>
    </row>
    <row r="1753" spans="8:12" x14ac:dyDescent="0.15">
      <c r="H1753" s="68" t="s">
        <v>2340</v>
      </c>
      <c r="K1753" s="68" t="s">
        <v>2340</v>
      </c>
      <c r="L1753" s="68" t="s">
        <v>2340</v>
      </c>
    </row>
    <row r="1754" spans="8:12" x14ac:dyDescent="0.15">
      <c r="H1754" s="68" t="s">
        <v>2341</v>
      </c>
      <c r="K1754" s="68" t="s">
        <v>2341</v>
      </c>
      <c r="L1754" s="68" t="s">
        <v>2341</v>
      </c>
    </row>
    <row r="1755" spans="8:12" x14ac:dyDescent="0.15">
      <c r="H1755" s="68" t="s">
        <v>2342</v>
      </c>
      <c r="K1755" s="68" t="s">
        <v>2342</v>
      </c>
      <c r="L1755" s="68" t="s">
        <v>2342</v>
      </c>
    </row>
    <row r="1756" spans="8:12" x14ac:dyDescent="0.15">
      <c r="H1756" s="68" t="s">
        <v>2343</v>
      </c>
      <c r="K1756" s="68" t="s">
        <v>2343</v>
      </c>
      <c r="L1756" s="68" t="s">
        <v>2343</v>
      </c>
    </row>
    <row r="1757" spans="8:12" x14ac:dyDescent="0.15">
      <c r="H1757" s="68" t="s">
        <v>2344</v>
      </c>
      <c r="K1757" s="68" t="s">
        <v>2344</v>
      </c>
      <c r="L1757" s="68" t="s">
        <v>2344</v>
      </c>
    </row>
    <row r="1758" spans="8:12" x14ac:dyDescent="0.15">
      <c r="H1758" s="68" t="s">
        <v>2345</v>
      </c>
      <c r="K1758" s="68" t="s">
        <v>2345</v>
      </c>
      <c r="L1758" s="68" t="s">
        <v>2345</v>
      </c>
    </row>
    <row r="1759" spans="8:12" x14ac:dyDescent="0.15">
      <c r="H1759" s="68" t="s">
        <v>2346</v>
      </c>
      <c r="K1759" s="68" t="s">
        <v>2346</v>
      </c>
      <c r="L1759" s="68" t="s">
        <v>2346</v>
      </c>
    </row>
    <row r="1760" spans="8:12" x14ac:dyDescent="0.15">
      <c r="H1760" s="68" t="s">
        <v>2347</v>
      </c>
      <c r="K1760" s="68" t="s">
        <v>2347</v>
      </c>
      <c r="L1760" s="68" t="s">
        <v>2347</v>
      </c>
    </row>
    <row r="1761" spans="8:12" x14ac:dyDescent="0.15">
      <c r="H1761" s="68" t="s">
        <v>2348</v>
      </c>
      <c r="K1761" s="68" t="s">
        <v>2348</v>
      </c>
      <c r="L1761" s="68" t="s">
        <v>2348</v>
      </c>
    </row>
    <row r="1762" spans="8:12" x14ac:dyDescent="0.15">
      <c r="H1762" s="68" t="s">
        <v>2349</v>
      </c>
      <c r="K1762" s="68" t="s">
        <v>2349</v>
      </c>
      <c r="L1762" s="266">
        <v>17</v>
      </c>
    </row>
    <row r="1763" spans="8:12" x14ac:dyDescent="0.15">
      <c r="H1763" s="68" t="s">
        <v>2350</v>
      </c>
      <c r="K1763" s="68" t="s">
        <v>2350</v>
      </c>
      <c r="L1763" s="266">
        <v>27</v>
      </c>
    </row>
    <row r="1764" spans="8:12" x14ac:dyDescent="0.15">
      <c r="H1764" s="68" t="s">
        <v>2351</v>
      </c>
      <c r="K1764" s="68" t="s">
        <v>2351</v>
      </c>
      <c r="L1764" s="266">
        <v>37</v>
      </c>
    </row>
    <row r="1765" spans="8:12" x14ac:dyDescent="0.15">
      <c r="H1765" s="68" t="s">
        <v>2352</v>
      </c>
      <c r="K1765" s="68" t="s">
        <v>2352</v>
      </c>
      <c r="L1765" s="266">
        <v>47</v>
      </c>
    </row>
    <row r="1766" spans="8:12" x14ac:dyDescent="0.15">
      <c r="H1766" s="68" t="s">
        <v>2353</v>
      </c>
      <c r="K1766" s="68" t="s">
        <v>2353</v>
      </c>
      <c r="L1766" s="266">
        <v>57</v>
      </c>
    </row>
    <row r="1767" spans="8:12" x14ac:dyDescent="0.15">
      <c r="H1767" s="68" t="s">
        <v>2354</v>
      </c>
      <c r="K1767" s="68" t="s">
        <v>2354</v>
      </c>
      <c r="L1767" s="266">
        <v>67</v>
      </c>
    </row>
    <row r="1768" spans="8:12" x14ac:dyDescent="0.15">
      <c r="H1768" s="68" t="s">
        <v>2355</v>
      </c>
      <c r="K1768" s="68" t="s">
        <v>2355</v>
      </c>
      <c r="L1768" s="266">
        <v>77</v>
      </c>
    </row>
    <row r="1769" spans="8:12" x14ac:dyDescent="0.15">
      <c r="H1769" s="68" t="s">
        <v>2356</v>
      </c>
      <c r="K1769" s="68" t="s">
        <v>2356</v>
      </c>
      <c r="L1769" s="266">
        <v>87</v>
      </c>
    </row>
    <row r="1770" spans="8:12" x14ac:dyDescent="0.15">
      <c r="H1770" s="68" t="s">
        <v>2357</v>
      </c>
      <c r="K1770" s="68" t="s">
        <v>2357</v>
      </c>
      <c r="L1770" s="266">
        <v>97</v>
      </c>
    </row>
    <row r="1771" spans="8:12" x14ac:dyDescent="0.15">
      <c r="H1771" s="68" t="s">
        <v>510</v>
      </c>
      <c r="K1771" s="68" t="s">
        <v>510</v>
      </c>
      <c r="L1771" s="266">
        <v>17</v>
      </c>
    </row>
    <row r="1772" spans="8:12" x14ac:dyDescent="0.15">
      <c r="H1772" s="68" t="s">
        <v>2358</v>
      </c>
      <c r="K1772" s="68" t="s">
        <v>2358</v>
      </c>
      <c r="L1772" s="266">
        <v>117</v>
      </c>
    </row>
    <row r="1773" spans="8:12" x14ac:dyDescent="0.15">
      <c r="H1773" s="68" t="s">
        <v>2359</v>
      </c>
      <c r="K1773" s="68" t="s">
        <v>2359</v>
      </c>
      <c r="L1773" s="266">
        <v>127</v>
      </c>
    </row>
    <row r="1774" spans="8:12" x14ac:dyDescent="0.15">
      <c r="H1774" s="68" t="s">
        <v>2360</v>
      </c>
      <c r="K1774" s="68" t="s">
        <v>2360</v>
      </c>
      <c r="L1774" s="266">
        <v>137</v>
      </c>
    </row>
    <row r="1775" spans="8:12" x14ac:dyDescent="0.15">
      <c r="H1775" s="68" t="s">
        <v>2361</v>
      </c>
      <c r="K1775" s="68" t="s">
        <v>2361</v>
      </c>
      <c r="L1775" s="266">
        <v>147</v>
      </c>
    </row>
    <row r="1776" spans="8:12" x14ac:dyDescent="0.15">
      <c r="H1776" s="68" t="s">
        <v>2362</v>
      </c>
      <c r="K1776" s="68" t="s">
        <v>2362</v>
      </c>
      <c r="L1776" s="266">
        <v>157</v>
      </c>
    </row>
    <row r="1777" spans="8:12" x14ac:dyDescent="0.15">
      <c r="H1777" s="68" t="s">
        <v>2363</v>
      </c>
      <c r="K1777" s="68" t="s">
        <v>2363</v>
      </c>
      <c r="L1777" s="266">
        <v>167</v>
      </c>
    </row>
    <row r="1778" spans="8:12" x14ac:dyDescent="0.15">
      <c r="H1778" s="68" t="s">
        <v>2364</v>
      </c>
      <c r="K1778" s="68" t="s">
        <v>2364</v>
      </c>
      <c r="L1778" s="266">
        <v>177</v>
      </c>
    </row>
    <row r="1779" spans="8:12" x14ac:dyDescent="0.15">
      <c r="H1779" s="68" t="s">
        <v>2365</v>
      </c>
      <c r="K1779" s="68" t="s">
        <v>2365</v>
      </c>
      <c r="L1779" s="266">
        <v>187</v>
      </c>
    </row>
    <row r="1780" spans="8:12" x14ac:dyDescent="0.15">
      <c r="H1780" s="68" t="s">
        <v>2366</v>
      </c>
      <c r="K1780" s="68" t="s">
        <v>2366</v>
      </c>
      <c r="L1780" s="266">
        <v>197</v>
      </c>
    </row>
    <row r="1781" spans="8:12" x14ac:dyDescent="0.15">
      <c r="H1781" s="68" t="s">
        <v>2367</v>
      </c>
      <c r="K1781" s="68" t="s">
        <v>2367</v>
      </c>
      <c r="L1781" s="266">
        <v>217</v>
      </c>
    </row>
    <row r="1782" spans="8:12" x14ac:dyDescent="0.15">
      <c r="H1782" s="68" t="s">
        <v>2368</v>
      </c>
      <c r="K1782" s="68" t="s">
        <v>2368</v>
      </c>
      <c r="L1782" s="266">
        <v>227</v>
      </c>
    </row>
    <row r="1783" spans="8:12" x14ac:dyDescent="0.15">
      <c r="H1783" s="68" t="s">
        <v>2369</v>
      </c>
      <c r="K1783" s="68" t="s">
        <v>2369</v>
      </c>
      <c r="L1783" s="266">
        <v>237</v>
      </c>
    </row>
    <row r="1784" spans="8:12" x14ac:dyDescent="0.15">
      <c r="H1784" s="68" t="s">
        <v>2370</v>
      </c>
      <c r="K1784" s="68" t="s">
        <v>2370</v>
      </c>
      <c r="L1784" s="266">
        <v>247</v>
      </c>
    </row>
    <row r="1785" spans="8:12" x14ac:dyDescent="0.15">
      <c r="H1785" s="68" t="s">
        <v>2371</v>
      </c>
      <c r="K1785" s="68" t="s">
        <v>2371</v>
      </c>
      <c r="L1785" s="266">
        <v>257</v>
      </c>
    </row>
    <row r="1786" spans="8:12" x14ac:dyDescent="0.15">
      <c r="H1786" s="68" t="s">
        <v>2372</v>
      </c>
      <c r="K1786" s="68" t="s">
        <v>2372</v>
      </c>
      <c r="L1786" s="266">
        <v>267</v>
      </c>
    </row>
    <row r="1787" spans="8:12" x14ac:dyDescent="0.15">
      <c r="H1787" s="68" t="s">
        <v>2373</v>
      </c>
      <c r="K1787" s="68" t="s">
        <v>2373</v>
      </c>
      <c r="L1787" s="266">
        <v>277</v>
      </c>
    </row>
    <row r="1788" spans="8:12" x14ac:dyDescent="0.15">
      <c r="H1788" s="68" t="s">
        <v>2374</v>
      </c>
      <c r="K1788" s="68" t="s">
        <v>2374</v>
      </c>
      <c r="L1788" s="266">
        <v>287</v>
      </c>
    </row>
    <row r="1789" spans="8:12" x14ac:dyDescent="0.15">
      <c r="H1789" s="68" t="s">
        <v>2375</v>
      </c>
      <c r="K1789" s="68" t="s">
        <v>2375</v>
      </c>
      <c r="L1789" s="266">
        <v>297</v>
      </c>
    </row>
    <row r="1790" spans="8:12" x14ac:dyDescent="0.15">
      <c r="H1790" s="68" t="s">
        <v>2376</v>
      </c>
      <c r="K1790" s="68" t="s">
        <v>2376</v>
      </c>
      <c r="L1790" s="266">
        <v>317</v>
      </c>
    </row>
    <row r="1791" spans="8:12" x14ac:dyDescent="0.15">
      <c r="H1791" s="68" t="s">
        <v>2377</v>
      </c>
      <c r="K1791" s="68" t="s">
        <v>2377</v>
      </c>
      <c r="L1791" s="266">
        <v>327</v>
      </c>
    </row>
    <row r="1792" spans="8:12" x14ac:dyDescent="0.15">
      <c r="H1792" s="68" t="s">
        <v>2378</v>
      </c>
      <c r="K1792" s="68" t="s">
        <v>2378</v>
      </c>
      <c r="L1792" s="266">
        <v>337</v>
      </c>
    </row>
    <row r="1793" spans="8:12" x14ac:dyDescent="0.15">
      <c r="H1793" s="68" t="s">
        <v>2379</v>
      </c>
      <c r="K1793" s="68" t="s">
        <v>2379</v>
      </c>
      <c r="L1793" s="266">
        <v>347</v>
      </c>
    </row>
    <row r="1794" spans="8:12" x14ac:dyDescent="0.15">
      <c r="H1794" s="68" t="s">
        <v>2380</v>
      </c>
      <c r="K1794" s="68" t="s">
        <v>2380</v>
      </c>
      <c r="L1794" s="266">
        <v>357</v>
      </c>
    </row>
    <row r="1795" spans="8:12" x14ac:dyDescent="0.15">
      <c r="H1795" s="68" t="s">
        <v>2381</v>
      </c>
      <c r="K1795" s="68" t="s">
        <v>2381</v>
      </c>
      <c r="L1795" s="266">
        <v>367</v>
      </c>
    </row>
    <row r="1796" spans="8:12" x14ac:dyDescent="0.15">
      <c r="H1796" s="68" t="s">
        <v>2382</v>
      </c>
      <c r="K1796" s="68" t="s">
        <v>2382</v>
      </c>
      <c r="L1796" s="266">
        <v>377</v>
      </c>
    </row>
    <row r="1797" spans="8:12" x14ac:dyDescent="0.15">
      <c r="H1797" s="68" t="s">
        <v>2383</v>
      </c>
      <c r="K1797" s="68" t="s">
        <v>2383</v>
      </c>
      <c r="L1797" s="266">
        <v>387</v>
      </c>
    </row>
    <row r="1798" spans="8:12" x14ac:dyDescent="0.15">
      <c r="H1798" s="68" t="s">
        <v>2384</v>
      </c>
      <c r="K1798" s="68" t="s">
        <v>2384</v>
      </c>
      <c r="L1798" s="266">
        <v>397</v>
      </c>
    </row>
    <row r="1799" spans="8:12" x14ac:dyDescent="0.15">
      <c r="H1799" s="68" t="s">
        <v>2385</v>
      </c>
      <c r="K1799" s="68" t="s">
        <v>2385</v>
      </c>
      <c r="L1799" s="266">
        <v>417</v>
      </c>
    </row>
    <row r="1800" spans="8:12" x14ac:dyDescent="0.15">
      <c r="H1800" s="68" t="s">
        <v>2386</v>
      </c>
      <c r="K1800" s="68" t="s">
        <v>2386</v>
      </c>
      <c r="L1800" s="266">
        <v>427</v>
      </c>
    </row>
    <row r="1801" spans="8:12" x14ac:dyDescent="0.15">
      <c r="H1801" s="68" t="s">
        <v>2387</v>
      </c>
      <c r="K1801" s="68" t="s">
        <v>2387</v>
      </c>
      <c r="L1801" s="266">
        <v>437</v>
      </c>
    </row>
    <row r="1802" spans="8:12" x14ac:dyDescent="0.15">
      <c r="H1802" s="68" t="s">
        <v>2388</v>
      </c>
      <c r="K1802" s="68" t="s">
        <v>2388</v>
      </c>
      <c r="L1802" s="266">
        <v>447</v>
      </c>
    </row>
    <row r="1803" spans="8:12" x14ac:dyDescent="0.15">
      <c r="H1803" s="68" t="s">
        <v>2389</v>
      </c>
      <c r="K1803" s="68" t="s">
        <v>2389</v>
      </c>
      <c r="L1803" s="266">
        <v>457</v>
      </c>
    </row>
    <row r="1804" spans="8:12" x14ac:dyDescent="0.15">
      <c r="H1804" s="68" t="s">
        <v>2390</v>
      </c>
      <c r="K1804" s="68" t="s">
        <v>2390</v>
      </c>
      <c r="L1804" s="266">
        <v>467</v>
      </c>
    </row>
    <row r="1805" spans="8:12" x14ac:dyDescent="0.15">
      <c r="H1805" s="68" t="s">
        <v>2391</v>
      </c>
      <c r="K1805" s="68" t="s">
        <v>2391</v>
      </c>
      <c r="L1805" s="266">
        <v>477</v>
      </c>
    </row>
    <row r="1806" spans="8:12" x14ac:dyDescent="0.15">
      <c r="H1806" s="68" t="s">
        <v>2392</v>
      </c>
      <c r="K1806" s="68" t="s">
        <v>2392</v>
      </c>
      <c r="L1806" s="266">
        <v>487</v>
      </c>
    </row>
    <row r="1807" spans="8:12" x14ac:dyDescent="0.15">
      <c r="H1807" s="68" t="s">
        <v>2393</v>
      </c>
      <c r="K1807" s="68" t="s">
        <v>2393</v>
      </c>
      <c r="L1807" s="266">
        <v>497</v>
      </c>
    </row>
    <row r="1808" spans="8:12" x14ac:dyDescent="0.15">
      <c r="H1808" s="68" t="s">
        <v>2394</v>
      </c>
      <c r="K1808" s="68" t="s">
        <v>2394</v>
      </c>
      <c r="L1808" s="266">
        <v>517</v>
      </c>
    </row>
    <row r="1809" spans="8:12" x14ac:dyDescent="0.15">
      <c r="H1809" s="68" t="s">
        <v>2395</v>
      </c>
      <c r="K1809" s="68" t="s">
        <v>2395</v>
      </c>
      <c r="L1809" s="266">
        <v>527</v>
      </c>
    </row>
    <row r="1810" spans="8:12" x14ac:dyDescent="0.15">
      <c r="H1810" s="68" t="s">
        <v>2396</v>
      </c>
      <c r="K1810" s="68" t="s">
        <v>2396</v>
      </c>
      <c r="L1810" s="266">
        <v>537</v>
      </c>
    </row>
    <row r="1811" spans="8:12" x14ac:dyDescent="0.15">
      <c r="H1811" s="68" t="s">
        <v>2397</v>
      </c>
      <c r="K1811" s="68" t="s">
        <v>2397</v>
      </c>
      <c r="L1811" s="266">
        <v>547</v>
      </c>
    </row>
    <row r="1812" spans="8:12" x14ac:dyDescent="0.15">
      <c r="H1812" s="68" t="s">
        <v>2398</v>
      </c>
      <c r="K1812" s="68" t="s">
        <v>2398</v>
      </c>
      <c r="L1812" s="266">
        <v>557</v>
      </c>
    </row>
    <row r="1813" spans="8:12" x14ac:dyDescent="0.15">
      <c r="H1813" s="68" t="s">
        <v>2399</v>
      </c>
      <c r="K1813" s="68" t="s">
        <v>2399</v>
      </c>
      <c r="L1813" s="266">
        <v>567</v>
      </c>
    </row>
    <row r="1814" spans="8:12" x14ac:dyDescent="0.15">
      <c r="H1814" s="68" t="s">
        <v>2400</v>
      </c>
      <c r="K1814" s="68" t="s">
        <v>2400</v>
      </c>
      <c r="L1814" s="266">
        <v>577</v>
      </c>
    </row>
    <row r="1815" spans="8:12" x14ac:dyDescent="0.15">
      <c r="H1815" s="68" t="s">
        <v>2401</v>
      </c>
      <c r="K1815" s="68" t="s">
        <v>2401</v>
      </c>
      <c r="L1815" s="266">
        <v>587</v>
      </c>
    </row>
    <row r="1816" spans="8:12" x14ac:dyDescent="0.15">
      <c r="H1816" s="68" t="s">
        <v>2402</v>
      </c>
      <c r="K1816" s="68" t="s">
        <v>2402</v>
      </c>
      <c r="L1816" s="266">
        <v>597</v>
      </c>
    </row>
    <row r="1817" spans="8:12" x14ac:dyDescent="0.15">
      <c r="H1817" s="68" t="s">
        <v>2403</v>
      </c>
      <c r="K1817" s="68" t="s">
        <v>2403</v>
      </c>
      <c r="L1817" s="266">
        <v>617</v>
      </c>
    </row>
    <row r="1818" spans="8:12" x14ac:dyDescent="0.15">
      <c r="H1818" s="68" t="s">
        <v>2404</v>
      </c>
      <c r="K1818" s="68" t="s">
        <v>2404</v>
      </c>
      <c r="L1818" s="266">
        <v>627</v>
      </c>
    </row>
    <row r="1819" spans="8:12" x14ac:dyDescent="0.15">
      <c r="H1819" s="68" t="s">
        <v>2405</v>
      </c>
      <c r="K1819" s="68" t="s">
        <v>2405</v>
      </c>
      <c r="L1819" s="266">
        <v>637</v>
      </c>
    </row>
    <row r="1820" spans="8:12" x14ac:dyDescent="0.15">
      <c r="H1820" s="68" t="s">
        <v>2406</v>
      </c>
      <c r="K1820" s="68" t="s">
        <v>2406</v>
      </c>
      <c r="L1820" s="266">
        <v>647</v>
      </c>
    </row>
    <row r="1821" spans="8:12" x14ac:dyDescent="0.15">
      <c r="H1821" s="68" t="s">
        <v>2407</v>
      </c>
      <c r="K1821" s="68" t="s">
        <v>2407</v>
      </c>
      <c r="L1821" s="266">
        <v>657</v>
      </c>
    </row>
    <row r="1822" spans="8:12" x14ac:dyDescent="0.15">
      <c r="H1822" s="68" t="s">
        <v>2408</v>
      </c>
      <c r="K1822" s="68" t="s">
        <v>2408</v>
      </c>
      <c r="L1822" s="266">
        <v>667</v>
      </c>
    </row>
    <row r="1823" spans="8:12" x14ac:dyDescent="0.15">
      <c r="H1823" s="68" t="s">
        <v>2409</v>
      </c>
      <c r="K1823" s="68" t="s">
        <v>2409</v>
      </c>
      <c r="L1823" s="266">
        <v>677</v>
      </c>
    </row>
    <row r="1824" spans="8:12" x14ac:dyDescent="0.15">
      <c r="H1824" s="68" t="s">
        <v>2410</v>
      </c>
      <c r="K1824" s="68" t="s">
        <v>2410</v>
      </c>
      <c r="L1824" s="266">
        <v>687</v>
      </c>
    </row>
    <row r="1825" spans="8:12" x14ac:dyDescent="0.15">
      <c r="H1825" s="68" t="s">
        <v>2411</v>
      </c>
      <c r="K1825" s="68" t="s">
        <v>2411</v>
      </c>
      <c r="L1825" s="266">
        <v>697</v>
      </c>
    </row>
    <row r="1826" spans="8:12" x14ac:dyDescent="0.15">
      <c r="H1826" s="68" t="s">
        <v>2412</v>
      </c>
      <c r="K1826" s="68" t="s">
        <v>2412</v>
      </c>
      <c r="L1826" s="266">
        <v>717</v>
      </c>
    </row>
    <row r="1827" spans="8:12" x14ac:dyDescent="0.15">
      <c r="H1827" s="68" t="s">
        <v>2413</v>
      </c>
      <c r="K1827" s="68" t="s">
        <v>2413</v>
      </c>
      <c r="L1827" s="266">
        <v>727</v>
      </c>
    </row>
    <row r="1828" spans="8:12" x14ac:dyDescent="0.15">
      <c r="H1828" s="68" t="s">
        <v>2414</v>
      </c>
      <c r="K1828" s="68" t="s">
        <v>2414</v>
      </c>
      <c r="L1828" s="266">
        <v>737</v>
      </c>
    </row>
    <row r="1829" spans="8:12" x14ac:dyDescent="0.15">
      <c r="H1829" s="68" t="s">
        <v>2415</v>
      </c>
      <c r="K1829" s="68" t="s">
        <v>2415</v>
      </c>
      <c r="L1829" s="266">
        <v>747</v>
      </c>
    </row>
    <row r="1830" spans="8:12" x14ac:dyDescent="0.15">
      <c r="H1830" s="68" t="s">
        <v>2416</v>
      </c>
      <c r="K1830" s="68" t="s">
        <v>2416</v>
      </c>
      <c r="L1830" s="266">
        <v>757</v>
      </c>
    </row>
    <row r="1831" spans="8:12" x14ac:dyDescent="0.15">
      <c r="H1831" s="68" t="s">
        <v>2417</v>
      </c>
      <c r="K1831" s="68" t="s">
        <v>2417</v>
      </c>
      <c r="L1831" s="266">
        <v>767</v>
      </c>
    </row>
    <row r="1832" spans="8:12" x14ac:dyDescent="0.15">
      <c r="H1832" s="68" t="s">
        <v>2418</v>
      </c>
      <c r="K1832" s="68" t="s">
        <v>2418</v>
      </c>
      <c r="L1832" s="266">
        <v>777</v>
      </c>
    </row>
    <row r="1833" spans="8:12" x14ac:dyDescent="0.15">
      <c r="H1833" s="68" t="s">
        <v>2419</v>
      </c>
      <c r="K1833" s="68" t="s">
        <v>2419</v>
      </c>
      <c r="L1833" s="266">
        <v>787</v>
      </c>
    </row>
    <row r="1834" spans="8:12" x14ac:dyDescent="0.15">
      <c r="H1834" s="68" t="s">
        <v>2420</v>
      </c>
      <c r="K1834" s="68" t="s">
        <v>2420</v>
      </c>
      <c r="L1834" s="266">
        <v>797</v>
      </c>
    </row>
    <row r="1835" spans="8:12" x14ac:dyDescent="0.15">
      <c r="H1835" s="68" t="s">
        <v>2421</v>
      </c>
      <c r="K1835" s="68" t="s">
        <v>2421</v>
      </c>
      <c r="L1835" s="266">
        <v>817</v>
      </c>
    </row>
    <row r="1836" spans="8:12" x14ac:dyDescent="0.15">
      <c r="H1836" s="68" t="s">
        <v>2422</v>
      </c>
      <c r="K1836" s="68" t="s">
        <v>2422</v>
      </c>
      <c r="L1836" s="266">
        <v>827</v>
      </c>
    </row>
    <row r="1837" spans="8:12" x14ac:dyDescent="0.15">
      <c r="H1837" s="68" t="s">
        <v>2423</v>
      </c>
      <c r="K1837" s="68" t="s">
        <v>2423</v>
      </c>
      <c r="L1837" s="266">
        <v>837</v>
      </c>
    </row>
    <row r="1838" spans="8:12" x14ac:dyDescent="0.15">
      <c r="H1838" s="68" t="s">
        <v>2424</v>
      </c>
      <c r="K1838" s="68" t="s">
        <v>2424</v>
      </c>
      <c r="L1838" s="266">
        <v>847</v>
      </c>
    </row>
    <row r="1839" spans="8:12" x14ac:dyDescent="0.15">
      <c r="H1839" s="68" t="s">
        <v>2425</v>
      </c>
      <c r="K1839" s="68" t="s">
        <v>2425</v>
      </c>
      <c r="L1839" s="266">
        <v>857</v>
      </c>
    </row>
    <row r="1840" spans="8:12" x14ac:dyDescent="0.15">
      <c r="H1840" s="68" t="s">
        <v>2426</v>
      </c>
      <c r="K1840" s="68" t="s">
        <v>2426</v>
      </c>
      <c r="L1840" s="266">
        <v>867</v>
      </c>
    </row>
    <row r="1841" spans="8:12" x14ac:dyDescent="0.15">
      <c r="H1841" s="68" t="s">
        <v>2427</v>
      </c>
      <c r="K1841" s="68" t="s">
        <v>2427</v>
      </c>
      <c r="L1841" s="266">
        <v>877</v>
      </c>
    </row>
    <row r="1842" spans="8:12" x14ac:dyDescent="0.15">
      <c r="H1842" s="68" t="s">
        <v>2428</v>
      </c>
      <c r="K1842" s="68" t="s">
        <v>2428</v>
      </c>
      <c r="L1842" s="266">
        <v>887</v>
      </c>
    </row>
    <row r="1843" spans="8:12" x14ac:dyDescent="0.15">
      <c r="H1843" s="68" t="s">
        <v>2429</v>
      </c>
      <c r="K1843" s="68" t="s">
        <v>2429</v>
      </c>
      <c r="L1843" s="266">
        <v>897</v>
      </c>
    </row>
    <row r="1844" spans="8:12" x14ac:dyDescent="0.15">
      <c r="H1844" s="68" t="s">
        <v>2430</v>
      </c>
      <c r="K1844" s="68" t="s">
        <v>2430</v>
      </c>
      <c r="L1844" s="266">
        <v>917</v>
      </c>
    </row>
    <row r="1845" spans="8:12" x14ac:dyDescent="0.15">
      <c r="H1845" s="68" t="s">
        <v>2431</v>
      </c>
      <c r="K1845" s="68" t="s">
        <v>2431</v>
      </c>
      <c r="L1845" s="266">
        <v>927</v>
      </c>
    </row>
    <row r="1846" spans="8:12" x14ac:dyDescent="0.15">
      <c r="H1846" s="68" t="s">
        <v>2432</v>
      </c>
      <c r="K1846" s="68" t="s">
        <v>2432</v>
      </c>
      <c r="L1846" s="266">
        <v>937</v>
      </c>
    </row>
    <row r="1847" spans="8:12" x14ac:dyDescent="0.15">
      <c r="H1847" s="68" t="s">
        <v>2433</v>
      </c>
      <c r="K1847" s="68" t="s">
        <v>2433</v>
      </c>
      <c r="L1847" s="266">
        <v>947</v>
      </c>
    </row>
    <row r="1848" spans="8:12" x14ac:dyDescent="0.15">
      <c r="H1848" s="68" t="s">
        <v>2434</v>
      </c>
      <c r="K1848" s="68" t="s">
        <v>2434</v>
      </c>
      <c r="L1848" s="266">
        <v>957</v>
      </c>
    </row>
    <row r="1849" spans="8:12" x14ac:dyDescent="0.15">
      <c r="H1849" s="68" t="s">
        <v>2435</v>
      </c>
      <c r="K1849" s="68" t="s">
        <v>2435</v>
      </c>
      <c r="L1849" s="266">
        <v>967</v>
      </c>
    </row>
    <row r="1850" spans="8:12" x14ac:dyDescent="0.15">
      <c r="H1850" s="68" t="s">
        <v>2436</v>
      </c>
      <c r="K1850" s="68" t="s">
        <v>2436</v>
      </c>
      <c r="L1850" s="266">
        <v>977</v>
      </c>
    </row>
    <row r="1851" spans="8:12" x14ac:dyDescent="0.15">
      <c r="H1851" s="68" t="s">
        <v>2437</v>
      </c>
      <c r="K1851" s="68" t="s">
        <v>2437</v>
      </c>
      <c r="L1851" s="266">
        <v>987</v>
      </c>
    </row>
    <row r="1852" spans="8:12" x14ac:dyDescent="0.15">
      <c r="H1852" s="68" t="s">
        <v>2438</v>
      </c>
      <c r="K1852" s="68" t="s">
        <v>2438</v>
      </c>
      <c r="L1852" s="266">
        <v>997</v>
      </c>
    </row>
    <row r="1853" spans="8:12" x14ac:dyDescent="0.15">
      <c r="H1853" s="68" t="s">
        <v>2439</v>
      </c>
      <c r="K1853" s="68" t="s">
        <v>2439</v>
      </c>
      <c r="L1853" s="68" t="s">
        <v>2439</v>
      </c>
    </row>
    <row r="1854" spans="8:12" x14ac:dyDescent="0.15">
      <c r="H1854" s="68" t="s">
        <v>2440</v>
      </c>
      <c r="K1854" s="68" t="s">
        <v>2440</v>
      </c>
      <c r="L1854" s="68" t="s">
        <v>2440</v>
      </c>
    </row>
    <row r="1855" spans="8:12" x14ac:dyDescent="0.15">
      <c r="H1855" s="68" t="s">
        <v>2441</v>
      </c>
      <c r="K1855" s="68" t="s">
        <v>2441</v>
      </c>
      <c r="L1855" s="68" t="s">
        <v>2441</v>
      </c>
    </row>
    <row r="1856" spans="8:12" x14ac:dyDescent="0.15">
      <c r="H1856" s="68" t="s">
        <v>2442</v>
      </c>
      <c r="K1856" s="68" t="s">
        <v>2442</v>
      </c>
      <c r="L1856" s="68" t="s">
        <v>2442</v>
      </c>
    </row>
    <row r="1857" spans="8:12" x14ac:dyDescent="0.15">
      <c r="H1857" s="68" t="s">
        <v>2443</v>
      </c>
      <c r="K1857" s="68" t="s">
        <v>2443</v>
      </c>
      <c r="L1857" s="68" t="s">
        <v>2443</v>
      </c>
    </row>
    <row r="1858" spans="8:12" x14ac:dyDescent="0.15">
      <c r="H1858" s="68" t="s">
        <v>2444</v>
      </c>
      <c r="K1858" s="68" t="s">
        <v>2444</v>
      </c>
      <c r="L1858" s="68" t="s">
        <v>2444</v>
      </c>
    </row>
    <row r="1859" spans="8:12" x14ac:dyDescent="0.15">
      <c r="H1859" s="68" t="s">
        <v>2445</v>
      </c>
      <c r="K1859" s="68" t="s">
        <v>2445</v>
      </c>
      <c r="L1859" s="68" t="s">
        <v>2445</v>
      </c>
    </row>
    <row r="1860" spans="8:12" x14ac:dyDescent="0.15">
      <c r="H1860" s="68" t="s">
        <v>2446</v>
      </c>
      <c r="K1860" s="68" t="s">
        <v>2446</v>
      </c>
      <c r="L1860" s="68" t="s">
        <v>2446</v>
      </c>
    </row>
    <row r="1861" spans="8:12" x14ac:dyDescent="0.15">
      <c r="H1861" s="68" t="s">
        <v>2447</v>
      </c>
      <c r="K1861" s="68" t="s">
        <v>2447</v>
      </c>
      <c r="L1861" s="68" t="s">
        <v>2447</v>
      </c>
    </row>
    <row r="1862" spans="8:12" x14ac:dyDescent="0.15">
      <c r="H1862" s="68" t="s">
        <v>2448</v>
      </c>
      <c r="K1862" s="68" t="s">
        <v>2448</v>
      </c>
      <c r="L1862" s="68" t="s">
        <v>2448</v>
      </c>
    </row>
    <row r="1863" spans="8:12" x14ac:dyDescent="0.15">
      <c r="H1863" s="68" t="s">
        <v>2449</v>
      </c>
      <c r="K1863" s="68" t="s">
        <v>2449</v>
      </c>
      <c r="L1863" s="68" t="s">
        <v>2449</v>
      </c>
    </row>
    <row r="1864" spans="8:12" x14ac:dyDescent="0.15">
      <c r="H1864" s="68" t="s">
        <v>2450</v>
      </c>
      <c r="K1864" s="68" t="s">
        <v>2450</v>
      </c>
      <c r="L1864" s="68" t="s">
        <v>2450</v>
      </c>
    </row>
    <row r="1865" spans="8:12" x14ac:dyDescent="0.15">
      <c r="H1865" s="68" t="s">
        <v>2451</v>
      </c>
      <c r="K1865" s="68" t="s">
        <v>2451</v>
      </c>
      <c r="L1865" s="68" t="s">
        <v>2451</v>
      </c>
    </row>
    <row r="1866" spans="8:12" x14ac:dyDescent="0.15">
      <c r="H1866" s="68" t="s">
        <v>2452</v>
      </c>
      <c r="K1866" s="68" t="s">
        <v>2452</v>
      </c>
      <c r="L1866" s="68" t="s">
        <v>2452</v>
      </c>
    </row>
    <row r="1867" spans="8:12" x14ac:dyDescent="0.15">
      <c r="H1867" s="68" t="s">
        <v>2453</v>
      </c>
      <c r="K1867" s="68" t="s">
        <v>2453</v>
      </c>
      <c r="L1867" s="68" t="s">
        <v>2453</v>
      </c>
    </row>
    <row r="1868" spans="8:12" x14ac:dyDescent="0.15">
      <c r="H1868" s="68" t="s">
        <v>2454</v>
      </c>
      <c r="K1868" s="68" t="s">
        <v>2454</v>
      </c>
      <c r="L1868" s="68" t="s">
        <v>2454</v>
      </c>
    </row>
    <row r="1869" spans="8:12" x14ac:dyDescent="0.15">
      <c r="H1869" s="68" t="s">
        <v>2455</v>
      </c>
      <c r="K1869" s="68" t="s">
        <v>2455</v>
      </c>
      <c r="L1869" s="68" t="s">
        <v>2455</v>
      </c>
    </row>
    <row r="1870" spans="8:12" x14ac:dyDescent="0.15">
      <c r="H1870" s="68" t="s">
        <v>2456</v>
      </c>
      <c r="K1870" s="68" t="s">
        <v>2456</v>
      </c>
      <c r="L1870" s="68" t="s">
        <v>2456</v>
      </c>
    </row>
    <row r="1871" spans="8:12" x14ac:dyDescent="0.15">
      <c r="H1871" s="68" t="s">
        <v>2457</v>
      </c>
      <c r="K1871" s="68" t="s">
        <v>2457</v>
      </c>
      <c r="L1871" s="68" t="s">
        <v>2457</v>
      </c>
    </row>
    <row r="1872" spans="8:12" x14ac:dyDescent="0.15">
      <c r="H1872" s="68" t="s">
        <v>2458</v>
      </c>
      <c r="K1872" s="68" t="s">
        <v>2458</v>
      </c>
      <c r="L1872" s="68" t="s">
        <v>2458</v>
      </c>
    </row>
    <row r="1873" spans="8:12" x14ac:dyDescent="0.15">
      <c r="H1873" s="68" t="s">
        <v>2459</v>
      </c>
      <c r="K1873" s="68" t="s">
        <v>2459</v>
      </c>
      <c r="L1873" s="68" t="s">
        <v>2459</v>
      </c>
    </row>
    <row r="1874" spans="8:12" x14ac:dyDescent="0.15">
      <c r="H1874" s="68" t="s">
        <v>2460</v>
      </c>
      <c r="K1874" s="68" t="s">
        <v>2460</v>
      </c>
      <c r="L1874" s="68" t="s">
        <v>2460</v>
      </c>
    </row>
    <row r="1875" spans="8:12" x14ac:dyDescent="0.15">
      <c r="H1875" s="68" t="s">
        <v>2461</v>
      </c>
      <c r="K1875" s="68" t="s">
        <v>2461</v>
      </c>
      <c r="L1875" s="68" t="s">
        <v>2461</v>
      </c>
    </row>
    <row r="1876" spans="8:12" x14ac:dyDescent="0.15">
      <c r="H1876" s="68" t="s">
        <v>2462</v>
      </c>
      <c r="K1876" s="68" t="s">
        <v>2462</v>
      </c>
      <c r="L1876" s="68" t="s">
        <v>2462</v>
      </c>
    </row>
    <row r="1877" spans="8:12" x14ac:dyDescent="0.15">
      <c r="H1877" s="68" t="s">
        <v>2463</v>
      </c>
      <c r="K1877" s="68" t="s">
        <v>2463</v>
      </c>
      <c r="L1877" s="68" t="s">
        <v>2463</v>
      </c>
    </row>
    <row r="1878" spans="8:12" x14ac:dyDescent="0.15">
      <c r="H1878" s="68" t="s">
        <v>2464</v>
      </c>
      <c r="K1878" s="68" t="s">
        <v>2464</v>
      </c>
      <c r="L1878" s="68" t="s">
        <v>2464</v>
      </c>
    </row>
    <row r="1879" spans="8:12" x14ac:dyDescent="0.15">
      <c r="H1879" s="68" t="s">
        <v>2465</v>
      </c>
      <c r="K1879" s="68" t="s">
        <v>2465</v>
      </c>
      <c r="L1879" s="68" t="s">
        <v>2465</v>
      </c>
    </row>
    <row r="1880" spans="8:12" x14ac:dyDescent="0.15">
      <c r="H1880" s="68" t="s">
        <v>2466</v>
      </c>
      <c r="K1880" s="68" t="s">
        <v>2466</v>
      </c>
      <c r="L1880" s="68" t="s">
        <v>2466</v>
      </c>
    </row>
    <row r="1881" spans="8:12" x14ac:dyDescent="0.15">
      <c r="H1881" s="68" t="s">
        <v>2467</v>
      </c>
      <c r="K1881" s="68" t="s">
        <v>2467</v>
      </c>
      <c r="L1881" s="68" t="s">
        <v>2467</v>
      </c>
    </row>
    <row r="1882" spans="8:12" x14ac:dyDescent="0.15">
      <c r="H1882" s="68" t="s">
        <v>2468</v>
      </c>
      <c r="K1882" s="68" t="s">
        <v>2468</v>
      </c>
      <c r="L1882" s="68" t="s">
        <v>2468</v>
      </c>
    </row>
    <row r="1883" spans="8:12" x14ac:dyDescent="0.15">
      <c r="H1883" s="68" t="s">
        <v>2469</v>
      </c>
      <c r="K1883" s="68" t="s">
        <v>2469</v>
      </c>
      <c r="L1883" s="68" t="s">
        <v>2469</v>
      </c>
    </row>
    <row r="1884" spans="8:12" x14ac:dyDescent="0.15">
      <c r="H1884" s="68" t="s">
        <v>2470</v>
      </c>
      <c r="K1884" s="68" t="s">
        <v>2470</v>
      </c>
      <c r="L1884" s="68" t="s">
        <v>2470</v>
      </c>
    </row>
    <row r="1885" spans="8:12" x14ac:dyDescent="0.15">
      <c r="H1885" s="68" t="s">
        <v>2471</v>
      </c>
      <c r="K1885" s="68" t="s">
        <v>2471</v>
      </c>
      <c r="L1885" s="68" t="s">
        <v>2471</v>
      </c>
    </row>
    <row r="1886" spans="8:12" x14ac:dyDescent="0.15">
      <c r="H1886" s="68" t="s">
        <v>2472</v>
      </c>
      <c r="K1886" s="68" t="s">
        <v>2472</v>
      </c>
      <c r="L1886" s="68" t="s">
        <v>2472</v>
      </c>
    </row>
    <row r="1887" spans="8:12" x14ac:dyDescent="0.15">
      <c r="H1887" s="68" t="s">
        <v>2473</v>
      </c>
      <c r="K1887" s="68" t="s">
        <v>2473</v>
      </c>
      <c r="L1887" s="68" t="s">
        <v>2473</v>
      </c>
    </row>
    <row r="1888" spans="8:12" x14ac:dyDescent="0.15">
      <c r="H1888" s="68" t="s">
        <v>2474</v>
      </c>
      <c r="K1888" s="68" t="s">
        <v>2474</v>
      </c>
      <c r="L1888" s="68" t="s">
        <v>2474</v>
      </c>
    </row>
    <row r="1889" spans="8:12" x14ac:dyDescent="0.15">
      <c r="H1889" s="68" t="s">
        <v>2475</v>
      </c>
      <c r="K1889" s="68" t="s">
        <v>2475</v>
      </c>
      <c r="L1889" s="68" t="s">
        <v>2475</v>
      </c>
    </row>
    <row r="1890" spans="8:12" x14ac:dyDescent="0.15">
      <c r="H1890" s="68" t="s">
        <v>2476</v>
      </c>
      <c r="K1890" s="68" t="s">
        <v>2476</v>
      </c>
      <c r="L1890" s="68" t="s">
        <v>2476</v>
      </c>
    </row>
    <row r="1891" spans="8:12" x14ac:dyDescent="0.15">
      <c r="H1891" s="68" t="s">
        <v>2477</v>
      </c>
      <c r="K1891" s="68" t="s">
        <v>2477</v>
      </c>
      <c r="L1891" s="68" t="s">
        <v>2477</v>
      </c>
    </row>
    <row r="1892" spans="8:12" x14ac:dyDescent="0.15">
      <c r="H1892" s="68" t="s">
        <v>2478</v>
      </c>
      <c r="K1892" s="68" t="s">
        <v>2478</v>
      </c>
      <c r="L1892" s="68" t="s">
        <v>2478</v>
      </c>
    </row>
    <row r="1893" spans="8:12" x14ac:dyDescent="0.15">
      <c r="H1893" s="68" t="s">
        <v>2479</v>
      </c>
      <c r="K1893" s="68" t="s">
        <v>2479</v>
      </c>
      <c r="L1893" s="68" t="s">
        <v>2479</v>
      </c>
    </row>
    <row r="1894" spans="8:12" x14ac:dyDescent="0.15">
      <c r="H1894" s="68" t="s">
        <v>2480</v>
      </c>
      <c r="K1894" s="68" t="s">
        <v>2480</v>
      </c>
      <c r="L1894" s="68" t="s">
        <v>2480</v>
      </c>
    </row>
    <row r="1895" spans="8:12" x14ac:dyDescent="0.15">
      <c r="H1895" s="68" t="s">
        <v>2481</v>
      </c>
      <c r="K1895" s="68" t="s">
        <v>2481</v>
      </c>
      <c r="L1895" s="68" t="s">
        <v>2481</v>
      </c>
    </row>
    <row r="1896" spans="8:12" x14ac:dyDescent="0.15">
      <c r="H1896" s="68" t="s">
        <v>2482</v>
      </c>
      <c r="K1896" s="68" t="s">
        <v>2482</v>
      </c>
      <c r="L1896" s="68" t="s">
        <v>2482</v>
      </c>
    </row>
    <row r="1897" spans="8:12" x14ac:dyDescent="0.15">
      <c r="H1897" s="68" t="s">
        <v>2483</v>
      </c>
      <c r="K1897" s="68" t="s">
        <v>2483</v>
      </c>
      <c r="L1897" s="68" t="s">
        <v>2483</v>
      </c>
    </row>
    <row r="1898" spans="8:12" x14ac:dyDescent="0.15">
      <c r="H1898" s="68" t="s">
        <v>2484</v>
      </c>
      <c r="K1898" s="68" t="s">
        <v>2484</v>
      </c>
      <c r="L1898" s="68" t="s">
        <v>2484</v>
      </c>
    </row>
    <row r="1899" spans="8:12" x14ac:dyDescent="0.15">
      <c r="H1899" s="68" t="s">
        <v>2485</v>
      </c>
      <c r="K1899" s="68" t="s">
        <v>2485</v>
      </c>
      <c r="L1899" s="68" t="s">
        <v>2485</v>
      </c>
    </row>
    <row r="1900" spans="8:12" x14ac:dyDescent="0.15">
      <c r="H1900" s="68" t="s">
        <v>2486</v>
      </c>
      <c r="K1900" s="68" t="s">
        <v>2486</v>
      </c>
      <c r="L1900" s="68" t="s">
        <v>2486</v>
      </c>
    </row>
    <row r="1901" spans="8:12" x14ac:dyDescent="0.15">
      <c r="H1901" s="68" t="s">
        <v>2487</v>
      </c>
      <c r="K1901" s="68" t="s">
        <v>2487</v>
      </c>
      <c r="L1901" s="68" t="s">
        <v>2487</v>
      </c>
    </row>
    <row r="1902" spans="8:12" x14ac:dyDescent="0.15">
      <c r="H1902" s="68" t="s">
        <v>2488</v>
      </c>
      <c r="K1902" s="68" t="s">
        <v>2488</v>
      </c>
      <c r="L1902" s="68" t="s">
        <v>2488</v>
      </c>
    </row>
    <row r="1903" spans="8:12" x14ac:dyDescent="0.15">
      <c r="H1903" s="68" t="s">
        <v>2489</v>
      </c>
      <c r="K1903" s="68" t="s">
        <v>2489</v>
      </c>
      <c r="L1903" s="68" t="s">
        <v>2489</v>
      </c>
    </row>
    <row r="1904" spans="8:12" x14ac:dyDescent="0.15">
      <c r="H1904" s="68" t="s">
        <v>2490</v>
      </c>
      <c r="K1904" s="68" t="s">
        <v>2490</v>
      </c>
      <c r="L1904" s="68" t="s">
        <v>2490</v>
      </c>
    </row>
    <row r="1905" spans="8:12" x14ac:dyDescent="0.15">
      <c r="H1905" s="68" t="s">
        <v>2491</v>
      </c>
      <c r="K1905" s="68" t="s">
        <v>2491</v>
      </c>
      <c r="L1905" s="68" t="s">
        <v>2491</v>
      </c>
    </row>
    <row r="1906" spans="8:12" x14ac:dyDescent="0.15">
      <c r="H1906" s="68" t="s">
        <v>2492</v>
      </c>
      <c r="K1906" s="68" t="s">
        <v>2492</v>
      </c>
      <c r="L1906" s="68" t="s">
        <v>2492</v>
      </c>
    </row>
    <row r="1907" spans="8:12" x14ac:dyDescent="0.15">
      <c r="H1907" s="68" t="s">
        <v>2493</v>
      </c>
      <c r="K1907" s="68" t="s">
        <v>2493</v>
      </c>
      <c r="L1907" s="68" t="s">
        <v>2493</v>
      </c>
    </row>
    <row r="1908" spans="8:12" x14ac:dyDescent="0.15">
      <c r="H1908" s="68" t="s">
        <v>2494</v>
      </c>
      <c r="K1908" s="68" t="s">
        <v>2494</v>
      </c>
      <c r="L1908" s="68" t="s">
        <v>2494</v>
      </c>
    </row>
    <row r="1909" spans="8:12" x14ac:dyDescent="0.15">
      <c r="H1909" s="68" t="s">
        <v>2495</v>
      </c>
      <c r="K1909" s="68" t="s">
        <v>2495</v>
      </c>
      <c r="L1909" s="68" t="s">
        <v>2495</v>
      </c>
    </row>
    <row r="1910" spans="8:12" x14ac:dyDescent="0.15">
      <c r="H1910" s="68" t="s">
        <v>2496</v>
      </c>
      <c r="K1910" s="68" t="s">
        <v>2496</v>
      </c>
      <c r="L1910" s="68" t="s">
        <v>2496</v>
      </c>
    </row>
    <row r="1911" spans="8:12" x14ac:dyDescent="0.15">
      <c r="H1911" s="68" t="s">
        <v>2497</v>
      </c>
      <c r="K1911" s="68" t="s">
        <v>2497</v>
      </c>
      <c r="L1911" s="68" t="s">
        <v>2497</v>
      </c>
    </row>
    <row r="1912" spans="8:12" x14ac:dyDescent="0.15">
      <c r="H1912" s="68" t="s">
        <v>2498</v>
      </c>
      <c r="K1912" s="68" t="s">
        <v>2498</v>
      </c>
      <c r="L1912" s="68" t="s">
        <v>2498</v>
      </c>
    </row>
    <row r="1913" spans="8:12" x14ac:dyDescent="0.15">
      <c r="H1913" s="68" t="s">
        <v>2499</v>
      </c>
      <c r="K1913" s="68" t="s">
        <v>2499</v>
      </c>
      <c r="L1913" s="68" t="s">
        <v>2499</v>
      </c>
    </row>
    <row r="1914" spans="8:12" x14ac:dyDescent="0.15">
      <c r="H1914" s="68" t="s">
        <v>2500</v>
      </c>
      <c r="K1914" s="68" t="s">
        <v>2500</v>
      </c>
      <c r="L1914" s="68" t="s">
        <v>2500</v>
      </c>
    </row>
    <row r="1915" spans="8:12" x14ac:dyDescent="0.15">
      <c r="H1915" s="68" t="s">
        <v>2501</v>
      </c>
      <c r="K1915" s="68" t="s">
        <v>2501</v>
      </c>
      <c r="L1915" s="68" t="s">
        <v>2501</v>
      </c>
    </row>
    <row r="1916" spans="8:12" x14ac:dyDescent="0.15">
      <c r="H1916" s="68" t="s">
        <v>2502</v>
      </c>
      <c r="K1916" s="68" t="s">
        <v>2502</v>
      </c>
      <c r="L1916" s="68" t="s">
        <v>2502</v>
      </c>
    </row>
    <row r="1917" spans="8:12" x14ac:dyDescent="0.15">
      <c r="H1917" s="68" t="s">
        <v>2503</v>
      </c>
      <c r="K1917" s="68" t="s">
        <v>2503</v>
      </c>
      <c r="L1917" s="68" t="s">
        <v>2503</v>
      </c>
    </row>
    <row r="1918" spans="8:12" x14ac:dyDescent="0.15">
      <c r="H1918" s="68" t="s">
        <v>2504</v>
      </c>
      <c r="K1918" s="68" t="s">
        <v>2504</v>
      </c>
      <c r="L1918" s="68" t="s">
        <v>2504</v>
      </c>
    </row>
    <row r="1919" spans="8:12" x14ac:dyDescent="0.15">
      <c r="H1919" s="68" t="s">
        <v>2505</v>
      </c>
      <c r="K1919" s="68" t="s">
        <v>2505</v>
      </c>
      <c r="L1919" s="68" t="s">
        <v>2505</v>
      </c>
    </row>
    <row r="1920" spans="8:12" x14ac:dyDescent="0.15">
      <c r="H1920" s="68" t="s">
        <v>2506</v>
      </c>
      <c r="K1920" s="68" t="s">
        <v>2506</v>
      </c>
      <c r="L1920" s="68" t="s">
        <v>2506</v>
      </c>
    </row>
    <row r="1921" spans="8:12" x14ac:dyDescent="0.15">
      <c r="H1921" s="68" t="s">
        <v>2507</v>
      </c>
      <c r="K1921" s="68" t="s">
        <v>2507</v>
      </c>
      <c r="L1921" s="68" t="s">
        <v>2507</v>
      </c>
    </row>
    <row r="1922" spans="8:12" x14ac:dyDescent="0.15">
      <c r="H1922" s="68" t="s">
        <v>2508</v>
      </c>
      <c r="K1922" s="68" t="s">
        <v>2508</v>
      </c>
      <c r="L1922" s="68" t="s">
        <v>2508</v>
      </c>
    </row>
    <row r="1923" spans="8:12" x14ac:dyDescent="0.15">
      <c r="H1923" s="68" t="s">
        <v>2509</v>
      </c>
      <c r="K1923" s="68" t="s">
        <v>2509</v>
      </c>
      <c r="L1923" s="68" t="s">
        <v>2509</v>
      </c>
    </row>
    <row r="1924" spans="8:12" x14ac:dyDescent="0.15">
      <c r="H1924" s="68" t="s">
        <v>2510</v>
      </c>
      <c r="K1924" s="68" t="s">
        <v>2510</v>
      </c>
      <c r="L1924" s="68" t="s">
        <v>2510</v>
      </c>
    </row>
    <row r="1925" spans="8:12" x14ac:dyDescent="0.15">
      <c r="H1925" s="68" t="s">
        <v>2511</v>
      </c>
      <c r="K1925" s="68" t="s">
        <v>2511</v>
      </c>
      <c r="L1925" s="68" t="s">
        <v>2511</v>
      </c>
    </row>
    <row r="1926" spans="8:12" x14ac:dyDescent="0.15">
      <c r="H1926" s="68" t="s">
        <v>2512</v>
      </c>
      <c r="K1926" s="68" t="s">
        <v>2512</v>
      </c>
      <c r="L1926" s="68" t="s">
        <v>2512</v>
      </c>
    </row>
    <row r="1927" spans="8:12" x14ac:dyDescent="0.15">
      <c r="H1927" s="68" t="s">
        <v>2513</v>
      </c>
      <c r="K1927" s="68" t="s">
        <v>2513</v>
      </c>
      <c r="L1927" s="68" t="s">
        <v>2513</v>
      </c>
    </row>
    <row r="1928" spans="8:12" x14ac:dyDescent="0.15">
      <c r="H1928" s="68" t="s">
        <v>2514</v>
      </c>
      <c r="K1928" s="68" t="s">
        <v>2514</v>
      </c>
      <c r="L1928" s="68" t="s">
        <v>2514</v>
      </c>
    </row>
    <row r="1929" spans="8:12" x14ac:dyDescent="0.15">
      <c r="H1929" s="68" t="s">
        <v>2515</v>
      </c>
      <c r="K1929" s="68" t="s">
        <v>2515</v>
      </c>
      <c r="L1929" s="68" t="s">
        <v>2515</v>
      </c>
    </row>
    <row r="1930" spans="8:12" x14ac:dyDescent="0.15">
      <c r="H1930" s="68" t="s">
        <v>2516</v>
      </c>
      <c r="K1930" s="68" t="s">
        <v>2516</v>
      </c>
      <c r="L1930" s="68" t="s">
        <v>2516</v>
      </c>
    </row>
    <row r="1931" spans="8:12" x14ac:dyDescent="0.15">
      <c r="H1931" s="68" t="s">
        <v>2517</v>
      </c>
      <c r="K1931" s="68" t="s">
        <v>2517</v>
      </c>
      <c r="L1931" s="68" t="s">
        <v>2517</v>
      </c>
    </row>
    <row r="1932" spans="8:12" x14ac:dyDescent="0.15">
      <c r="H1932" s="68" t="s">
        <v>2518</v>
      </c>
      <c r="K1932" s="68" t="s">
        <v>2518</v>
      </c>
      <c r="L1932" s="68" t="s">
        <v>2518</v>
      </c>
    </row>
    <row r="1933" spans="8:12" x14ac:dyDescent="0.15">
      <c r="H1933" s="68" t="s">
        <v>2519</v>
      </c>
      <c r="K1933" s="68" t="s">
        <v>2519</v>
      </c>
      <c r="L1933" s="68" t="s">
        <v>2519</v>
      </c>
    </row>
    <row r="1934" spans="8:12" x14ac:dyDescent="0.15">
      <c r="H1934" s="68" t="s">
        <v>2520</v>
      </c>
      <c r="K1934" s="68" t="s">
        <v>2520</v>
      </c>
      <c r="L1934" s="68" t="s">
        <v>2520</v>
      </c>
    </row>
    <row r="1935" spans="8:12" x14ac:dyDescent="0.15">
      <c r="H1935" s="68" t="s">
        <v>2521</v>
      </c>
      <c r="K1935" s="68" t="s">
        <v>2521</v>
      </c>
      <c r="L1935" s="68" t="s">
        <v>2521</v>
      </c>
    </row>
    <row r="1936" spans="8:12" x14ac:dyDescent="0.15">
      <c r="H1936" s="68" t="s">
        <v>2522</v>
      </c>
      <c r="K1936" s="68" t="s">
        <v>2522</v>
      </c>
      <c r="L1936" s="68" t="s">
        <v>2522</v>
      </c>
    </row>
    <row r="1937" spans="8:12" x14ac:dyDescent="0.15">
      <c r="H1937" s="68" t="s">
        <v>2523</v>
      </c>
      <c r="K1937" s="68" t="s">
        <v>2523</v>
      </c>
      <c r="L1937" s="68" t="s">
        <v>2523</v>
      </c>
    </row>
    <row r="1938" spans="8:12" x14ac:dyDescent="0.15">
      <c r="H1938" s="68" t="s">
        <v>2524</v>
      </c>
      <c r="K1938" s="68" t="s">
        <v>2524</v>
      </c>
      <c r="L1938" s="68" t="s">
        <v>2524</v>
      </c>
    </row>
    <row r="1939" spans="8:12" x14ac:dyDescent="0.15">
      <c r="H1939" s="68" t="s">
        <v>2525</v>
      </c>
      <c r="K1939" s="68" t="s">
        <v>2525</v>
      </c>
      <c r="L1939" s="68" t="s">
        <v>2525</v>
      </c>
    </row>
    <row r="1940" spans="8:12" x14ac:dyDescent="0.15">
      <c r="H1940" s="68" t="s">
        <v>2526</v>
      </c>
      <c r="K1940" s="68" t="s">
        <v>2526</v>
      </c>
      <c r="L1940" s="68" t="s">
        <v>2526</v>
      </c>
    </row>
    <row r="1941" spans="8:12" x14ac:dyDescent="0.15">
      <c r="H1941" s="68" t="s">
        <v>2527</v>
      </c>
      <c r="K1941" s="68" t="s">
        <v>2527</v>
      </c>
      <c r="L1941" s="68" t="s">
        <v>2527</v>
      </c>
    </row>
    <row r="1942" spans="8:12" x14ac:dyDescent="0.15">
      <c r="H1942" s="68" t="s">
        <v>2528</v>
      </c>
      <c r="K1942" s="68" t="s">
        <v>2528</v>
      </c>
      <c r="L1942" s="68" t="s">
        <v>2528</v>
      </c>
    </row>
    <row r="1943" spans="8:12" x14ac:dyDescent="0.15">
      <c r="H1943" s="68" t="s">
        <v>2529</v>
      </c>
      <c r="K1943" s="68" t="s">
        <v>2529</v>
      </c>
      <c r="L1943" s="68" t="s">
        <v>2529</v>
      </c>
    </row>
    <row r="1944" spans="8:12" x14ac:dyDescent="0.15">
      <c r="H1944" s="68" t="s">
        <v>2530</v>
      </c>
      <c r="K1944" s="68" t="s">
        <v>2530</v>
      </c>
      <c r="L1944" s="68" t="s">
        <v>2530</v>
      </c>
    </row>
    <row r="1945" spans="8:12" x14ac:dyDescent="0.15">
      <c r="H1945" s="68" t="s">
        <v>2531</v>
      </c>
      <c r="K1945" s="68" t="s">
        <v>2531</v>
      </c>
      <c r="L1945" s="68" t="s">
        <v>2531</v>
      </c>
    </row>
    <row r="1946" spans="8:12" x14ac:dyDescent="0.15">
      <c r="H1946" s="68" t="s">
        <v>2532</v>
      </c>
      <c r="K1946" s="68" t="s">
        <v>2532</v>
      </c>
      <c r="L1946" s="68" t="s">
        <v>2532</v>
      </c>
    </row>
    <row r="1947" spans="8:12" x14ac:dyDescent="0.15">
      <c r="H1947" s="68" t="s">
        <v>2533</v>
      </c>
      <c r="K1947" s="68" t="s">
        <v>2533</v>
      </c>
      <c r="L1947" s="68" t="s">
        <v>2533</v>
      </c>
    </row>
    <row r="1948" spans="8:12" x14ac:dyDescent="0.15">
      <c r="H1948" s="68" t="s">
        <v>2534</v>
      </c>
      <c r="K1948" s="68" t="s">
        <v>2534</v>
      </c>
      <c r="L1948" s="68" t="s">
        <v>2534</v>
      </c>
    </row>
    <row r="1949" spans="8:12" x14ac:dyDescent="0.15">
      <c r="H1949" s="68" t="s">
        <v>2535</v>
      </c>
      <c r="K1949" s="68" t="s">
        <v>2535</v>
      </c>
      <c r="L1949" s="68" t="s">
        <v>2535</v>
      </c>
    </row>
    <row r="1950" spans="8:12" x14ac:dyDescent="0.15">
      <c r="H1950" s="68" t="s">
        <v>2536</v>
      </c>
      <c r="K1950" s="68" t="s">
        <v>2536</v>
      </c>
      <c r="L1950" s="68" t="s">
        <v>2536</v>
      </c>
    </row>
    <row r="1951" spans="8:12" x14ac:dyDescent="0.15">
      <c r="H1951" s="68" t="s">
        <v>2537</v>
      </c>
      <c r="K1951" s="68" t="s">
        <v>2537</v>
      </c>
      <c r="L1951" s="68" t="s">
        <v>2537</v>
      </c>
    </row>
    <row r="1952" spans="8:12" x14ac:dyDescent="0.15">
      <c r="H1952" s="68" t="s">
        <v>2538</v>
      </c>
      <c r="K1952" s="68" t="s">
        <v>2538</v>
      </c>
      <c r="L1952" s="68" t="s">
        <v>2538</v>
      </c>
    </row>
    <row r="1953" spans="8:12" x14ac:dyDescent="0.15">
      <c r="H1953" s="68" t="s">
        <v>2539</v>
      </c>
      <c r="K1953" s="68" t="s">
        <v>2539</v>
      </c>
      <c r="L1953" s="266">
        <v>18</v>
      </c>
    </row>
    <row r="1954" spans="8:12" x14ac:dyDescent="0.15">
      <c r="H1954" s="68" t="s">
        <v>2540</v>
      </c>
      <c r="K1954" s="68" t="s">
        <v>2540</v>
      </c>
      <c r="L1954" s="266">
        <v>28</v>
      </c>
    </row>
    <row r="1955" spans="8:12" x14ac:dyDescent="0.15">
      <c r="H1955" s="68" t="s">
        <v>2541</v>
      </c>
      <c r="K1955" s="68" t="s">
        <v>2541</v>
      </c>
      <c r="L1955" s="266">
        <v>38</v>
      </c>
    </row>
    <row r="1956" spans="8:12" x14ac:dyDescent="0.15">
      <c r="H1956" s="68" t="s">
        <v>2542</v>
      </c>
      <c r="K1956" s="68" t="s">
        <v>2542</v>
      </c>
      <c r="L1956" s="266">
        <v>48</v>
      </c>
    </row>
    <row r="1957" spans="8:12" x14ac:dyDescent="0.15">
      <c r="H1957" s="68" t="s">
        <v>2543</v>
      </c>
      <c r="K1957" s="68" t="s">
        <v>2543</v>
      </c>
      <c r="L1957" s="266">
        <v>58</v>
      </c>
    </row>
    <row r="1958" spans="8:12" x14ac:dyDescent="0.15">
      <c r="H1958" s="68" t="s">
        <v>2544</v>
      </c>
      <c r="K1958" s="68" t="s">
        <v>2544</v>
      </c>
      <c r="L1958" s="266">
        <v>68</v>
      </c>
    </row>
    <row r="1959" spans="8:12" x14ac:dyDescent="0.15">
      <c r="H1959" s="68" t="s">
        <v>2545</v>
      </c>
      <c r="K1959" s="68" t="s">
        <v>2545</v>
      </c>
      <c r="L1959" s="266">
        <v>78</v>
      </c>
    </row>
    <row r="1960" spans="8:12" x14ac:dyDescent="0.15">
      <c r="H1960" s="68" t="s">
        <v>2546</v>
      </c>
      <c r="K1960" s="68" t="s">
        <v>2546</v>
      </c>
      <c r="L1960" s="266">
        <v>88</v>
      </c>
    </row>
    <row r="1961" spans="8:12" x14ac:dyDescent="0.15">
      <c r="H1961" s="68" t="s">
        <v>2547</v>
      </c>
      <c r="K1961" s="68" t="s">
        <v>2547</v>
      </c>
      <c r="L1961" s="266">
        <v>98</v>
      </c>
    </row>
    <row r="1962" spans="8:12" x14ac:dyDescent="0.15">
      <c r="H1962" s="68" t="s">
        <v>514</v>
      </c>
      <c r="K1962" s="68" t="s">
        <v>514</v>
      </c>
      <c r="L1962" s="266">
        <v>18</v>
      </c>
    </row>
    <row r="1963" spans="8:12" x14ac:dyDescent="0.15">
      <c r="H1963" s="68" t="s">
        <v>2548</v>
      </c>
      <c r="K1963" s="68" t="s">
        <v>2548</v>
      </c>
      <c r="L1963" s="266">
        <v>118</v>
      </c>
    </row>
    <row r="1964" spans="8:12" x14ac:dyDescent="0.15">
      <c r="H1964" s="68" t="s">
        <v>2549</v>
      </c>
      <c r="K1964" s="68" t="s">
        <v>2549</v>
      </c>
      <c r="L1964" s="266">
        <v>128</v>
      </c>
    </row>
    <row r="1965" spans="8:12" x14ac:dyDescent="0.15">
      <c r="H1965" s="68" t="s">
        <v>2550</v>
      </c>
      <c r="K1965" s="68" t="s">
        <v>2550</v>
      </c>
      <c r="L1965" s="266">
        <v>138</v>
      </c>
    </row>
    <row r="1966" spans="8:12" x14ac:dyDescent="0.15">
      <c r="H1966" s="68" t="s">
        <v>2551</v>
      </c>
      <c r="K1966" s="68" t="s">
        <v>2551</v>
      </c>
      <c r="L1966" s="266">
        <v>148</v>
      </c>
    </row>
    <row r="1967" spans="8:12" x14ac:dyDescent="0.15">
      <c r="H1967" s="68" t="s">
        <v>2552</v>
      </c>
      <c r="K1967" s="68" t="s">
        <v>2552</v>
      </c>
      <c r="L1967" s="266">
        <v>158</v>
      </c>
    </row>
    <row r="1968" spans="8:12" x14ac:dyDescent="0.15">
      <c r="H1968" s="68" t="s">
        <v>2553</v>
      </c>
      <c r="K1968" s="68" t="s">
        <v>2553</v>
      </c>
      <c r="L1968" s="266">
        <v>168</v>
      </c>
    </row>
    <row r="1969" spans="8:12" x14ac:dyDescent="0.15">
      <c r="H1969" s="68" t="s">
        <v>2554</v>
      </c>
      <c r="K1969" s="68" t="s">
        <v>2554</v>
      </c>
      <c r="L1969" s="266">
        <v>178</v>
      </c>
    </row>
    <row r="1970" spans="8:12" x14ac:dyDescent="0.15">
      <c r="H1970" s="68" t="s">
        <v>2555</v>
      </c>
      <c r="K1970" s="68" t="s">
        <v>2555</v>
      </c>
      <c r="L1970" s="266">
        <v>188</v>
      </c>
    </row>
    <row r="1971" spans="8:12" x14ac:dyDescent="0.15">
      <c r="H1971" s="68" t="s">
        <v>2556</v>
      </c>
      <c r="K1971" s="68" t="s">
        <v>2556</v>
      </c>
      <c r="L1971" s="266">
        <v>198</v>
      </c>
    </row>
    <row r="1972" spans="8:12" x14ac:dyDescent="0.15">
      <c r="H1972" s="68" t="s">
        <v>2557</v>
      </c>
      <c r="K1972" s="68" t="s">
        <v>2557</v>
      </c>
      <c r="L1972" s="266">
        <v>218</v>
      </c>
    </row>
    <row r="1973" spans="8:12" x14ac:dyDescent="0.15">
      <c r="H1973" s="68" t="s">
        <v>2558</v>
      </c>
      <c r="K1973" s="68" t="s">
        <v>2558</v>
      </c>
      <c r="L1973" s="266">
        <v>228</v>
      </c>
    </row>
    <row r="1974" spans="8:12" x14ac:dyDescent="0.15">
      <c r="H1974" s="68" t="s">
        <v>2559</v>
      </c>
      <c r="K1974" s="68" t="s">
        <v>2559</v>
      </c>
      <c r="L1974" s="266">
        <v>238</v>
      </c>
    </row>
    <row r="1975" spans="8:12" x14ac:dyDescent="0.15">
      <c r="H1975" s="68" t="s">
        <v>2560</v>
      </c>
      <c r="K1975" s="68" t="s">
        <v>2560</v>
      </c>
      <c r="L1975" s="266">
        <v>248</v>
      </c>
    </row>
    <row r="1976" spans="8:12" x14ac:dyDescent="0.15">
      <c r="H1976" s="68" t="s">
        <v>2561</v>
      </c>
      <c r="K1976" s="68" t="s">
        <v>2561</v>
      </c>
      <c r="L1976" s="266">
        <v>258</v>
      </c>
    </row>
    <row r="1977" spans="8:12" x14ac:dyDescent="0.15">
      <c r="H1977" s="68" t="s">
        <v>2562</v>
      </c>
      <c r="K1977" s="68" t="s">
        <v>2562</v>
      </c>
      <c r="L1977" s="266">
        <v>268</v>
      </c>
    </row>
    <row r="1978" spans="8:12" x14ac:dyDescent="0.15">
      <c r="H1978" s="68" t="s">
        <v>2563</v>
      </c>
      <c r="K1978" s="68" t="s">
        <v>2563</v>
      </c>
      <c r="L1978" s="266">
        <v>278</v>
      </c>
    </row>
    <row r="1979" spans="8:12" x14ac:dyDescent="0.15">
      <c r="H1979" s="68" t="s">
        <v>2564</v>
      </c>
      <c r="K1979" s="68" t="s">
        <v>2564</v>
      </c>
      <c r="L1979" s="266">
        <v>288</v>
      </c>
    </row>
    <row r="1980" spans="8:12" x14ac:dyDescent="0.15">
      <c r="H1980" s="68" t="s">
        <v>2565</v>
      </c>
      <c r="K1980" s="68" t="s">
        <v>2565</v>
      </c>
      <c r="L1980" s="266">
        <v>298</v>
      </c>
    </row>
    <row r="1981" spans="8:12" x14ac:dyDescent="0.15">
      <c r="H1981" s="68" t="s">
        <v>2566</v>
      </c>
      <c r="K1981" s="68" t="s">
        <v>2566</v>
      </c>
      <c r="L1981" s="266">
        <v>318</v>
      </c>
    </row>
    <row r="1982" spans="8:12" x14ac:dyDescent="0.15">
      <c r="H1982" s="68" t="s">
        <v>2567</v>
      </c>
      <c r="K1982" s="68" t="s">
        <v>2567</v>
      </c>
      <c r="L1982" s="266">
        <v>328</v>
      </c>
    </row>
    <row r="1983" spans="8:12" x14ac:dyDescent="0.15">
      <c r="H1983" s="68" t="s">
        <v>2568</v>
      </c>
      <c r="K1983" s="68" t="s">
        <v>2568</v>
      </c>
      <c r="L1983" s="266">
        <v>338</v>
      </c>
    </row>
    <row r="1984" spans="8:12" x14ac:dyDescent="0.15">
      <c r="H1984" s="68" t="s">
        <v>2569</v>
      </c>
      <c r="K1984" s="68" t="s">
        <v>2569</v>
      </c>
      <c r="L1984" s="266">
        <v>348</v>
      </c>
    </row>
    <row r="1985" spans="8:12" x14ac:dyDescent="0.15">
      <c r="H1985" s="68" t="s">
        <v>2570</v>
      </c>
      <c r="K1985" s="68" t="s">
        <v>2570</v>
      </c>
      <c r="L1985" s="266">
        <v>358</v>
      </c>
    </row>
    <row r="1986" spans="8:12" x14ac:dyDescent="0.15">
      <c r="H1986" s="68" t="s">
        <v>2571</v>
      </c>
      <c r="K1986" s="68" t="s">
        <v>2571</v>
      </c>
      <c r="L1986" s="266">
        <v>368</v>
      </c>
    </row>
    <row r="1987" spans="8:12" x14ac:dyDescent="0.15">
      <c r="H1987" s="68" t="s">
        <v>2572</v>
      </c>
      <c r="K1987" s="68" t="s">
        <v>2572</v>
      </c>
      <c r="L1987" s="266">
        <v>378</v>
      </c>
    </row>
    <row r="1988" spans="8:12" x14ac:dyDescent="0.15">
      <c r="H1988" s="68" t="s">
        <v>2573</v>
      </c>
      <c r="K1988" s="68" t="s">
        <v>2573</v>
      </c>
      <c r="L1988" s="266">
        <v>388</v>
      </c>
    </row>
    <row r="1989" spans="8:12" x14ac:dyDescent="0.15">
      <c r="H1989" s="68" t="s">
        <v>2574</v>
      </c>
      <c r="K1989" s="68" t="s">
        <v>2574</v>
      </c>
      <c r="L1989" s="266">
        <v>398</v>
      </c>
    </row>
    <row r="1990" spans="8:12" x14ac:dyDescent="0.15">
      <c r="H1990" s="68" t="s">
        <v>2575</v>
      </c>
      <c r="K1990" s="68" t="s">
        <v>2575</v>
      </c>
      <c r="L1990" s="266">
        <v>418</v>
      </c>
    </row>
    <row r="1991" spans="8:12" x14ac:dyDescent="0.15">
      <c r="H1991" s="68" t="s">
        <v>2576</v>
      </c>
      <c r="K1991" s="68" t="s">
        <v>2576</v>
      </c>
      <c r="L1991" s="266">
        <v>428</v>
      </c>
    </row>
    <row r="1992" spans="8:12" x14ac:dyDescent="0.15">
      <c r="H1992" s="68" t="s">
        <v>2577</v>
      </c>
      <c r="K1992" s="68" t="s">
        <v>2577</v>
      </c>
      <c r="L1992" s="266">
        <v>438</v>
      </c>
    </row>
    <row r="1993" spans="8:12" x14ac:dyDescent="0.15">
      <c r="H1993" s="68" t="s">
        <v>2578</v>
      </c>
      <c r="K1993" s="68" t="s">
        <v>2578</v>
      </c>
      <c r="L1993" s="266">
        <v>448</v>
      </c>
    </row>
    <row r="1994" spans="8:12" x14ac:dyDescent="0.15">
      <c r="H1994" s="68" t="s">
        <v>2579</v>
      </c>
      <c r="K1994" s="68" t="s">
        <v>2579</v>
      </c>
      <c r="L1994" s="266">
        <v>458</v>
      </c>
    </row>
    <row r="1995" spans="8:12" x14ac:dyDescent="0.15">
      <c r="H1995" s="68" t="s">
        <v>2580</v>
      </c>
      <c r="K1995" s="68" t="s">
        <v>2580</v>
      </c>
      <c r="L1995" s="266">
        <v>468</v>
      </c>
    </row>
    <row r="1996" spans="8:12" x14ac:dyDescent="0.15">
      <c r="H1996" s="68" t="s">
        <v>2581</v>
      </c>
      <c r="K1996" s="68" t="s">
        <v>2581</v>
      </c>
      <c r="L1996" s="266">
        <v>478</v>
      </c>
    </row>
    <row r="1997" spans="8:12" x14ac:dyDescent="0.15">
      <c r="H1997" s="68" t="s">
        <v>2582</v>
      </c>
      <c r="K1997" s="68" t="s">
        <v>2582</v>
      </c>
      <c r="L1997" s="266">
        <v>488</v>
      </c>
    </row>
    <row r="1998" spans="8:12" x14ac:dyDescent="0.15">
      <c r="H1998" s="68" t="s">
        <v>2583</v>
      </c>
      <c r="K1998" s="68" t="s">
        <v>2583</v>
      </c>
      <c r="L1998" s="266">
        <v>498</v>
      </c>
    </row>
    <row r="1999" spans="8:12" x14ac:dyDescent="0.15">
      <c r="H1999" s="68" t="s">
        <v>2584</v>
      </c>
      <c r="K1999" s="68" t="s">
        <v>2584</v>
      </c>
      <c r="L1999" s="266">
        <v>518</v>
      </c>
    </row>
    <row r="2000" spans="8:12" x14ac:dyDescent="0.15">
      <c r="H2000" s="68" t="s">
        <v>2585</v>
      </c>
      <c r="K2000" s="68" t="s">
        <v>2585</v>
      </c>
      <c r="L2000" s="266">
        <v>528</v>
      </c>
    </row>
    <row r="2001" spans="8:12" x14ac:dyDescent="0.15">
      <c r="H2001" s="68" t="s">
        <v>2586</v>
      </c>
      <c r="K2001" s="68" t="s">
        <v>2586</v>
      </c>
      <c r="L2001" s="266">
        <v>538</v>
      </c>
    </row>
    <row r="2002" spans="8:12" x14ac:dyDescent="0.15">
      <c r="H2002" s="68" t="s">
        <v>2587</v>
      </c>
      <c r="K2002" s="68" t="s">
        <v>2587</v>
      </c>
      <c r="L2002" s="266">
        <v>548</v>
      </c>
    </row>
    <row r="2003" spans="8:12" x14ac:dyDescent="0.15">
      <c r="H2003" s="68" t="s">
        <v>2588</v>
      </c>
      <c r="K2003" s="68" t="s">
        <v>2588</v>
      </c>
      <c r="L2003" s="266">
        <v>558</v>
      </c>
    </row>
    <row r="2004" spans="8:12" x14ac:dyDescent="0.15">
      <c r="H2004" s="68" t="s">
        <v>2589</v>
      </c>
      <c r="K2004" s="68" t="s">
        <v>2589</v>
      </c>
      <c r="L2004" s="266">
        <v>568</v>
      </c>
    </row>
    <row r="2005" spans="8:12" x14ac:dyDescent="0.15">
      <c r="H2005" s="68" t="s">
        <v>2590</v>
      </c>
      <c r="K2005" s="68" t="s">
        <v>2590</v>
      </c>
      <c r="L2005" s="266">
        <v>578</v>
      </c>
    </row>
    <row r="2006" spans="8:12" x14ac:dyDescent="0.15">
      <c r="H2006" s="68" t="s">
        <v>2591</v>
      </c>
      <c r="K2006" s="68" t="s">
        <v>2591</v>
      </c>
      <c r="L2006" s="266">
        <v>588</v>
      </c>
    </row>
    <row r="2007" spans="8:12" x14ac:dyDescent="0.15">
      <c r="H2007" s="68" t="s">
        <v>2592</v>
      </c>
      <c r="K2007" s="68" t="s">
        <v>2592</v>
      </c>
      <c r="L2007" s="266">
        <v>598</v>
      </c>
    </row>
    <row r="2008" spans="8:12" x14ac:dyDescent="0.15">
      <c r="H2008" s="68" t="s">
        <v>2593</v>
      </c>
      <c r="K2008" s="68" t="s">
        <v>2593</v>
      </c>
      <c r="L2008" s="266">
        <v>618</v>
      </c>
    </row>
    <row r="2009" spans="8:12" x14ac:dyDescent="0.15">
      <c r="H2009" s="68" t="s">
        <v>2594</v>
      </c>
      <c r="K2009" s="68" t="s">
        <v>2594</v>
      </c>
      <c r="L2009" s="266">
        <v>628</v>
      </c>
    </row>
    <row r="2010" spans="8:12" x14ac:dyDescent="0.15">
      <c r="H2010" s="68" t="s">
        <v>2595</v>
      </c>
      <c r="K2010" s="68" t="s">
        <v>2595</v>
      </c>
      <c r="L2010" s="266">
        <v>638</v>
      </c>
    </row>
    <row r="2011" spans="8:12" x14ac:dyDescent="0.15">
      <c r="H2011" s="68" t="s">
        <v>2596</v>
      </c>
      <c r="K2011" s="68" t="s">
        <v>2596</v>
      </c>
      <c r="L2011" s="266">
        <v>648</v>
      </c>
    </row>
    <row r="2012" spans="8:12" x14ac:dyDescent="0.15">
      <c r="H2012" s="68" t="s">
        <v>2597</v>
      </c>
      <c r="K2012" s="68" t="s">
        <v>2597</v>
      </c>
      <c r="L2012" s="266">
        <v>658</v>
      </c>
    </row>
    <row r="2013" spans="8:12" x14ac:dyDescent="0.15">
      <c r="H2013" s="68" t="s">
        <v>2598</v>
      </c>
      <c r="K2013" s="68" t="s">
        <v>2598</v>
      </c>
      <c r="L2013" s="266">
        <v>668</v>
      </c>
    </row>
    <row r="2014" spans="8:12" x14ac:dyDescent="0.15">
      <c r="H2014" s="68" t="s">
        <v>2599</v>
      </c>
      <c r="K2014" s="68" t="s">
        <v>2599</v>
      </c>
      <c r="L2014" s="266">
        <v>678</v>
      </c>
    </row>
    <row r="2015" spans="8:12" x14ac:dyDescent="0.15">
      <c r="H2015" s="68" t="s">
        <v>2600</v>
      </c>
      <c r="K2015" s="68" t="s">
        <v>2600</v>
      </c>
      <c r="L2015" s="266">
        <v>688</v>
      </c>
    </row>
    <row r="2016" spans="8:12" x14ac:dyDescent="0.15">
      <c r="H2016" s="68" t="s">
        <v>2601</v>
      </c>
      <c r="K2016" s="68" t="s">
        <v>2601</v>
      </c>
      <c r="L2016" s="266">
        <v>698</v>
      </c>
    </row>
    <row r="2017" spans="8:12" x14ac:dyDescent="0.15">
      <c r="H2017" s="68" t="s">
        <v>2602</v>
      </c>
      <c r="K2017" s="68" t="s">
        <v>2602</v>
      </c>
      <c r="L2017" s="266">
        <v>718</v>
      </c>
    </row>
    <row r="2018" spans="8:12" x14ac:dyDescent="0.15">
      <c r="H2018" s="68" t="s">
        <v>2603</v>
      </c>
      <c r="K2018" s="68" t="s">
        <v>2603</v>
      </c>
      <c r="L2018" s="266">
        <v>728</v>
      </c>
    </row>
    <row r="2019" spans="8:12" x14ac:dyDescent="0.15">
      <c r="H2019" s="68" t="s">
        <v>2604</v>
      </c>
      <c r="K2019" s="68" t="s">
        <v>2604</v>
      </c>
      <c r="L2019" s="266">
        <v>738</v>
      </c>
    </row>
    <row r="2020" spans="8:12" x14ac:dyDescent="0.15">
      <c r="H2020" s="68" t="s">
        <v>2605</v>
      </c>
      <c r="K2020" s="68" t="s">
        <v>2605</v>
      </c>
      <c r="L2020" s="266">
        <v>748</v>
      </c>
    </row>
    <row r="2021" spans="8:12" x14ac:dyDescent="0.15">
      <c r="H2021" s="68" t="s">
        <v>2606</v>
      </c>
      <c r="K2021" s="68" t="s">
        <v>2606</v>
      </c>
      <c r="L2021" s="266">
        <v>758</v>
      </c>
    </row>
    <row r="2022" spans="8:12" x14ac:dyDescent="0.15">
      <c r="H2022" s="68" t="s">
        <v>2607</v>
      </c>
      <c r="K2022" s="68" t="s">
        <v>2607</v>
      </c>
      <c r="L2022" s="266">
        <v>768</v>
      </c>
    </row>
    <row r="2023" spans="8:12" x14ac:dyDescent="0.15">
      <c r="H2023" s="68" t="s">
        <v>2608</v>
      </c>
      <c r="K2023" s="68" t="s">
        <v>2608</v>
      </c>
      <c r="L2023" s="266">
        <v>778</v>
      </c>
    </row>
    <row r="2024" spans="8:12" x14ac:dyDescent="0.15">
      <c r="H2024" s="68" t="s">
        <v>2609</v>
      </c>
      <c r="K2024" s="68" t="s">
        <v>2609</v>
      </c>
      <c r="L2024" s="266">
        <v>788</v>
      </c>
    </row>
    <row r="2025" spans="8:12" x14ac:dyDescent="0.15">
      <c r="H2025" s="68" t="s">
        <v>2610</v>
      </c>
      <c r="K2025" s="68" t="s">
        <v>2610</v>
      </c>
      <c r="L2025" s="266">
        <v>798</v>
      </c>
    </row>
    <row r="2026" spans="8:12" x14ac:dyDescent="0.15">
      <c r="H2026" s="68" t="s">
        <v>2611</v>
      </c>
      <c r="K2026" s="68" t="s">
        <v>2611</v>
      </c>
      <c r="L2026" s="266">
        <v>818</v>
      </c>
    </row>
    <row r="2027" spans="8:12" x14ac:dyDescent="0.15">
      <c r="H2027" s="68" t="s">
        <v>2612</v>
      </c>
      <c r="K2027" s="68" t="s">
        <v>2612</v>
      </c>
      <c r="L2027" s="266">
        <v>828</v>
      </c>
    </row>
    <row r="2028" spans="8:12" x14ac:dyDescent="0.15">
      <c r="H2028" s="68" t="s">
        <v>2613</v>
      </c>
      <c r="K2028" s="68" t="s">
        <v>2613</v>
      </c>
      <c r="L2028" s="266">
        <v>838</v>
      </c>
    </row>
    <row r="2029" spans="8:12" x14ac:dyDescent="0.15">
      <c r="H2029" s="68" t="s">
        <v>2614</v>
      </c>
      <c r="K2029" s="68" t="s">
        <v>2614</v>
      </c>
      <c r="L2029" s="266">
        <v>848</v>
      </c>
    </row>
    <row r="2030" spans="8:12" x14ac:dyDescent="0.15">
      <c r="H2030" s="68" t="s">
        <v>2615</v>
      </c>
      <c r="K2030" s="68" t="s">
        <v>2615</v>
      </c>
      <c r="L2030" s="266">
        <v>858</v>
      </c>
    </row>
    <row r="2031" spans="8:12" x14ac:dyDescent="0.15">
      <c r="H2031" s="68" t="s">
        <v>2616</v>
      </c>
      <c r="K2031" s="68" t="s">
        <v>2616</v>
      </c>
      <c r="L2031" s="266">
        <v>868</v>
      </c>
    </row>
    <row r="2032" spans="8:12" x14ac:dyDescent="0.15">
      <c r="H2032" s="68" t="s">
        <v>2617</v>
      </c>
      <c r="K2032" s="68" t="s">
        <v>2617</v>
      </c>
      <c r="L2032" s="266">
        <v>878</v>
      </c>
    </row>
    <row r="2033" spans="8:12" x14ac:dyDescent="0.15">
      <c r="H2033" s="68" t="s">
        <v>2618</v>
      </c>
      <c r="K2033" s="68" t="s">
        <v>2618</v>
      </c>
      <c r="L2033" s="266">
        <v>888</v>
      </c>
    </row>
    <row r="2034" spans="8:12" x14ac:dyDescent="0.15">
      <c r="H2034" s="68" t="s">
        <v>2619</v>
      </c>
      <c r="K2034" s="68" t="s">
        <v>2619</v>
      </c>
      <c r="L2034" s="266">
        <v>898</v>
      </c>
    </row>
    <row r="2035" spans="8:12" x14ac:dyDescent="0.15">
      <c r="H2035" s="68" t="s">
        <v>2620</v>
      </c>
      <c r="K2035" s="68" t="s">
        <v>2620</v>
      </c>
      <c r="L2035" s="266">
        <v>918</v>
      </c>
    </row>
    <row r="2036" spans="8:12" x14ac:dyDescent="0.15">
      <c r="H2036" s="68" t="s">
        <v>2621</v>
      </c>
      <c r="K2036" s="68" t="s">
        <v>2621</v>
      </c>
      <c r="L2036" s="266">
        <v>928</v>
      </c>
    </row>
    <row r="2037" spans="8:12" x14ac:dyDescent="0.15">
      <c r="H2037" s="68" t="s">
        <v>2622</v>
      </c>
      <c r="K2037" s="68" t="s">
        <v>2622</v>
      </c>
      <c r="L2037" s="266">
        <v>938</v>
      </c>
    </row>
    <row r="2038" spans="8:12" x14ac:dyDescent="0.15">
      <c r="H2038" s="68" t="s">
        <v>2623</v>
      </c>
      <c r="K2038" s="68" t="s">
        <v>2623</v>
      </c>
      <c r="L2038" s="266">
        <v>948</v>
      </c>
    </row>
    <row r="2039" spans="8:12" x14ac:dyDescent="0.15">
      <c r="H2039" s="68" t="s">
        <v>2624</v>
      </c>
      <c r="K2039" s="68" t="s">
        <v>2624</v>
      </c>
      <c r="L2039" s="266">
        <v>958</v>
      </c>
    </row>
    <row r="2040" spans="8:12" x14ac:dyDescent="0.15">
      <c r="H2040" s="68" t="s">
        <v>2625</v>
      </c>
      <c r="K2040" s="68" t="s">
        <v>2625</v>
      </c>
      <c r="L2040" s="266">
        <v>968</v>
      </c>
    </row>
    <row r="2041" spans="8:12" x14ac:dyDescent="0.15">
      <c r="H2041" s="68" t="s">
        <v>2626</v>
      </c>
      <c r="K2041" s="68" t="s">
        <v>2626</v>
      </c>
      <c r="L2041" s="266">
        <v>978</v>
      </c>
    </row>
    <row r="2042" spans="8:12" x14ac:dyDescent="0.15">
      <c r="H2042" s="68" t="s">
        <v>2627</v>
      </c>
      <c r="K2042" s="68" t="s">
        <v>2627</v>
      </c>
      <c r="L2042" s="266">
        <v>988</v>
      </c>
    </row>
    <row r="2043" spans="8:12" x14ac:dyDescent="0.15">
      <c r="H2043" s="68" t="s">
        <v>2628</v>
      </c>
      <c r="K2043" s="68" t="s">
        <v>2628</v>
      </c>
      <c r="L2043" s="266">
        <v>998</v>
      </c>
    </row>
    <row r="2044" spans="8:12" x14ac:dyDescent="0.15">
      <c r="H2044" s="68" t="s">
        <v>2629</v>
      </c>
      <c r="K2044" s="68" t="s">
        <v>2629</v>
      </c>
      <c r="L2044" s="68" t="s">
        <v>2629</v>
      </c>
    </row>
    <row r="2045" spans="8:12" x14ac:dyDescent="0.15">
      <c r="H2045" s="68" t="s">
        <v>2630</v>
      </c>
      <c r="K2045" s="68" t="s">
        <v>2630</v>
      </c>
      <c r="L2045" s="68" t="s">
        <v>2630</v>
      </c>
    </row>
    <row r="2046" spans="8:12" x14ac:dyDescent="0.15">
      <c r="H2046" s="68" t="s">
        <v>2631</v>
      </c>
      <c r="K2046" s="68" t="s">
        <v>2631</v>
      </c>
      <c r="L2046" s="68" t="s">
        <v>2631</v>
      </c>
    </row>
    <row r="2047" spans="8:12" x14ac:dyDescent="0.15">
      <c r="H2047" s="68" t="s">
        <v>2632</v>
      </c>
      <c r="K2047" s="68" t="s">
        <v>2632</v>
      </c>
      <c r="L2047" s="68" t="s">
        <v>2632</v>
      </c>
    </row>
    <row r="2048" spans="8:12" x14ac:dyDescent="0.15">
      <c r="H2048" s="68" t="s">
        <v>2633</v>
      </c>
      <c r="K2048" s="68" t="s">
        <v>2633</v>
      </c>
      <c r="L2048" s="68" t="s">
        <v>2633</v>
      </c>
    </row>
    <row r="2049" spans="8:12" x14ac:dyDescent="0.15">
      <c r="H2049" s="68" t="s">
        <v>2634</v>
      </c>
      <c r="K2049" s="68" t="s">
        <v>2634</v>
      </c>
      <c r="L2049" s="68" t="s">
        <v>2634</v>
      </c>
    </row>
    <row r="2050" spans="8:12" x14ac:dyDescent="0.15">
      <c r="H2050" s="68" t="s">
        <v>2635</v>
      </c>
      <c r="K2050" s="68" t="s">
        <v>2635</v>
      </c>
      <c r="L2050" s="68" t="s">
        <v>2635</v>
      </c>
    </row>
    <row r="2051" spans="8:12" x14ac:dyDescent="0.15">
      <c r="H2051" s="68" t="s">
        <v>2636</v>
      </c>
      <c r="K2051" s="68" t="s">
        <v>2636</v>
      </c>
      <c r="L2051" s="68" t="s">
        <v>2636</v>
      </c>
    </row>
    <row r="2052" spans="8:12" x14ac:dyDescent="0.15">
      <c r="H2052" s="68" t="s">
        <v>2637</v>
      </c>
      <c r="K2052" s="68" t="s">
        <v>2637</v>
      </c>
      <c r="L2052" s="68" t="s">
        <v>2637</v>
      </c>
    </row>
    <row r="2053" spans="8:12" x14ac:dyDescent="0.15">
      <c r="H2053" s="68" t="s">
        <v>2638</v>
      </c>
      <c r="K2053" s="68" t="s">
        <v>2638</v>
      </c>
      <c r="L2053" s="68" t="s">
        <v>2638</v>
      </c>
    </row>
    <row r="2054" spans="8:12" x14ac:dyDescent="0.15">
      <c r="H2054" s="68" t="s">
        <v>2639</v>
      </c>
      <c r="K2054" s="68" t="s">
        <v>2639</v>
      </c>
      <c r="L2054" s="68" t="s">
        <v>2639</v>
      </c>
    </row>
    <row r="2055" spans="8:12" x14ac:dyDescent="0.15">
      <c r="H2055" s="68" t="s">
        <v>2640</v>
      </c>
      <c r="K2055" s="68" t="s">
        <v>2640</v>
      </c>
      <c r="L2055" s="68" t="s">
        <v>2640</v>
      </c>
    </row>
    <row r="2056" spans="8:12" x14ac:dyDescent="0.15">
      <c r="H2056" s="68" t="s">
        <v>2641</v>
      </c>
      <c r="K2056" s="68" t="s">
        <v>2641</v>
      </c>
      <c r="L2056" s="68" t="s">
        <v>2641</v>
      </c>
    </row>
    <row r="2057" spans="8:12" x14ac:dyDescent="0.15">
      <c r="H2057" s="68" t="s">
        <v>2642</v>
      </c>
      <c r="K2057" s="68" t="s">
        <v>2642</v>
      </c>
      <c r="L2057" s="68" t="s">
        <v>2642</v>
      </c>
    </row>
    <row r="2058" spans="8:12" x14ac:dyDescent="0.15">
      <c r="H2058" s="68" t="s">
        <v>2643</v>
      </c>
      <c r="K2058" s="68" t="s">
        <v>2643</v>
      </c>
      <c r="L2058" s="68" t="s">
        <v>2643</v>
      </c>
    </row>
    <row r="2059" spans="8:12" x14ac:dyDescent="0.15">
      <c r="H2059" s="68" t="s">
        <v>2644</v>
      </c>
      <c r="K2059" s="68" t="s">
        <v>2644</v>
      </c>
      <c r="L2059" s="68" t="s">
        <v>2644</v>
      </c>
    </row>
    <row r="2060" spans="8:12" x14ac:dyDescent="0.15">
      <c r="H2060" s="68" t="s">
        <v>2645</v>
      </c>
      <c r="K2060" s="68" t="s">
        <v>2645</v>
      </c>
      <c r="L2060" s="68" t="s">
        <v>2645</v>
      </c>
    </row>
    <row r="2061" spans="8:12" x14ac:dyDescent="0.15">
      <c r="H2061" s="68" t="s">
        <v>2646</v>
      </c>
      <c r="K2061" s="68" t="s">
        <v>2646</v>
      </c>
      <c r="L2061" s="68" t="s">
        <v>2646</v>
      </c>
    </row>
    <row r="2062" spans="8:12" x14ac:dyDescent="0.15">
      <c r="H2062" s="68" t="s">
        <v>2647</v>
      </c>
      <c r="K2062" s="68" t="s">
        <v>2647</v>
      </c>
      <c r="L2062" s="68" t="s">
        <v>2647</v>
      </c>
    </row>
    <row r="2063" spans="8:12" x14ac:dyDescent="0.15">
      <c r="H2063" s="68" t="s">
        <v>2648</v>
      </c>
      <c r="K2063" s="68" t="s">
        <v>2648</v>
      </c>
      <c r="L2063" s="68" t="s">
        <v>2648</v>
      </c>
    </row>
    <row r="2064" spans="8:12" x14ac:dyDescent="0.15">
      <c r="H2064" s="68" t="s">
        <v>2649</v>
      </c>
      <c r="K2064" s="68" t="s">
        <v>2649</v>
      </c>
      <c r="L2064" s="68" t="s">
        <v>2649</v>
      </c>
    </row>
    <row r="2065" spans="8:12" x14ac:dyDescent="0.15">
      <c r="H2065" s="68" t="s">
        <v>2650</v>
      </c>
      <c r="K2065" s="68" t="s">
        <v>2650</v>
      </c>
      <c r="L2065" s="68" t="s">
        <v>2650</v>
      </c>
    </row>
    <row r="2066" spans="8:12" x14ac:dyDescent="0.15">
      <c r="H2066" s="68" t="s">
        <v>2651</v>
      </c>
      <c r="K2066" s="68" t="s">
        <v>2651</v>
      </c>
      <c r="L2066" s="68" t="s">
        <v>2651</v>
      </c>
    </row>
    <row r="2067" spans="8:12" x14ac:dyDescent="0.15">
      <c r="H2067" s="68" t="s">
        <v>2652</v>
      </c>
      <c r="K2067" s="68" t="s">
        <v>2652</v>
      </c>
      <c r="L2067" s="68" t="s">
        <v>2652</v>
      </c>
    </row>
    <row r="2068" spans="8:12" x14ac:dyDescent="0.15">
      <c r="H2068" s="68" t="s">
        <v>2653</v>
      </c>
      <c r="K2068" s="68" t="s">
        <v>2653</v>
      </c>
      <c r="L2068" s="68" t="s">
        <v>2653</v>
      </c>
    </row>
    <row r="2069" spans="8:12" x14ac:dyDescent="0.15">
      <c r="H2069" s="68" t="s">
        <v>2654</v>
      </c>
      <c r="K2069" s="68" t="s">
        <v>2654</v>
      </c>
      <c r="L2069" s="68" t="s">
        <v>2654</v>
      </c>
    </row>
    <row r="2070" spans="8:12" x14ac:dyDescent="0.15">
      <c r="H2070" s="68" t="s">
        <v>2655</v>
      </c>
      <c r="K2070" s="68" t="s">
        <v>2655</v>
      </c>
      <c r="L2070" s="68" t="s">
        <v>2655</v>
      </c>
    </row>
    <row r="2071" spans="8:12" x14ac:dyDescent="0.15">
      <c r="H2071" s="68" t="s">
        <v>2656</v>
      </c>
      <c r="K2071" s="68" t="s">
        <v>2656</v>
      </c>
      <c r="L2071" s="68" t="s">
        <v>2656</v>
      </c>
    </row>
    <row r="2072" spans="8:12" x14ac:dyDescent="0.15">
      <c r="H2072" s="68" t="s">
        <v>2657</v>
      </c>
      <c r="K2072" s="68" t="s">
        <v>2657</v>
      </c>
      <c r="L2072" s="68" t="s">
        <v>2657</v>
      </c>
    </row>
    <row r="2073" spans="8:12" x14ac:dyDescent="0.15">
      <c r="H2073" s="68" t="s">
        <v>2658</v>
      </c>
      <c r="K2073" s="68" t="s">
        <v>2658</v>
      </c>
      <c r="L2073" s="68" t="s">
        <v>2658</v>
      </c>
    </row>
    <row r="2074" spans="8:12" x14ac:dyDescent="0.15">
      <c r="H2074" s="68" t="s">
        <v>2659</v>
      </c>
      <c r="K2074" s="68" t="s">
        <v>2659</v>
      </c>
      <c r="L2074" s="68" t="s">
        <v>2659</v>
      </c>
    </row>
    <row r="2075" spans="8:12" x14ac:dyDescent="0.15">
      <c r="H2075" s="68" t="s">
        <v>2660</v>
      </c>
      <c r="K2075" s="68" t="s">
        <v>2660</v>
      </c>
      <c r="L2075" s="68" t="s">
        <v>2660</v>
      </c>
    </row>
    <row r="2076" spans="8:12" x14ac:dyDescent="0.15">
      <c r="H2076" s="68" t="s">
        <v>2661</v>
      </c>
      <c r="K2076" s="68" t="s">
        <v>2661</v>
      </c>
      <c r="L2076" s="68" t="s">
        <v>2661</v>
      </c>
    </row>
    <row r="2077" spans="8:12" x14ac:dyDescent="0.15">
      <c r="H2077" s="68" t="s">
        <v>2662</v>
      </c>
      <c r="K2077" s="68" t="s">
        <v>2662</v>
      </c>
      <c r="L2077" s="68" t="s">
        <v>2662</v>
      </c>
    </row>
    <row r="2078" spans="8:12" x14ac:dyDescent="0.15">
      <c r="H2078" s="68" t="s">
        <v>2663</v>
      </c>
      <c r="K2078" s="68" t="s">
        <v>2663</v>
      </c>
      <c r="L2078" s="68" t="s">
        <v>2663</v>
      </c>
    </row>
    <row r="2079" spans="8:12" x14ac:dyDescent="0.15">
      <c r="H2079" s="68" t="s">
        <v>2664</v>
      </c>
      <c r="K2079" s="68" t="s">
        <v>2664</v>
      </c>
      <c r="L2079" s="68" t="s">
        <v>2664</v>
      </c>
    </row>
    <row r="2080" spans="8:12" x14ac:dyDescent="0.15">
      <c r="H2080" s="68" t="s">
        <v>2665</v>
      </c>
      <c r="K2080" s="68" t="s">
        <v>2665</v>
      </c>
      <c r="L2080" s="68" t="s">
        <v>2665</v>
      </c>
    </row>
    <row r="2081" spans="8:12" x14ac:dyDescent="0.15">
      <c r="H2081" s="68" t="s">
        <v>2666</v>
      </c>
      <c r="K2081" s="68" t="s">
        <v>2666</v>
      </c>
      <c r="L2081" s="68" t="s">
        <v>2666</v>
      </c>
    </row>
    <row r="2082" spans="8:12" x14ac:dyDescent="0.15">
      <c r="H2082" s="68" t="s">
        <v>2667</v>
      </c>
      <c r="K2082" s="68" t="s">
        <v>2667</v>
      </c>
      <c r="L2082" s="68" t="s">
        <v>2667</v>
      </c>
    </row>
    <row r="2083" spans="8:12" x14ac:dyDescent="0.15">
      <c r="H2083" s="68" t="s">
        <v>2668</v>
      </c>
      <c r="K2083" s="68" t="s">
        <v>2668</v>
      </c>
      <c r="L2083" s="68" t="s">
        <v>2668</v>
      </c>
    </row>
    <row r="2084" spans="8:12" x14ac:dyDescent="0.15">
      <c r="H2084" s="68" t="s">
        <v>2669</v>
      </c>
      <c r="K2084" s="68" t="s">
        <v>2669</v>
      </c>
      <c r="L2084" s="68" t="s">
        <v>2669</v>
      </c>
    </row>
    <row r="2085" spans="8:12" x14ac:dyDescent="0.15">
      <c r="H2085" s="68" t="s">
        <v>2670</v>
      </c>
      <c r="K2085" s="68" t="s">
        <v>2670</v>
      </c>
      <c r="L2085" s="68" t="s">
        <v>2670</v>
      </c>
    </row>
    <row r="2086" spans="8:12" x14ac:dyDescent="0.15">
      <c r="H2086" s="68" t="s">
        <v>2671</v>
      </c>
      <c r="K2086" s="68" t="s">
        <v>2671</v>
      </c>
      <c r="L2086" s="68" t="s">
        <v>2671</v>
      </c>
    </row>
    <row r="2087" spans="8:12" x14ac:dyDescent="0.15">
      <c r="H2087" s="68" t="s">
        <v>2672</v>
      </c>
      <c r="K2087" s="68" t="s">
        <v>2672</v>
      </c>
      <c r="L2087" s="68" t="s">
        <v>2672</v>
      </c>
    </row>
    <row r="2088" spans="8:12" x14ac:dyDescent="0.15">
      <c r="H2088" s="68" t="s">
        <v>2673</v>
      </c>
      <c r="K2088" s="68" t="s">
        <v>2673</v>
      </c>
      <c r="L2088" s="68" t="s">
        <v>2673</v>
      </c>
    </row>
    <row r="2089" spans="8:12" x14ac:dyDescent="0.15">
      <c r="H2089" s="68" t="s">
        <v>2674</v>
      </c>
      <c r="K2089" s="68" t="s">
        <v>2674</v>
      </c>
      <c r="L2089" s="68" t="s">
        <v>2674</v>
      </c>
    </row>
    <row r="2090" spans="8:12" x14ac:dyDescent="0.15">
      <c r="H2090" s="68" t="s">
        <v>2675</v>
      </c>
      <c r="K2090" s="68" t="s">
        <v>2675</v>
      </c>
      <c r="L2090" s="68" t="s">
        <v>2675</v>
      </c>
    </row>
    <row r="2091" spans="8:12" x14ac:dyDescent="0.15">
      <c r="H2091" s="68" t="s">
        <v>2676</v>
      </c>
      <c r="K2091" s="68" t="s">
        <v>2676</v>
      </c>
      <c r="L2091" s="68" t="s">
        <v>2676</v>
      </c>
    </row>
    <row r="2092" spans="8:12" x14ac:dyDescent="0.15">
      <c r="H2092" s="68" t="s">
        <v>2677</v>
      </c>
      <c r="K2092" s="68" t="s">
        <v>2677</v>
      </c>
      <c r="L2092" s="68" t="s">
        <v>2677</v>
      </c>
    </row>
    <row r="2093" spans="8:12" x14ac:dyDescent="0.15">
      <c r="H2093" s="68" t="s">
        <v>2678</v>
      </c>
      <c r="K2093" s="68" t="s">
        <v>2678</v>
      </c>
      <c r="L2093" s="68" t="s">
        <v>2678</v>
      </c>
    </row>
    <row r="2094" spans="8:12" x14ac:dyDescent="0.15">
      <c r="H2094" s="68" t="s">
        <v>2679</v>
      </c>
      <c r="K2094" s="68" t="s">
        <v>2679</v>
      </c>
      <c r="L2094" s="68" t="s">
        <v>2679</v>
      </c>
    </row>
    <row r="2095" spans="8:12" x14ac:dyDescent="0.15">
      <c r="H2095" s="68" t="s">
        <v>2680</v>
      </c>
      <c r="K2095" s="68" t="s">
        <v>2680</v>
      </c>
      <c r="L2095" s="68" t="s">
        <v>2680</v>
      </c>
    </row>
    <row r="2096" spans="8:12" x14ac:dyDescent="0.15">
      <c r="H2096" s="68" t="s">
        <v>2681</v>
      </c>
      <c r="K2096" s="68" t="s">
        <v>2681</v>
      </c>
      <c r="L2096" s="68" t="s">
        <v>2681</v>
      </c>
    </row>
    <row r="2097" spans="8:12" x14ac:dyDescent="0.15">
      <c r="H2097" s="68" t="s">
        <v>2682</v>
      </c>
      <c r="K2097" s="68" t="s">
        <v>2682</v>
      </c>
      <c r="L2097" s="68" t="s">
        <v>2682</v>
      </c>
    </row>
    <row r="2098" spans="8:12" x14ac:dyDescent="0.15">
      <c r="H2098" s="68" t="s">
        <v>2683</v>
      </c>
      <c r="K2098" s="68" t="s">
        <v>2683</v>
      </c>
      <c r="L2098" s="68" t="s">
        <v>2683</v>
      </c>
    </row>
    <row r="2099" spans="8:12" x14ac:dyDescent="0.15">
      <c r="H2099" s="68" t="s">
        <v>2684</v>
      </c>
      <c r="K2099" s="68" t="s">
        <v>2684</v>
      </c>
      <c r="L2099" s="68" t="s">
        <v>2684</v>
      </c>
    </row>
    <row r="2100" spans="8:12" x14ac:dyDescent="0.15">
      <c r="H2100" s="68" t="s">
        <v>2685</v>
      </c>
      <c r="K2100" s="68" t="s">
        <v>2685</v>
      </c>
      <c r="L2100" s="68" t="s">
        <v>2685</v>
      </c>
    </row>
    <row r="2101" spans="8:12" x14ac:dyDescent="0.15">
      <c r="H2101" s="68" t="s">
        <v>2686</v>
      </c>
      <c r="K2101" s="68" t="s">
        <v>2686</v>
      </c>
      <c r="L2101" s="68" t="s">
        <v>2686</v>
      </c>
    </row>
    <row r="2102" spans="8:12" x14ac:dyDescent="0.15">
      <c r="H2102" s="68" t="s">
        <v>2687</v>
      </c>
      <c r="K2102" s="68" t="s">
        <v>2687</v>
      </c>
      <c r="L2102" s="68" t="s">
        <v>2687</v>
      </c>
    </row>
    <row r="2103" spans="8:12" x14ac:dyDescent="0.15">
      <c r="H2103" s="68" t="s">
        <v>2688</v>
      </c>
      <c r="K2103" s="68" t="s">
        <v>2688</v>
      </c>
      <c r="L2103" s="68" t="s">
        <v>2688</v>
      </c>
    </row>
    <row r="2104" spans="8:12" x14ac:dyDescent="0.15">
      <c r="H2104" s="68" t="s">
        <v>2689</v>
      </c>
      <c r="K2104" s="68" t="s">
        <v>2689</v>
      </c>
      <c r="L2104" s="68" t="s">
        <v>2689</v>
      </c>
    </row>
    <row r="2105" spans="8:12" x14ac:dyDescent="0.15">
      <c r="H2105" s="68" t="s">
        <v>2690</v>
      </c>
      <c r="K2105" s="68" t="s">
        <v>2690</v>
      </c>
      <c r="L2105" s="68" t="s">
        <v>2690</v>
      </c>
    </row>
    <row r="2106" spans="8:12" x14ac:dyDescent="0.15">
      <c r="H2106" s="68" t="s">
        <v>2691</v>
      </c>
      <c r="K2106" s="68" t="s">
        <v>2691</v>
      </c>
      <c r="L2106" s="68" t="s">
        <v>2691</v>
      </c>
    </row>
    <row r="2107" spans="8:12" x14ac:dyDescent="0.15">
      <c r="H2107" s="68" t="s">
        <v>2692</v>
      </c>
      <c r="K2107" s="68" t="s">
        <v>2692</v>
      </c>
      <c r="L2107" s="68" t="s">
        <v>2692</v>
      </c>
    </row>
    <row r="2108" spans="8:12" x14ac:dyDescent="0.15">
      <c r="H2108" s="68" t="s">
        <v>2693</v>
      </c>
      <c r="K2108" s="68" t="s">
        <v>2693</v>
      </c>
      <c r="L2108" s="68" t="s">
        <v>2693</v>
      </c>
    </row>
    <row r="2109" spans="8:12" x14ac:dyDescent="0.15">
      <c r="H2109" s="68" t="s">
        <v>2694</v>
      </c>
      <c r="K2109" s="68" t="s">
        <v>2694</v>
      </c>
      <c r="L2109" s="68" t="s">
        <v>2694</v>
      </c>
    </row>
    <row r="2110" spans="8:12" x14ac:dyDescent="0.15">
      <c r="H2110" s="68" t="s">
        <v>2695</v>
      </c>
      <c r="K2110" s="68" t="s">
        <v>2695</v>
      </c>
      <c r="L2110" s="68" t="s">
        <v>2695</v>
      </c>
    </row>
    <row r="2111" spans="8:12" x14ac:dyDescent="0.15">
      <c r="H2111" s="68" t="s">
        <v>2696</v>
      </c>
      <c r="K2111" s="68" t="s">
        <v>2696</v>
      </c>
      <c r="L2111" s="68" t="s">
        <v>2696</v>
      </c>
    </row>
    <row r="2112" spans="8:12" x14ac:dyDescent="0.15">
      <c r="H2112" s="68" t="s">
        <v>2697</v>
      </c>
      <c r="K2112" s="68" t="s">
        <v>2697</v>
      </c>
      <c r="L2112" s="68" t="s">
        <v>2697</v>
      </c>
    </row>
    <row r="2113" spans="8:12" x14ac:dyDescent="0.15">
      <c r="H2113" s="68" t="s">
        <v>2698</v>
      </c>
      <c r="K2113" s="68" t="s">
        <v>2698</v>
      </c>
      <c r="L2113" s="68" t="s">
        <v>2698</v>
      </c>
    </row>
    <row r="2114" spans="8:12" x14ac:dyDescent="0.15">
      <c r="H2114" s="68" t="s">
        <v>2699</v>
      </c>
      <c r="K2114" s="68" t="s">
        <v>2699</v>
      </c>
      <c r="L2114" s="68" t="s">
        <v>2699</v>
      </c>
    </row>
    <row r="2115" spans="8:12" x14ac:dyDescent="0.15">
      <c r="H2115" s="68" t="s">
        <v>2700</v>
      </c>
      <c r="K2115" s="68" t="s">
        <v>2700</v>
      </c>
      <c r="L2115" s="68" t="s">
        <v>2700</v>
      </c>
    </row>
    <row r="2116" spans="8:12" x14ac:dyDescent="0.15">
      <c r="H2116" s="68" t="s">
        <v>2701</v>
      </c>
      <c r="K2116" s="68" t="s">
        <v>2701</v>
      </c>
      <c r="L2116" s="68" t="s">
        <v>2701</v>
      </c>
    </row>
    <row r="2117" spans="8:12" x14ac:dyDescent="0.15">
      <c r="H2117" s="68" t="s">
        <v>2702</v>
      </c>
      <c r="K2117" s="68" t="s">
        <v>2702</v>
      </c>
      <c r="L2117" s="68" t="s">
        <v>2702</v>
      </c>
    </row>
    <row r="2118" spans="8:12" x14ac:dyDescent="0.15">
      <c r="H2118" s="68" t="s">
        <v>2703</v>
      </c>
      <c r="K2118" s="68" t="s">
        <v>2703</v>
      </c>
      <c r="L2118" s="68" t="s">
        <v>2703</v>
      </c>
    </row>
    <row r="2119" spans="8:12" x14ac:dyDescent="0.15">
      <c r="H2119" s="68" t="s">
        <v>2704</v>
      </c>
      <c r="K2119" s="68" t="s">
        <v>2704</v>
      </c>
      <c r="L2119" s="68" t="s">
        <v>2704</v>
      </c>
    </row>
    <row r="2120" spans="8:12" x14ac:dyDescent="0.15">
      <c r="H2120" s="68" t="s">
        <v>2705</v>
      </c>
      <c r="K2120" s="68" t="s">
        <v>2705</v>
      </c>
      <c r="L2120" s="68" t="s">
        <v>2705</v>
      </c>
    </row>
    <row r="2121" spans="8:12" x14ac:dyDescent="0.15">
      <c r="H2121" s="68" t="s">
        <v>2706</v>
      </c>
      <c r="K2121" s="68" t="s">
        <v>2706</v>
      </c>
      <c r="L2121" s="68" t="s">
        <v>2706</v>
      </c>
    </row>
    <row r="2122" spans="8:12" x14ac:dyDescent="0.15">
      <c r="H2122" s="68" t="s">
        <v>2707</v>
      </c>
      <c r="K2122" s="68" t="s">
        <v>2707</v>
      </c>
      <c r="L2122" s="68" t="s">
        <v>2707</v>
      </c>
    </row>
    <row r="2123" spans="8:12" x14ac:dyDescent="0.15">
      <c r="H2123" s="68" t="s">
        <v>2708</v>
      </c>
      <c r="K2123" s="68" t="s">
        <v>2708</v>
      </c>
      <c r="L2123" s="68" t="s">
        <v>2708</v>
      </c>
    </row>
    <row r="2124" spans="8:12" x14ac:dyDescent="0.15">
      <c r="H2124" s="68" t="s">
        <v>2709</v>
      </c>
      <c r="K2124" s="68" t="s">
        <v>2709</v>
      </c>
      <c r="L2124" s="68" t="s">
        <v>2709</v>
      </c>
    </row>
    <row r="2125" spans="8:12" x14ac:dyDescent="0.15">
      <c r="H2125" s="68" t="s">
        <v>2710</v>
      </c>
      <c r="K2125" s="68" t="s">
        <v>2710</v>
      </c>
      <c r="L2125" s="68" t="s">
        <v>2710</v>
      </c>
    </row>
    <row r="2126" spans="8:12" x14ac:dyDescent="0.15">
      <c r="H2126" s="68" t="s">
        <v>2711</v>
      </c>
      <c r="K2126" s="68" t="s">
        <v>2711</v>
      </c>
      <c r="L2126" s="68" t="s">
        <v>2711</v>
      </c>
    </row>
    <row r="2127" spans="8:12" x14ac:dyDescent="0.15">
      <c r="H2127" s="68" t="s">
        <v>2712</v>
      </c>
      <c r="K2127" s="68" t="s">
        <v>2712</v>
      </c>
      <c r="L2127" s="68" t="s">
        <v>2712</v>
      </c>
    </row>
    <row r="2128" spans="8:12" x14ac:dyDescent="0.15">
      <c r="H2128" s="68" t="s">
        <v>2713</v>
      </c>
      <c r="K2128" s="68" t="s">
        <v>2713</v>
      </c>
      <c r="L2128" s="68" t="s">
        <v>2713</v>
      </c>
    </row>
    <row r="2129" spans="8:12" x14ac:dyDescent="0.15">
      <c r="H2129" s="68" t="s">
        <v>2714</v>
      </c>
      <c r="K2129" s="68" t="s">
        <v>2714</v>
      </c>
      <c r="L2129" s="68" t="s">
        <v>2714</v>
      </c>
    </row>
    <row r="2130" spans="8:12" x14ac:dyDescent="0.15">
      <c r="H2130" s="68" t="s">
        <v>2715</v>
      </c>
      <c r="K2130" s="68" t="s">
        <v>2715</v>
      </c>
      <c r="L2130" s="68" t="s">
        <v>2715</v>
      </c>
    </row>
    <row r="2131" spans="8:12" x14ac:dyDescent="0.15">
      <c r="H2131" s="68" t="s">
        <v>2716</v>
      </c>
      <c r="K2131" s="68" t="s">
        <v>2716</v>
      </c>
      <c r="L2131" s="68" t="s">
        <v>2716</v>
      </c>
    </row>
    <row r="2132" spans="8:12" x14ac:dyDescent="0.15">
      <c r="H2132" s="68" t="s">
        <v>2717</v>
      </c>
      <c r="K2132" s="68" t="s">
        <v>2717</v>
      </c>
      <c r="L2132" s="68" t="s">
        <v>2717</v>
      </c>
    </row>
    <row r="2133" spans="8:12" x14ac:dyDescent="0.15">
      <c r="H2133" s="68" t="s">
        <v>2718</v>
      </c>
      <c r="K2133" s="68" t="s">
        <v>2718</v>
      </c>
      <c r="L2133" s="68" t="s">
        <v>2718</v>
      </c>
    </row>
    <row r="2134" spans="8:12" x14ac:dyDescent="0.15">
      <c r="H2134" s="68" t="s">
        <v>2719</v>
      </c>
      <c r="K2134" s="68" t="s">
        <v>2719</v>
      </c>
      <c r="L2134" s="68" t="s">
        <v>2719</v>
      </c>
    </row>
    <row r="2135" spans="8:12" x14ac:dyDescent="0.15">
      <c r="H2135" s="68" t="s">
        <v>2720</v>
      </c>
      <c r="K2135" s="68" t="s">
        <v>2720</v>
      </c>
      <c r="L2135" s="68" t="s">
        <v>2720</v>
      </c>
    </row>
    <row r="2136" spans="8:12" x14ac:dyDescent="0.15">
      <c r="H2136" s="68" t="s">
        <v>2721</v>
      </c>
      <c r="K2136" s="68" t="s">
        <v>2721</v>
      </c>
      <c r="L2136" s="68" t="s">
        <v>2721</v>
      </c>
    </row>
    <row r="2137" spans="8:12" x14ac:dyDescent="0.15">
      <c r="H2137" s="68" t="s">
        <v>2722</v>
      </c>
      <c r="K2137" s="68" t="s">
        <v>2722</v>
      </c>
      <c r="L2137" s="68" t="s">
        <v>2722</v>
      </c>
    </row>
    <row r="2138" spans="8:12" x14ac:dyDescent="0.15">
      <c r="H2138" s="68" t="s">
        <v>2723</v>
      </c>
      <c r="K2138" s="68" t="s">
        <v>2723</v>
      </c>
      <c r="L2138" s="68" t="s">
        <v>2723</v>
      </c>
    </row>
    <row r="2139" spans="8:12" x14ac:dyDescent="0.15">
      <c r="H2139" s="68" t="s">
        <v>2724</v>
      </c>
      <c r="K2139" s="68" t="s">
        <v>2724</v>
      </c>
      <c r="L2139" s="68" t="s">
        <v>2724</v>
      </c>
    </row>
    <row r="2140" spans="8:12" x14ac:dyDescent="0.15">
      <c r="H2140" s="68" t="s">
        <v>2725</v>
      </c>
      <c r="K2140" s="68" t="s">
        <v>2725</v>
      </c>
      <c r="L2140" s="68" t="s">
        <v>2725</v>
      </c>
    </row>
    <row r="2141" spans="8:12" x14ac:dyDescent="0.15">
      <c r="H2141" s="68" t="s">
        <v>2726</v>
      </c>
      <c r="K2141" s="68" t="s">
        <v>2726</v>
      </c>
      <c r="L2141" s="68" t="s">
        <v>2726</v>
      </c>
    </row>
    <row r="2142" spans="8:12" x14ac:dyDescent="0.15">
      <c r="H2142" s="68" t="s">
        <v>2727</v>
      </c>
      <c r="K2142" s="68" t="s">
        <v>2727</v>
      </c>
      <c r="L2142" s="68" t="s">
        <v>2727</v>
      </c>
    </row>
    <row r="2143" spans="8:12" x14ac:dyDescent="0.15">
      <c r="H2143" s="68" t="s">
        <v>2728</v>
      </c>
      <c r="K2143" s="68" t="s">
        <v>2728</v>
      </c>
      <c r="L2143" s="68" t="s">
        <v>2728</v>
      </c>
    </row>
    <row r="2144" spans="8:12" x14ac:dyDescent="0.15">
      <c r="H2144" s="68" t="s">
        <v>2729</v>
      </c>
      <c r="K2144" s="68" t="s">
        <v>2729</v>
      </c>
      <c r="L2144" s="266">
        <v>19</v>
      </c>
    </row>
    <row r="2145" spans="8:12" x14ac:dyDescent="0.15">
      <c r="H2145" s="68" t="s">
        <v>2730</v>
      </c>
      <c r="K2145" s="68" t="s">
        <v>2730</v>
      </c>
      <c r="L2145" s="266">
        <v>29</v>
      </c>
    </row>
    <row r="2146" spans="8:12" x14ac:dyDescent="0.15">
      <c r="H2146" s="68" t="s">
        <v>2731</v>
      </c>
      <c r="K2146" s="68" t="s">
        <v>2731</v>
      </c>
      <c r="L2146" s="266">
        <v>39</v>
      </c>
    </row>
    <row r="2147" spans="8:12" x14ac:dyDescent="0.15">
      <c r="H2147" s="68" t="s">
        <v>2732</v>
      </c>
      <c r="K2147" s="68" t="s">
        <v>2732</v>
      </c>
      <c r="L2147" s="266">
        <v>49</v>
      </c>
    </row>
    <row r="2148" spans="8:12" x14ac:dyDescent="0.15">
      <c r="H2148" s="68" t="s">
        <v>2733</v>
      </c>
      <c r="K2148" s="68" t="s">
        <v>2733</v>
      </c>
      <c r="L2148" s="266">
        <v>59</v>
      </c>
    </row>
    <row r="2149" spans="8:12" x14ac:dyDescent="0.15">
      <c r="H2149" s="68" t="s">
        <v>2734</v>
      </c>
      <c r="K2149" s="68" t="s">
        <v>2734</v>
      </c>
      <c r="L2149" s="266">
        <v>69</v>
      </c>
    </row>
    <row r="2150" spans="8:12" x14ac:dyDescent="0.15">
      <c r="H2150" s="68" t="s">
        <v>2735</v>
      </c>
      <c r="K2150" s="68" t="s">
        <v>2735</v>
      </c>
      <c r="L2150" s="266">
        <v>79</v>
      </c>
    </row>
    <row r="2151" spans="8:12" x14ac:dyDescent="0.15">
      <c r="H2151" s="68" t="s">
        <v>2736</v>
      </c>
      <c r="K2151" s="68" t="s">
        <v>2736</v>
      </c>
      <c r="L2151" s="266">
        <v>89</v>
      </c>
    </row>
    <row r="2152" spans="8:12" x14ac:dyDescent="0.15">
      <c r="H2152" s="68" t="s">
        <v>2737</v>
      </c>
      <c r="K2152" s="68" t="s">
        <v>2737</v>
      </c>
      <c r="L2152" s="266">
        <v>99</v>
      </c>
    </row>
    <row r="2153" spans="8:12" x14ac:dyDescent="0.15">
      <c r="H2153" s="68" t="s">
        <v>2738</v>
      </c>
      <c r="K2153" s="68" t="s">
        <v>2738</v>
      </c>
      <c r="L2153" s="266">
        <v>119</v>
      </c>
    </row>
    <row r="2154" spans="8:12" x14ac:dyDescent="0.15">
      <c r="H2154" s="68" t="s">
        <v>2739</v>
      </c>
      <c r="K2154" s="68" t="s">
        <v>2739</v>
      </c>
      <c r="L2154" s="266">
        <v>129</v>
      </c>
    </row>
    <row r="2155" spans="8:12" x14ac:dyDescent="0.15">
      <c r="H2155" s="68" t="s">
        <v>2740</v>
      </c>
      <c r="K2155" s="68" t="s">
        <v>2740</v>
      </c>
      <c r="L2155" s="266">
        <v>139</v>
      </c>
    </row>
    <row r="2156" spans="8:12" x14ac:dyDescent="0.15">
      <c r="H2156" s="68" t="s">
        <v>2741</v>
      </c>
      <c r="K2156" s="68" t="s">
        <v>2741</v>
      </c>
      <c r="L2156" s="266">
        <v>149</v>
      </c>
    </row>
    <row r="2157" spans="8:12" x14ac:dyDescent="0.15">
      <c r="H2157" s="68" t="s">
        <v>2742</v>
      </c>
      <c r="K2157" s="68" t="s">
        <v>2742</v>
      </c>
      <c r="L2157" s="266">
        <v>159</v>
      </c>
    </row>
    <row r="2158" spans="8:12" x14ac:dyDescent="0.15">
      <c r="H2158" s="68" t="s">
        <v>2743</v>
      </c>
      <c r="K2158" s="68" t="s">
        <v>2743</v>
      </c>
      <c r="L2158" s="266">
        <v>169</v>
      </c>
    </row>
    <row r="2159" spans="8:12" x14ac:dyDescent="0.15">
      <c r="H2159" s="68" t="s">
        <v>2744</v>
      </c>
      <c r="K2159" s="68" t="s">
        <v>2744</v>
      </c>
      <c r="L2159" s="266">
        <v>179</v>
      </c>
    </row>
    <row r="2160" spans="8:12" x14ac:dyDescent="0.15">
      <c r="H2160" s="68" t="s">
        <v>2745</v>
      </c>
      <c r="K2160" s="68" t="s">
        <v>2745</v>
      </c>
      <c r="L2160" s="266">
        <v>189</v>
      </c>
    </row>
    <row r="2161" spans="8:12" x14ac:dyDescent="0.15">
      <c r="H2161" s="68" t="s">
        <v>2746</v>
      </c>
      <c r="K2161" s="68" t="s">
        <v>2746</v>
      </c>
      <c r="L2161" s="266">
        <v>199</v>
      </c>
    </row>
    <row r="2162" spans="8:12" x14ac:dyDescent="0.15">
      <c r="H2162" s="68" t="s">
        <v>2747</v>
      </c>
      <c r="K2162" s="68" t="s">
        <v>2747</v>
      </c>
      <c r="L2162" s="266">
        <v>219</v>
      </c>
    </row>
    <row r="2163" spans="8:12" x14ac:dyDescent="0.15">
      <c r="H2163" s="68" t="s">
        <v>2748</v>
      </c>
      <c r="K2163" s="68" t="s">
        <v>2748</v>
      </c>
      <c r="L2163" s="266">
        <v>229</v>
      </c>
    </row>
    <row r="2164" spans="8:12" x14ac:dyDescent="0.15">
      <c r="H2164" s="68" t="s">
        <v>2749</v>
      </c>
      <c r="K2164" s="68" t="s">
        <v>2749</v>
      </c>
      <c r="L2164" s="266">
        <v>239</v>
      </c>
    </row>
    <row r="2165" spans="8:12" x14ac:dyDescent="0.15">
      <c r="H2165" s="68" t="s">
        <v>2750</v>
      </c>
      <c r="K2165" s="68" t="s">
        <v>2750</v>
      </c>
      <c r="L2165" s="266">
        <v>249</v>
      </c>
    </row>
    <row r="2166" spans="8:12" x14ac:dyDescent="0.15">
      <c r="H2166" s="68" t="s">
        <v>2751</v>
      </c>
      <c r="K2166" s="68" t="s">
        <v>2751</v>
      </c>
      <c r="L2166" s="266">
        <v>259</v>
      </c>
    </row>
    <row r="2167" spans="8:12" x14ac:dyDescent="0.15">
      <c r="H2167" s="68" t="s">
        <v>2752</v>
      </c>
      <c r="K2167" s="68" t="s">
        <v>2752</v>
      </c>
      <c r="L2167" s="266">
        <v>269</v>
      </c>
    </row>
    <row r="2168" spans="8:12" x14ac:dyDescent="0.15">
      <c r="H2168" s="68" t="s">
        <v>2753</v>
      </c>
      <c r="K2168" s="68" t="s">
        <v>2753</v>
      </c>
      <c r="L2168" s="266">
        <v>279</v>
      </c>
    </row>
    <row r="2169" spans="8:12" x14ac:dyDescent="0.15">
      <c r="H2169" s="68" t="s">
        <v>2754</v>
      </c>
      <c r="K2169" s="68" t="s">
        <v>2754</v>
      </c>
      <c r="L2169" s="266">
        <v>289</v>
      </c>
    </row>
    <row r="2170" spans="8:12" x14ac:dyDescent="0.15">
      <c r="H2170" s="68" t="s">
        <v>2755</v>
      </c>
      <c r="K2170" s="68" t="s">
        <v>2755</v>
      </c>
      <c r="L2170" s="266">
        <v>299</v>
      </c>
    </row>
    <row r="2171" spans="8:12" x14ac:dyDescent="0.15">
      <c r="H2171" s="68" t="s">
        <v>2756</v>
      </c>
      <c r="K2171" s="68" t="s">
        <v>2756</v>
      </c>
      <c r="L2171" s="266">
        <v>319</v>
      </c>
    </row>
    <row r="2172" spans="8:12" x14ac:dyDescent="0.15">
      <c r="H2172" s="68" t="s">
        <v>2757</v>
      </c>
      <c r="K2172" s="68" t="s">
        <v>2757</v>
      </c>
      <c r="L2172" s="266">
        <v>329</v>
      </c>
    </row>
    <row r="2173" spans="8:12" x14ac:dyDescent="0.15">
      <c r="H2173" s="68" t="s">
        <v>2758</v>
      </c>
      <c r="K2173" s="68" t="s">
        <v>2758</v>
      </c>
      <c r="L2173" s="266">
        <v>339</v>
      </c>
    </row>
    <row r="2174" spans="8:12" x14ac:dyDescent="0.15">
      <c r="H2174" s="68" t="s">
        <v>2759</v>
      </c>
      <c r="K2174" s="68" t="s">
        <v>2759</v>
      </c>
      <c r="L2174" s="266">
        <v>349</v>
      </c>
    </row>
    <row r="2175" spans="8:12" x14ac:dyDescent="0.15">
      <c r="H2175" s="68" t="s">
        <v>2760</v>
      </c>
      <c r="K2175" s="68" t="s">
        <v>2760</v>
      </c>
      <c r="L2175" s="266">
        <v>359</v>
      </c>
    </row>
    <row r="2176" spans="8:12" x14ac:dyDescent="0.15">
      <c r="H2176" s="68" t="s">
        <v>2761</v>
      </c>
      <c r="K2176" s="68" t="s">
        <v>2761</v>
      </c>
      <c r="L2176" s="266">
        <v>369</v>
      </c>
    </row>
    <row r="2177" spans="8:12" x14ac:dyDescent="0.15">
      <c r="H2177" s="68" t="s">
        <v>2762</v>
      </c>
      <c r="K2177" s="68" t="s">
        <v>2762</v>
      </c>
      <c r="L2177" s="266">
        <v>379</v>
      </c>
    </row>
    <row r="2178" spans="8:12" x14ac:dyDescent="0.15">
      <c r="H2178" s="68" t="s">
        <v>2763</v>
      </c>
      <c r="K2178" s="68" t="s">
        <v>2763</v>
      </c>
      <c r="L2178" s="266">
        <v>389</v>
      </c>
    </row>
    <row r="2179" spans="8:12" x14ac:dyDescent="0.15">
      <c r="H2179" s="68" t="s">
        <v>2764</v>
      </c>
      <c r="K2179" s="68" t="s">
        <v>2764</v>
      </c>
      <c r="L2179" s="266">
        <v>399</v>
      </c>
    </row>
    <row r="2180" spans="8:12" x14ac:dyDescent="0.15">
      <c r="H2180" s="68" t="s">
        <v>2765</v>
      </c>
      <c r="K2180" s="68" t="s">
        <v>2765</v>
      </c>
      <c r="L2180" s="266">
        <v>419</v>
      </c>
    </row>
    <row r="2181" spans="8:12" x14ac:dyDescent="0.15">
      <c r="H2181" s="68" t="s">
        <v>2766</v>
      </c>
      <c r="K2181" s="68" t="s">
        <v>2766</v>
      </c>
      <c r="L2181" s="266">
        <v>429</v>
      </c>
    </row>
    <row r="2182" spans="8:12" x14ac:dyDescent="0.15">
      <c r="H2182" s="68" t="s">
        <v>2767</v>
      </c>
      <c r="K2182" s="68" t="s">
        <v>2767</v>
      </c>
      <c r="L2182" s="266">
        <v>439</v>
      </c>
    </row>
    <row r="2183" spans="8:12" x14ac:dyDescent="0.15">
      <c r="H2183" s="68" t="s">
        <v>2768</v>
      </c>
      <c r="K2183" s="68" t="s">
        <v>2768</v>
      </c>
      <c r="L2183" s="266">
        <v>449</v>
      </c>
    </row>
    <row r="2184" spans="8:12" x14ac:dyDescent="0.15">
      <c r="H2184" s="68" t="s">
        <v>2769</v>
      </c>
      <c r="K2184" s="68" t="s">
        <v>2769</v>
      </c>
      <c r="L2184" s="266">
        <v>459</v>
      </c>
    </row>
    <row r="2185" spans="8:12" x14ac:dyDescent="0.15">
      <c r="H2185" s="68" t="s">
        <v>2770</v>
      </c>
      <c r="K2185" s="68" t="s">
        <v>2770</v>
      </c>
      <c r="L2185" s="266">
        <v>469</v>
      </c>
    </row>
    <row r="2186" spans="8:12" x14ac:dyDescent="0.15">
      <c r="H2186" s="68" t="s">
        <v>2771</v>
      </c>
      <c r="K2186" s="68" t="s">
        <v>2771</v>
      </c>
      <c r="L2186" s="266">
        <v>479</v>
      </c>
    </row>
    <row r="2187" spans="8:12" x14ac:dyDescent="0.15">
      <c r="H2187" s="68" t="s">
        <v>2772</v>
      </c>
      <c r="K2187" s="68" t="s">
        <v>2772</v>
      </c>
      <c r="L2187" s="266">
        <v>489</v>
      </c>
    </row>
    <row r="2188" spans="8:12" x14ac:dyDescent="0.15">
      <c r="H2188" s="68" t="s">
        <v>2773</v>
      </c>
      <c r="K2188" s="68" t="s">
        <v>2773</v>
      </c>
      <c r="L2188" s="266">
        <v>499</v>
      </c>
    </row>
    <row r="2189" spans="8:12" x14ac:dyDescent="0.15">
      <c r="H2189" s="68" t="s">
        <v>2774</v>
      </c>
      <c r="K2189" s="68" t="s">
        <v>2774</v>
      </c>
      <c r="L2189" s="266">
        <v>519</v>
      </c>
    </row>
    <row r="2190" spans="8:12" x14ac:dyDescent="0.15">
      <c r="H2190" s="68" t="s">
        <v>2775</v>
      </c>
      <c r="K2190" s="68" t="s">
        <v>2775</v>
      </c>
      <c r="L2190" s="266">
        <v>529</v>
      </c>
    </row>
    <row r="2191" spans="8:12" x14ac:dyDescent="0.15">
      <c r="H2191" s="68" t="s">
        <v>2776</v>
      </c>
      <c r="K2191" s="68" t="s">
        <v>2776</v>
      </c>
      <c r="L2191" s="266">
        <v>539</v>
      </c>
    </row>
    <row r="2192" spans="8:12" x14ac:dyDescent="0.15">
      <c r="H2192" s="68" t="s">
        <v>2777</v>
      </c>
      <c r="K2192" s="68" t="s">
        <v>2777</v>
      </c>
      <c r="L2192" s="266">
        <v>549</v>
      </c>
    </row>
    <row r="2193" spans="8:12" x14ac:dyDescent="0.15">
      <c r="H2193" s="68" t="s">
        <v>2778</v>
      </c>
      <c r="K2193" s="68" t="s">
        <v>2778</v>
      </c>
      <c r="L2193" s="266">
        <v>559</v>
      </c>
    </row>
    <row r="2194" spans="8:12" x14ac:dyDescent="0.15">
      <c r="H2194" s="68" t="s">
        <v>2779</v>
      </c>
      <c r="K2194" s="68" t="s">
        <v>2779</v>
      </c>
      <c r="L2194" s="266">
        <v>569</v>
      </c>
    </row>
    <row r="2195" spans="8:12" x14ac:dyDescent="0.15">
      <c r="H2195" s="68" t="s">
        <v>2780</v>
      </c>
      <c r="K2195" s="68" t="s">
        <v>2780</v>
      </c>
      <c r="L2195" s="266">
        <v>579</v>
      </c>
    </row>
    <row r="2196" spans="8:12" x14ac:dyDescent="0.15">
      <c r="H2196" s="68" t="s">
        <v>2781</v>
      </c>
      <c r="K2196" s="68" t="s">
        <v>2781</v>
      </c>
      <c r="L2196" s="266">
        <v>589</v>
      </c>
    </row>
    <row r="2197" spans="8:12" x14ac:dyDescent="0.15">
      <c r="H2197" s="68" t="s">
        <v>2782</v>
      </c>
      <c r="K2197" s="68" t="s">
        <v>2782</v>
      </c>
      <c r="L2197" s="266">
        <v>599</v>
      </c>
    </row>
    <row r="2198" spans="8:12" x14ac:dyDescent="0.15">
      <c r="H2198" s="68" t="s">
        <v>2783</v>
      </c>
      <c r="K2198" s="68" t="s">
        <v>2783</v>
      </c>
      <c r="L2198" s="266">
        <v>619</v>
      </c>
    </row>
    <row r="2199" spans="8:12" x14ac:dyDescent="0.15">
      <c r="H2199" s="68" t="s">
        <v>2784</v>
      </c>
      <c r="K2199" s="68" t="s">
        <v>2784</v>
      </c>
      <c r="L2199" s="266">
        <v>629</v>
      </c>
    </row>
    <row r="2200" spans="8:12" x14ac:dyDescent="0.15">
      <c r="H2200" s="68" t="s">
        <v>2785</v>
      </c>
      <c r="K2200" s="68" t="s">
        <v>2785</v>
      </c>
      <c r="L2200" s="266">
        <v>639</v>
      </c>
    </row>
    <row r="2201" spans="8:12" x14ac:dyDescent="0.15">
      <c r="H2201" s="68" t="s">
        <v>2786</v>
      </c>
      <c r="K2201" s="68" t="s">
        <v>2786</v>
      </c>
      <c r="L2201" s="266">
        <v>649</v>
      </c>
    </row>
    <row r="2202" spans="8:12" x14ac:dyDescent="0.15">
      <c r="H2202" s="68" t="s">
        <v>2787</v>
      </c>
      <c r="K2202" s="68" t="s">
        <v>2787</v>
      </c>
      <c r="L2202" s="266">
        <v>659</v>
      </c>
    </row>
    <row r="2203" spans="8:12" x14ac:dyDescent="0.15">
      <c r="H2203" s="68" t="s">
        <v>2788</v>
      </c>
      <c r="K2203" s="68" t="s">
        <v>2788</v>
      </c>
      <c r="L2203" s="266">
        <v>669</v>
      </c>
    </row>
    <row r="2204" spans="8:12" x14ac:dyDescent="0.15">
      <c r="H2204" s="68" t="s">
        <v>2789</v>
      </c>
      <c r="K2204" s="68" t="s">
        <v>2789</v>
      </c>
      <c r="L2204" s="266">
        <v>679</v>
      </c>
    </row>
    <row r="2205" spans="8:12" x14ac:dyDescent="0.15">
      <c r="H2205" s="68" t="s">
        <v>2790</v>
      </c>
      <c r="K2205" s="68" t="s">
        <v>2790</v>
      </c>
      <c r="L2205" s="266">
        <v>689</v>
      </c>
    </row>
    <row r="2206" spans="8:12" x14ac:dyDescent="0.15">
      <c r="H2206" s="68" t="s">
        <v>2791</v>
      </c>
      <c r="K2206" s="68" t="s">
        <v>2791</v>
      </c>
      <c r="L2206" s="266">
        <v>699</v>
      </c>
    </row>
    <row r="2207" spans="8:12" x14ac:dyDescent="0.15">
      <c r="H2207" s="68" t="s">
        <v>2792</v>
      </c>
      <c r="K2207" s="68" t="s">
        <v>2792</v>
      </c>
      <c r="L2207" s="266">
        <v>719</v>
      </c>
    </row>
    <row r="2208" spans="8:12" x14ac:dyDescent="0.15">
      <c r="H2208" s="68" t="s">
        <v>2793</v>
      </c>
      <c r="K2208" s="68" t="s">
        <v>2793</v>
      </c>
      <c r="L2208" s="266">
        <v>729</v>
      </c>
    </row>
    <row r="2209" spans="8:12" x14ac:dyDescent="0.15">
      <c r="H2209" s="68" t="s">
        <v>2794</v>
      </c>
      <c r="K2209" s="68" t="s">
        <v>2794</v>
      </c>
      <c r="L2209" s="266">
        <v>739</v>
      </c>
    </row>
    <row r="2210" spans="8:12" x14ac:dyDescent="0.15">
      <c r="H2210" s="68" t="s">
        <v>2795</v>
      </c>
      <c r="K2210" s="68" t="s">
        <v>2795</v>
      </c>
      <c r="L2210" s="266">
        <v>749</v>
      </c>
    </row>
    <row r="2211" spans="8:12" x14ac:dyDescent="0.15">
      <c r="H2211" s="68" t="s">
        <v>2796</v>
      </c>
      <c r="K2211" s="68" t="s">
        <v>2796</v>
      </c>
      <c r="L2211" s="266">
        <v>759</v>
      </c>
    </row>
    <row r="2212" spans="8:12" x14ac:dyDescent="0.15">
      <c r="H2212" s="68" t="s">
        <v>2797</v>
      </c>
      <c r="K2212" s="68" t="s">
        <v>2797</v>
      </c>
      <c r="L2212" s="266">
        <v>769</v>
      </c>
    </row>
    <row r="2213" spans="8:12" x14ac:dyDescent="0.15">
      <c r="H2213" s="68" t="s">
        <v>2798</v>
      </c>
      <c r="K2213" s="68" t="s">
        <v>2798</v>
      </c>
      <c r="L2213" s="266">
        <v>779</v>
      </c>
    </row>
    <row r="2214" spans="8:12" x14ac:dyDescent="0.15">
      <c r="H2214" s="68" t="s">
        <v>2799</v>
      </c>
      <c r="K2214" s="68" t="s">
        <v>2799</v>
      </c>
      <c r="L2214" s="266">
        <v>789</v>
      </c>
    </row>
    <row r="2215" spans="8:12" x14ac:dyDescent="0.15">
      <c r="H2215" s="68" t="s">
        <v>2800</v>
      </c>
      <c r="K2215" s="68" t="s">
        <v>2800</v>
      </c>
      <c r="L2215" s="266">
        <v>799</v>
      </c>
    </row>
    <row r="2216" spans="8:12" x14ac:dyDescent="0.15">
      <c r="H2216" s="68" t="s">
        <v>2801</v>
      </c>
      <c r="K2216" s="68" t="s">
        <v>2801</v>
      </c>
      <c r="L2216" s="266">
        <v>819</v>
      </c>
    </row>
    <row r="2217" spans="8:12" x14ac:dyDescent="0.15">
      <c r="H2217" s="68" t="s">
        <v>2802</v>
      </c>
      <c r="K2217" s="68" t="s">
        <v>2802</v>
      </c>
      <c r="L2217" s="266">
        <v>829</v>
      </c>
    </row>
    <row r="2218" spans="8:12" x14ac:dyDescent="0.15">
      <c r="H2218" s="68" t="s">
        <v>2803</v>
      </c>
      <c r="K2218" s="68" t="s">
        <v>2803</v>
      </c>
      <c r="L2218" s="266">
        <v>839</v>
      </c>
    </row>
    <row r="2219" spans="8:12" x14ac:dyDescent="0.15">
      <c r="H2219" s="68" t="s">
        <v>2804</v>
      </c>
      <c r="K2219" s="68" t="s">
        <v>2804</v>
      </c>
      <c r="L2219" s="266">
        <v>849</v>
      </c>
    </row>
    <row r="2220" spans="8:12" x14ac:dyDescent="0.15">
      <c r="H2220" s="68" t="s">
        <v>2805</v>
      </c>
      <c r="K2220" s="68" t="s">
        <v>2805</v>
      </c>
      <c r="L2220" s="266">
        <v>859</v>
      </c>
    </row>
    <row r="2221" spans="8:12" x14ac:dyDescent="0.15">
      <c r="H2221" s="68" t="s">
        <v>2806</v>
      </c>
      <c r="K2221" s="68" t="s">
        <v>2806</v>
      </c>
      <c r="L2221" s="266">
        <v>869</v>
      </c>
    </row>
    <row r="2222" spans="8:12" x14ac:dyDescent="0.15">
      <c r="H2222" s="68" t="s">
        <v>2807</v>
      </c>
      <c r="K2222" s="68" t="s">
        <v>2807</v>
      </c>
      <c r="L2222" s="266">
        <v>879</v>
      </c>
    </row>
    <row r="2223" spans="8:12" x14ac:dyDescent="0.15">
      <c r="H2223" s="68" t="s">
        <v>2808</v>
      </c>
      <c r="K2223" s="68" t="s">
        <v>2808</v>
      </c>
      <c r="L2223" s="266">
        <v>889</v>
      </c>
    </row>
    <row r="2224" spans="8:12" x14ac:dyDescent="0.15">
      <c r="H2224" s="68" t="s">
        <v>2809</v>
      </c>
      <c r="K2224" s="68" t="s">
        <v>2809</v>
      </c>
      <c r="L2224" s="266">
        <v>899</v>
      </c>
    </row>
    <row r="2225" spans="8:12" x14ac:dyDescent="0.15">
      <c r="H2225" s="68" t="s">
        <v>2810</v>
      </c>
      <c r="K2225" s="68" t="s">
        <v>2810</v>
      </c>
      <c r="L2225" s="266">
        <v>919</v>
      </c>
    </row>
    <row r="2226" spans="8:12" x14ac:dyDescent="0.15">
      <c r="H2226" s="68" t="s">
        <v>2811</v>
      </c>
      <c r="K2226" s="68" t="s">
        <v>2811</v>
      </c>
      <c r="L2226" s="266">
        <v>929</v>
      </c>
    </row>
    <row r="2227" spans="8:12" x14ac:dyDescent="0.15">
      <c r="H2227" s="68" t="s">
        <v>2812</v>
      </c>
      <c r="K2227" s="68" t="s">
        <v>2812</v>
      </c>
      <c r="L2227" s="266">
        <v>939</v>
      </c>
    </row>
    <row r="2228" spans="8:12" x14ac:dyDescent="0.15">
      <c r="H2228" s="68" t="s">
        <v>2813</v>
      </c>
      <c r="K2228" s="68" t="s">
        <v>2813</v>
      </c>
      <c r="L2228" s="266">
        <v>949</v>
      </c>
    </row>
    <row r="2229" spans="8:12" x14ac:dyDescent="0.15">
      <c r="H2229" s="68" t="s">
        <v>2814</v>
      </c>
      <c r="K2229" s="68" t="s">
        <v>2814</v>
      </c>
      <c r="L2229" s="266">
        <v>959</v>
      </c>
    </row>
    <row r="2230" spans="8:12" x14ac:dyDescent="0.15">
      <c r="H2230" s="68" t="s">
        <v>2815</v>
      </c>
      <c r="K2230" s="68" t="s">
        <v>2815</v>
      </c>
      <c r="L2230" s="266">
        <v>969</v>
      </c>
    </row>
    <row r="2231" spans="8:12" x14ac:dyDescent="0.15">
      <c r="H2231" s="68" t="s">
        <v>2816</v>
      </c>
      <c r="K2231" s="68" t="s">
        <v>2816</v>
      </c>
      <c r="L2231" s="266">
        <v>979</v>
      </c>
    </row>
    <row r="2232" spans="8:12" x14ac:dyDescent="0.15">
      <c r="H2232" s="68" t="s">
        <v>2817</v>
      </c>
      <c r="K2232" s="68" t="s">
        <v>2817</v>
      </c>
      <c r="L2232" s="266">
        <v>989</v>
      </c>
    </row>
    <row r="2233" spans="8:12" x14ac:dyDescent="0.15">
      <c r="H2233" s="68" t="s">
        <v>2818</v>
      </c>
      <c r="K2233" s="68" t="s">
        <v>2818</v>
      </c>
      <c r="L2233" s="266">
        <v>999</v>
      </c>
    </row>
    <row r="2234" spans="8:12" x14ac:dyDescent="0.15">
      <c r="H2234" s="68" t="s">
        <v>2819</v>
      </c>
      <c r="K2234" s="68" t="s">
        <v>2819</v>
      </c>
      <c r="L2234" s="68" t="s">
        <v>2819</v>
      </c>
    </row>
    <row r="2235" spans="8:12" x14ac:dyDescent="0.15">
      <c r="H2235" s="68" t="s">
        <v>2820</v>
      </c>
      <c r="K2235" s="68" t="s">
        <v>2820</v>
      </c>
      <c r="L2235" s="68" t="s">
        <v>2820</v>
      </c>
    </row>
    <row r="2236" spans="8:12" x14ac:dyDescent="0.15">
      <c r="H2236" s="68" t="s">
        <v>2821</v>
      </c>
      <c r="K2236" s="68" t="s">
        <v>2821</v>
      </c>
      <c r="L2236" s="68" t="s">
        <v>2821</v>
      </c>
    </row>
    <row r="2237" spans="8:12" x14ac:dyDescent="0.15">
      <c r="H2237" s="68" t="s">
        <v>2822</v>
      </c>
      <c r="K2237" s="68" t="s">
        <v>2822</v>
      </c>
      <c r="L2237" s="68" t="s">
        <v>2822</v>
      </c>
    </row>
    <row r="2238" spans="8:12" x14ac:dyDescent="0.15">
      <c r="H2238" s="68" t="s">
        <v>2823</v>
      </c>
      <c r="K2238" s="68" t="s">
        <v>2823</v>
      </c>
      <c r="L2238" s="68" t="s">
        <v>2823</v>
      </c>
    </row>
    <row r="2239" spans="8:12" x14ac:dyDescent="0.15">
      <c r="H2239" s="68" t="s">
        <v>2824</v>
      </c>
      <c r="K2239" s="68" t="s">
        <v>2824</v>
      </c>
      <c r="L2239" s="68" t="s">
        <v>2824</v>
      </c>
    </row>
    <row r="2240" spans="8:12" x14ac:dyDescent="0.15">
      <c r="H2240" s="68" t="s">
        <v>2825</v>
      </c>
      <c r="K2240" s="68" t="s">
        <v>2825</v>
      </c>
      <c r="L2240" s="68" t="s">
        <v>2825</v>
      </c>
    </row>
    <row r="2241" spans="8:12" x14ac:dyDescent="0.15">
      <c r="H2241" s="68" t="s">
        <v>2826</v>
      </c>
      <c r="K2241" s="68" t="s">
        <v>2826</v>
      </c>
      <c r="L2241" s="68" t="s">
        <v>2826</v>
      </c>
    </row>
    <row r="2242" spans="8:12" x14ac:dyDescent="0.15">
      <c r="H2242" s="68" t="s">
        <v>2827</v>
      </c>
      <c r="K2242" s="68" t="s">
        <v>2827</v>
      </c>
      <c r="L2242" s="68" t="s">
        <v>2827</v>
      </c>
    </row>
    <row r="2243" spans="8:12" x14ac:dyDescent="0.15">
      <c r="H2243" s="68" t="s">
        <v>2828</v>
      </c>
      <c r="K2243" s="68" t="s">
        <v>2828</v>
      </c>
      <c r="L2243" s="68" t="s">
        <v>2828</v>
      </c>
    </row>
    <row r="2244" spans="8:12" x14ac:dyDescent="0.15">
      <c r="H2244" s="68" t="s">
        <v>2829</v>
      </c>
      <c r="K2244" s="68" t="s">
        <v>2829</v>
      </c>
      <c r="L2244" s="68" t="s">
        <v>2829</v>
      </c>
    </row>
    <row r="2245" spans="8:12" x14ac:dyDescent="0.15">
      <c r="H2245" s="68" t="s">
        <v>2830</v>
      </c>
      <c r="K2245" s="68" t="s">
        <v>2830</v>
      </c>
      <c r="L2245" s="68" t="s">
        <v>2830</v>
      </c>
    </row>
    <row r="2246" spans="8:12" x14ac:dyDescent="0.15">
      <c r="H2246" s="68" t="s">
        <v>2831</v>
      </c>
      <c r="K2246" s="68" t="s">
        <v>2831</v>
      </c>
      <c r="L2246" s="68" t="s">
        <v>2831</v>
      </c>
    </row>
    <row r="2247" spans="8:12" x14ac:dyDescent="0.15">
      <c r="H2247" s="68" t="s">
        <v>2832</v>
      </c>
      <c r="K2247" s="68" t="s">
        <v>2832</v>
      </c>
      <c r="L2247" s="68" t="s">
        <v>2832</v>
      </c>
    </row>
    <row r="2248" spans="8:12" x14ac:dyDescent="0.15">
      <c r="H2248" s="68" t="s">
        <v>2833</v>
      </c>
      <c r="K2248" s="68" t="s">
        <v>2833</v>
      </c>
      <c r="L2248" s="68" t="s">
        <v>2833</v>
      </c>
    </row>
    <row r="2249" spans="8:12" x14ac:dyDescent="0.15">
      <c r="H2249" s="68" t="s">
        <v>2834</v>
      </c>
      <c r="K2249" s="68" t="s">
        <v>2834</v>
      </c>
      <c r="L2249" s="68" t="s">
        <v>2834</v>
      </c>
    </row>
    <row r="2250" spans="8:12" x14ac:dyDescent="0.15">
      <c r="H2250" s="68" t="s">
        <v>2835</v>
      </c>
      <c r="K2250" s="68" t="s">
        <v>2835</v>
      </c>
      <c r="L2250" s="68" t="s">
        <v>2835</v>
      </c>
    </row>
    <row r="2251" spans="8:12" x14ac:dyDescent="0.15">
      <c r="H2251" s="68" t="s">
        <v>2836</v>
      </c>
      <c r="K2251" s="68" t="s">
        <v>2836</v>
      </c>
      <c r="L2251" s="68" t="s">
        <v>2836</v>
      </c>
    </row>
    <row r="2252" spans="8:12" x14ac:dyDescent="0.15">
      <c r="H2252" s="68" t="s">
        <v>2837</v>
      </c>
      <c r="K2252" s="68" t="s">
        <v>2837</v>
      </c>
      <c r="L2252" s="68" t="s">
        <v>2837</v>
      </c>
    </row>
    <row r="2253" spans="8:12" x14ac:dyDescent="0.15">
      <c r="H2253" s="68" t="s">
        <v>2838</v>
      </c>
      <c r="K2253" s="68" t="s">
        <v>2838</v>
      </c>
      <c r="L2253" s="68" t="s">
        <v>2838</v>
      </c>
    </row>
    <row r="2254" spans="8:12" x14ac:dyDescent="0.15">
      <c r="H2254" s="68" t="s">
        <v>2839</v>
      </c>
      <c r="K2254" s="68" t="s">
        <v>2839</v>
      </c>
      <c r="L2254" s="68" t="s">
        <v>2839</v>
      </c>
    </row>
    <row r="2255" spans="8:12" x14ac:dyDescent="0.15">
      <c r="H2255" s="68" t="s">
        <v>2840</v>
      </c>
      <c r="K2255" s="68" t="s">
        <v>2840</v>
      </c>
      <c r="L2255" s="68" t="s">
        <v>2840</v>
      </c>
    </row>
    <row r="2256" spans="8:12" x14ac:dyDescent="0.15">
      <c r="H2256" s="68" t="s">
        <v>2841</v>
      </c>
      <c r="K2256" s="68" t="s">
        <v>2841</v>
      </c>
      <c r="L2256" s="68" t="s">
        <v>2841</v>
      </c>
    </row>
    <row r="2257" spans="8:12" x14ac:dyDescent="0.15">
      <c r="H2257" s="68" t="s">
        <v>2842</v>
      </c>
      <c r="K2257" s="68" t="s">
        <v>2842</v>
      </c>
      <c r="L2257" s="68" t="s">
        <v>2842</v>
      </c>
    </row>
    <row r="2258" spans="8:12" x14ac:dyDescent="0.15">
      <c r="H2258" s="68" t="s">
        <v>2843</v>
      </c>
      <c r="K2258" s="68" t="s">
        <v>2843</v>
      </c>
      <c r="L2258" s="68" t="s">
        <v>2843</v>
      </c>
    </row>
    <row r="2259" spans="8:12" x14ac:dyDescent="0.15">
      <c r="H2259" s="68" t="s">
        <v>2844</v>
      </c>
      <c r="K2259" s="68" t="s">
        <v>2844</v>
      </c>
      <c r="L2259" s="68" t="s">
        <v>2844</v>
      </c>
    </row>
    <row r="2260" spans="8:12" x14ac:dyDescent="0.15">
      <c r="H2260" s="68" t="s">
        <v>2845</v>
      </c>
      <c r="K2260" s="68" t="s">
        <v>2845</v>
      </c>
      <c r="L2260" s="68" t="s">
        <v>2845</v>
      </c>
    </row>
    <row r="2261" spans="8:12" x14ac:dyDescent="0.15">
      <c r="H2261" s="68" t="s">
        <v>2846</v>
      </c>
      <c r="K2261" s="68" t="s">
        <v>2846</v>
      </c>
      <c r="L2261" s="68" t="s">
        <v>2846</v>
      </c>
    </row>
    <row r="2262" spans="8:12" x14ac:dyDescent="0.15">
      <c r="H2262" s="68" t="s">
        <v>2847</v>
      </c>
      <c r="K2262" s="68" t="s">
        <v>2847</v>
      </c>
      <c r="L2262" s="68" t="s">
        <v>2847</v>
      </c>
    </row>
    <row r="2263" spans="8:12" x14ac:dyDescent="0.15">
      <c r="H2263" s="68" t="s">
        <v>2848</v>
      </c>
      <c r="K2263" s="68" t="s">
        <v>2848</v>
      </c>
      <c r="L2263" s="68" t="s">
        <v>2848</v>
      </c>
    </row>
    <row r="2264" spans="8:12" x14ac:dyDescent="0.15">
      <c r="H2264" s="68" t="s">
        <v>2849</v>
      </c>
      <c r="K2264" s="68" t="s">
        <v>2849</v>
      </c>
      <c r="L2264" s="68" t="s">
        <v>2849</v>
      </c>
    </row>
    <row r="2265" spans="8:12" x14ac:dyDescent="0.15">
      <c r="H2265" s="68" t="s">
        <v>2850</v>
      </c>
      <c r="K2265" s="68" t="s">
        <v>2850</v>
      </c>
      <c r="L2265" s="68" t="s">
        <v>2850</v>
      </c>
    </row>
    <row r="2266" spans="8:12" x14ac:dyDescent="0.15">
      <c r="H2266" s="68" t="s">
        <v>2851</v>
      </c>
      <c r="K2266" s="68" t="s">
        <v>2851</v>
      </c>
      <c r="L2266" s="68" t="s">
        <v>2851</v>
      </c>
    </row>
    <row r="2267" spans="8:12" x14ac:dyDescent="0.15">
      <c r="H2267" s="68" t="s">
        <v>2852</v>
      </c>
      <c r="K2267" s="68" t="s">
        <v>2852</v>
      </c>
      <c r="L2267" s="68" t="s">
        <v>2852</v>
      </c>
    </row>
    <row r="2268" spans="8:12" x14ac:dyDescent="0.15">
      <c r="H2268" s="68" t="s">
        <v>2853</v>
      </c>
      <c r="K2268" s="68" t="s">
        <v>2853</v>
      </c>
      <c r="L2268" s="68" t="s">
        <v>2853</v>
      </c>
    </row>
    <row r="2269" spans="8:12" x14ac:dyDescent="0.15">
      <c r="H2269" s="68" t="s">
        <v>2854</v>
      </c>
      <c r="K2269" s="68" t="s">
        <v>2854</v>
      </c>
      <c r="L2269" s="68" t="s">
        <v>2854</v>
      </c>
    </row>
    <row r="2270" spans="8:12" x14ac:dyDescent="0.15">
      <c r="H2270" s="68" t="s">
        <v>2855</v>
      </c>
      <c r="K2270" s="68" t="s">
        <v>2855</v>
      </c>
      <c r="L2270" s="68" t="s">
        <v>2855</v>
      </c>
    </row>
    <row r="2271" spans="8:12" x14ac:dyDescent="0.15">
      <c r="H2271" s="68" t="s">
        <v>2856</v>
      </c>
      <c r="K2271" s="68" t="s">
        <v>2856</v>
      </c>
      <c r="L2271" s="68" t="s">
        <v>2856</v>
      </c>
    </row>
    <row r="2272" spans="8:12" x14ac:dyDescent="0.15">
      <c r="H2272" s="68" t="s">
        <v>2857</v>
      </c>
      <c r="K2272" s="68" t="s">
        <v>2857</v>
      </c>
      <c r="L2272" s="68" t="s">
        <v>2857</v>
      </c>
    </row>
    <row r="2273" spans="8:12" x14ac:dyDescent="0.15">
      <c r="H2273" s="68" t="s">
        <v>2858</v>
      </c>
      <c r="K2273" s="68" t="s">
        <v>2858</v>
      </c>
      <c r="L2273" s="68" t="s">
        <v>2858</v>
      </c>
    </row>
    <row r="2274" spans="8:12" x14ac:dyDescent="0.15">
      <c r="H2274" s="68" t="s">
        <v>2859</v>
      </c>
      <c r="K2274" s="68" t="s">
        <v>2859</v>
      </c>
      <c r="L2274" s="68" t="s">
        <v>2859</v>
      </c>
    </row>
    <row r="2275" spans="8:12" x14ac:dyDescent="0.15">
      <c r="H2275" s="68" t="s">
        <v>2860</v>
      </c>
      <c r="K2275" s="68" t="s">
        <v>2860</v>
      </c>
      <c r="L2275" s="68" t="s">
        <v>2860</v>
      </c>
    </row>
    <row r="2276" spans="8:12" x14ac:dyDescent="0.15">
      <c r="H2276" s="68" t="s">
        <v>2861</v>
      </c>
      <c r="K2276" s="68" t="s">
        <v>2861</v>
      </c>
      <c r="L2276" s="68" t="s">
        <v>2861</v>
      </c>
    </row>
    <row r="2277" spans="8:12" x14ac:dyDescent="0.15">
      <c r="H2277" s="68" t="s">
        <v>2862</v>
      </c>
      <c r="K2277" s="68" t="s">
        <v>2862</v>
      </c>
      <c r="L2277" s="68" t="s">
        <v>2862</v>
      </c>
    </row>
    <row r="2278" spans="8:12" x14ac:dyDescent="0.15">
      <c r="H2278" s="68" t="s">
        <v>2863</v>
      </c>
      <c r="K2278" s="68" t="s">
        <v>2863</v>
      </c>
      <c r="L2278" s="68" t="s">
        <v>2863</v>
      </c>
    </row>
    <row r="2279" spans="8:12" x14ac:dyDescent="0.15">
      <c r="H2279" s="68" t="s">
        <v>2864</v>
      </c>
      <c r="K2279" s="68" t="s">
        <v>2864</v>
      </c>
      <c r="L2279" s="68" t="s">
        <v>2864</v>
      </c>
    </row>
    <row r="2280" spans="8:12" x14ac:dyDescent="0.15">
      <c r="H2280" s="68" t="s">
        <v>2865</v>
      </c>
      <c r="K2280" s="68" t="s">
        <v>2865</v>
      </c>
      <c r="L2280" s="68" t="s">
        <v>2865</v>
      </c>
    </row>
    <row r="2281" spans="8:12" x14ac:dyDescent="0.15">
      <c r="H2281" s="68" t="s">
        <v>2866</v>
      </c>
      <c r="K2281" s="68" t="s">
        <v>2866</v>
      </c>
      <c r="L2281" s="68" t="s">
        <v>2866</v>
      </c>
    </row>
    <row r="2282" spans="8:12" x14ac:dyDescent="0.15">
      <c r="H2282" s="68" t="s">
        <v>2867</v>
      </c>
      <c r="K2282" s="68" t="s">
        <v>2867</v>
      </c>
      <c r="L2282" s="68" t="s">
        <v>2867</v>
      </c>
    </row>
    <row r="2283" spans="8:12" x14ac:dyDescent="0.15">
      <c r="H2283" s="68" t="s">
        <v>2868</v>
      </c>
      <c r="K2283" s="68" t="s">
        <v>2868</v>
      </c>
      <c r="L2283" s="68" t="s">
        <v>2868</v>
      </c>
    </row>
    <row r="2284" spans="8:12" x14ac:dyDescent="0.15">
      <c r="H2284" s="68" t="s">
        <v>2869</v>
      </c>
      <c r="K2284" s="68" t="s">
        <v>2869</v>
      </c>
      <c r="L2284" s="68" t="s">
        <v>2869</v>
      </c>
    </row>
    <row r="2285" spans="8:12" x14ac:dyDescent="0.15">
      <c r="H2285" s="68" t="s">
        <v>2870</v>
      </c>
      <c r="K2285" s="68" t="s">
        <v>2870</v>
      </c>
      <c r="L2285" s="68" t="s">
        <v>2870</v>
      </c>
    </row>
    <row r="2286" spans="8:12" x14ac:dyDescent="0.15">
      <c r="H2286" s="68" t="s">
        <v>2871</v>
      </c>
      <c r="K2286" s="68" t="s">
        <v>2871</v>
      </c>
      <c r="L2286" s="68" t="s">
        <v>2871</v>
      </c>
    </row>
    <row r="2287" spans="8:12" x14ac:dyDescent="0.15">
      <c r="H2287" s="68" t="s">
        <v>2872</v>
      </c>
      <c r="K2287" s="68" t="s">
        <v>2872</v>
      </c>
      <c r="L2287" s="68" t="s">
        <v>2872</v>
      </c>
    </row>
    <row r="2288" spans="8:12" x14ac:dyDescent="0.15">
      <c r="H2288" s="68" t="s">
        <v>2873</v>
      </c>
      <c r="K2288" s="68" t="s">
        <v>2873</v>
      </c>
      <c r="L2288" s="68" t="s">
        <v>2873</v>
      </c>
    </row>
    <row r="2289" spans="8:12" x14ac:dyDescent="0.15">
      <c r="H2289" s="68" t="s">
        <v>2874</v>
      </c>
      <c r="K2289" s="68" t="s">
        <v>2874</v>
      </c>
      <c r="L2289" s="68" t="s">
        <v>2874</v>
      </c>
    </row>
    <row r="2290" spans="8:12" x14ac:dyDescent="0.15">
      <c r="H2290" s="68" t="s">
        <v>2875</v>
      </c>
      <c r="K2290" s="68" t="s">
        <v>2875</v>
      </c>
      <c r="L2290" s="68" t="s">
        <v>2875</v>
      </c>
    </row>
    <row r="2291" spans="8:12" x14ac:dyDescent="0.15">
      <c r="H2291" s="68" t="s">
        <v>2876</v>
      </c>
      <c r="K2291" s="68" t="s">
        <v>2876</v>
      </c>
      <c r="L2291" s="68" t="s">
        <v>2876</v>
      </c>
    </row>
    <row r="2292" spans="8:12" x14ac:dyDescent="0.15">
      <c r="H2292" s="68" t="s">
        <v>2877</v>
      </c>
      <c r="K2292" s="68" t="s">
        <v>2877</v>
      </c>
      <c r="L2292" s="68" t="s">
        <v>2877</v>
      </c>
    </row>
    <row r="2293" spans="8:12" x14ac:dyDescent="0.15">
      <c r="H2293" s="68" t="s">
        <v>2878</v>
      </c>
      <c r="K2293" s="68" t="s">
        <v>2878</v>
      </c>
      <c r="L2293" s="68" t="s">
        <v>2878</v>
      </c>
    </row>
    <row r="2294" spans="8:12" x14ac:dyDescent="0.15">
      <c r="H2294" s="68" t="s">
        <v>2879</v>
      </c>
      <c r="K2294" s="68" t="s">
        <v>2879</v>
      </c>
      <c r="L2294" s="68" t="s">
        <v>2879</v>
      </c>
    </row>
    <row r="2295" spans="8:12" x14ac:dyDescent="0.15">
      <c r="H2295" s="68" t="s">
        <v>2880</v>
      </c>
      <c r="K2295" s="68" t="s">
        <v>2880</v>
      </c>
      <c r="L2295" s="68" t="s">
        <v>2880</v>
      </c>
    </row>
    <row r="2296" spans="8:12" x14ac:dyDescent="0.15">
      <c r="H2296" s="68" t="s">
        <v>2881</v>
      </c>
      <c r="K2296" s="68" t="s">
        <v>2881</v>
      </c>
      <c r="L2296" s="68" t="s">
        <v>2881</v>
      </c>
    </row>
    <row r="2297" spans="8:12" x14ac:dyDescent="0.15">
      <c r="H2297" s="68" t="s">
        <v>2882</v>
      </c>
      <c r="K2297" s="68" t="s">
        <v>2882</v>
      </c>
      <c r="L2297" s="68" t="s">
        <v>2882</v>
      </c>
    </row>
    <row r="2298" spans="8:12" x14ac:dyDescent="0.15">
      <c r="H2298" s="68" t="s">
        <v>2883</v>
      </c>
      <c r="K2298" s="68" t="s">
        <v>2883</v>
      </c>
      <c r="L2298" s="68" t="s">
        <v>2883</v>
      </c>
    </row>
    <row r="2299" spans="8:12" x14ac:dyDescent="0.15">
      <c r="H2299" s="68" t="s">
        <v>2884</v>
      </c>
      <c r="K2299" s="68" t="s">
        <v>2884</v>
      </c>
      <c r="L2299" s="68" t="s">
        <v>2884</v>
      </c>
    </row>
    <row r="2300" spans="8:12" x14ac:dyDescent="0.15">
      <c r="H2300" s="68" t="s">
        <v>2885</v>
      </c>
      <c r="K2300" s="68" t="s">
        <v>2885</v>
      </c>
      <c r="L2300" s="68" t="s">
        <v>2885</v>
      </c>
    </row>
    <row r="2301" spans="8:12" x14ac:dyDescent="0.15">
      <c r="H2301" s="68" t="s">
        <v>2886</v>
      </c>
      <c r="K2301" s="68" t="s">
        <v>2886</v>
      </c>
      <c r="L2301" s="68" t="s">
        <v>2886</v>
      </c>
    </row>
    <row r="2302" spans="8:12" x14ac:dyDescent="0.15">
      <c r="H2302" s="68" t="s">
        <v>2887</v>
      </c>
      <c r="K2302" s="68" t="s">
        <v>2887</v>
      </c>
      <c r="L2302" s="68" t="s">
        <v>2887</v>
      </c>
    </row>
    <row r="2303" spans="8:12" x14ac:dyDescent="0.15">
      <c r="H2303" s="68" t="s">
        <v>2888</v>
      </c>
      <c r="K2303" s="68" t="s">
        <v>2888</v>
      </c>
      <c r="L2303" s="68" t="s">
        <v>2888</v>
      </c>
    </row>
    <row r="2304" spans="8:12" x14ac:dyDescent="0.15">
      <c r="H2304" s="68" t="s">
        <v>2889</v>
      </c>
      <c r="K2304" s="68" t="s">
        <v>2889</v>
      </c>
      <c r="L2304" s="68" t="s">
        <v>2889</v>
      </c>
    </row>
    <row r="2305" spans="8:12" x14ac:dyDescent="0.15">
      <c r="H2305" s="68" t="s">
        <v>2890</v>
      </c>
      <c r="K2305" s="68" t="s">
        <v>2890</v>
      </c>
      <c r="L2305" s="68" t="s">
        <v>2890</v>
      </c>
    </row>
    <row r="2306" spans="8:12" x14ac:dyDescent="0.15">
      <c r="H2306" s="68" t="s">
        <v>2891</v>
      </c>
      <c r="K2306" s="68" t="s">
        <v>2891</v>
      </c>
      <c r="L2306" s="68" t="s">
        <v>2891</v>
      </c>
    </row>
    <row r="2307" spans="8:12" x14ac:dyDescent="0.15">
      <c r="H2307" s="68" t="s">
        <v>2892</v>
      </c>
      <c r="K2307" s="68" t="s">
        <v>2892</v>
      </c>
      <c r="L2307" s="68" t="s">
        <v>2892</v>
      </c>
    </row>
    <row r="2308" spans="8:12" x14ac:dyDescent="0.15">
      <c r="H2308" s="68" t="s">
        <v>2893</v>
      </c>
      <c r="K2308" s="68" t="s">
        <v>2893</v>
      </c>
      <c r="L2308" s="68" t="s">
        <v>2893</v>
      </c>
    </row>
    <row r="2309" spans="8:12" x14ac:dyDescent="0.15">
      <c r="H2309" s="68" t="s">
        <v>2894</v>
      </c>
      <c r="K2309" s="68" t="s">
        <v>2894</v>
      </c>
      <c r="L2309" s="68" t="s">
        <v>2894</v>
      </c>
    </row>
    <row r="2310" spans="8:12" x14ac:dyDescent="0.15">
      <c r="H2310" s="68" t="s">
        <v>2895</v>
      </c>
      <c r="K2310" s="68" t="s">
        <v>2895</v>
      </c>
      <c r="L2310" s="68" t="s">
        <v>2895</v>
      </c>
    </row>
    <row r="2311" spans="8:12" x14ac:dyDescent="0.15">
      <c r="H2311" s="68" t="s">
        <v>2896</v>
      </c>
      <c r="K2311" s="68" t="s">
        <v>2896</v>
      </c>
      <c r="L2311" s="68" t="s">
        <v>2896</v>
      </c>
    </row>
    <row r="2312" spans="8:12" x14ac:dyDescent="0.15">
      <c r="H2312" s="68" t="s">
        <v>2897</v>
      </c>
      <c r="K2312" s="68" t="s">
        <v>2897</v>
      </c>
      <c r="L2312" s="68" t="s">
        <v>2897</v>
      </c>
    </row>
    <row r="2313" spans="8:12" x14ac:dyDescent="0.15">
      <c r="H2313" s="68" t="s">
        <v>2898</v>
      </c>
      <c r="K2313" s="68" t="s">
        <v>2898</v>
      </c>
      <c r="L2313" s="68" t="s">
        <v>2898</v>
      </c>
    </row>
    <row r="2314" spans="8:12" x14ac:dyDescent="0.15">
      <c r="H2314" s="68" t="s">
        <v>2899</v>
      </c>
      <c r="K2314" s="68" t="s">
        <v>2899</v>
      </c>
      <c r="L2314" s="68" t="s">
        <v>2899</v>
      </c>
    </row>
    <row r="2315" spans="8:12" x14ac:dyDescent="0.15">
      <c r="H2315" s="68" t="s">
        <v>2900</v>
      </c>
      <c r="K2315" s="68" t="s">
        <v>2900</v>
      </c>
      <c r="L2315" s="68" t="s">
        <v>2900</v>
      </c>
    </row>
    <row r="2316" spans="8:12" x14ac:dyDescent="0.15">
      <c r="H2316" s="68" t="s">
        <v>2901</v>
      </c>
      <c r="K2316" s="68" t="s">
        <v>2901</v>
      </c>
      <c r="L2316" s="68" t="s">
        <v>2901</v>
      </c>
    </row>
    <row r="2317" spans="8:12" x14ac:dyDescent="0.15">
      <c r="H2317" s="68" t="s">
        <v>2902</v>
      </c>
      <c r="K2317" s="68" t="s">
        <v>2902</v>
      </c>
      <c r="L2317" s="68" t="s">
        <v>2902</v>
      </c>
    </row>
    <row r="2318" spans="8:12" x14ac:dyDescent="0.15">
      <c r="H2318" s="68" t="s">
        <v>2903</v>
      </c>
      <c r="K2318" s="68" t="s">
        <v>2903</v>
      </c>
      <c r="L2318" s="68" t="s">
        <v>2903</v>
      </c>
    </row>
    <row r="2319" spans="8:12" x14ac:dyDescent="0.15">
      <c r="H2319" s="68" t="s">
        <v>2904</v>
      </c>
      <c r="K2319" s="68" t="s">
        <v>2904</v>
      </c>
      <c r="L2319" s="68" t="s">
        <v>2904</v>
      </c>
    </row>
    <row r="2320" spans="8:12" x14ac:dyDescent="0.15">
      <c r="H2320" s="68" t="s">
        <v>2905</v>
      </c>
      <c r="K2320" s="68" t="s">
        <v>2905</v>
      </c>
      <c r="L2320" s="68" t="s">
        <v>2905</v>
      </c>
    </row>
    <row r="2321" spans="8:12" x14ac:dyDescent="0.15">
      <c r="H2321" s="68" t="s">
        <v>2906</v>
      </c>
      <c r="K2321" s="68" t="s">
        <v>2906</v>
      </c>
      <c r="L2321" s="68" t="s">
        <v>2906</v>
      </c>
    </row>
    <row r="2322" spans="8:12" x14ac:dyDescent="0.15">
      <c r="H2322" s="68" t="s">
        <v>2907</v>
      </c>
      <c r="K2322" s="68" t="s">
        <v>2907</v>
      </c>
      <c r="L2322" s="68" t="s">
        <v>2907</v>
      </c>
    </row>
    <row r="2323" spans="8:12" x14ac:dyDescent="0.15">
      <c r="H2323" s="68" t="s">
        <v>2908</v>
      </c>
      <c r="K2323" s="68" t="s">
        <v>2908</v>
      </c>
      <c r="L2323" s="68" t="s">
        <v>2908</v>
      </c>
    </row>
    <row r="2324" spans="8:12" x14ac:dyDescent="0.15">
      <c r="H2324" s="68" t="s">
        <v>2909</v>
      </c>
      <c r="K2324" s="68" t="s">
        <v>2909</v>
      </c>
      <c r="L2324" s="68" t="s">
        <v>2909</v>
      </c>
    </row>
    <row r="2325" spans="8:12" x14ac:dyDescent="0.15">
      <c r="H2325" s="68" t="s">
        <v>2910</v>
      </c>
      <c r="K2325" s="68" t="s">
        <v>2910</v>
      </c>
      <c r="L2325" s="68" t="s">
        <v>2910</v>
      </c>
    </row>
    <row r="2326" spans="8:12" x14ac:dyDescent="0.15">
      <c r="H2326" s="68" t="s">
        <v>2911</v>
      </c>
      <c r="K2326" s="68" t="s">
        <v>2911</v>
      </c>
      <c r="L2326" s="68" t="s">
        <v>2911</v>
      </c>
    </row>
    <row r="2327" spans="8:12" x14ac:dyDescent="0.15">
      <c r="H2327" s="68" t="s">
        <v>2912</v>
      </c>
      <c r="K2327" s="68" t="s">
        <v>2912</v>
      </c>
      <c r="L2327" s="68" t="s">
        <v>2912</v>
      </c>
    </row>
    <row r="2328" spans="8:12" x14ac:dyDescent="0.15">
      <c r="H2328" s="68" t="s">
        <v>2913</v>
      </c>
      <c r="K2328" s="68" t="s">
        <v>2913</v>
      </c>
      <c r="L2328" s="68" t="s">
        <v>2913</v>
      </c>
    </row>
    <row r="2329" spans="8:12" x14ac:dyDescent="0.15">
      <c r="H2329" s="68" t="s">
        <v>2914</v>
      </c>
      <c r="K2329" s="68" t="s">
        <v>2914</v>
      </c>
      <c r="L2329" s="68" t="s">
        <v>2914</v>
      </c>
    </row>
    <row r="2330" spans="8:12" x14ac:dyDescent="0.15">
      <c r="H2330" s="68" t="s">
        <v>2915</v>
      </c>
      <c r="K2330" s="68" t="s">
        <v>2915</v>
      </c>
      <c r="L2330" s="68" t="s">
        <v>2915</v>
      </c>
    </row>
    <row r="2331" spans="8:12" x14ac:dyDescent="0.15">
      <c r="H2331" s="68" t="s">
        <v>2916</v>
      </c>
      <c r="K2331" s="68" t="s">
        <v>2916</v>
      </c>
      <c r="L2331" s="68" t="s">
        <v>2916</v>
      </c>
    </row>
    <row r="2332" spans="8:12" x14ac:dyDescent="0.15">
      <c r="H2332" s="68" t="s">
        <v>2917</v>
      </c>
      <c r="K2332" s="68" t="s">
        <v>2917</v>
      </c>
      <c r="L2332" s="68" t="s">
        <v>2917</v>
      </c>
    </row>
    <row r="2333" spans="8:12" x14ac:dyDescent="0.15">
      <c r="H2333" s="68" t="s">
        <v>2918</v>
      </c>
      <c r="K2333" s="68" t="s">
        <v>2918</v>
      </c>
      <c r="L2333" s="68" t="s">
        <v>2918</v>
      </c>
    </row>
    <row r="2334" spans="8:12" x14ac:dyDescent="0.15">
      <c r="H2334" s="68" t="s">
        <v>2919</v>
      </c>
      <c r="K2334" s="68" t="s">
        <v>2919</v>
      </c>
      <c r="L2334" s="68" t="s">
        <v>2919</v>
      </c>
    </row>
    <row r="2335" spans="8:12" x14ac:dyDescent="0.15">
      <c r="H2335" s="68" t="s">
        <v>2920</v>
      </c>
      <c r="K2335" s="68" t="s">
        <v>2920</v>
      </c>
      <c r="L2335" s="68" t="s">
        <v>2920</v>
      </c>
    </row>
    <row r="2336" spans="8:12" x14ac:dyDescent="0.15">
      <c r="H2336" s="68" t="s">
        <v>2921</v>
      </c>
      <c r="K2336" s="68" t="s">
        <v>2921</v>
      </c>
      <c r="L2336" s="68" t="s">
        <v>2921</v>
      </c>
    </row>
    <row r="2337" spans="8:12" x14ac:dyDescent="0.15">
      <c r="H2337" s="68" t="s">
        <v>2922</v>
      </c>
      <c r="K2337" s="68" t="s">
        <v>2922</v>
      </c>
      <c r="L2337" s="68" t="s">
        <v>2922</v>
      </c>
    </row>
    <row r="2338" spans="8:12" x14ac:dyDescent="0.15">
      <c r="H2338" s="68" t="s">
        <v>2923</v>
      </c>
      <c r="K2338" s="68" t="s">
        <v>2923</v>
      </c>
      <c r="L2338" s="68" t="s">
        <v>2923</v>
      </c>
    </row>
    <row r="2339" spans="8:12" x14ac:dyDescent="0.15">
      <c r="H2339" s="68" t="s">
        <v>2924</v>
      </c>
      <c r="K2339" s="68" t="s">
        <v>2924</v>
      </c>
      <c r="L2339" s="68" t="s">
        <v>2924</v>
      </c>
    </row>
    <row r="2340" spans="8:12" x14ac:dyDescent="0.15">
      <c r="H2340" s="68" t="s">
        <v>2925</v>
      </c>
      <c r="K2340" s="68" t="s">
        <v>2925</v>
      </c>
      <c r="L2340" s="68" t="s">
        <v>2925</v>
      </c>
    </row>
    <row r="2341" spans="8:12" x14ac:dyDescent="0.15">
      <c r="H2341" s="68" t="s">
        <v>2926</v>
      </c>
      <c r="K2341" s="68" t="s">
        <v>2926</v>
      </c>
      <c r="L2341" s="68" t="s">
        <v>2926</v>
      </c>
    </row>
    <row r="2342" spans="8:12" x14ac:dyDescent="0.15">
      <c r="H2342" s="68" t="s">
        <v>2927</v>
      </c>
      <c r="K2342" s="68" t="s">
        <v>2927</v>
      </c>
      <c r="L2342" s="68" t="s">
        <v>2927</v>
      </c>
    </row>
    <row r="2343" spans="8:12" x14ac:dyDescent="0.15">
      <c r="H2343" s="68" t="s">
        <v>2928</v>
      </c>
      <c r="K2343" s="68" t="s">
        <v>2928</v>
      </c>
      <c r="L2343" s="68" t="s">
        <v>2928</v>
      </c>
    </row>
    <row r="2344" spans="8:12" x14ac:dyDescent="0.15">
      <c r="H2344" s="68" t="s">
        <v>2929</v>
      </c>
      <c r="K2344" s="68" t="s">
        <v>2929</v>
      </c>
      <c r="L2344" s="68" t="s">
        <v>2929</v>
      </c>
    </row>
    <row r="2345" spans="8:12" x14ac:dyDescent="0.15">
      <c r="H2345" s="68" t="s">
        <v>2930</v>
      </c>
      <c r="K2345" s="68" t="s">
        <v>2930</v>
      </c>
      <c r="L2345" s="68" t="s">
        <v>2930</v>
      </c>
    </row>
    <row r="2346" spans="8:12" x14ac:dyDescent="0.15">
      <c r="H2346" s="68" t="s">
        <v>2931</v>
      </c>
      <c r="K2346" s="68" t="s">
        <v>2931</v>
      </c>
      <c r="L2346" s="68" t="s">
        <v>2931</v>
      </c>
    </row>
    <row r="2347" spans="8:12" x14ac:dyDescent="0.15">
      <c r="H2347" s="68" t="s">
        <v>2932</v>
      </c>
      <c r="K2347" s="68" t="s">
        <v>2932</v>
      </c>
      <c r="L2347" s="68" t="s">
        <v>2932</v>
      </c>
    </row>
    <row r="2348" spans="8:12" x14ac:dyDescent="0.15">
      <c r="H2348" s="68" t="s">
        <v>2933</v>
      </c>
      <c r="K2348" s="68" t="s">
        <v>2933</v>
      </c>
      <c r="L2348" s="68" t="s">
        <v>2933</v>
      </c>
    </row>
    <row r="2349" spans="8:12" x14ac:dyDescent="0.15">
      <c r="H2349" s="68" t="s">
        <v>2934</v>
      </c>
      <c r="K2349" s="68" t="s">
        <v>2934</v>
      </c>
      <c r="L2349" s="68" t="s">
        <v>2934</v>
      </c>
    </row>
    <row r="2350" spans="8:12" x14ac:dyDescent="0.15">
      <c r="H2350" s="68" t="s">
        <v>2935</v>
      </c>
      <c r="K2350" s="68" t="s">
        <v>2935</v>
      </c>
      <c r="L2350" s="68" t="s">
        <v>2935</v>
      </c>
    </row>
    <row r="2351" spans="8:12" x14ac:dyDescent="0.15">
      <c r="H2351" s="68" t="s">
        <v>2936</v>
      </c>
      <c r="K2351" s="68" t="s">
        <v>2936</v>
      </c>
      <c r="L2351" s="68" t="s">
        <v>2936</v>
      </c>
    </row>
    <row r="2352" spans="8:12" x14ac:dyDescent="0.15">
      <c r="H2352" s="68" t="s">
        <v>2937</v>
      </c>
      <c r="K2352" s="68" t="s">
        <v>2937</v>
      </c>
      <c r="L2352" s="68" t="s">
        <v>2937</v>
      </c>
    </row>
    <row r="2353" spans="8:12" x14ac:dyDescent="0.15">
      <c r="H2353" s="68" t="s">
        <v>2938</v>
      </c>
      <c r="K2353" s="68" t="s">
        <v>2938</v>
      </c>
      <c r="L2353" s="68" t="s">
        <v>2938</v>
      </c>
    </row>
    <row r="2354" spans="8:12" x14ac:dyDescent="0.15">
      <c r="H2354" s="68" t="s">
        <v>2939</v>
      </c>
      <c r="K2354" s="68" t="s">
        <v>2939</v>
      </c>
      <c r="L2354" s="68" t="s">
        <v>2939</v>
      </c>
    </row>
    <row r="2355" spans="8:12" x14ac:dyDescent="0.15">
      <c r="H2355" s="68" t="s">
        <v>2940</v>
      </c>
      <c r="K2355" s="68" t="s">
        <v>2940</v>
      </c>
      <c r="L2355" s="68" t="s">
        <v>2940</v>
      </c>
    </row>
    <row r="2356" spans="8:12" x14ac:dyDescent="0.15">
      <c r="H2356" s="68" t="s">
        <v>2941</v>
      </c>
      <c r="K2356" s="68" t="s">
        <v>2941</v>
      </c>
      <c r="L2356" s="68" t="s">
        <v>2941</v>
      </c>
    </row>
    <row r="2357" spans="8:12" x14ac:dyDescent="0.15">
      <c r="H2357" s="68" t="s">
        <v>2942</v>
      </c>
      <c r="K2357" s="68" t="s">
        <v>2942</v>
      </c>
      <c r="L2357" s="68" t="s">
        <v>2942</v>
      </c>
    </row>
    <row r="2358" spans="8:12" x14ac:dyDescent="0.15">
      <c r="H2358" s="68" t="s">
        <v>2943</v>
      </c>
      <c r="K2358" s="68" t="s">
        <v>2943</v>
      </c>
      <c r="L2358" s="68" t="s">
        <v>2943</v>
      </c>
    </row>
    <row r="2359" spans="8:12" x14ac:dyDescent="0.15">
      <c r="H2359" s="68" t="s">
        <v>2944</v>
      </c>
      <c r="K2359" s="68" t="s">
        <v>2944</v>
      </c>
      <c r="L2359" s="68" t="s">
        <v>2944</v>
      </c>
    </row>
    <row r="2360" spans="8:12" x14ac:dyDescent="0.15">
      <c r="H2360" s="68" t="s">
        <v>2945</v>
      </c>
      <c r="K2360" s="68" t="s">
        <v>2945</v>
      </c>
      <c r="L2360" s="68" t="s">
        <v>2945</v>
      </c>
    </row>
    <row r="2361" spans="8:12" x14ac:dyDescent="0.15">
      <c r="H2361" s="68" t="s">
        <v>2946</v>
      </c>
      <c r="K2361" s="68" t="s">
        <v>2946</v>
      </c>
      <c r="L2361" s="68" t="s">
        <v>2946</v>
      </c>
    </row>
    <row r="2362" spans="8:12" x14ac:dyDescent="0.15">
      <c r="H2362" s="68" t="s">
        <v>2947</v>
      </c>
      <c r="K2362" s="68" t="s">
        <v>2947</v>
      </c>
      <c r="L2362" s="68" t="s">
        <v>2947</v>
      </c>
    </row>
    <row r="2363" spans="8:12" x14ac:dyDescent="0.15">
      <c r="H2363" s="68" t="s">
        <v>2948</v>
      </c>
      <c r="K2363" s="68" t="s">
        <v>2948</v>
      </c>
      <c r="L2363" s="68" t="s">
        <v>2948</v>
      </c>
    </row>
    <row r="2364" spans="8:12" x14ac:dyDescent="0.15">
      <c r="H2364" s="68" t="s">
        <v>2949</v>
      </c>
      <c r="K2364" s="68" t="s">
        <v>2949</v>
      </c>
      <c r="L2364" s="68" t="s">
        <v>2949</v>
      </c>
    </row>
    <row r="2365" spans="8:12" x14ac:dyDescent="0.15">
      <c r="H2365" s="68" t="s">
        <v>2950</v>
      </c>
      <c r="K2365" s="68" t="s">
        <v>2950</v>
      </c>
      <c r="L2365" s="68" t="s">
        <v>2950</v>
      </c>
    </row>
    <row r="2366" spans="8:12" x14ac:dyDescent="0.15">
      <c r="H2366" s="68" t="s">
        <v>2951</v>
      </c>
      <c r="K2366" s="68" t="s">
        <v>2951</v>
      </c>
      <c r="L2366" s="68" t="s">
        <v>2951</v>
      </c>
    </row>
    <row r="2367" spans="8:12" x14ac:dyDescent="0.15">
      <c r="H2367" s="68" t="s">
        <v>2952</v>
      </c>
      <c r="K2367" s="68" t="s">
        <v>2952</v>
      </c>
      <c r="L2367" s="68" t="s">
        <v>2952</v>
      </c>
    </row>
    <row r="2368" spans="8:12" x14ac:dyDescent="0.15">
      <c r="H2368" s="68" t="s">
        <v>2953</v>
      </c>
      <c r="K2368" s="68" t="s">
        <v>2953</v>
      </c>
      <c r="L2368" s="68" t="s">
        <v>2953</v>
      </c>
    </row>
    <row r="2369" spans="8:12" x14ac:dyDescent="0.15">
      <c r="H2369" s="68" t="s">
        <v>2954</v>
      </c>
      <c r="K2369" s="68" t="s">
        <v>2954</v>
      </c>
      <c r="L2369" s="68" t="s">
        <v>2954</v>
      </c>
    </row>
    <row r="2370" spans="8:12" x14ac:dyDescent="0.15">
      <c r="H2370" s="68" t="s">
        <v>2955</v>
      </c>
      <c r="K2370" s="68" t="s">
        <v>2955</v>
      </c>
      <c r="L2370" s="68" t="s">
        <v>2955</v>
      </c>
    </row>
    <row r="2371" spans="8:12" x14ac:dyDescent="0.15">
      <c r="H2371" s="68" t="s">
        <v>2956</v>
      </c>
      <c r="K2371" s="68" t="s">
        <v>2956</v>
      </c>
      <c r="L2371" s="68" t="s">
        <v>2956</v>
      </c>
    </row>
    <row r="2372" spans="8:12" x14ac:dyDescent="0.15">
      <c r="H2372" s="68" t="s">
        <v>2957</v>
      </c>
      <c r="K2372" s="68" t="s">
        <v>2957</v>
      </c>
      <c r="L2372" s="68" t="s">
        <v>2957</v>
      </c>
    </row>
    <row r="2373" spans="8:12" x14ac:dyDescent="0.15">
      <c r="H2373" s="68" t="s">
        <v>2958</v>
      </c>
      <c r="K2373" s="68" t="s">
        <v>2958</v>
      </c>
      <c r="L2373" s="68" t="s">
        <v>2958</v>
      </c>
    </row>
    <row r="2374" spans="8:12" x14ac:dyDescent="0.15">
      <c r="H2374" s="68" t="s">
        <v>2959</v>
      </c>
      <c r="K2374" s="68" t="s">
        <v>2959</v>
      </c>
      <c r="L2374" s="68" t="s">
        <v>2959</v>
      </c>
    </row>
    <row r="2375" spans="8:12" x14ac:dyDescent="0.15">
      <c r="H2375" s="68" t="s">
        <v>2960</v>
      </c>
      <c r="K2375" s="68" t="s">
        <v>2960</v>
      </c>
      <c r="L2375" s="68" t="s">
        <v>2960</v>
      </c>
    </row>
    <row r="2376" spans="8:12" x14ac:dyDescent="0.15">
      <c r="H2376" s="68" t="s">
        <v>2961</v>
      </c>
      <c r="K2376" s="68" t="s">
        <v>2961</v>
      </c>
      <c r="L2376" s="68" t="s">
        <v>2961</v>
      </c>
    </row>
    <row r="2377" spans="8:12" x14ac:dyDescent="0.15">
      <c r="H2377" s="68" t="s">
        <v>2962</v>
      </c>
      <c r="K2377" s="68" t="s">
        <v>2962</v>
      </c>
      <c r="L2377" s="68" t="s">
        <v>2962</v>
      </c>
    </row>
    <row r="2378" spans="8:12" x14ac:dyDescent="0.15">
      <c r="H2378" s="68" t="s">
        <v>2963</v>
      </c>
      <c r="K2378" s="68" t="s">
        <v>2963</v>
      </c>
      <c r="L2378" s="68" t="s">
        <v>2963</v>
      </c>
    </row>
    <row r="2379" spans="8:12" x14ac:dyDescent="0.15">
      <c r="H2379" s="68" t="s">
        <v>2964</v>
      </c>
      <c r="K2379" s="68" t="s">
        <v>2964</v>
      </c>
      <c r="L2379" s="68" t="s">
        <v>2964</v>
      </c>
    </row>
    <row r="2380" spans="8:12" x14ac:dyDescent="0.15">
      <c r="H2380" s="68" t="s">
        <v>2965</v>
      </c>
      <c r="K2380" s="68" t="s">
        <v>2965</v>
      </c>
      <c r="L2380" s="68" t="s">
        <v>2965</v>
      </c>
    </row>
    <row r="2381" spans="8:12" x14ac:dyDescent="0.15">
      <c r="H2381" s="68" t="s">
        <v>2966</v>
      </c>
      <c r="K2381" s="68" t="s">
        <v>2966</v>
      </c>
      <c r="L2381" s="68" t="s">
        <v>2966</v>
      </c>
    </row>
    <row r="2382" spans="8:12" x14ac:dyDescent="0.15">
      <c r="H2382" s="68" t="s">
        <v>2967</v>
      </c>
      <c r="K2382" s="68" t="s">
        <v>2967</v>
      </c>
      <c r="L2382" s="68" t="s">
        <v>2967</v>
      </c>
    </row>
    <row r="2383" spans="8:12" x14ac:dyDescent="0.15">
      <c r="H2383" s="68" t="s">
        <v>2968</v>
      </c>
      <c r="K2383" s="68" t="s">
        <v>2968</v>
      </c>
      <c r="L2383" s="68" t="s">
        <v>2968</v>
      </c>
    </row>
    <row r="2384" spans="8:12" x14ac:dyDescent="0.15">
      <c r="H2384" s="68" t="s">
        <v>2969</v>
      </c>
      <c r="K2384" s="68" t="s">
        <v>2969</v>
      </c>
      <c r="L2384" s="68" t="s">
        <v>2969</v>
      </c>
    </row>
    <row r="2385" spans="8:12" x14ac:dyDescent="0.15">
      <c r="H2385" s="68" t="s">
        <v>2970</v>
      </c>
      <c r="K2385" s="68" t="s">
        <v>2970</v>
      </c>
      <c r="L2385" s="68" t="s">
        <v>2970</v>
      </c>
    </row>
    <row r="2386" spans="8:12" x14ac:dyDescent="0.15">
      <c r="H2386" s="68" t="s">
        <v>2971</v>
      </c>
      <c r="K2386" s="68" t="s">
        <v>2971</v>
      </c>
      <c r="L2386" s="68" t="s">
        <v>2971</v>
      </c>
    </row>
    <row r="2387" spans="8:12" x14ac:dyDescent="0.15">
      <c r="H2387" s="68" t="s">
        <v>2972</v>
      </c>
      <c r="K2387" s="68" t="s">
        <v>2972</v>
      </c>
      <c r="L2387" s="68" t="s">
        <v>2972</v>
      </c>
    </row>
    <row r="2388" spans="8:12" x14ac:dyDescent="0.15">
      <c r="H2388" s="68" t="s">
        <v>2973</v>
      </c>
      <c r="K2388" s="68" t="s">
        <v>2973</v>
      </c>
      <c r="L2388" s="68" t="s">
        <v>2973</v>
      </c>
    </row>
    <row r="2389" spans="8:12" x14ac:dyDescent="0.15">
      <c r="H2389" s="68" t="s">
        <v>2974</v>
      </c>
      <c r="K2389" s="68" t="s">
        <v>2974</v>
      </c>
      <c r="L2389" s="68" t="s">
        <v>2974</v>
      </c>
    </row>
    <row r="2390" spans="8:12" x14ac:dyDescent="0.15">
      <c r="H2390" s="68" t="s">
        <v>2975</v>
      </c>
      <c r="K2390" s="68" t="s">
        <v>2975</v>
      </c>
      <c r="L2390" s="68" t="s">
        <v>2975</v>
      </c>
    </row>
    <row r="2391" spans="8:12" x14ac:dyDescent="0.15">
      <c r="H2391" s="68" t="s">
        <v>2976</v>
      </c>
      <c r="K2391" s="68" t="s">
        <v>2976</v>
      </c>
      <c r="L2391" s="68" t="s">
        <v>2976</v>
      </c>
    </row>
    <row r="2392" spans="8:12" x14ac:dyDescent="0.15">
      <c r="H2392" s="68" t="s">
        <v>2977</v>
      </c>
      <c r="K2392" s="68" t="s">
        <v>2977</v>
      </c>
      <c r="L2392" s="68" t="s">
        <v>2977</v>
      </c>
    </row>
    <row r="2393" spans="8:12" x14ac:dyDescent="0.15">
      <c r="H2393" s="68" t="s">
        <v>2978</v>
      </c>
      <c r="K2393" s="68" t="s">
        <v>2978</v>
      </c>
      <c r="L2393" s="68" t="s">
        <v>2978</v>
      </c>
    </row>
    <row r="2394" spans="8:12" x14ac:dyDescent="0.15">
      <c r="H2394" s="68" t="s">
        <v>2979</v>
      </c>
      <c r="K2394" s="68" t="s">
        <v>2979</v>
      </c>
      <c r="L2394" s="68" t="s">
        <v>2979</v>
      </c>
    </row>
    <row r="2395" spans="8:12" x14ac:dyDescent="0.15">
      <c r="H2395" s="68" t="s">
        <v>2980</v>
      </c>
      <c r="K2395" s="68" t="s">
        <v>2980</v>
      </c>
      <c r="L2395" s="68" t="s">
        <v>2980</v>
      </c>
    </row>
    <row r="2396" spans="8:12" x14ac:dyDescent="0.15">
      <c r="H2396" s="68" t="s">
        <v>2981</v>
      </c>
      <c r="K2396" s="68" t="s">
        <v>2981</v>
      </c>
      <c r="L2396" s="68" t="s">
        <v>2981</v>
      </c>
    </row>
    <row r="2397" spans="8:12" x14ac:dyDescent="0.15">
      <c r="H2397" s="68" t="s">
        <v>2982</v>
      </c>
      <c r="K2397" s="68" t="s">
        <v>2982</v>
      </c>
      <c r="L2397" s="68" t="s">
        <v>2982</v>
      </c>
    </row>
    <row r="2398" spans="8:12" x14ac:dyDescent="0.15">
      <c r="H2398" s="68" t="s">
        <v>2983</v>
      </c>
      <c r="K2398" s="68" t="s">
        <v>2983</v>
      </c>
      <c r="L2398" s="68" t="s">
        <v>2983</v>
      </c>
    </row>
    <row r="2399" spans="8:12" x14ac:dyDescent="0.15">
      <c r="H2399" s="68" t="s">
        <v>2984</v>
      </c>
      <c r="K2399" s="68" t="s">
        <v>2984</v>
      </c>
      <c r="L2399" s="68" t="s">
        <v>2984</v>
      </c>
    </row>
    <row r="2400" spans="8:12" x14ac:dyDescent="0.15">
      <c r="H2400" s="68" t="s">
        <v>2985</v>
      </c>
      <c r="K2400" s="68" t="s">
        <v>2985</v>
      </c>
      <c r="L2400" s="68" t="s">
        <v>2985</v>
      </c>
    </row>
    <row r="2401" spans="8:12" x14ac:dyDescent="0.15">
      <c r="H2401" s="68" t="s">
        <v>2986</v>
      </c>
      <c r="K2401" s="68" t="s">
        <v>2986</v>
      </c>
      <c r="L2401" s="68" t="s">
        <v>2986</v>
      </c>
    </row>
    <row r="2402" spans="8:12" x14ac:dyDescent="0.15">
      <c r="H2402" s="68" t="s">
        <v>2987</v>
      </c>
      <c r="K2402" s="68" t="s">
        <v>2987</v>
      </c>
      <c r="L2402" s="68" t="s">
        <v>2987</v>
      </c>
    </row>
    <row r="2403" spans="8:12" x14ac:dyDescent="0.15">
      <c r="H2403" s="68" t="s">
        <v>2988</v>
      </c>
      <c r="K2403" s="68" t="s">
        <v>2988</v>
      </c>
      <c r="L2403" s="68" t="s">
        <v>2988</v>
      </c>
    </row>
    <row r="2404" spans="8:12" x14ac:dyDescent="0.15">
      <c r="H2404" s="68" t="s">
        <v>2989</v>
      </c>
      <c r="K2404" s="68" t="s">
        <v>2989</v>
      </c>
      <c r="L2404" s="68" t="s">
        <v>2989</v>
      </c>
    </row>
    <row r="2405" spans="8:12" x14ac:dyDescent="0.15">
      <c r="H2405" s="68" t="s">
        <v>2990</v>
      </c>
      <c r="K2405" s="68" t="s">
        <v>2990</v>
      </c>
      <c r="L2405" s="68" t="s">
        <v>2990</v>
      </c>
    </row>
    <row r="2406" spans="8:12" x14ac:dyDescent="0.15">
      <c r="H2406" s="68" t="s">
        <v>2991</v>
      </c>
      <c r="K2406" s="68" t="s">
        <v>2991</v>
      </c>
      <c r="L2406" s="68" t="s">
        <v>2991</v>
      </c>
    </row>
    <row r="2407" spans="8:12" x14ac:dyDescent="0.15">
      <c r="H2407" s="68" t="s">
        <v>2992</v>
      </c>
      <c r="K2407" s="68" t="s">
        <v>2992</v>
      </c>
      <c r="L2407" s="68" t="s">
        <v>2992</v>
      </c>
    </row>
    <row r="2408" spans="8:12" x14ac:dyDescent="0.15">
      <c r="H2408" s="68" t="s">
        <v>2993</v>
      </c>
      <c r="K2408" s="68" t="s">
        <v>2993</v>
      </c>
      <c r="L2408" s="68" t="s">
        <v>2993</v>
      </c>
    </row>
    <row r="2409" spans="8:12" x14ac:dyDescent="0.15">
      <c r="H2409" s="68" t="s">
        <v>2994</v>
      </c>
      <c r="K2409" s="68" t="s">
        <v>2994</v>
      </c>
      <c r="L2409" s="68" t="s">
        <v>2994</v>
      </c>
    </row>
    <row r="2410" spans="8:12" x14ac:dyDescent="0.15">
      <c r="H2410" s="68" t="s">
        <v>2995</v>
      </c>
      <c r="K2410" s="68" t="s">
        <v>2995</v>
      </c>
      <c r="L2410" s="68" t="s">
        <v>2995</v>
      </c>
    </row>
    <row r="2411" spans="8:12" x14ac:dyDescent="0.15">
      <c r="H2411" s="68" t="s">
        <v>2996</v>
      </c>
      <c r="K2411" s="68" t="s">
        <v>2996</v>
      </c>
      <c r="L2411" s="68" t="s">
        <v>2996</v>
      </c>
    </row>
    <row r="2412" spans="8:12" x14ac:dyDescent="0.15">
      <c r="H2412" s="68" t="s">
        <v>2997</v>
      </c>
      <c r="K2412" s="68" t="s">
        <v>2997</v>
      </c>
      <c r="L2412" s="68" t="s">
        <v>2997</v>
      </c>
    </row>
    <row r="2413" spans="8:12" x14ac:dyDescent="0.15">
      <c r="H2413" s="68" t="s">
        <v>2998</v>
      </c>
      <c r="K2413" s="68" t="s">
        <v>2998</v>
      </c>
      <c r="L2413" s="68" t="s">
        <v>2998</v>
      </c>
    </row>
    <row r="2414" spans="8:12" x14ac:dyDescent="0.15">
      <c r="H2414" s="68" t="s">
        <v>2999</v>
      </c>
      <c r="K2414" s="68" t="s">
        <v>2999</v>
      </c>
      <c r="L2414" s="68" t="s">
        <v>2999</v>
      </c>
    </row>
    <row r="2415" spans="8:12" x14ac:dyDescent="0.15">
      <c r="H2415" s="68" t="s">
        <v>3000</v>
      </c>
      <c r="K2415" s="68" t="s">
        <v>3000</v>
      </c>
      <c r="L2415" s="68" t="s">
        <v>3000</v>
      </c>
    </row>
    <row r="2416" spans="8:12" x14ac:dyDescent="0.15">
      <c r="H2416" s="68" t="s">
        <v>3001</v>
      </c>
      <c r="K2416" s="68" t="s">
        <v>3001</v>
      </c>
      <c r="L2416" s="68" t="s">
        <v>3001</v>
      </c>
    </row>
    <row r="2417" spans="8:12" x14ac:dyDescent="0.15">
      <c r="H2417" s="68" t="s">
        <v>3002</v>
      </c>
      <c r="K2417" s="68" t="s">
        <v>3002</v>
      </c>
      <c r="L2417" s="68" t="s">
        <v>3002</v>
      </c>
    </row>
    <row r="2418" spans="8:12" x14ac:dyDescent="0.15">
      <c r="H2418" s="68" t="s">
        <v>3003</v>
      </c>
      <c r="K2418" s="68" t="s">
        <v>3003</v>
      </c>
      <c r="L2418" s="68" t="s">
        <v>3003</v>
      </c>
    </row>
    <row r="2419" spans="8:12" x14ac:dyDescent="0.15">
      <c r="H2419" s="68" t="s">
        <v>3004</v>
      </c>
      <c r="K2419" s="68" t="s">
        <v>3004</v>
      </c>
      <c r="L2419" s="68" t="s">
        <v>3004</v>
      </c>
    </row>
    <row r="2420" spans="8:12" x14ac:dyDescent="0.15">
      <c r="H2420" s="68" t="s">
        <v>3005</v>
      </c>
      <c r="K2420" s="68" t="s">
        <v>3005</v>
      </c>
      <c r="L2420" s="68" t="s">
        <v>3005</v>
      </c>
    </row>
    <row r="2421" spans="8:12" x14ac:dyDescent="0.15">
      <c r="H2421" s="68" t="s">
        <v>3006</v>
      </c>
      <c r="K2421" s="68" t="s">
        <v>3006</v>
      </c>
      <c r="L2421" s="68" t="s">
        <v>3006</v>
      </c>
    </row>
    <row r="2422" spans="8:12" x14ac:dyDescent="0.15">
      <c r="H2422" s="68" t="s">
        <v>3007</v>
      </c>
      <c r="K2422" s="68" t="s">
        <v>3007</v>
      </c>
      <c r="L2422" s="68" t="s">
        <v>3007</v>
      </c>
    </row>
    <row r="2423" spans="8:12" x14ac:dyDescent="0.15">
      <c r="H2423" s="68" t="s">
        <v>3008</v>
      </c>
      <c r="K2423" s="68" t="s">
        <v>3008</v>
      </c>
      <c r="L2423" s="68" t="s">
        <v>3008</v>
      </c>
    </row>
    <row r="2424" spans="8:12" x14ac:dyDescent="0.15">
      <c r="H2424" s="68" t="s">
        <v>3009</v>
      </c>
      <c r="K2424" s="68" t="s">
        <v>3009</v>
      </c>
      <c r="L2424" s="68" t="s">
        <v>3009</v>
      </c>
    </row>
    <row r="2425" spans="8:12" x14ac:dyDescent="0.15">
      <c r="H2425" s="68" t="s">
        <v>3010</v>
      </c>
      <c r="K2425" s="68" t="s">
        <v>3010</v>
      </c>
      <c r="L2425" s="68" t="s">
        <v>3010</v>
      </c>
    </row>
    <row r="2426" spans="8:12" x14ac:dyDescent="0.15">
      <c r="H2426" s="68" t="s">
        <v>3011</v>
      </c>
      <c r="K2426" s="68" t="s">
        <v>3011</v>
      </c>
      <c r="L2426" s="68" t="s">
        <v>3011</v>
      </c>
    </row>
    <row r="2427" spans="8:12" x14ac:dyDescent="0.15">
      <c r="H2427" s="68" t="s">
        <v>3012</v>
      </c>
      <c r="K2427" s="68" t="s">
        <v>3012</v>
      </c>
      <c r="L2427" s="68" t="s">
        <v>3012</v>
      </c>
    </row>
    <row r="2428" spans="8:12" x14ac:dyDescent="0.15">
      <c r="H2428" s="68" t="s">
        <v>3013</v>
      </c>
      <c r="K2428" s="68" t="s">
        <v>3013</v>
      </c>
      <c r="L2428" s="68" t="s">
        <v>3013</v>
      </c>
    </row>
    <row r="2429" spans="8:12" x14ac:dyDescent="0.15">
      <c r="H2429" s="68" t="s">
        <v>3014</v>
      </c>
      <c r="K2429" s="68" t="s">
        <v>3014</v>
      </c>
      <c r="L2429" s="68" t="s">
        <v>3014</v>
      </c>
    </row>
    <row r="2430" spans="8:12" x14ac:dyDescent="0.15">
      <c r="H2430" s="68" t="s">
        <v>3015</v>
      </c>
      <c r="K2430" s="68" t="s">
        <v>3015</v>
      </c>
      <c r="L2430" s="68" t="s">
        <v>3015</v>
      </c>
    </row>
    <row r="2431" spans="8:12" x14ac:dyDescent="0.15">
      <c r="H2431" s="68" t="s">
        <v>3016</v>
      </c>
      <c r="K2431" s="68" t="s">
        <v>3016</v>
      </c>
      <c r="L2431" s="68" t="s">
        <v>3016</v>
      </c>
    </row>
    <row r="2432" spans="8:12" x14ac:dyDescent="0.15">
      <c r="H2432" s="68" t="s">
        <v>3017</v>
      </c>
      <c r="K2432" s="68" t="s">
        <v>3017</v>
      </c>
      <c r="L2432" s="68" t="s">
        <v>3017</v>
      </c>
    </row>
    <row r="2433" spans="8:12" x14ac:dyDescent="0.15">
      <c r="H2433" s="68" t="s">
        <v>3018</v>
      </c>
      <c r="K2433" s="68" t="s">
        <v>3018</v>
      </c>
      <c r="L2433" s="68" t="s">
        <v>3018</v>
      </c>
    </row>
    <row r="2434" spans="8:12" x14ac:dyDescent="0.15">
      <c r="H2434" s="68" t="s">
        <v>3019</v>
      </c>
      <c r="K2434" s="68" t="s">
        <v>3019</v>
      </c>
      <c r="L2434" s="68" t="s">
        <v>3019</v>
      </c>
    </row>
    <row r="2435" spans="8:12" x14ac:dyDescent="0.15">
      <c r="H2435" s="68" t="s">
        <v>3020</v>
      </c>
      <c r="K2435" s="68" t="s">
        <v>3020</v>
      </c>
      <c r="L2435" s="68" t="s">
        <v>3020</v>
      </c>
    </row>
    <row r="2436" spans="8:12" x14ac:dyDescent="0.15">
      <c r="H2436" s="68" t="s">
        <v>3021</v>
      </c>
      <c r="K2436" s="68" t="s">
        <v>3021</v>
      </c>
      <c r="L2436" s="68" t="s">
        <v>3021</v>
      </c>
    </row>
    <row r="2437" spans="8:12" x14ac:dyDescent="0.15">
      <c r="H2437" s="68" t="s">
        <v>3022</v>
      </c>
      <c r="K2437" s="68" t="s">
        <v>3022</v>
      </c>
      <c r="L2437" s="68" t="s">
        <v>3022</v>
      </c>
    </row>
    <row r="2438" spans="8:12" x14ac:dyDescent="0.15">
      <c r="H2438" s="68" t="s">
        <v>3023</v>
      </c>
      <c r="K2438" s="68" t="s">
        <v>3023</v>
      </c>
      <c r="L2438" s="68" t="s">
        <v>3023</v>
      </c>
    </row>
    <row r="2439" spans="8:12" x14ac:dyDescent="0.15">
      <c r="H2439" s="68" t="s">
        <v>3024</v>
      </c>
      <c r="K2439" s="68" t="s">
        <v>3024</v>
      </c>
      <c r="L2439" s="68" t="s">
        <v>3024</v>
      </c>
    </row>
    <row r="2440" spans="8:12" x14ac:dyDescent="0.15">
      <c r="H2440" s="68" t="s">
        <v>3025</v>
      </c>
      <c r="K2440" s="68" t="s">
        <v>3025</v>
      </c>
      <c r="L2440" s="68" t="s">
        <v>3025</v>
      </c>
    </row>
    <row r="2441" spans="8:12" x14ac:dyDescent="0.15">
      <c r="H2441" s="68" t="s">
        <v>3026</v>
      </c>
      <c r="K2441" s="68" t="s">
        <v>3026</v>
      </c>
      <c r="L2441" s="68" t="s">
        <v>3026</v>
      </c>
    </row>
    <row r="2442" spans="8:12" x14ac:dyDescent="0.15">
      <c r="H2442" s="68" t="s">
        <v>3027</v>
      </c>
      <c r="K2442" s="68" t="s">
        <v>3027</v>
      </c>
      <c r="L2442" s="68" t="s">
        <v>3027</v>
      </c>
    </row>
    <row r="2443" spans="8:12" x14ac:dyDescent="0.15">
      <c r="H2443" s="68" t="s">
        <v>3028</v>
      </c>
      <c r="K2443" s="68" t="s">
        <v>3028</v>
      </c>
      <c r="L2443" s="68" t="s">
        <v>3028</v>
      </c>
    </row>
    <row r="2444" spans="8:12" x14ac:dyDescent="0.15">
      <c r="H2444" s="68" t="s">
        <v>3029</v>
      </c>
      <c r="K2444" s="68" t="s">
        <v>3029</v>
      </c>
      <c r="L2444" s="68" t="s">
        <v>3029</v>
      </c>
    </row>
    <row r="2445" spans="8:12" x14ac:dyDescent="0.15">
      <c r="H2445" s="68" t="s">
        <v>3030</v>
      </c>
      <c r="K2445" s="68" t="s">
        <v>3030</v>
      </c>
      <c r="L2445" s="68" t="s">
        <v>3030</v>
      </c>
    </row>
    <row r="2446" spans="8:12" x14ac:dyDescent="0.15">
      <c r="H2446" s="68" t="s">
        <v>3031</v>
      </c>
      <c r="K2446" s="68" t="s">
        <v>3031</v>
      </c>
      <c r="L2446" s="68" t="s">
        <v>3031</v>
      </c>
    </row>
    <row r="2447" spans="8:12" x14ac:dyDescent="0.15">
      <c r="H2447" s="68" t="s">
        <v>3032</v>
      </c>
      <c r="K2447" s="68" t="s">
        <v>3032</v>
      </c>
      <c r="L2447" s="68" t="s">
        <v>3032</v>
      </c>
    </row>
    <row r="2448" spans="8:12" x14ac:dyDescent="0.15">
      <c r="H2448" s="68" t="s">
        <v>3033</v>
      </c>
      <c r="K2448" s="68" t="s">
        <v>3033</v>
      </c>
      <c r="L2448" s="68" t="s">
        <v>3033</v>
      </c>
    </row>
    <row r="2449" spans="8:12" x14ac:dyDescent="0.15">
      <c r="H2449" s="68" t="s">
        <v>3034</v>
      </c>
      <c r="K2449" s="68" t="s">
        <v>3034</v>
      </c>
      <c r="L2449" s="68" t="s">
        <v>3034</v>
      </c>
    </row>
    <row r="2450" spans="8:12" x14ac:dyDescent="0.15">
      <c r="H2450" s="68" t="s">
        <v>3035</v>
      </c>
      <c r="K2450" s="68" t="s">
        <v>3035</v>
      </c>
      <c r="L2450" s="68" t="s">
        <v>3035</v>
      </c>
    </row>
    <row r="2451" spans="8:12" x14ac:dyDescent="0.15">
      <c r="H2451" s="68" t="s">
        <v>3036</v>
      </c>
      <c r="K2451" s="68" t="s">
        <v>3036</v>
      </c>
      <c r="L2451" s="68" t="s">
        <v>3036</v>
      </c>
    </row>
    <row r="2452" spans="8:12" x14ac:dyDescent="0.15">
      <c r="H2452" s="68" t="s">
        <v>3037</v>
      </c>
      <c r="K2452" s="68" t="s">
        <v>3037</v>
      </c>
      <c r="L2452" s="68" t="s">
        <v>3037</v>
      </c>
    </row>
    <row r="2453" spans="8:12" x14ac:dyDescent="0.15">
      <c r="H2453" s="68" t="s">
        <v>3038</v>
      </c>
      <c r="K2453" s="68" t="s">
        <v>3038</v>
      </c>
      <c r="L2453" s="68" t="s">
        <v>3038</v>
      </c>
    </row>
    <row r="2454" spans="8:12" x14ac:dyDescent="0.15">
      <c r="H2454" s="68" t="s">
        <v>3039</v>
      </c>
      <c r="K2454" s="68" t="s">
        <v>3039</v>
      </c>
      <c r="L2454" s="68" t="s">
        <v>3039</v>
      </c>
    </row>
    <row r="2455" spans="8:12" x14ac:dyDescent="0.15">
      <c r="H2455" s="68" t="s">
        <v>3040</v>
      </c>
      <c r="K2455" s="68" t="s">
        <v>3040</v>
      </c>
      <c r="L2455" s="68" t="s">
        <v>3040</v>
      </c>
    </row>
    <row r="2456" spans="8:12" x14ac:dyDescent="0.15">
      <c r="H2456" s="68" t="s">
        <v>3041</v>
      </c>
      <c r="K2456" s="68" t="s">
        <v>3041</v>
      </c>
      <c r="L2456" s="68" t="s">
        <v>3041</v>
      </c>
    </row>
    <row r="2457" spans="8:12" x14ac:dyDescent="0.15">
      <c r="H2457" s="68" t="s">
        <v>3042</v>
      </c>
      <c r="K2457" s="68" t="s">
        <v>3042</v>
      </c>
      <c r="L2457" s="68" t="s">
        <v>3042</v>
      </c>
    </row>
    <row r="2458" spans="8:12" x14ac:dyDescent="0.15">
      <c r="H2458" s="68" t="s">
        <v>3043</v>
      </c>
      <c r="K2458" s="68" t="s">
        <v>3043</v>
      </c>
      <c r="L2458" s="68" t="s">
        <v>3043</v>
      </c>
    </row>
    <row r="2459" spans="8:12" x14ac:dyDescent="0.15">
      <c r="H2459" s="68" t="s">
        <v>3044</v>
      </c>
      <c r="K2459" s="68" t="s">
        <v>3044</v>
      </c>
      <c r="L2459" s="68" t="s">
        <v>3044</v>
      </c>
    </row>
    <row r="2460" spans="8:12" x14ac:dyDescent="0.15">
      <c r="H2460" s="68" t="s">
        <v>3045</v>
      </c>
      <c r="K2460" s="68" t="s">
        <v>3045</v>
      </c>
      <c r="L2460" s="68" t="s">
        <v>3045</v>
      </c>
    </row>
    <row r="2461" spans="8:12" x14ac:dyDescent="0.15">
      <c r="H2461" s="68" t="s">
        <v>3046</v>
      </c>
      <c r="K2461" s="68" t="s">
        <v>3046</v>
      </c>
      <c r="L2461" s="68" t="s">
        <v>3046</v>
      </c>
    </row>
    <row r="2462" spans="8:12" x14ac:dyDescent="0.15">
      <c r="H2462" s="68" t="s">
        <v>3047</v>
      </c>
      <c r="K2462" s="68" t="s">
        <v>3047</v>
      </c>
      <c r="L2462" s="68" t="s">
        <v>3047</v>
      </c>
    </row>
    <row r="2463" spans="8:12" x14ac:dyDescent="0.15">
      <c r="H2463" s="68" t="s">
        <v>3048</v>
      </c>
      <c r="K2463" s="68" t="s">
        <v>3048</v>
      </c>
      <c r="L2463" s="68" t="s">
        <v>3048</v>
      </c>
    </row>
    <row r="2464" spans="8:12" x14ac:dyDescent="0.15">
      <c r="H2464" s="68" t="s">
        <v>3049</v>
      </c>
      <c r="K2464" s="68" t="s">
        <v>3049</v>
      </c>
      <c r="L2464" s="68" t="s">
        <v>3049</v>
      </c>
    </row>
    <row r="2465" spans="8:12" x14ac:dyDescent="0.15">
      <c r="H2465" s="68" t="s">
        <v>3050</v>
      </c>
      <c r="K2465" s="68" t="s">
        <v>3050</v>
      </c>
      <c r="L2465" s="68" t="s">
        <v>3050</v>
      </c>
    </row>
    <row r="2466" spans="8:12" x14ac:dyDescent="0.15">
      <c r="H2466" s="68" t="s">
        <v>3051</v>
      </c>
      <c r="K2466" s="68" t="s">
        <v>3051</v>
      </c>
      <c r="L2466" s="68" t="s">
        <v>3051</v>
      </c>
    </row>
    <row r="2467" spans="8:12" x14ac:dyDescent="0.15">
      <c r="H2467" s="68" t="s">
        <v>3052</v>
      </c>
      <c r="K2467" s="68" t="s">
        <v>3052</v>
      </c>
      <c r="L2467" s="68" t="s">
        <v>3052</v>
      </c>
    </row>
    <row r="2468" spans="8:12" x14ac:dyDescent="0.15">
      <c r="H2468" s="68" t="s">
        <v>3053</v>
      </c>
      <c r="K2468" s="68" t="s">
        <v>3053</v>
      </c>
      <c r="L2468" s="68" t="s">
        <v>3053</v>
      </c>
    </row>
    <row r="2469" spans="8:12" x14ac:dyDescent="0.15">
      <c r="H2469" s="68" t="s">
        <v>3054</v>
      </c>
      <c r="K2469" s="68" t="s">
        <v>3054</v>
      </c>
      <c r="L2469" s="68" t="s">
        <v>3054</v>
      </c>
    </row>
    <row r="2470" spans="8:12" x14ac:dyDescent="0.15">
      <c r="H2470" s="68" t="s">
        <v>3055</v>
      </c>
      <c r="K2470" s="68" t="s">
        <v>3055</v>
      </c>
      <c r="L2470" s="68" t="s">
        <v>3055</v>
      </c>
    </row>
    <row r="2471" spans="8:12" x14ac:dyDescent="0.15">
      <c r="H2471" s="68" t="s">
        <v>3056</v>
      </c>
      <c r="K2471" s="68" t="s">
        <v>3056</v>
      </c>
      <c r="L2471" s="68" t="s">
        <v>3056</v>
      </c>
    </row>
    <row r="2472" spans="8:12" x14ac:dyDescent="0.15">
      <c r="H2472" s="68" t="s">
        <v>3057</v>
      </c>
      <c r="K2472" s="68" t="s">
        <v>3057</v>
      </c>
      <c r="L2472" s="68" t="s">
        <v>3057</v>
      </c>
    </row>
    <row r="2473" spans="8:12" x14ac:dyDescent="0.15">
      <c r="H2473" s="68" t="s">
        <v>3058</v>
      </c>
      <c r="K2473" s="68" t="s">
        <v>3058</v>
      </c>
      <c r="L2473" s="68" t="s">
        <v>3058</v>
      </c>
    </row>
    <row r="2474" spans="8:12" x14ac:dyDescent="0.15">
      <c r="H2474" s="68" t="s">
        <v>3059</v>
      </c>
      <c r="K2474" s="68" t="s">
        <v>3059</v>
      </c>
      <c r="L2474" s="68" t="s">
        <v>3059</v>
      </c>
    </row>
    <row r="2475" spans="8:12" x14ac:dyDescent="0.15">
      <c r="H2475" s="68" t="s">
        <v>3060</v>
      </c>
      <c r="K2475" s="68" t="s">
        <v>3060</v>
      </c>
      <c r="L2475" s="68" t="s">
        <v>3060</v>
      </c>
    </row>
    <row r="2476" spans="8:12" x14ac:dyDescent="0.15">
      <c r="H2476" s="68" t="s">
        <v>3061</v>
      </c>
      <c r="K2476" s="68" t="s">
        <v>3061</v>
      </c>
      <c r="L2476" s="68" t="s">
        <v>3061</v>
      </c>
    </row>
    <row r="2477" spans="8:12" x14ac:dyDescent="0.15">
      <c r="H2477" s="68" t="s">
        <v>3062</v>
      </c>
      <c r="K2477" s="68" t="s">
        <v>3062</v>
      </c>
      <c r="L2477" s="68" t="s">
        <v>3062</v>
      </c>
    </row>
    <row r="2478" spans="8:12" x14ac:dyDescent="0.15">
      <c r="H2478" s="68" t="s">
        <v>3063</v>
      </c>
      <c r="K2478" s="68" t="s">
        <v>3063</v>
      </c>
      <c r="L2478" s="68" t="s">
        <v>3063</v>
      </c>
    </row>
    <row r="2479" spans="8:12" x14ac:dyDescent="0.15">
      <c r="H2479" s="68" t="s">
        <v>3064</v>
      </c>
      <c r="K2479" s="68" t="s">
        <v>3064</v>
      </c>
      <c r="L2479" s="68" t="s">
        <v>3064</v>
      </c>
    </row>
    <row r="2480" spans="8:12" x14ac:dyDescent="0.15">
      <c r="H2480" s="68" t="s">
        <v>3065</v>
      </c>
      <c r="K2480" s="68" t="s">
        <v>3065</v>
      </c>
      <c r="L2480" s="68" t="s">
        <v>3065</v>
      </c>
    </row>
    <row r="2481" spans="8:12" x14ac:dyDescent="0.15">
      <c r="H2481" s="68" t="s">
        <v>3066</v>
      </c>
      <c r="K2481" s="68" t="s">
        <v>3066</v>
      </c>
      <c r="L2481" s="68" t="s">
        <v>3066</v>
      </c>
    </row>
    <row r="2482" spans="8:12" x14ac:dyDescent="0.15">
      <c r="H2482" s="68" t="s">
        <v>3067</v>
      </c>
      <c r="K2482" s="68" t="s">
        <v>3067</v>
      </c>
      <c r="L2482" s="68" t="s">
        <v>3067</v>
      </c>
    </row>
    <row r="2483" spans="8:12" x14ac:dyDescent="0.15">
      <c r="H2483" s="68" t="s">
        <v>3068</v>
      </c>
      <c r="K2483" s="68" t="s">
        <v>3068</v>
      </c>
      <c r="L2483" s="68" t="s">
        <v>3068</v>
      </c>
    </row>
    <row r="2484" spans="8:12" x14ac:dyDescent="0.15">
      <c r="H2484" s="68" t="s">
        <v>3069</v>
      </c>
      <c r="K2484" s="68" t="s">
        <v>3069</v>
      </c>
      <c r="L2484" s="68" t="s">
        <v>3069</v>
      </c>
    </row>
    <row r="2485" spans="8:12" x14ac:dyDescent="0.15">
      <c r="H2485" s="68" t="s">
        <v>3070</v>
      </c>
      <c r="K2485" s="68" t="s">
        <v>3070</v>
      </c>
      <c r="L2485" s="68" t="s">
        <v>3070</v>
      </c>
    </row>
    <row r="2486" spans="8:12" x14ac:dyDescent="0.15">
      <c r="H2486" s="68" t="s">
        <v>3071</v>
      </c>
      <c r="K2486" s="68" t="s">
        <v>3071</v>
      </c>
      <c r="L2486" s="68" t="s">
        <v>3071</v>
      </c>
    </row>
    <row r="2487" spans="8:12" x14ac:dyDescent="0.15">
      <c r="H2487" s="68" t="s">
        <v>3072</v>
      </c>
      <c r="K2487" s="68" t="s">
        <v>3072</v>
      </c>
      <c r="L2487" s="68" t="s">
        <v>3072</v>
      </c>
    </row>
    <row r="2488" spans="8:12" x14ac:dyDescent="0.15">
      <c r="H2488" s="68" t="s">
        <v>3073</v>
      </c>
      <c r="K2488" s="68" t="s">
        <v>3073</v>
      </c>
      <c r="L2488" s="68" t="s">
        <v>3073</v>
      </c>
    </row>
    <row r="2489" spans="8:12" x14ac:dyDescent="0.15">
      <c r="H2489" s="68" t="s">
        <v>3074</v>
      </c>
      <c r="K2489" s="68" t="s">
        <v>3074</v>
      </c>
      <c r="L2489" s="68" t="s">
        <v>3074</v>
      </c>
    </row>
    <row r="2490" spans="8:12" x14ac:dyDescent="0.15">
      <c r="H2490" s="68" t="s">
        <v>3075</v>
      </c>
      <c r="K2490" s="68" t="s">
        <v>3075</v>
      </c>
      <c r="L2490" s="68" t="s">
        <v>3075</v>
      </c>
    </row>
    <row r="2491" spans="8:12" x14ac:dyDescent="0.15">
      <c r="H2491" s="68" t="s">
        <v>3076</v>
      </c>
      <c r="K2491" s="68" t="s">
        <v>3076</v>
      </c>
      <c r="L2491" s="68" t="s">
        <v>3076</v>
      </c>
    </row>
    <row r="2492" spans="8:12" x14ac:dyDescent="0.15">
      <c r="H2492" s="68" t="s">
        <v>3077</v>
      </c>
      <c r="K2492" s="68" t="s">
        <v>3077</v>
      </c>
      <c r="L2492" s="68" t="s">
        <v>3077</v>
      </c>
    </row>
    <row r="2493" spans="8:12" x14ac:dyDescent="0.15">
      <c r="H2493" s="68" t="s">
        <v>3078</v>
      </c>
      <c r="K2493" s="68" t="s">
        <v>3078</v>
      </c>
      <c r="L2493" s="68" t="s">
        <v>3078</v>
      </c>
    </row>
    <row r="2494" spans="8:12" x14ac:dyDescent="0.15">
      <c r="H2494" s="68" t="s">
        <v>3079</v>
      </c>
      <c r="K2494" s="68" t="s">
        <v>3079</v>
      </c>
      <c r="L2494" s="68" t="s">
        <v>3079</v>
      </c>
    </row>
    <row r="2495" spans="8:12" x14ac:dyDescent="0.15">
      <c r="H2495" s="68" t="s">
        <v>3080</v>
      </c>
      <c r="K2495" s="68" t="s">
        <v>3080</v>
      </c>
      <c r="L2495" s="68" t="s">
        <v>3080</v>
      </c>
    </row>
    <row r="2496" spans="8:12" x14ac:dyDescent="0.15">
      <c r="H2496" s="68" t="s">
        <v>3081</v>
      </c>
      <c r="K2496" s="68" t="s">
        <v>3081</v>
      </c>
      <c r="L2496" s="68" t="s">
        <v>3081</v>
      </c>
    </row>
    <row r="2497" spans="8:12" x14ac:dyDescent="0.15">
      <c r="H2497" s="68" t="s">
        <v>3082</v>
      </c>
      <c r="K2497" s="68" t="s">
        <v>3082</v>
      </c>
      <c r="L2497" s="68" t="s">
        <v>3082</v>
      </c>
    </row>
    <row r="2498" spans="8:12" x14ac:dyDescent="0.15">
      <c r="H2498" s="68" t="s">
        <v>3083</v>
      </c>
      <c r="K2498" s="68" t="s">
        <v>3083</v>
      </c>
      <c r="L2498" s="68" t="s">
        <v>3083</v>
      </c>
    </row>
    <row r="2499" spans="8:12" x14ac:dyDescent="0.15">
      <c r="H2499" s="68" t="s">
        <v>3084</v>
      </c>
      <c r="K2499" s="68" t="s">
        <v>3084</v>
      </c>
      <c r="L2499" s="68" t="s">
        <v>3084</v>
      </c>
    </row>
    <row r="2500" spans="8:12" x14ac:dyDescent="0.15">
      <c r="H2500" s="68" t="s">
        <v>3085</v>
      </c>
      <c r="K2500" s="68" t="s">
        <v>3085</v>
      </c>
      <c r="L2500" s="68" t="s">
        <v>3085</v>
      </c>
    </row>
    <row r="2501" spans="8:12" x14ac:dyDescent="0.15">
      <c r="H2501" s="68" t="s">
        <v>3086</v>
      </c>
      <c r="K2501" s="68" t="s">
        <v>3086</v>
      </c>
      <c r="L2501" s="68" t="s">
        <v>3086</v>
      </c>
    </row>
    <row r="2502" spans="8:12" x14ac:dyDescent="0.15">
      <c r="H2502" s="68" t="s">
        <v>3087</v>
      </c>
      <c r="K2502" s="68" t="s">
        <v>3087</v>
      </c>
      <c r="L2502" s="68" t="s">
        <v>3087</v>
      </c>
    </row>
    <row r="2503" spans="8:12" x14ac:dyDescent="0.15">
      <c r="H2503" s="68" t="s">
        <v>3088</v>
      </c>
      <c r="K2503" s="68" t="s">
        <v>3088</v>
      </c>
      <c r="L2503" s="68" t="s">
        <v>3088</v>
      </c>
    </row>
    <row r="2504" spans="8:12" x14ac:dyDescent="0.15">
      <c r="H2504" s="68" t="s">
        <v>3089</v>
      </c>
      <c r="K2504" s="68" t="s">
        <v>3089</v>
      </c>
      <c r="L2504" s="68" t="s">
        <v>3089</v>
      </c>
    </row>
    <row r="2505" spans="8:12" x14ac:dyDescent="0.15">
      <c r="H2505" s="68" t="s">
        <v>3090</v>
      </c>
      <c r="K2505" s="68" t="s">
        <v>3090</v>
      </c>
      <c r="L2505" s="68" t="s">
        <v>3090</v>
      </c>
    </row>
    <row r="2506" spans="8:12" x14ac:dyDescent="0.15">
      <c r="H2506" s="68" t="s">
        <v>3091</v>
      </c>
      <c r="K2506" s="68" t="s">
        <v>3091</v>
      </c>
      <c r="L2506" s="68" t="s">
        <v>3091</v>
      </c>
    </row>
    <row r="2507" spans="8:12" x14ac:dyDescent="0.15">
      <c r="H2507" s="68" t="s">
        <v>3092</v>
      </c>
      <c r="K2507" s="68" t="s">
        <v>3092</v>
      </c>
      <c r="L2507" s="68" t="s">
        <v>3092</v>
      </c>
    </row>
    <row r="2508" spans="8:12" x14ac:dyDescent="0.15">
      <c r="H2508" s="68" t="s">
        <v>3093</v>
      </c>
      <c r="K2508" s="68" t="s">
        <v>3093</v>
      </c>
      <c r="L2508" s="68" t="s">
        <v>3093</v>
      </c>
    </row>
    <row r="2509" spans="8:12" x14ac:dyDescent="0.15">
      <c r="H2509" s="68" t="s">
        <v>3094</v>
      </c>
      <c r="K2509" s="68" t="s">
        <v>3094</v>
      </c>
      <c r="L2509" s="68" t="s">
        <v>3094</v>
      </c>
    </row>
    <row r="2510" spans="8:12" x14ac:dyDescent="0.15">
      <c r="H2510" s="68" t="s">
        <v>3095</v>
      </c>
      <c r="K2510" s="68" t="s">
        <v>3095</v>
      </c>
      <c r="L2510" s="68" t="s">
        <v>3095</v>
      </c>
    </row>
    <row r="2511" spans="8:12" x14ac:dyDescent="0.15">
      <c r="H2511" s="68" t="s">
        <v>3096</v>
      </c>
      <c r="K2511" s="68" t="s">
        <v>3096</v>
      </c>
      <c r="L2511" s="68" t="s">
        <v>3096</v>
      </c>
    </row>
    <row r="2512" spans="8:12" x14ac:dyDescent="0.15">
      <c r="H2512" s="68" t="s">
        <v>3097</v>
      </c>
      <c r="K2512" s="68" t="s">
        <v>3097</v>
      </c>
      <c r="L2512" s="68" t="s">
        <v>3097</v>
      </c>
    </row>
    <row r="2513" spans="8:12" x14ac:dyDescent="0.15">
      <c r="H2513" s="68" t="s">
        <v>3098</v>
      </c>
      <c r="K2513" s="68" t="s">
        <v>3098</v>
      </c>
      <c r="L2513" s="68" t="s">
        <v>3098</v>
      </c>
    </row>
    <row r="2514" spans="8:12" x14ac:dyDescent="0.15">
      <c r="H2514" s="68" t="s">
        <v>3099</v>
      </c>
      <c r="K2514" s="68" t="s">
        <v>3099</v>
      </c>
      <c r="L2514" s="68" t="s">
        <v>3099</v>
      </c>
    </row>
    <row r="2515" spans="8:12" x14ac:dyDescent="0.15">
      <c r="H2515" s="68" t="s">
        <v>3100</v>
      </c>
      <c r="K2515" s="68" t="s">
        <v>3100</v>
      </c>
      <c r="L2515" s="68" t="s">
        <v>3100</v>
      </c>
    </row>
    <row r="2516" spans="8:12" x14ac:dyDescent="0.15">
      <c r="H2516" s="68" t="s">
        <v>3101</v>
      </c>
      <c r="K2516" s="68" t="s">
        <v>3101</v>
      </c>
      <c r="L2516" s="68" t="s">
        <v>3101</v>
      </c>
    </row>
    <row r="2517" spans="8:12" x14ac:dyDescent="0.15">
      <c r="H2517" s="68" t="s">
        <v>3102</v>
      </c>
      <c r="K2517" s="68" t="s">
        <v>3102</v>
      </c>
      <c r="L2517" s="68" t="s">
        <v>3102</v>
      </c>
    </row>
    <row r="2518" spans="8:12" x14ac:dyDescent="0.15">
      <c r="H2518" s="68" t="s">
        <v>3103</v>
      </c>
      <c r="K2518" s="68" t="s">
        <v>3103</v>
      </c>
      <c r="L2518" s="68" t="s">
        <v>3103</v>
      </c>
    </row>
    <row r="2519" spans="8:12" x14ac:dyDescent="0.15">
      <c r="H2519" s="68" t="s">
        <v>3104</v>
      </c>
      <c r="K2519" s="68" t="s">
        <v>3104</v>
      </c>
      <c r="L2519" s="68" t="s">
        <v>3104</v>
      </c>
    </row>
    <row r="2520" spans="8:12" x14ac:dyDescent="0.15">
      <c r="H2520" s="68" t="s">
        <v>3105</v>
      </c>
      <c r="K2520" s="68" t="s">
        <v>3105</v>
      </c>
      <c r="L2520" s="68" t="s">
        <v>3105</v>
      </c>
    </row>
    <row r="2521" spans="8:12" x14ac:dyDescent="0.15">
      <c r="H2521" s="68" t="s">
        <v>3106</v>
      </c>
      <c r="K2521" s="68" t="s">
        <v>3106</v>
      </c>
      <c r="L2521" s="68" t="s">
        <v>3106</v>
      </c>
    </row>
    <row r="2522" spans="8:12" x14ac:dyDescent="0.15">
      <c r="H2522" s="68" t="s">
        <v>3107</v>
      </c>
      <c r="K2522" s="68" t="s">
        <v>3107</v>
      </c>
      <c r="L2522" s="68" t="s">
        <v>3107</v>
      </c>
    </row>
    <row r="2523" spans="8:12" x14ac:dyDescent="0.15">
      <c r="H2523" s="68" t="s">
        <v>3108</v>
      </c>
      <c r="K2523" s="68" t="s">
        <v>3108</v>
      </c>
      <c r="L2523" s="68" t="s">
        <v>3108</v>
      </c>
    </row>
    <row r="2524" spans="8:12" x14ac:dyDescent="0.15">
      <c r="H2524" s="68" t="s">
        <v>3109</v>
      </c>
      <c r="K2524" s="68" t="s">
        <v>3109</v>
      </c>
      <c r="L2524" s="68" t="s">
        <v>3109</v>
      </c>
    </row>
    <row r="2525" spans="8:12" x14ac:dyDescent="0.15">
      <c r="H2525" s="68" t="s">
        <v>3110</v>
      </c>
      <c r="K2525" s="68" t="s">
        <v>3110</v>
      </c>
      <c r="L2525" s="68" t="s">
        <v>3110</v>
      </c>
    </row>
    <row r="2526" spans="8:12" x14ac:dyDescent="0.15">
      <c r="H2526" s="68" t="s">
        <v>3111</v>
      </c>
      <c r="K2526" s="68" t="s">
        <v>3111</v>
      </c>
      <c r="L2526" s="68" t="s">
        <v>3111</v>
      </c>
    </row>
    <row r="2527" spans="8:12" x14ac:dyDescent="0.15">
      <c r="H2527" s="68" t="s">
        <v>3112</v>
      </c>
      <c r="K2527" s="68" t="s">
        <v>3112</v>
      </c>
      <c r="L2527" s="68" t="s">
        <v>3112</v>
      </c>
    </row>
    <row r="2528" spans="8:12" x14ac:dyDescent="0.15">
      <c r="H2528" s="68" t="s">
        <v>3113</v>
      </c>
      <c r="K2528" s="68" t="s">
        <v>3113</v>
      </c>
      <c r="L2528" s="68" t="s">
        <v>3113</v>
      </c>
    </row>
    <row r="2529" spans="8:12" x14ac:dyDescent="0.15">
      <c r="H2529" s="68" t="s">
        <v>3114</v>
      </c>
      <c r="K2529" s="68" t="s">
        <v>3114</v>
      </c>
      <c r="L2529" s="68" t="s">
        <v>3114</v>
      </c>
    </row>
    <row r="2530" spans="8:12" x14ac:dyDescent="0.15">
      <c r="H2530" s="68" t="s">
        <v>3115</v>
      </c>
      <c r="K2530" s="68" t="s">
        <v>3115</v>
      </c>
      <c r="L2530" s="68" t="s">
        <v>3115</v>
      </c>
    </row>
    <row r="2531" spans="8:12" x14ac:dyDescent="0.15">
      <c r="H2531" s="68" t="s">
        <v>3116</v>
      </c>
      <c r="K2531" s="68" t="s">
        <v>3116</v>
      </c>
      <c r="L2531" s="68" t="s">
        <v>3116</v>
      </c>
    </row>
    <row r="2532" spans="8:12" x14ac:dyDescent="0.15">
      <c r="H2532" s="68" t="s">
        <v>3117</v>
      </c>
      <c r="K2532" s="68" t="s">
        <v>3117</v>
      </c>
      <c r="L2532" s="68" t="s">
        <v>3117</v>
      </c>
    </row>
    <row r="2533" spans="8:12" x14ac:dyDescent="0.15">
      <c r="H2533" s="68" t="s">
        <v>3118</v>
      </c>
      <c r="K2533" s="68" t="s">
        <v>3118</v>
      </c>
      <c r="L2533" s="68" t="s">
        <v>3118</v>
      </c>
    </row>
    <row r="2534" spans="8:12" x14ac:dyDescent="0.15">
      <c r="H2534" s="68" t="s">
        <v>3119</v>
      </c>
      <c r="K2534" s="68" t="s">
        <v>3119</v>
      </c>
      <c r="L2534" s="68" t="s">
        <v>3119</v>
      </c>
    </row>
    <row r="2535" spans="8:12" x14ac:dyDescent="0.15">
      <c r="H2535" s="68" t="s">
        <v>3120</v>
      </c>
      <c r="K2535" s="68" t="s">
        <v>3120</v>
      </c>
      <c r="L2535" s="68" t="s">
        <v>3120</v>
      </c>
    </row>
    <row r="2536" spans="8:12" x14ac:dyDescent="0.15">
      <c r="H2536" s="68" t="s">
        <v>3121</v>
      </c>
      <c r="K2536" s="68" t="s">
        <v>3121</v>
      </c>
      <c r="L2536" s="68" t="s">
        <v>3121</v>
      </c>
    </row>
    <row r="2537" spans="8:12" x14ac:dyDescent="0.15">
      <c r="H2537" s="68" t="s">
        <v>3122</v>
      </c>
      <c r="K2537" s="68" t="s">
        <v>3122</v>
      </c>
      <c r="L2537" s="68" t="s">
        <v>3122</v>
      </c>
    </row>
    <row r="2538" spans="8:12" x14ac:dyDescent="0.15">
      <c r="H2538" s="68" t="s">
        <v>3123</v>
      </c>
      <c r="K2538" s="68" t="s">
        <v>3123</v>
      </c>
      <c r="L2538" s="68" t="s">
        <v>3123</v>
      </c>
    </row>
    <row r="2539" spans="8:12" x14ac:dyDescent="0.15">
      <c r="H2539" s="68" t="s">
        <v>3124</v>
      </c>
      <c r="K2539" s="68" t="s">
        <v>3124</v>
      </c>
      <c r="L2539" s="68" t="s">
        <v>3124</v>
      </c>
    </row>
    <row r="2540" spans="8:12" x14ac:dyDescent="0.15">
      <c r="H2540" s="68" t="s">
        <v>3125</v>
      </c>
      <c r="K2540" s="68" t="s">
        <v>3125</v>
      </c>
      <c r="L2540" s="68" t="s">
        <v>3125</v>
      </c>
    </row>
    <row r="2541" spans="8:12" x14ac:dyDescent="0.15">
      <c r="H2541" s="68" t="s">
        <v>3126</v>
      </c>
      <c r="K2541" s="68" t="s">
        <v>3126</v>
      </c>
      <c r="L2541" s="68" t="s">
        <v>3126</v>
      </c>
    </row>
    <row r="2542" spans="8:12" x14ac:dyDescent="0.15">
      <c r="H2542" s="68" t="s">
        <v>3127</v>
      </c>
      <c r="K2542" s="68" t="s">
        <v>3127</v>
      </c>
      <c r="L2542" s="68" t="s">
        <v>3127</v>
      </c>
    </row>
    <row r="2543" spans="8:12" x14ac:dyDescent="0.15">
      <c r="H2543" s="68" t="s">
        <v>3128</v>
      </c>
      <c r="K2543" s="68" t="s">
        <v>3128</v>
      </c>
      <c r="L2543" s="68" t="s">
        <v>3128</v>
      </c>
    </row>
    <row r="2544" spans="8:12" x14ac:dyDescent="0.15">
      <c r="H2544" s="68" t="s">
        <v>3129</v>
      </c>
      <c r="K2544" s="68" t="s">
        <v>3129</v>
      </c>
      <c r="L2544" s="68" t="s">
        <v>3129</v>
      </c>
    </row>
    <row r="2545" spans="8:12" x14ac:dyDescent="0.15">
      <c r="H2545" s="68" t="s">
        <v>3130</v>
      </c>
      <c r="K2545" s="68" t="s">
        <v>3130</v>
      </c>
      <c r="L2545" s="68" t="s">
        <v>3130</v>
      </c>
    </row>
    <row r="2546" spans="8:12" x14ac:dyDescent="0.15">
      <c r="H2546" s="68" t="s">
        <v>3131</v>
      </c>
      <c r="K2546" s="68" t="s">
        <v>3131</v>
      </c>
      <c r="L2546" s="68" t="s">
        <v>3131</v>
      </c>
    </row>
    <row r="2547" spans="8:12" x14ac:dyDescent="0.15">
      <c r="H2547" s="68" t="s">
        <v>3132</v>
      </c>
      <c r="K2547" s="68" t="s">
        <v>3132</v>
      </c>
      <c r="L2547" s="68" t="s">
        <v>3132</v>
      </c>
    </row>
    <row r="2548" spans="8:12" x14ac:dyDescent="0.15">
      <c r="H2548" s="68" t="s">
        <v>3133</v>
      </c>
      <c r="K2548" s="68" t="s">
        <v>3133</v>
      </c>
      <c r="L2548" s="68" t="s">
        <v>3133</v>
      </c>
    </row>
    <row r="2549" spans="8:12" x14ac:dyDescent="0.15">
      <c r="H2549" s="68" t="s">
        <v>3134</v>
      </c>
      <c r="K2549" s="68" t="s">
        <v>3134</v>
      </c>
      <c r="L2549" s="68" t="s">
        <v>3134</v>
      </c>
    </row>
    <row r="2550" spans="8:12" x14ac:dyDescent="0.15">
      <c r="H2550" s="68" t="s">
        <v>3135</v>
      </c>
      <c r="K2550" s="68" t="s">
        <v>3135</v>
      </c>
      <c r="L2550" s="68" t="s">
        <v>3135</v>
      </c>
    </row>
    <row r="2551" spans="8:12" x14ac:dyDescent="0.15">
      <c r="H2551" s="68" t="s">
        <v>3136</v>
      </c>
      <c r="K2551" s="68" t="s">
        <v>3136</v>
      </c>
      <c r="L2551" s="68" t="s">
        <v>3136</v>
      </c>
    </row>
    <row r="2552" spans="8:12" x14ac:dyDescent="0.15">
      <c r="H2552" s="68" t="s">
        <v>3137</v>
      </c>
      <c r="K2552" s="68" t="s">
        <v>3137</v>
      </c>
      <c r="L2552" s="68" t="s">
        <v>3137</v>
      </c>
    </row>
    <row r="2553" spans="8:12" x14ac:dyDescent="0.15">
      <c r="H2553" s="68" t="s">
        <v>3138</v>
      </c>
      <c r="K2553" s="68" t="s">
        <v>3138</v>
      </c>
      <c r="L2553" s="68" t="s">
        <v>3138</v>
      </c>
    </row>
    <row r="2554" spans="8:12" x14ac:dyDescent="0.15">
      <c r="H2554" s="68" t="s">
        <v>3139</v>
      </c>
      <c r="K2554" s="68" t="s">
        <v>3139</v>
      </c>
      <c r="L2554" s="68" t="s">
        <v>3139</v>
      </c>
    </row>
    <row r="2555" spans="8:12" x14ac:dyDescent="0.15">
      <c r="H2555" s="68" t="s">
        <v>3140</v>
      </c>
      <c r="K2555" s="68" t="s">
        <v>3140</v>
      </c>
      <c r="L2555" s="68" t="s">
        <v>3140</v>
      </c>
    </row>
    <row r="2556" spans="8:12" x14ac:dyDescent="0.15">
      <c r="H2556" s="68" t="s">
        <v>3141</v>
      </c>
      <c r="K2556" s="68" t="s">
        <v>3141</v>
      </c>
      <c r="L2556" s="68" t="s">
        <v>3141</v>
      </c>
    </row>
    <row r="2557" spans="8:12" x14ac:dyDescent="0.15">
      <c r="H2557" s="68" t="s">
        <v>3142</v>
      </c>
      <c r="K2557" s="68" t="s">
        <v>3142</v>
      </c>
      <c r="L2557" s="68" t="s">
        <v>3142</v>
      </c>
    </row>
    <row r="2558" spans="8:12" x14ac:dyDescent="0.15">
      <c r="H2558" s="68" t="s">
        <v>3143</v>
      </c>
      <c r="K2558" s="68" t="s">
        <v>3143</v>
      </c>
      <c r="L2558" s="68" t="s">
        <v>3143</v>
      </c>
    </row>
    <row r="2559" spans="8:12" x14ac:dyDescent="0.15">
      <c r="H2559" s="68" t="s">
        <v>3144</v>
      </c>
      <c r="K2559" s="68" t="s">
        <v>3144</v>
      </c>
      <c r="L2559" s="68" t="s">
        <v>3144</v>
      </c>
    </row>
    <row r="2560" spans="8:12" x14ac:dyDescent="0.15">
      <c r="H2560" s="68" t="s">
        <v>3145</v>
      </c>
      <c r="K2560" s="68" t="s">
        <v>3145</v>
      </c>
      <c r="L2560" s="68" t="s">
        <v>3145</v>
      </c>
    </row>
    <row r="2561" spans="8:12" x14ac:dyDescent="0.15">
      <c r="H2561" s="68" t="s">
        <v>3146</v>
      </c>
      <c r="K2561" s="68" t="s">
        <v>3146</v>
      </c>
      <c r="L2561" s="68" t="s">
        <v>3146</v>
      </c>
    </row>
    <row r="2562" spans="8:12" x14ac:dyDescent="0.15">
      <c r="H2562" s="68" t="s">
        <v>3147</v>
      </c>
      <c r="K2562" s="68" t="s">
        <v>3147</v>
      </c>
      <c r="L2562" s="68" t="s">
        <v>3147</v>
      </c>
    </row>
    <row r="2563" spans="8:12" x14ac:dyDescent="0.15">
      <c r="H2563" s="68" t="s">
        <v>3148</v>
      </c>
      <c r="K2563" s="68" t="s">
        <v>3148</v>
      </c>
      <c r="L2563" s="68" t="s">
        <v>3148</v>
      </c>
    </row>
    <row r="2564" spans="8:12" x14ac:dyDescent="0.15">
      <c r="H2564" s="68" t="s">
        <v>3149</v>
      </c>
      <c r="K2564" s="68" t="s">
        <v>3149</v>
      </c>
      <c r="L2564" s="68" t="s">
        <v>3149</v>
      </c>
    </row>
    <row r="2565" spans="8:12" x14ac:dyDescent="0.15">
      <c r="H2565" s="68" t="s">
        <v>3150</v>
      </c>
      <c r="K2565" s="68" t="s">
        <v>3150</v>
      </c>
      <c r="L2565" s="68" t="s">
        <v>3150</v>
      </c>
    </row>
    <row r="2566" spans="8:12" x14ac:dyDescent="0.15">
      <c r="H2566" s="68" t="s">
        <v>3151</v>
      </c>
      <c r="K2566" s="68" t="s">
        <v>3151</v>
      </c>
      <c r="L2566" s="68" t="s">
        <v>3151</v>
      </c>
    </row>
    <row r="2567" spans="8:12" x14ac:dyDescent="0.15">
      <c r="H2567" s="68" t="s">
        <v>3152</v>
      </c>
      <c r="K2567" s="68" t="s">
        <v>3152</v>
      </c>
      <c r="L2567" s="68" t="s">
        <v>3152</v>
      </c>
    </row>
    <row r="2568" spans="8:12" x14ac:dyDescent="0.15">
      <c r="H2568" s="68" t="s">
        <v>3153</v>
      </c>
      <c r="K2568" s="68" t="s">
        <v>3153</v>
      </c>
      <c r="L2568" s="68" t="s">
        <v>3153</v>
      </c>
    </row>
    <row r="2569" spans="8:12" x14ac:dyDescent="0.15">
      <c r="H2569" s="68" t="s">
        <v>3154</v>
      </c>
      <c r="K2569" s="68" t="s">
        <v>3154</v>
      </c>
      <c r="L2569" s="68" t="s">
        <v>3154</v>
      </c>
    </row>
    <row r="2570" spans="8:12" x14ac:dyDescent="0.15">
      <c r="H2570" s="68" t="s">
        <v>3155</v>
      </c>
      <c r="K2570" s="68" t="s">
        <v>3155</v>
      </c>
      <c r="L2570" s="68" t="s">
        <v>3155</v>
      </c>
    </row>
    <row r="2571" spans="8:12" x14ac:dyDescent="0.15">
      <c r="H2571" s="68" t="s">
        <v>3156</v>
      </c>
      <c r="K2571" s="68" t="s">
        <v>3156</v>
      </c>
      <c r="L2571" s="68" t="s">
        <v>3156</v>
      </c>
    </row>
    <row r="2572" spans="8:12" x14ac:dyDescent="0.15">
      <c r="H2572" s="68" t="s">
        <v>3157</v>
      </c>
      <c r="K2572" s="68" t="s">
        <v>3157</v>
      </c>
      <c r="L2572" s="68" t="s">
        <v>3157</v>
      </c>
    </row>
    <row r="2573" spans="8:12" x14ac:dyDescent="0.15">
      <c r="H2573" s="68" t="s">
        <v>3158</v>
      </c>
      <c r="K2573" s="68" t="s">
        <v>3158</v>
      </c>
      <c r="L2573" s="68" t="s">
        <v>3158</v>
      </c>
    </row>
    <row r="2574" spans="8:12" x14ac:dyDescent="0.15">
      <c r="H2574" s="68" t="s">
        <v>3159</v>
      </c>
      <c r="K2574" s="68" t="s">
        <v>3159</v>
      </c>
      <c r="L2574" s="68" t="s">
        <v>3159</v>
      </c>
    </row>
    <row r="2575" spans="8:12" x14ac:dyDescent="0.15">
      <c r="H2575" s="68" t="s">
        <v>3160</v>
      </c>
      <c r="K2575" s="68" t="s">
        <v>3160</v>
      </c>
      <c r="L2575" s="68" t="s">
        <v>3160</v>
      </c>
    </row>
    <row r="2576" spans="8:12" x14ac:dyDescent="0.15">
      <c r="H2576" s="68" t="s">
        <v>3161</v>
      </c>
      <c r="K2576" s="68" t="s">
        <v>3161</v>
      </c>
      <c r="L2576" s="68" t="s">
        <v>3161</v>
      </c>
    </row>
    <row r="2577" spans="8:12" x14ac:dyDescent="0.15">
      <c r="H2577" s="68" t="s">
        <v>3162</v>
      </c>
      <c r="K2577" s="68" t="s">
        <v>3162</v>
      </c>
      <c r="L2577" s="68" t="s">
        <v>3162</v>
      </c>
    </row>
    <row r="2578" spans="8:12" x14ac:dyDescent="0.15">
      <c r="H2578" s="68" t="s">
        <v>3163</v>
      </c>
      <c r="K2578" s="68" t="s">
        <v>3163</v>
      </c>
      <c r="L2578" s="68" t="s">
        <v>3163</v>
      </c>
    </row>
    <row r="2579" spans="8:12" x14ac:dyDescent="0.15">
      <c r="H2579" s="68" t="s">
        <v>3164</v>
      </c>
      <c r="K2579" s="68" t="s">
        <v>3164</v>
      </c>
      <c r="L2579" s="68" t="s">
        <v>3164</v>
      </c>
    </row>
    <row r="2580" spans="8:12" x14ac:dyDescent="0.15">
      <c r="H2580" s="68" t="s">
        <v>3165</v>
      </c>
      <c r="K2580" s="68" t="s">
        <v>3165</v>
      </c>
      <c r="L2580" s="68" t="s">
        <v>3165</v>
      </c>
    </row>
    <row r="2581" spans="8:12" x14ac:dyDescent="0.15">
      <c r="H2581" s="68" t="s">
        <v>3166</v>
      </c>
      <c r="K2581" s="68" t="s">
        <v>3166</v>
      </c>
      <c r="L2581" s="68" t="s">
        <v>3166</v>
      </c>
    </row>
    <row r="2582" spans="8:12" x14ac:dyDescent="0.15">
      <c r="H2582" s="68" t="s">
        <v>3167</v>
      </c>
      <c r="K2582" s="68" t="s">
        <v>3167</v>
      </c>
      <c r="L2582" s="68" t="s">
        <v>3167</v>
      </c>
    </row>
    <row r="2583" spans="8:12" x14ac:dyDescent="0.15">
      <c r="H2583" s="68" t="s">
        <v>3168</v>
      </c>
      <c r="K2583" s="68" t="s">
        <v>3168</v>
      </c>
      <c r="L2583" s="68" t="s">
        <v>3168</v>
      </c>
    </row>
    <row r="2584" spans="8:12" x14ac:dyDescent="0.15">
      <c r="H2584" s="68" t="s">
        <v>3169</v>
      </c>
      <c r="K2584" s="68" t="s">
        <v>3169</v>
      </c>
      <c r="L2584" s="68" t="s">
        <v>3169</v>
      </c>
    </row>
    <row r="2585" spans="8:12" x14ac:dyDescent="0.15">
      <c r="H2585" s="68" t="s">
        <v>3170</v>
      </c>
      <c r="K2585" s="68" t="s">
        <v>3170</v>
      </c>
      <c r="L2585" s="68" t="s">
        <v>3170</v>
      </c>
    </row>
    <row r="2586" spans="8:12" x14ac:dyDescent="0.15">
      <c r="H2586" s="68" t="s">
        <v>3171</v>
      </c>
      <c r="K2586" s="68" t="s">
        <v>3171</v>
      </c>
      <c r="L2586" s="68" t="s">
        <v>3171</v>
      </c>
    </row>
    <row r="2587" spans="8:12" x14ac:dyDescent="0.15">
      <c r="H2587" s="68" t="s">
        <v>3172</v>
      </c>
      <c r="K2587" s="68" t="s">
        <v>3172</v>
      </c>
      <c r="L2587" s="68" t="s">
        <v>3172</v>
      </c>
    </row>
    <row r="2588" spans="8:12" x14ac:dyDescent="0.15">
      <c r="H2588" s="68" t="s">
        <v>3173</v>
      </c>
      <c r="K2588" s="68" t="s">
        <v>3173</v>
      </c>
      <c r="L2588" s="68" t="s">
        <v>3173</v>
      </c>
    </row>
    <row r="2589" spans="8:12" x14ac:dyDescent="0.15">
      <c r="H2589" s="68" t="s">
        <v>3174</v>
      </c>
      <c r="K2589" s="68" t="s">
        <v>3174</v>
      </c>
      <c r="L2589" s="68" t="s">
        <v>3174</v>
      </c>
    </row>
    <row r="2590" spans="8:12" x14ac:dyDescent="0.15">
      <c r="H2590" s="68" t="s">
        <v>3175</v>
      </c>
      <c r="K2590" s="68" t="s">
        <v>3175</v>
      </c>
      <c r="L2590" s="68" t="s">
        <v>3175</v>
      </c>
    </row>
    <row r="2591" spans="8:12" x14ac:dyDescent="0.15">
      <c r="H2591" s="68" t="s">
        <v>3176</v>
      </c>
      <c r="K2591" s="68" t="s">
        <v>3176</v>
      </c>
      <c r="L2591" s="68" t="s">
        <v>3176</v>
      </c>
    </row>
    <row r="2592" spans="8:12" x14ac:dyDescent="0.15">
      <c r="H2592" s="68" t="s">
        <v>3177</v>
      </c>
      <c r="K2592" s="68" t="s">
        <v>3177</v>
      </c>
      <c r="L2592" s="68" t="s">
        <v>3177</v>
      </c>
    </row>
    <row r="2593" spans="8:12" x14ac:dyDescent="0.15">
      <c r="H2593" s="68" t="s">
        <v>3178</v>
      </c>
      <c r="K2593" s="68" t="s">
        <v>3178</v>
      </c>
      <c r="L2593" s="68" t="s">
        <v>3178</v>
      </c>
    </row>
    <row r="2594" spans="8:12" x14ac:dyDescent="0.15">
      <c r="H2594" s="68" t="s">
        <v>3179</v>
      </c>
      <c r="K2594" s="68" t="s">
        <v>3179</v>
      </c>
      <c r="L2594" s="68" t="s">
        <v>3179</v>
      </c>
    </row>
    <row r="2595" spans="8:12" x14ac:dyDescent="0.15">
      <c r="H2595" s="68" t="s">
        <v>3180</v>
      </c>
      <c r="K2595" s="68" t="s">
        <v>3180</v>
      </c>
      <c r="L2595" s="68" t="s">
        <v>3180</v>
      </c>
    </row>
    <row r="2596" spans="8:12" x14ac:dyDescent="0.15">
      <c r="H2596" s="68" t="s">
        <v>3181</v>
      </c>
      <c r="K2596" s="68" t="s">
        <v>3181</v>
      </c>
      <c r="L2596" s="68" t="s">
        <v>3181</v>
      </c>
    </row>
    <row r="2597" spans="8:12" x14ac:dyDescent="0.15">
      <c r="H2597" s="68" t="s">
        <v>3182</v>
      </c>
      <c r="K2597" s="68" t="s">
        <v>3182</v>
      </c>
      <c r="L2597" s="68" t="s">
        <v>3182</v>
      </c>
    </row>
    <row r="2598" spans="8:12" x14ac:dyDescent="0.15">
      <c r="H2598" s="68" t="s">
        <v>3183</v>
      </c>
      <c r="K2598" s="68" t="s">
        <v>3183</v>
      </c>
      <c r="L2598" s="68" t="s">
        <v>3183</v>
      </c>
    </row>
    <row r="2599" spans="8:12" x14ac:dyDescent="0.15">
      <c r="H2599" s="68" t="s">
        <v>3184</v>
      </c>
      <c r="K2599" s="68" t="s">
        <v>3184</v>
      </c>
      <c r="L2599" s="68" t="s">
        <v>3184</v>
      </c>
    </row>
    <row r="2600" spans="8:12" x14ac:dyDescent="0.15">
      <c r="H2600" s="68" t="s">
        <v>3185</v>
      </c>
      <c r="K2600" s="68" t="s">
        <v>3185</v>
      </c>
      <c r="L2600" s="68" t="s">
        <v>3185</v>
      </c>
    </row>
    <row r="2601" spans="8:12" x14ac:dyDescent="0.15">
      <c r="H2601" s="68" t="s">
        <v>3186</v>
      </c>
      <c r="K2601" s="68" t="s">
        <v>3186</v>
      </c>
      <c r="L2601" s="68" t="s">
        <v>3186</v>
      </c>
    </row>
    <row r="2602" spans="8:12" x14ac:dyDescent="0.15">
      <c r="H2602" s="68" t="s">
        <v>3187</v>
      </c>
      <c r="K2602" s="68" t="s">
        <v>3187</v>
      </c>
      <c r="L2602" s="68" t="s">
        <v>3187</v>
      </c>
    </row>
    <row r="2603" spans="8:12" x14ac:dyDescent="0.15">
      <c r="H2603" s="68" t="s">
        <v>3188</v>
      </c>
      <c r="K2603" s="68" t="s">
        <v>3188</v>
      </c>
      <c r="L2603" s="68" t="s">
        <v>3188</v>
      </c>
    </row>
    <row r="2604" spans="8:12" x14ac:dyDescent="0.15">
      <c r="H2604" s="68" t="s">
        <v>3189</v>
      </c>
      <c r="K2604" s="68" t="s">
        <v>3189</v>
      </c>
      <c r="L2604" s="68" t="s">
        <v>3189</v>
      </c>
    </row>
    <row r="2605" spans="8:12" x14ac:dyDescent="0.15">
      <c r="H2605" s="68" t="s">
        <v>3190</v>
      </c>
      <c r="K2605" s="68" t="s">
        <v>3190</v>
      </c>
      <c r="L2605" s="68" t="s">
        <v>3190</v>
      </c>
    </row>
    <row r="2606" spans="8:12" x14ac:dyDescent="0.15">
      <c r="H2606" s="68" t="s">
        <v>3191</v>
      </c>
      <c r="K2606" s="68" t="s">
        <v>3191</v>
      </c>
      <c r="L2606" s="68" t="s">
        <v>3191</v>
      </c>
    </row>
    <row r="2607" spans="8:12" x14ac:dyDescent="0.15">
      <c r="H2607" s="68" t="s">
        <v>3192</v>
      </c>
      <c r="K2607" s="68" t="s">
        <v>3192</v>
      </c>
      <c r="L2607" s="68" t="s">
        <v>3192</v>
      </c>
    </row>
    <row r="2608" spans="8:12" x14ac:dyDescent="0.15">
      <c r="H2608" s="68" t="s">
        <v>3193</v>
      </c>
      <c r="K2608" s="68" t="s">
        <v>3193</v>
      </c>
      <c r="L2608" s="68" t="s">
        <v>3193</v>
      </c>
    </row>
    <row r="2609" spans="8:12" x14ac:dyDescent="0.15">
      <c r="H2609" s="68" t="s">
        <v>3194</v>
      </c>
      <c r="K2609" s="68" t="s">
        <v>3194</v>
      </c>
      <c r="L2609" s="68" t="s">
        <v>3194</v>
      </c>
    </row>
    <row r="2610" spans="8:12" x14ac:dyDescent="0.15">
      <c r="H2610" s="68" t="s">
        <v>3195</v>
      </c>
      <c r="K2610" s="68" t="s">
        <v>3195</v>
      </c>
      <c r="L2610" s="68" t="s">
        <v>3195</v>
      </c>
    </row>
    <row r="2611" spans="8:12" x14ac:dyDescent="0.15">
      <c r="H2611" s="68" t="s">
        <v>3196</v>
      </c>
      <c r="K2611" s="68" t="s">
        <v>3196</v>
      </c>
      <c r="L2611" s="68" t="s">
        <v>3196</v>
      </c>
    </row>
    <row r="2612" spans="8:12" x14ac:dyDescent="0.15">
      <c r="H2612" s="68" t="s">
        <v>3197</v>
      </c>
      <c r="K2612" s="68" t="s">
        <v>3197</v>
      </c>
      <c r="L2612" s="68" t="s">
        <v>3197</v>
      </c>
    </row>
    <row r="2613" spans="8:12" x14ac:dyDescent="0.15">
      <c r="H2613" s="68" t="s">
        <v>3198</v>
      </c>
      <c r="K2613" s="68" t="s">
        <v>3198</v>
      </c>
      <c r="L2613" s="68" t="s">
        <v>3198</v>
      </c>
    </row>
    <row r="2614" spans="8:12" x14ac:dyDescent="0.15">
      <c r="H2614" s="68" t="s">
        <v>3199</v>
      </c>
      <c r="K2614" s="68" t="s">
        <v>3199</v>
      </c>
      <c r="L2614" s="68" t="s">
        <v>3199</v>
      </c>
    </row>
    <row r="2615" spans="8:12" x14ac:dyDescent="0.15">
      <c r="H2615" s="68" t="s">
        <v>3200</v>
      </c>
      <c r="K2615" s="68" t="s">
        <v>3200</v>
      </c>
      <c r="L2615" s="68" t="s">
        <v>3200</v>
      </c>
    </row>
    <row r="2616" spans="8:12" x14ac:dyDescent="0.15">
      <c r="H2616" s="68" t="s">
        <v>3201</v>
      </c>
      <c r="K2616" s="68" t="s">
        <v>3201</v>
      </c>
      <c r="L2616" s="68" t="s">
        <v>3201</v>
      </c>
    </row>
    <row r="2617" spans="8:12" x14ac:dyDescent="0.15">
      <c r="H2617" s="68" t="s">
        <v>3202</v>
      </c>
      <c r="K2617" s="68" t="s">
        <v>3202</v>
      </c>
      <c r="L2617" s="68" t="s">
        <v>3202</v>
      </c>
    </row>
    <row r="2618" spans="8:12" x14ac:dyDescent="0.15">
      <c r="H2618" s="68" t="s">
        <v>3203</v>
      </c>
      <c r="K2618" s="68" t="s">
        <v>3203</v>
      </c>
      <c r="L2618" s="68" t="s">
        <v>3203</v>
      </c>
    </row>
    <row r="2619" spans="8:12" x14ac:dyDescent="0.15">
      <c r="H2619" s="68" t="s">
        <v>3204</v>
      </c>
      <c r="K2619" s="68" t="s">
        <v>3204</v>
      </c>
      <c r="L2619" s="68" t="s">
        <v>3204</v>
      </c>
    </row>
    <row r="2620" spans="8:12" x14ac:dyDescent="0.15">
      <c r="H2620" s="68" t="s">
        <v>3205</v>
      </c>
      <c r="K2620" s="68" t="s">
        <v>3205</v>
      </c>
      <c r="L2620" s="68" t="s">
        <v>3205</v>
      </c>
    </row>
    <row r="2621" spans="8:12" x14ac:dyDescent="0.15">
      <c r="H2621" s="68" t="s">
        <v>3206</v>
      </c>
      <c r="K2621" s="68" t="s">
        <v>3206</v>
      </c>
      <c r="L2621" s="68" t="s">
        <v>3206</v>
      </c>
    </row>
    <row r="2622" spans="8:12" x14ac:dyDescent="0.15">
      <c r="H2622" s="68" t="s">
        <v>3207</v>
      </c>
      <c r="K2622" s="68" t="s">
        <v>3207</v>
      </c>
      <c r="L2622" s="68" t="s">
        <v>3207</v>
      </c>
    </row>
    <row r="2623" spans="8:12" x14ac:dyDescent="0.15">
      <c r="H2623" s="68" t="s">
        <v>3208</v>
      </c>
      <c r="K2623" s="68" t="s">
        <v>3208</v>
      </c>
      <c r="L2623" s="68" t="s">
        <v>3208</v>
      </c>
    </row>
    <row r="2624" spans="8:12" x14ac:dyDescent="0.15">
      <c r="H2624" s="68" t="s">
        <v>3209</v>
      </c>
      <c r="K2624" s="68" t="s">
        <v>3209</v>
      </c>
      <c r="L2624" s="68" t="s">
        <v>3209</v>
      </c>
    </row>
    <row r="2625" spans="8:12" x14ac:dyDescent="0.15">
      <c r="H2625" s="68" t="s">
        <v>3210</v>
      </c>
      <c r="K2625" s="68" t="s">
        <v>3210</v>
      </c>
      <c r="L2625" s="68" t="s">
        <v>3210</v>
      </c>
    </row>
    <row r="2626" spans="8:12" x14ac:dyDescent="0.15">
      <c r="H2626" s="68" t="s">
        <v>3211</v>
      </c>
      <c r="K2626" s="68" t="s">
        <v>3211</v>
      </c>
      <c r="L2626" s="68" t="s">
        <v>3211</v>
      </c>
    </row>
    <row r="2627" spans="8:12" x14ac:dyDescent="0.15">
      <c r="H2627" s="68" t="s">
        <v>3212</v>
      </c>
      <c r="K2627" s="68" t="s">
        <v>3212</v>
      </c>
      <c r="L2627" s="68" t="s">
        <v>3212</v>
      </c>
    </row>
    <row r="2628" spans="8:12" x14ac:dyDescent="0.15">
      <c r="H2628" s="68" t="s">
        <v>3213</v>
      </c>
      <c r="K2628" s="68" t="s">
        <v>3213</v>
      </c>
      <c r="L2628" s="68" t="s">
        <v>3213</v>
      </c>
    </row>
    <row r="2629" spans="8:12" x14ac:dyDescent="0.15">
      <c r="H2629" s="68" t="s">
        <v>3214</v>
      </c>
      <c r="K2629" s="68" t="s">
        <v>3214</v>
      </c>
      <c r="L2629" s="68" t="s">
        <v>3214</v>
      </c>
    </row>
    <row r="2630" spans="8:12" x14ac:dyDescent="0.15">
      <c r="H2630" s="68" t="s">
        <v>3215</v>
      </c>
      <c r="K2630" s="68" t="s">
        <v>3215</v>
      </c>
      <c r="L2630" s="68" t="s">
        <v>3215</v>
      </c>
    </row>
    <row r="2631" spans="8:12" x14ac:dyDescent="0.15">
      <c r="H2631" s="68" t="s">
        <v>3216</v>
      </c>
      <c r="K2631" s="68" t="s">
        <v>3216</v>
      </c>
      <c r="L2631" s="68" t="s">
        <v>3216</v>
      </c>
    </row>
    <row r="2632" spans="8:12" x14ac:dyDescent="0.15">
      <c r="H2632" s="68" t="s">
        <v>3217</v>
      </c>
      <c r="K2632" s="68" t="s">
        <v>3217</v>
      </c>
      <c r="L2632" s="68" t="s">
        <v>3217</v>
      </c>
    </row>
    <row r="2633" spans="8:12" x14ac:dyDescent="0.15">
      <c r="H2633" s="68" t="s">
        <v>3218</v>
      </c>
      <c r="K2633" s="68" t="s">
        <v>3218</v>
      </c>
      <c r="L2633" s="68" t="s">
        <v>3218</v>
      </c>
    </row>
    <row r="2634" spans="8:12" x14ac:dyDescent="0.15">
      <c r="H2634" s="68" t="s">
        <v>3219</v>
      </c>
      <c r="K2634" s="68" t="s">
        <v>3219</v>
      </c>
      <c r="L2634" s="68" t="s">
        <v>3219</v>
      </c>
    </row>
    <row r="2635" spans="8:12" x14ac:dyDescent="0.15">
      <c r="H2635" s="68" t="s">
        <v>3220</v>
      </c>
      <c r="K2635" s="68" t="s">
        <v>3220</v>
      </c>
      <c r="L2635" s="68" t="s">
        <v>3220</v>
      </c>
    </row>
    <row r="2636" spans="8:12" x14ac:dyDescent="0.15">
      <c r="H2636" s="68" t="s">
        <v>3221</v>
      </c>
      <c r="K2636" s="68" t="s">
        <v>3221</v>
      </c>
      <c r="L2636" s="68" t="s">
        <v>3221</v>
      </c>
    </row>
    <row r="2637" spans="8:12" x14ac:dyDescent="0.15">
      <c r="H2637" s="68" t="s">
        <v>3222</v>
      </c>
      <c r="K2637" s="68" t="s">
        <v>3222</v>
      </c>
      <c r="L2637" s="68" t="s">
        <v>3222</v>
      </c>
    </row>
    <row r="2638" spans="8:12" x14ac:dyDescent="0.15">
      <c r="H2638" s="68" t="s">
        <v>3223</v>
      </c>
      <c r="K2638" s="68" t="s">
        <v>3223</v>
      </c>
      <c r="L2638" s="68" t="s">
        <v>3223</v>
      </c>
    </row>
    <row r="2639" spans="8:12" x14ac:dyDescent="0.15">
      <c r="H2639" s="68" t="s">
        <v>3224</v>
      </c>
      <c r="K2639" s="68" t="s">
        <v>3224</v>
      </c>
      <c r="L2639" s="68" t="s">
        <v>3224</v>
      </c>
    </row>
    <row r="2640" spans="8:12" x14ac:dyDescent="0.15">
      <c r="H2640" s="68" t="s">
        <v>3225</v>
      </c>
      <c r="K2640" s="68" t="s">
        <v>3225</v>
      </c>
      <c r="L2640" s="68" t="s">
        <v>3225</v>
      </c>
    </row>
    <row r="2641" spans="8:12" x14ac:dyDescent="0.15">
      <c r="H2641" s="68" t="s">
        <v>3226</v>
      </c>
      <c r="K2641" s="68" t="s">
        <v>3226</v>
      </c>
      <c r="L2641" s="68" t="s">
        <v>3226</v>
      </c>
    </row>
    <row r="2642" spans="8:12" x14ac:dyDescent="0.15">
      <c r="H2642" s="68" t="s">
        <v>3227</v>
      </c>
      <c r="K2642" s="68" t="s">
        <v>3227</v>
      </c>
      <c r="L2642" s="68" t="s">
        <v>3227</v>
      </c>
    </row>
    <row r="2643" spans="8:12" x14ac:dyDescent="0.15">
      <c r="H2643" s="68" t="s">
        <v>3228</v>
      </c>
      <c r="K2643" s="68" t="s">
        <v>3228</v>
      </c>
      <c r="L2643" s="68" t="s">
        <v>3228</v>
      </c>
    </row>
    <row r="2644" spans="8:12" x14ac:dyDescent="0.15">
      <c r="H2644" s="68" t="s">
        <v>3229</v>
      </c>
      <c r="K2644" s="68" t="s">
        <v>3229</v>
      </c>
      <c r="L2644" s="68" t="s">
        <v>3229</v>
      </c>
    </row>
    <row r="2645" spans="8:12" x14ac:dyDescent="0.15">
      <c r="H2645" s="68" t="s">
        <v>3230</v>
      </c>
      <c r="K2645" s="68" t="s">
        <v>3230</v>
      </c>
      <c r="L2645" s="68" t="s">
        <v>3230</v>
      </c>
    </row>
    <row r="2646" spans="8:12" x14ac:dyDescent="0.15">
      <c r="H2646" s="68" t="s">
        <v>3231</v>
      </c>
      <c r="K2646" s="68" t="s">
        <v>3231</v>
      </c>
      <c r="L2646" s="68" t="s">
        <v>3231</v>
      </c>
    </row>
    <row r="2647" spans="8:12" x14ac:dyDescent="0.15">
      <c r="H2647" s="68" t="s">
        <v>3232</v>
      </c>
      <c r="K2647" s="68" t="s">
        <v>3232</v>
      </c>
      <c r="L2647" s="68" t="s">
        <v>3232</v>
      </c>
    </row>
    <row r="2648" spans="8:12" x14ac:dyDescent="0.15">
      <c r="H2648" s="68" t="s">
        <v>3233</v>
      </c>
      <c r="K2648" s="68" t="s">
        <v>3233</v>
      </c>
      <c r="L2648" s="68" t="s">
        <v>3233</v>
      </c>
    </row>
    <row r="2649" spans="8:12" x14ac:dyDescent="0.15">
      <c r="H2649" s="68" t="s">
        <v>3234</v>
      </c>
      <c r="K2649" s="68" t="s">
        <v>3234</v>
      </c>
      <c r="L2649" s="68" t="s">
        <v>3234</v>
      </c>
    </row>
    <row r="2650" spans="8:12" x14ac:dyDescent="0.15">
      <c r="H2650" s="68" t="s">
        <v>3235</v>
      </c>
      <c r="K2650" s="68" t="s">
        <v>3235</v>
      </c>
      <c r="L2650" s="68" t="s">
        <v>3235</v>
      </c>
    </row>
    <row r="2651" spans="8:12" x14ac:dyDescent="0.15">
      <c r="H2651" s="68" t="s">
        <v>3236</v>
      </c>
      <c r="K2651" s="68" t="s">
        <v>3236</v>
      </c>
      <c r="L2651" s="68" t="s">
        <v>3236</v>
      </c>
    </row>
    <row r="2652" spans="8:12" x14ac:dyDescent="0.15">
      <c r="H2652" s="68" t="s">
        <v>3237</v>
      </c>
      <c r="K2652" s="68" t="s">
        <v>3237</v>
      </c>
      <c r="L2652" s="68" t="s">
        <v>3237</v>
      </c>
    </row>
    <row r="2653" spans="8:12" x14ac:dyDescent="0.15">
      <c r="H2653" s="68" t="s">
        <v>3238</v>
      </c>
      <c r="K2653" s="68" t="s">
        <v>3238</v>
      </c>
      <c r="L2653" s="68" t="s">
        <v>3238</v>
      </c>
    </row>
    <row r="2654" spans="8:12" x14ac:dyDescent="0.15">
      <c r="H2654" s="68" t="s">
        <v>3239</v>
      </c>
      <c r="K2654" s="68" t="s">
        <v>3239</v>
      </c>
      <c r="L2654" s="68" t="s">
        <v>3239</v>
      </c>
    </row>
    <row r="2655" spans="8:12" x14ac:dyDescent="0.15">
      <c r="H2655" s="68" t="s">
        <v>3240</v>
      </c>
      <c r="K2655" s="68" t="s">
        <v>3240</v>
      </c>
      <c r="L2655" s="68" t="s">
        <v>3240</v>
      </c>
    </row>
    <row r="2656" spans="8:12" x14ac:dyDescent="0.15">
      <c r="H2656" s="68" t="s">
        <v>3241</v>
      </c>
      <c r="K2656" s="68" t="s">
        <v>3241</v>
      </c>
      <c r="L2656" s="68" t="s">
        <v>3241</v>
      </c>
    </row>
    <row r="2657" spans="8:12" x14ac:dyDescent="0.15">
      <c r="H2657" s="68" t="s">
        <v>3242</v>
      </c>
      <c r="K2657" s="68" t="s">
        <v>3242</v>
      </c>
      <c r="L2657" s="68" t="s">
        <v>3242</v>
      </c>
    </row>
    <row r="2658" spans="8:12" x14ac:dyDescent="0.15">
      <c r="H2658" s="68" t="s">
        <v>3243</v>
      </c>
      <c r="K2658" s="68" t="s">
        <v>3243</v>
      </c>
      <c r="L2658" s="68" t="s">
        <v>3243</v>
      </c>
    </row>
    <row r="2659" spans="8:12" x14ac:dyDescent="0.15">
      <c r="H2659" s="68" t="s">
        <v>3244</v>
      </c>
      <c r="K2659" s="68" t="s">
        <v>3244</v>
      </c>
      <c r="L2659" s="68" t="s">
        <v>3244</v>
      </c>
    </row>
    <row r="2660" spans="8:12" x14ac:dyDescent="0.15">
      <c r="H2660" s="68" t="s">
        <v>3245</v>
      </c>
      <c r="K2660" s="68" t="s">
        <v>3245</v>
      </c>
      <c r="L2660" s="68" t="s">
        <v>3245</v>
      </c>
    </row>
    <row r="2661" spans="8:12" x14ac:dyDescent="0.15">
      <c r="H2661" s="68" t="s">
        <v>3246</v>
      </c>
      <c r="K2661" s="68" t="s">
        <v>3246</v>
      </c>
      <c r="L2661" s="68" t="s">
        <v>3246</v>
      </c>
    </row>
    <row r="2662" spans="8:12" x14ac:dyDescent="0.15">
      <c r="H2662" s="68" t="s">
        <v>3247</v>
      </c>
      <c r="K2662" s="68" t="s">
        <v>3247</v>
      </c>
      <c r="L2662" s="68" t="s">
        <v>3247</v>
      </c>
    </row>
    <row r="2663" spans="8:12" x14ac:dyDescent="0.15">
      <c r="H2663" s="68" t="s">
        <v>3248</v>
      </c>
      <c r="K2663" s="68" t="s">
        <v>3248</v>
      </c>
      <c r="L2663" s="68" t="s">
        <v>3248</v>
      </c>
    </row>
    <row r="2664" spans="8:12" x14ac:dyDescent="0.15">
      <c r="H2664" s="68" t="s">
        <v>3249</v>
      </c>
      <c r="K2664" s="68" t="s">
        <v>3249</v>
      </c>
      <c r="L2664" s="68" t="s">
        <v>3249</v>
      </c>
    </row>
    <row r="2665" spans="8:12" x14ac:dyDescent="0.15">
      <c r="H2665" s="68" t="s">
        <v>3250</v>
      </c>
      <c r="K2665" s="68" t="s">
        <v>3250</v>
      </c>
      <c r="L2665" s="68" t="s">
        <v>3250</v>
      </c>
    </row>
    <row r="2666" spans="8:12" x14ac:dyDescent="0.15">
      <c r="H2666" s="68" t="s">
        <v>3251</v>
      </c>
      <c r="K2666" s="68" t="s">
        <v>3251</v>
      </c>
      <c r="L2666" s="68" t="s">
        <v>3251</v>
      </c>
    </row>
    <row r="2667" spans="8:12" x14ac:dyDescent="0.15">
      <c r="H2667" s="68" t="s">
        <v>3252</v>
      </c>
      <c r="K2667" s="68" t="s">
        <v>3252</v>
      </c>
      <c r="L2667" s="68" t="s">
        <v>3252</v>
      </c>
    </row>
    <row r="2668" spans="8:12" x14ac:dyDescent="0.15">
      <c r="H2668" s="68" t="s">
        <v>3253</v>
      </c>
      <c r="K2668" s="68" t="s">
        <v>3253</v>
      </c>
      <c r="L2668" s="68" t="s">
        <v>3253</v>
      </c>
    </row>
    <row r="2669" spans="8:12" x14ac:dyDescent="0.15">
      <c r="H2669" s="68" t="s">
        <v>3254</v>
      </c>
      <c r="K2669" s="68" t="s">
        <v>3254</v>
      </c>
      <c r="L2669" s="68" t="s">
        <v>3254</v>
      </c>
    </row>
    <row r="2670" spans="8:12" x14ac:dyDescent="0.15">
      <c r="H2670" s="68" t="s">
        <v>3255</v>
      </c>
      <c r="K2670" s="68" t="s">
        <v>3255</v>
      </c>
      <c r="L2670" s="68" t="s">
        <v>3255</v>
      </c>
    </row>
    <row r="2671" spans="8:12" x14ac:dyDescent="0.15">
      <c r="H2671" s="68" t="s">
        <v>3256</v>
      </c>
      <c r="K2671" s="68" t="s">
        <v>3256</v>
      </c>
      <c r="L2671" s="68" t="s">
        <v>3256</v>
      </c>
    </row>
    <row r="2672" spans="8:12" x14ac:dyDescent="0.15">
      <c r="H2672" s="68" t="s">
        <v>3257</v>
      </c>
      <c r="K2672" s="68" t="s">
        <v>3257</v>
      </c>
      <c r="L2672" s="68" t="s">
        <v>3257</v>
      </c>
    </row>
    <row r="2673" spans="8:12" x14ac:dyDescent="0.15">
      <c r="H2673" s="68" t="s">
        <v>3258</v>
      </c>
      <c r="K2673" s="68" t="s">
        <v>3258</v>
      </c>
      <c r="L2673" s="68" t="s">
        <v>3258</v>
      </c>
    </row>
    <row r="2674" spans="8:12" x14ac:dyDescent="0.15">
      <c r="H2674" s="68" t="s">
        <v>3259</v>
      </c>
      <c r="K2674" s="68" t="s">
        <v>3259</v>
      </c>
      <c r="L2674" s="68" t="s">
        <v>3259</v>
      </c>
    </row>
    <row r="2675" spans="8:12" x14ac:dyDescent="0.15">
      <c r="H2675" s="68" t="s">
        <v>3260</v>
      </c>
      <c r="K2675" s="68" t="s">
        <v>3260</v>
      </c>
      <c r="L2675" s="68" t="s">
        <v>3260</v>
      </c>
    </row>
    <row r="2676" spans="8:12" x14ac:dyDescent="0.15">
      <c r="H2676" s="68" t="s">
        <v>3261</v>
      </c>
      <c r="K2676" s="68" t="s">
        <v>3261</v>
      </c>
      <c r="L2676" s="68" t="s">
        <v>3261</v>
      </c>
    </row>
    <row r="2677" spans="8:12" x14ac:dyDescent="0.15">
      <c r="H2677" s="68" t="s">
        <v>3262</v>
      </c>
      <c r="K2677" s="68" t="s">
        <v>3262</v>
      </c>
      <c r="L2677" s="68" t="s">
        <v>3262</v>
      </c>
    </row>
    <row r="2678" spans="8:12" x14ac:dyDescent="0.15">
      <c r="H2678" s="68" t="s">
        <v>3263</v>
      </c>
      <c r="K2678" s="68" t="s">
        <v>3263</v>
      </c>
      <c r="L2678" s="68" t="s">
        <v>3263</v>
      </c>
    </row>
    <row r="2679" spans="8:12" x14ac:dyDescent="0.15">
      <c r="H2679" s="68" t="s">
        <v>3264</v>
      </c>
      <c r="K2679" s="68" t="s">
        <v>3264</v>
      </c>
      <c r="L2679" s="68" t="s">
        <v>3264</v>
      </c>
    </row>
    <row r="2680" spans="8:12" x14ac:dyDescent="0.15">
      <c r="H2680" s="68" t="s">
        <v>3265</v>
      </c>
      <c r="K2680" s="68" t="s">
        <v>3265</v>
      </c>
      <c r="L2680" s="68" t="s">
        <v>3265</v>
      </c>
    </row>
    <row r="2681" spans="8:12" x14ac:dyDescent="0.15">
      <c r="H2681" s="68" t="s">
        <v>3266</v>
      </c>
      <c r="K2681" s="68" t="s">
        <v>3266</v>
      </c>
      <c r="L2681" s="68" t="s">
        <v>3266</v>
      </c>
    </row>
    <row r="2682" spans="8:12" x14ac:dyDescent="0.15">
      <c r="H2682" s="68" t="s">
        <v>3267</v>
      </c>
      <c r="K2682" s="68" t="s">
        <v>3267</v>
      </c>
      <c r="L2682" s="68" t="s">
        <v>3267</v>
      </c>
    </row>
    <row r="2683" spans="8:12" x14ac:dyDescent="0.15">
      <c r="H2683" s="68" t="s">
        <v>3268</v>
      </c>
      <c r="K2683" s="68" t="s">
        <v>3268</v>
      </c>
      <c r="L2683" s="68" t="s">
        <v>3268</v>
      </c>
    </row>
    <row r="2684" spans="8:12" x14ac:dyDescent="0.15">
      <c r="H2684" s="68" t="s">
        <v>3269</v>
      </c>
      <c r="K2684" s="68" t="s">
        <v>3269</v>
      </c>
      <c r="L2684" s="68" t="s">
        <v>3269</v>
      </c>
    </row>
    <row r="2685" spans="8:12" x14ac:dyDescent="0.15">
      <c r="H2685" s="68" t="s">
        <v>3270</v>
      </c>
      <c r="K2685" s="68" t="s">
        <v>3270</v>
      </c>
      <c r="L2685" s="68" t="s">
        <v>3270</v>
      </c>
    </row>
    <row r="2686" spans="8:12" x14ac:dyDescent="0.15">
      <c r="H2686" s="68" t="s">
        <v>3271</v>
      </c>
      <c r="K2686" s="68" t="s">
        <v>3271</v>
      </c>
      <c r="L2686" s="68" t="s">
        <v>3271</v>
      </c>
    </row>
    <row r="2687" spans="8:12" x14ac:dyDescent="0.15">
      <c r="H2687" s="68" t="s">
        <v>3272</v>
      </c>
      <c r="K2687" s="68" t="s">
        <v>3272</v>
      </c>
      <c r="L2687" s="68" t="s">
        <v>3272</v>
      </c>
    </row>
    <row r="2688" spans="8:12" x14ac:dyDescent="0.15">
      <c r="H2688" s="68" t="s">
        <v>3273</v>
      </c>
      <c r="K2688" s="68" t="s">
        <v>3273</v>
      </c>
      <c r="L2688" s="68" t="s">
        <v>3273</v>
      </c>
    </row>
    <row r="2689" spans="8:12" x14ac:dyDescent="0.15">
      <c r="H2689" s="68" t="s">
        <v>3274</v>
      </c>
      <c r="K2689" s="68" t="s">
        <v>3274</v>
      </c>
      <c r="L2689" s="68" t="s">
        <v>3274</v>
      </c>
    </row>
    <row r="2690" spans="8:12" x14ac:dyDescent="0.15">
      <c r="H2690" s="68" t="s">
        <v>3275</v>
      </c>
      <c r="K2690" s="68" t="s">
        <v>3275</v>
      </c>
      <c r="L2690" s="68" t="s">
        <v>3275</v>
      </c>
    </row>
    <row r="2691" spans="8:12" x14ac:dyDescent="0.15">
      <c r="H2691" s="68" t="s">
        <v>3276</v>
      </c>
      <c r="K2691" s="68" t="s">
        <v>3276</v>
      </c>
      <c r="L2691" s="68" t="s">
        <v>3276</v>
      </c>
    </row>
    <row r="2692" spans="8:12" x14ac:dyDescent="0.15">
      <c r="H2692" s="68" t="s">
        <v>3277</v>
      </c>
      <c r="K2692" s="68" t="s">
        <v>3277</v>
      </c>
      <c r="L2692" s="68" t="s">
        <v>3277</v>
      </c>
    </row>
    <row r="2693" spans="8:12" x14ac:dyDescent="0.15">
      <c r="H2693" s="68" t="s">
        <v>3278</v>
      </c>
      <c r="K2693" s="68" t="s">
        <v>3278</v>
      </c>
      <c r="L2693" s="68" t="s">
        <v>3278</v>
      </c>
    </row>
    <row r="2694" spans="8:12" x14ac:dyDescent="0.15">
      <c r="H2694" s="68" t="s">
        <v>3279</v>
      </c>
      <c r="K2694" s="68" t="s">
        <v>3279</v>
      </c>
      <c r="L2694" s="68" t="s">
        <v>3279</v>
      </c>
    </row>
    <row r="2695" spans="8:12" x14ac:dyDescent="0.15">
      <c r="H2695" s="68" t="s">
        <v>3280</v>
      </c>
      <c r="K2695" s="68" t="s">
        <v>3280</v>
      </c>
      <c r="L2695" s="68" t="s">
        <v>3280</v>
      </c>
    </row>
    <row r="2696" spans="8:12" x14ac:dyDescent="0.15">
      <c r="H2696" s="68" t="s">
        <v>3281</v>
      </c>
      <c r="K2696" s="68" t="s">
        <v>3281</v>
      </c>
      <c r="L2696" s="68" t="s">
        <v>3281</v>
      </c>
    </row>
    <row r="2697" spans="8:12" x14ac:dyDescent="0.15">
      <c r="H2697" s="68" t="s">
        <v>3282</v>
      </c>
      <c r="K2697" s="68" t="s">
        <v>3282</v>
      </c>
      <c r="L2697" s="68" t="s">
        <v>3282</v>
      </c>
    </row>
    <row r="2698" spans="8:12" x14ac:dyDescent="0.15">
      <c r="H2698" s="68" t="s">
        <v>3283</v>
      </c>
      <c r="K2698" s="68" t="s">
        <v>3283</v>
      </c>
      <c r="L2698" s="68" t="s">
        <v>3283</v>
      </c>
    </row>
    <row r="2699" spans="8:12" x14ac:dyDescent="0.15">
      <c r="H2699" s="68" t="s">
        <v>3284</v>
      </c>
      <c r="K2699" s="68" t="s">
        <v>3284</v>
      </c>
      <c r="L2699" s="68" t="s">
        <v>3284</v>
      </c>
    </row>
    <row r="2700" spans="8:12" x14ac:dyDescent="0.15">
      <c r="H2700" s="68" t="s">
        <v>3285</v>
      </c>
      <c r="K2700" s="68" t="s">
        <v>3285</v>
      </c>
      <c r="L2700" s="68" t="s">
        <v>3285</v>
      </c>
    </row>
    <row r="2701" spans="8:12" x14ac:dyDescent="0.15">
      <c r="H2701" s="68" t="s">
        <v>3286</v>
      </c>
      <c r="K2701" s="68" t="s">
        <v>3286</v>
      </c>
      <c r="L2701" s="68" t="s">
        <v>3286</v>
      </c>
    </row>
    <row r="2702" spans="8:12" x14ac:dyDescent="0.15">
      <c r="H2702" s="68" t="s">
        <v>3287</v>
      </c>
      <c r="K2702" s="68" t="s">
        <v>3287</v>
      </c>
      <c r="L2702" s="68" t="s">
        <v>3287</v>
      </c>
    </row>
    <row r="2703" spans="8:12" x14ac:dyDescent="0.15">
      <c r="H2703" s="68" t="s">
        <v>3288</v>
      </c>
      <c r="K2703" s="68" t="s">
        <v>3288</v>
      </c>
      <c r="L2703" s="68" t="s">
        <v>3288</v>
      </c>
    </row>
    <row r="2704" spans="8:12" x14ac:dyDescent="0.15">
      <c r="H2704" s="68" t="s">
        <v>3289</v>
      </c>
      <c r="K2704" s="68" t="s">
        <v>3289</v>
      </c>
      <c r="L2704" s="68" t="s">
        <v>3289</v>
      </c>
    </row>
    <row r="2705" spans="8:12" x14ac:dyDescent="0.15">
      <c r="H2705" s="68" t="s">
        <v>3290</v>
      </c>
      <c r="K2705" s="68" t="s">
        <v>3290</v>
      </c>
      <c r="L2705" s="68" t="s">
        <v>3290</v>
      </c>
    </row>
    <row r="2706" spans="8:12" x14ac:dyDescent="0.15">
      <c r="H2706" s="68" t="s">
        <v>3291</v>
      </c>
      <c r="K2706" s="68" t="s">
        <v>3291</v>
      </c>
      <c r="L2706" s="68" t="s">
        <v>3291</v>
      </c>
    </row>
    <row r="2707" spans="8:12" x14ac:dyDescent="0.15">
      <c r="H2707" s="68" t="s">
        <v>3292</v>
      </c>
      <c r="K2707" s="68" t="s">
        <v>3292</v>
      </c>
      <c r="L2707" s="68" t="s">
        <v>3292</v>
      </c>
    </row>
    <row r="2708" spans="8:12" x14ac:dyDescent="0.15">
      <c r="H2708" s="68" t="s">
        <v>3293</v>
      </c>
      <c r="K2708" s="68" t="s">
        <v>3293</v>
      </c>
      <c r="L2708" s="68" t="s">
        <v>3293</v>
      </c>
    </row>
    <row r="2709" spans="8:12" x14ac:dyDescent="0.15">
      <c r="H2709" s="68" t="s">
        <v>3294</v>
      </c>
      <c r="K2709" s="68" t="s">
        <v>3294</v>
      </c>
      <c r="L2709" s="68" t="s">
        <v>3294</v>
      </c>
    </row>
    <row r="2710" spans="8:12" x14ac:dyDescent="0.15">
      <c r="H2710" s="68" t="s">
        <v>3295</v>
      </c>
      <c r="K2710" s="68" t="s">
        <v>3295</v>
      </c>
      <c r="L2710" s="68" t="s">
        <v>3295</v>
      </c>
    </row>
    <row r="2711" spans="8:12" x14ac:dyDescent="0.15">
      <c r="H2711" s="68" t="s">
        <v>3296</v>
      </c>
      <c r="K2711" s="68" t="s">
        <v>3296</v>
      </c>
      <c r="L2711" s="68" t="s">
        <v>3296</v>
      </c>
    </row>
    <row r="2712" spans="8:12" x14ac:dyDescent="0.15">
      <c r="H2712" s="68" t="s">
        <v>3297</v>
      </c>
      <c r="K2712" s="68" t="s">
        <v>3297</v>
      </c>
      <c r="L2712" s="68" t="s">
        <v>3297</v>
      </c>
    </row>
    <row r="2713" spans="8:12" x14ac:dyDescent="0.15">
      <c r="H2713" s="68" t="s">
        <v>3298</v>
      </c>
      <c r="K2713" s="68" t="s">
        <v>3298</v>
      </c>
      <c r="L2713" s="68" t="s">
        <v>3298</v>
      </c>
    </row>
    <row r="2714" spans="8:12" x14ac:dyDescent="0.15">
      <c r="H2714" s="68" t="s">
        <v>3299</v>
      </c>
      <c r="K2714" s="68" t="s">
        <v>3299</v>
      </c>
      <c r="L2714" s="68" t="s">
        <v>3299</v>
      </c>
    </row>
    <row r="2715" spans="8:12" x14ac:dyDescent="0.15">
      <c r="H2715" s="68" t="s">
        <v>3300</v>
      </c>
      <c r="K2715" s="68" t="s">
        <v>3300</v>
      </c>
      <c r="L2715" s="68" t="s">
        <v>3300</v>
      </c>
    </row>
    <row r="2716" spans="8:12" x14ac:dyDescent="0.15">
      <c r="H2716" s="68" t="s">
        <v>3301</v>
      </c>
      <c r="K2716" s="68" t="s">
        <v>3301</v>
      </c>
      <c r="L2716" s="68" t="s">
        <v>3301</v>
      </c>
    </row>
    <row r="2717" spans="8:12" x14ac:dyDescent="0.15">
      <c r="H2717" s="68" t="s">
        <v>3302</v>
      </c>
      <c r="K2717" s="68" t="s">
        <v>3302</v>
      </c>
      <c r="L2717" s="68" t="s">
        <v>3302</v>
      </c>
    </row>
    <row r="2718" spans="8:12" x14ac:dyDescent="0.15">
      <c r="H2718" s="68" t="s">
        <v>3303</v>
      </c>
      <c r="K2718" s="68" t="s">
        <v>3303</v>
      </c>
      <c r="L2718" s="68" t="s">
        <v>3303</v>
      </c>
    </row>
    <row r="2719" spans="8:12" x14ac:dyDescent="0.15">
      <c r="H2719" s="68" t="s">
        <v>3304</v>
      </c>
      <c r="K2719" s="68" t="s">
        <v>3304</v>
      </c>
      <c r="L2719" s="68" t="s">
        <v>3304</v>
      </c>
    </row>
    <row r="2720" spans="8:12" x14ac:dyDescent="0.15">
      <c r="H2720" s="68" t="s">
        <v>3305</v>
      </c>
      <c r="K2720" s="68" t="s">
        <v>3305</v>
      </c>
      <c r="L2720" s="68" t="s">
        <v>3305</v>
      </c>
    </row>
    <row r="2721" spans="8:12" x14ac:dyDescent="0.15">
      <c r="H2721" s="68" t="s">
        <v>3306</v>
      </c>
      <c r="K2721" s="68" t="s">
        <v>3306</v>
      </c>
      <c r="L2721" s="68" t="s">
        <v>3306</v>
      </c>
    </row>
    <row r="2722" spans="8:12" x14ac:dyDescent="0.15">
      <c r="H2722" s="68" t="s">
        <v>3307</v>
      </c>
      <c r="K2722" s="68" t="s">
        <v>3307</v>
      </c>
      <c r="L2722" s="68" t="s">
        <v>3307</v>
      </c>
    </row>
    <row r="2723" spans="8:12" x14ac:dyDescent="0.15">
      <c r="H2723" s="68" t="s">
        <v>3308</v>
      </c>
      <c r="K2723" s="68" t="s">
        <v>3308</v>
      </c>
      <c r="L2723" s="68" t="s">
        <v>3308</v>
      </c>
    </row>
    <row r="2724" spans="8:12" x14ac:dyDescent="0.15">
      <c r="H2724" s="68" t="s">
        <v>3309</v>
      </c>
      <c r="K2724" s="68" t="s">
        <v>3309</v>
      </c>
      <c r="L2724" s="68" t="s">
        <v>3309</v>
      </c>
    </row>
    <row r="2725" spans="8:12" x14ac:dyDescent="0.15">
      <c r="H2725" s="68" t="s">
        <v>3310</v>
      </c>
      <c r="K2725" s="68" t="s">
        <v>3310</v>
      </c>
      <c r="L2725" s="68" t="s">
        <v>3310</v>
      </c>
    </row>
    <row r="2726" spans="8:12" x14ac:dyDescent="0.15">
      <c r="H2726" s="68" t="s">
        <v>3311</v>
      </c>
      <c r="K2726" s="68" t="s">
        <v>3311</v>
      </c>
      <c r="L2726" s="68" t="s">
        <v>3311</v>
      </c>
    </row>
    <row r="2727" spans="8:12" x14ac:dyDescent="0.15">
      <c r="H2727" s="68" t="s">
        <v>3312</v>
      </c>
      <c r="K2727" s="68" t="s">
        <v>3312</v>
      </c>
      <c r="L2727" s="68" t="s">
        <v>3312</v>
      </c>
    </row>
    <row r="2728" spans="8:12" x14ac:dyDescent="0.15">
      <c r="H2728" s="68" t="s">
        <v>3313</v>
      </c>
      <c r="K2728" s="68" t="s">
        <v>3313</v>
      </c>
      <c r="L2728" s="68" t="s">
        <v>3313</v>
      </c>
    </row>
    <row r="2729" spans="8:12" x14ac:dyDescent="0.15">
      <c r="H2729" s="68" t="s">
        <v>3314</v>
      </c>
      <c r="K2729" s="68" t="s">
        <v>3314</v>
      </c>
      <c r="L2729" s="68" t="s">
        <v>3314</v>
      </c>
    </row>
    <row r="2730" spans="8:12" x14ac:dyDescent="0.15">
      <c r="H2730" s="68" t="s">
        <v>3315</v>
      </c>
      <c r="K2730" s="68" t="s">
        <v>3315</v>
      </c>
      <c r="L2730" s="68" t="s">
        <v>3315</v>
      </c>
    </row>
    <row r="2731" spans="8:12" x14ac:dyDescent="0.15">
      <c r="H2731" s="68" t="s">
        <v>3316</v>
      </c>
      <c r="K2731" s="68" t="s">
        <v>3316</v>
      </c>
      <c r="L2731" s="68" t="s">
        <v>3316</v>
      </c>
    </row>
    <row r="2732" spans="8:12" x14ac:dyDescent="0.15">
      <c r="H2732" s="68" t="s">
        <v>3317</v>
      </c>
      <c r="K2732" s="68" t="s">
        <v>3317</v>
      </c>
      <c r="L2732" s="68" t="s">
        <v>3317</v>
      </c>
    </row>
    <row r="2733" spans="8:12" x14ac:dyDescent="0.15">
      <c r="H2733" s="68" t="s">
        <v>3318</v>
      </c>
      <c r="K2733" s="68" t="s">
        <v>3318</v>
      </c>
      <c r="L2733" s="68" t="s">
        <v>3318</v>
      </c>
    </row>
    <row r="2734" spans="8:12" x14ac:dyDescent="0.15">
      <c r="H2734" s="68" t="s">
        <v>3319</v>
      </c>
      <c r="K2734" s="68" t="s">
        <v>3319</v>
      </c>
      <c r="L2734" s="68" t="s">
        <v>3319</v>
      </c>
    </row>
    <row r="2735" spans="8:12" x14ac:dyDescent="0.15">
      <c r="H2735" s="68" t="s">
        <v>3320</v>
      </c>
      <c r="K2735" s="68" t="s">
        <v>3320</v>
      </c>
      <c r="L2735" s="68" t="s">
        <v>3320</v>
      </c>
    </row>
    <row r="2736" spans="8:12" x14ac:dyDescent="0.15">
      <c r="H2736" s="68" t="s">
        <v>3321</v>
      </c>
      <c r="K2736" s="68" t="s">
        <v>3321</v>
      </c>
      <c r="L2736" s="68" t="s">
        <v>3321</v>
      </c>
    </row>
    <row r="2737" spans="8:12" x14ac:dyDescent="0.15">
      <c r="H2737" s="68" t="s">
        <v>3322</v>
      </c>
      <c r="K2737" s="68" t="s">
        <v>3322</v>
      </c>
      <c r="L2737" s="68" t="s">
        <v>3322</v>
      </c>
    </row>
    <row r="2738" spans="8:12" x14ac:dyDescent="0.15">
      <c r="H2738" s="68" t="s">
        <v>3323</v>
      </c>
      <c r="K2738" s="68" t="s">
        <v>3323</v>
      </c>
      <c r="L2738" s="68" t="s">
        <v>3323</v>
      </c>
    </row>
    <row r="2739" spans="8:12" x14ac:dyDescent="0.15">
      <c r="H2739" s="68" t="s">
        <v>3324</v>
      </c>
      <c r="K2739" s="68" t="s">
        <v>3324</v>
      </c>
      <c r="L2739" s="68" t="s">
        <v>3324</v>
      </c>
    </row>
    <row r="2740" spans="8:12" x14ac:dyDescent="0.15">
      <c r="H2740" s="68" t="s">
        <v>3325</v>
      </c>
      <c r="K2740" s="68" t="s">
        <v>3325</v>
      </c>
      <c r="L2740" s="68" t="s">
        <v>3325</v>
      </c>
    </row>
    <row r="2741" spans="8:12" x14ac:dyDescent="0.15">
      <c r="H2741" s="68" t="s">
        <v>3326</v>
      </c>
      <c r="K2741" s="68" t="s">
        <v>3326</v>
      </c>
      <c r="L2741" s="68" t="s">
        <v>3326</v>
      </c>
    </row>
    <row r="2742" spans="8:12" x14ac:dyDescent="0.15">
      <c r="H2742" s="68" t="s">
        <v>3327</v>
      </c>
      <c r="K2742" s="68" t="s">
        <v>3327</v>
      </c>
      <c r="L2742" s="68" t="s">
        <v>3327</v>
      </c>
    </row>
    <row r="2743" spans="8:12" x14ac:dyDescent="0.15">
      <c r="H2743" s="68" t="s">
        <v>3328</v>
      </c>
      <c r="K2743" s="68" t="s">
        <v>3328</v>
      </c>
      <c r="L2743" s="68" t="s">
        <v>3328</v>
      </c>
    </row>
    <row r="2744" spans="8:12" x14ac:dyDescent="0.15">
      <c r="H2744" s="68" t="s">
        <v>3329</v>
      </c>
      <c r="K2744" s="68" t="s">
        <v>3329</v>
      </c>
      <c r="L2744" s="68" t="s">
        <v>3329</v>
      </c>
    </row>
    <row r="2745" spans="8:12" x14ac:dyDescent="0.15">
      <c r="H2745" s="68" t="s">
        <v>3330</v>
      </c>
      <c r="K2745" s="68" t="s">
        <v>3330</v>
      </c>
      <c r="L2745" s="68" t="s">
        <v>3330</v>
      </c>
    </row>
    <row r="2746" spans="8:12" x14ac:dyDescent="0.15">
      <c r="H2746" s="68" t="s">
        <v>3331</v>
      </c>
      <c r="K2746" s="68" t="s">
        <v>3331</v>
      </c>
      <c r="L2746" s="68" t="s">
        <v>3331</v>
      </c>
    </row>
    <row r="2747" spans="8:12" x14ac:dyDescent="0.15">
      <c r="H2747" s="68" t="s">
        <v>3332</v>
      </c>
      <c r="K2747" s="68" t="s">
        <v>3332</v>
      </c>
      <c r="L2747" s="68" t="s">
        <v>3332</v>
      </c>
    </row>
    <row r="2748" spans="8:12" x14ac:dyDescent="0.15">
      <c r="H2748" s="68" t="s">
        <v>3333</v>
      </c>
      <c r="K2748" s="68" t="s">
        <v>3333</v>
      </c>
      <c r="L2748" s="68" t="s">
        <v>3333</v>
      </c>
    </row>
    <row r="2749" spans="8:12" x14ac:dyDescent="0.15">
      <c r="H2749" s="68" t="s">
        <v>3334</v>
      </c>
      <c r="K2749" s="68" t="s">
        <v>3334</v>
      </c>
      <c r="L2749" s="68" t="s">
        <v>3334</v>
      </c>
    </row>
    <row r="2750" spans="8:12" x14ac:dyDescent="0.15">
      <c r="H2750" s="68" t="s">
        <v>3335</v>
      </c>
      <c r="K2750" s="68" t="s">
        <v>3335</v>
      </c>
      <c r="L2750" s="68" t="s">
        <v>3335</v>
      </c>
    </row>
    <row r="2751" spans="8:12" x14ac:dyDescent="0.15">
      <c r="H2751" s="68" t="s">
        <v>3336</v>
      </c>
      <c r="K2751" s="68" t="s">
        <v>3336</v>
      </c>
      <c r="L2751" s="68" t="s">
        <v>3336</v>
      </c>
    </row>
    <row r="2752" spans="8:12" x14ac:dyDescent="0.15">
      <c r="H2752" s="68" t="s">
        <v>3337</v>
      </c>
      <c r="K2752" s="68" t="s">
        <v>3337</v>
      </c>
      <c r="L2752" s="68" t="s">
        <v>3337</v>
      </c>
    </row>
    <row r="2753" spans="8:12" x14ac:dyDescent="0.15">
      <c r="H2753" s="68" t="s">
        <v>3338</v>
      </c>
      <c r="K2753" s="68" t="s">
        <v>3338</v>
      </c>
      <c r="L2753" s="68" t="s">
        <v>3338</v>
      </c>
    </row>
    <row r="2754" spans="8:12" x14ac:dyDescent="0.15">
      <c r="H2754" s="68" t="s">
        <v>3339</v>
      </c>
      <c r="K2754" s="68" t="s">
        <v>3339</v>
      </c>
      <c r="L2754" s="68" t="s">
        <v>3339</v>
      </c>
    </row>
    <row r="2755" spans="8:12" x14ac:dyDescent="0.15">
      <c r="H2755" s="68" t="s">
        <v>3340</v>
      </c>
      <c r="K2755" s="68" t="s">
        <v>3340</v>
      </c>
      <c r="L2755" s="68" t="s">
        <v>3340</v>
      </c>
    </row>
    <row r="2756" spans="8:12" x14ac:dyDescent="0.15">
      <c r="H2756" s="68" t="s">
        <v>3341</v>
      </c>
      <c r="K2756" s="68" t="s">
        <v>3341</v>
      </c>
      <c r="L2756" s="68" t="s">
        <v>3341</v>
      </c>
    </row>
    <row r="2757" spans="8:12" x14ac:dyDescent="0.15">
      <c r="H2757" s="68" t="s">
        <v>3342</v>
      </c>
      <c r="K2757" s="68" t="s">
        <v>3342</v>
      </c>
      <c r="L2757" s="68" t="s">
        <v>3342</v>
      </c>
    </row>
    <row r="2758" spans="8:12" x14ac:dyDescent="0.15">
      <c r="H2758" s="68" t="s">
        <v>3343</v>
      </c>
      <c r="K2758" s="68" t="s">
        <v>3343</v>
      </c>
      <c r="L2758" s="68" t="s">
        <v>3343</v>
      </c>
    </row>
    <row r="2759" spans="8:12" x14ac:dyDescent="0.15">
      <c r="H2759" s="68" t="s">
        <v>3344</v>
      </c>
      <c r="K2759" s="68" t="s">
        <v>3344</v>
      </c>
      <c r="L2759" s="68" t="s">
        <v>3344</v>
      </c>
    </row>
    <row r="2760" spans="8:12" x14ac:dyDescent="0.15">
      <c r="H2760" s="68" t="s">
        <v>3345</v>
      </c>
      <c r="K2760" s="68" t="s">
        <v>3345</v>
      </c>
      <c r="L2760" s="68" t="s">
        <v>3345</v>
      </c>
    </row>
    <row r="2761" spans="8:12" x14ac:dyDescent="0.15">
      <c r="H2761" s="68" t="s">
        <v>3346</v>
      </c>
      <c r="K2761" s="68" t="s">
        <v>3346</v>
      </c>
      <c r="L2761" s="68" t="s">
        <v>3346</v>
      </c>
    </row>
    <row r="2762" spans="8:12" x14ac:dyDescent="0.15">
      <c r="H2762" s="68" t="s">
        <v>3347</v>
      </c>
      <c r="K2762" s="68" t="s">
        <v>3347</v>
      </c>
      <c r="L2762" s="68" t="s">
        <v>3347</v>
      </c>
    </row>
    <row r="2763" spans="8:12" x14ac:dyDescent="0.15">
      <c r="H2763" s="68" t="s">
        <v>3348</v>
      </c>
      <c r="K2763" s="68" t="s">
        <v>3348</v>
      </c>
      <c r="L2763" s="68" t="s">
        <v>3348</v>
      </c>
    </row>
    <row r="2764" spans="8:12" x14ac:dyDescent="0.15">
      <c r="H2764" s="68" t="s">
        <v>3349</v>
      </c>
      <c r="K2764" s="68" t="s">
        <v>3349</v>
      </c>
      <c r="L2764" s="68" t="s">
        <v>3349</v>
      </c>
    </row>
    <row r="2765" spans="8:12" x14ac:dyDescent="0.15">
      <c r="H2765" s="68" t="s">
        <v>3350</v>
      </c>
      <c r="K2765" s="68" t="s">
        <v>3350</v>
      </c>
      <c r="L2765" s="68" t="s">
        <v>3350</v>
      </c>
    </row>
    <row r="2766" spans="8:12" x14ac:dyDescent="0.15">
      <c r="H2766" s="68" t="s">
        <v>3351</v>
      </c>
      <c r="K2766" s="68" t="s">
        <v>3351</v>
      </c>
      <c r="L2766" s="68" t="s">
        <v>3351</v>
      </c>
    </row>
    <row r="2767" spans="8:12" x14ac:dyDescent="0.15">
      <c r="H2767" s="68" t="s">
        <v>3352</v>
      </c>
      <c r="K2767" s="68" t="s">
        <v>3352</v>
      </c>
      <c r="L2767" s="68" t="s">
        <v>3352</v>
      </c>
    </row>
    <row r="2768" spans="8:12" x14ac:dyDescent="0.15">
      <c r="H2768" s="68" t="s">
        <v>3353</v>
      </c>
      <c r="K2768" s="68" t="s">
        <v>3353</v>
      </c>
      <c r="L2768" s="68" t="s">
        <v>3353</v>
      </c>
    </row>
    <row r="2769" spans="8:12" x14ac:dyDescent="0.15">
      <c r="H2769" s="68" t="s">
        <v>3354</v>
      </c>
      <c r="K2769" s="68" t="s">
        <v>3354</v>
      </c>
      <c r="L2769" s="68" t="s">
        <v>3354</v>
      </c>
    </row>
    <row r="2770" spans="8:12" x14ac:dyDescent="0.15">
      <c r="H2770" s="68" t="s">
        <v>3355</v>
      </c>
      <c r="K2770" s="68" t="s">
        <v>3355</v>
      </c>
      <c r="L2770" s="68" t="s">
        <v>3355</v>
      </c>
    </row>
    <row r="2771" spans="8:12" x14ac:dyDescent="0.15">
      <c r="H2771" s="68" t="s">
        <v>3356</v>
      </c>
      <c r="K2771" s="68" t="s">
        <v>3356</v>
      </c>
      <c r="L2771" s="68" t="s">
        <v>3356</v>
      </c>
    </row>
    <row r="2772" spans="8:12" x14ac:dyDescent="0.15">
      <c r="H2772" s="68" t="s">
        <v>3357</v>
      </c>
      <c r="K2772" s="68" t="s">
        <v>3357</v>
      </c>
      <c r="L2772" s="68" t="s">
        <v>3357</v>
      </c>
    </row>
    <row r="2773" spans="8:12" x14ac:dyDescent="0.15">
      <c r="H2773" s="68" t="s">
        <v>3358</v>
      </c>
      <c r="K2773" s="68" t="s">
        <v>3358</v>
      </c>
      <c r="L2773" s="68" t="s">
        <v>3358</v>
      </c>
    </row>
    <row r="2774" spans="8:12" x14ac:dyDescent="0.15">
      <c r="H2774" s="68" t="s">
        <v>3359</v>
      </c>
      <c r="K2774" s="68" t="s">
        <v>3359</v>
      </c>
      <c r="L2774" s="68" t="s">
        <v>3359</v>
      </c>
    </row>
    <row r="2775" spans="8:12" x14ac:dyDescent="0.15">
      <c r="H2775" s="68" t="s">
        <v>3360</v>
      </c>
      <c r="K2775" s="68" t="s">
        <v>3360</v>
      </c>
      <c r="L2775" s="68" t="s">
        <v>3360</v>
      </c>
    </row>
    <row r="2776" spans="8:12" x14ac:dyDescent="0.15">
      <c r="H2776" s="68" t="s">
        <v>3361</v>
      </c>
      <c r="K2776" s="68" t="s">
        <v>3361</v>
      </c>
      <c r="L2776" s="68" t="s">
        <v>3361</v>
      </c>
    </row>
    <row r="2777" spans="8:12" x14ac:dyDescent="0.15">
      <c r="H2777" s="68" t="s">
        <v>3362</v>
      </c>
      <c r="K2777" s="68" t="s">
        <v>3362</v>
      </c>
      <c r="L2777" s="68" t="s">
        <v>3362</v>
      </c>
    </row>
    <row r="2778" spans="8:12" x14ac:dyDescent="0.15">
      <c r="H2778" s="68" t="s">
        <v>3363</v>
      </c>
      <c r="K2778" s="68" t="s">
        <v>3363</v>
      </c>
      <c r="L2778" s="68" t="s">
        <v>3363</v>
      </c>
    </row>
    <row r="2779" spans="8:12" x14ac:dyDescent="0.15">
      <c r="H2779" s="68" t="s">
        <v>3364</v>
      </c>
      <c r="K2779" s="68" t="s">
        <v>3364</v>
      </c>
      <c r="L2779" s="68" t="s">
        <v>3364</v>
      </c>
    </row>
    <row r="2780" spans="8:12" x14ac:dyDescent="0.15">
      <c r="H2780" s="68" t="s">
        <v>3365</v>
      </c>
      <c r="K2780" s="68" t="s">
        <v>3365</v>
      </c>
      <c r="L2780" s="68" t="s">
        <v>3365</v>
      </c>
    </row>
    <row r="2781" spans="8:12" x14ac:dyDescent="0.15">
      <c r="H2781" s="68" t="s">
        <v>3366</v>
      </c>
      <c r="K2781" s="68" t="s">
        <v>3366</v>
      </c>
      <c r="L2781" s="68" t="s">
        <v>3366</v>
      </c>
    </row>
    <row r="2782" spans="8:12" x14ac:dyDescent="0.15">
      <c r="H2782" s="68" t="s">
        <v>3367</v>
      </c>
      <c r="K2782" s="68" t="s">
        <v>3367</v>
      </c>
      <c r="L2782" s="68" t="s">
        <v>3367</v>
      </c>
    </row>
    <row r="2783" spans="8:12" x14ac:dyDescent="0.15">
      <c r="H2783" s="68" t="s">
        <v>3368</v>
      </c>
      <c r="K2783" s="68" t="s">
        <v>3368</v>
      </c>
      <c r="L2783" s="68" t="s">
        <v>3368</v>
      </c>
    </row>
    <row r="2784" spans="8:12" x14ac:dyDescent="0.15">
      <c r="H2784" s="68" t="s">
        <v>3369</v>
      </c>
      <c r="K2784" s="68" t="s">
        <v>3369</v>
      </c>
      <c r="L2784" s="68" t="s">
        <v>3369</v>
      </c>
    </row>
    <row r="2785" spans="8:12" x14ac:dyDescent="0.15">
      <c r="H2785" s="68" t="s">
        <v>3370</v>
      </c>
      <c r="K2785" s="68" t="s">
        <v>3370</v>
      </c>
      <c r="L2785" s="68" t="s">
        <v>3370</v>
      </c>
    </row>
    <row r="2786" spans="8:12" x14ac:dyDescent="0.15">
      <c r="H2786" s="68" t="s">
        <v>3371</v>
      </c>
      <c r="K2786" s="68" t="s">
        <v>3371</v>
      </c>
      <c r="L2786" s="68" t="s">
        <v>3371</v>
      </c>
    </row>
    <row r="2787" spans="8:12" x14ac:dyDescent="0.15">
      <c r="H2787" s="68" t="s">
        <v>3372</v>
      </c>
      <c r="K2787" s="68" t="s">
        <v>3372</v>
      </c>
      <c r="L2787" s="68" t="s">
        <v>3372</v>
      </c>
    </row>
    <row r="2788" spans="8:12" x14ac:dyDescent="0.15">
      <c r="H2788" s="68" t="s">
        <v>3373</v>
      </c>
      <c r="K2788" s="68" t="s">
        <v>3373</v>
      </c>
      <c r="L2788" s="68" t="s">
        <v>3373</v>
      </c>
    </row>
    <row r="2789" spans="8:12" x14ac:dyDescent="0.15">
      <c r="H2789" s="68" t="s">
        <v>3374</v>
      </c>
      <c r="K2789" s="68" t="s">
        <v>3374</v>
      </c>
      <c r="L2789" s="68" t="s">
        <v>3374</v>
      </c>
    </row>
    <row r="2790" spans="8:12" x14ac:dyDescent="0.15">
      <c r="H2790" s="68" t="s">
        <v>3375</v>
      </c>
      <c r="K2790" s="68" t="s">
        <v>3375</v>
      </c>
      <c r="L2790" s="68" t="s">
        <v>3375</v>
      </c>
    </row>
    <row r="2791" spans="8:12" x14ac:dyDescent="0.15">
      <c r="H2791" s="68" t="s">
        <v>3376</v>
      </c>
      <c r="K2791" s="68" t="s">
        <v>3376</v>
      </c>
      <c r="L2791" s="68" t="s">
        <v>3376</v>
      </c>
    </row>
    <row r="2792" spans="8:12" x14ac:dyDescent="0.15">
      <c r="H2792" s="68" t="s">
        <v>3377</v>
      </c>
      <c r="K2792" s="68" t="s">
        <v>3377</v>
      </c>
      <c r="L2792" s="68" t="s">
        <v>3377</v>
      </c>
    </row>
    <row r="2793" spans="8:12" x14ac:dyDescent="0.15">
      <c r="H2793" s="68" t="s">
        <v>3378</v>
      </c>
      <c r="K2793" s="68" t="s">
        <v>3378</v>
      </c>
      <c r="L2793" s="68" t="s">
        <v>3378</v>
      </c>
    </row>
    <row r="2794" spans="8:12" x14ac:dyDescent="0.15">
      <c r="H2794" s="68" t="s">
        <v>3379</v>
      </c>
      <c r="K2794" s="68" t="s">
        <v>3379</v>
      </c>
      <c r="L2794" s="68" t="s">
        <v>3379</v>
      </c>
    </row>
    <row r="2795" spans="8:12" x14ac:dyDescent="0.15">
      <c r="H2795" s="68" t="s">
        <v>3380</v>
      </c>
      <c r="K2795" s="68" t="s">
        <v>3380</v>
      </c>
      <c r="L2795" s="68" t="s">
        <v>3380</v>
      </c>
    </row>
    <row r="2796" spans="8:12" x14ac:dyDescent="0.15">
      <c r="H2796" s="68" t="s">
        <v>3381</v>
      </c>
      <c r="K2796" s="68" t="s">
        <v>3381</v>
      </c>
      <c r="L2796" s="68" t="s">
        <v>3381</v>
      </c>
    </row>
    <row r="2797" spans="8:12" x14ac:dyDescent="0.15">
      <c r="H2797" s="68" t="s">
        <v>3382</v>
      </c>
      <c r="K2797" s="68" t="s">
        <v>3382</v>
      </c>
      <c r="L2797" s="68" t="s">
        <v>3382</v>
      </c>
    </row>
    <row r="2798" spans="8:12" x14ac:dyDescent="0.15">
      <c r="H2798" s="68" t="s">
        <v>3383</v>
      </c>
      <c r="K2798" s="68" t="s">
        <v>3383</v>
      </c>
      <c r="L2798" s="68" t="s">
        <v>3383</v>
      </c>
    </row>
    <row r="2799" spans="8:12" x14ac:dyDescent="0.15">
      <c r="H2799" s="68" t="s">
        <v>3384</v>
      </c>
      <c r="K2799" s="68" t="s">
        <v>3384</v>
      </c>
      <c r="L2799" s="68" t="s">
        <v>3384</v>
      </c>
    </row>
    <row r="2800" spans="8:12" x14ac:dyDescent="0.15">
      <c r="H2800" s="68" t="s">
        <v>3385</v>
      </c>
      <c r="K2800" s="68" t="s">
        <v>3385</v>
      </c>
      <c r="L2800" s="68" t="s">
        <v>3385</v>
      </c>
    </row>
    <row r="2801" spans="8:12" x14ac:dyDescent="0.15">
      <c r="H2801" s="68" t="s">
        <v>3386</v>
      </c>
      <c r="K2801" s="68" t="s">
        <v>3386</v>
      </c>
      <c r="L2801" s="68" t="s">
        <v>3386</v>
      </c>
    </row>
    <row r="2802" spans="8:12" x14ac:dyDescent="0.15">
      <c r="H2802" s="68" t="s">
        <v>3387</v>
      </c>
      <c r="K2802" s="68" t="s">
        <v>3387</v>
      </c>
      <c r="L2802" s="68" t="s">
        <v>3387</v>
      </c>
    </row>
    <row r="2803" spans="8:12" x14ac:dyDescent="0.15">
      <c r="H2803" s="68" t="s">
        <v>3388</v>
      </c>
      <c r="K2803" s="68" t="s">
        <v>3388</v>
      </c>
      <c r="L2803" s="68" t="s">
        <v>3388</v>
      </c>
    </row>
    <row r="2804" spans="8:12" x14ac:dyDescent="0.15">
      <c r="H2804" s="68" t="s">
        <v>3389</v>
      </c>
      <c r="K2804" s="68" t="s">
        <v>3389</v>
      </c>
      <c r="L2804" s="68" t="s">
        <v>3389</v>
      </c>
    </row>
    <row r="2805" spans="8:12" x14ac:dyDescent="0.15">
      <c r="H2805" s="68" t="s">
        <v>3390</v>
      </c>
      <c r="K2805" s="68" t="s">
        <v>3390</v>
      </c>
      <c r="L2805" s="68" t="s">
        <v>3390</v>
      </c>
    </row>
    <row r="2806" spans="8:12" x14ac:dyDescent="0.15">
      <c r="H2806" s="68" t="s">
        <v>3391</v>
      </c>
      <c r="K2806" s="68" t="s">
        <v>3391</v>
      </c>
      <c r="L2806" s="68" t="s">
        <v>3391</v>
      </c>
    </row>
    <row r="2807" spans="8:12" x14ac:dyDescent="0.15">
      <c r="H2807" s="68" t="s">
        <v>3392</v>
      </c>
      <c r="K2807" s="68" t="s">
        <v>3392</v>
      </c>
      <c r="L2807" s="68" t="s">
        <v>3392</v>
      </c>
    </row>
    <row r="2808" spans="8:12" x14ac:dyDescent="0.15">
      <c r="H2808" s="68" t="s">
        <v>3393</v>
      </c>
      <c r="K2808" s="68" t="s">
        <v>3393</v>
      </c>
      <c r="L2808" s="68" t="s">
        <v>3393</v>
      </c>
    </row>
    <row r="2809" spans="8:12" x14ac:dyDescent="0.15">
      <c r="H2809" s="68" t="s">
        <v>3394</v>
      </c>
      <c r="K2809" s="68" t="s">
        <v>3394</v>
      </c>
      <c r="L2809" s="68" t="s">
        <v>3394</v>
      </c>
    </row>
    <row r="2810" spans="8:12" x14ac:dyDescent="0.15">
      <c r="H2810" s="68" t="s">
        <v>3395</v>
      </c>
      <c r="K2810" s="68" t="s">
        <v>3395</v>
      </c>
      <c r="L2810" s="68" t="s">
        <v>3395</v>
      </c>
    </row>
    <row r="2811" spans="8:12" x14ac:dyDescent="0.15">
      <c r="H2811" s="68" t="s">
        <v>3396</v>
      </c>
      <c r="K2811" s="68" t="s">
        <v>3396</v>
      </c>
      <c r="L2811" s="68" t="s">
        <v>3396</v>
      </c>
    </row>
    <row r="2812" spans="8:12" x14ac:dyDescent="0.15">
      <c r="H2812" s="68" t="s">
        <v>3397</v>
      </c>
      <c r="K2812" s="68" t="s">
        <v>3397</v>
      </c>
      <c r="L2812" s="68" t="s">
        <v>3397</v>
      </c>
    </row>
    <row r="2813" spans="8:12" x14ac:dyDescent="0.15">
      <c r="H2813" s="68" t="s">
        <v>3398</v>
      </c>
      <c r="K2813" s="68" t="s">
        <v>3398</v>
      </c>
      <c r="L2813" s="68" t="s">
        <v>3398</v>
      </c>
    </row>
    <row r="2814" spans="8:12" x14ac:dyDescent="0.15">
      <c r="H2814" s="68" t="s">
        <v>3399</v>
      </c>
      <c r="K2814" s="68" t="s">
        <v>3399</v>
      </c>
      <c r="L2814" s="68" t="s">
        <v>3399</v>
      </c>
    </row>
    <row r="2815" spans="8:12" x14ac:dyDescent="0.15">
      <c r="H2815" s="68" t="s">
        <v>3400</v>
      </c>
      <c r="K2815" s="68" t="s">
        <v>3400</v>
      </c>
      <c r="L2815" s="68" t="s">
        <v>3400</v>
      </c>
    </row>
    <row r="2816" spans="8:12" x14ac:dyDescent="0.15">
      <c r="H2816" s="68" t="s">
        <v>3401</v>
      </c>
      <c r="K2816" s="68" t="s">
        <v>3401</v>
      </c>
      <c r="L2816" s="68" t="s">
        <v>3401</v>
      </c>
    </row>
    <row r="2817" spans="8:12" x14ac:dyDescent="0.15">
      <c r="H2817" s="68" t="s">
        <v>3402</v>
      </c>
      <c r="K2817" s="68" t="s">
        <v>3402</v>
      </c>
      <c r="L2817" s="68" t="s">
        <v>3402</v>
      </c>
    </row>
    <row r="2818" spans="8:12" x14ac:dyDescent="0.15">
      <c r="H2818" s="68" t="s">
        <v>3403</v>
      </c>
      <c r="K2818" s="68" t="s">
        <v>3403</v>
      </c>
      <c r="L2818" s="68" t="s">
        <v>3403</v>
      </c>
    </row>
    <row r="2819" spans="8:12" x14ac:dyDescent="0.15">
      <c r="H2819" s="68" t="s">
        <v>3404</v>
      </c>
      <c r="K2819" s="68" t="s">
        <v>3404</v>
      </c>
      <c r="L2819" s="68" t="s">
        <v>3404</v>
      </c>
    </row>
    <row r="2820" spans="8:12" x14ac:dyDescent="0.15">
      <c r="H2820" s="68" t="s">
        <v>3405</v>
      </c>
      <c r="K2820" s="68" t="s">
        <v>3405</v>
      </c>
      <c r="L2820" s="68" t="s">
        <v>3405</v>
      </c>
    </row>
    <row r="2821" spans="8:12" x14ac:dyDescent="0.15">
      <c r="H2821" s="68" t="s">
        <v>3406</v>
      </c>
      <c r="K2821" s="68" t="s">
        <v>3406</v>
      </c>
      <c r="L2821" s="68" t="s">
        <v>3406</v>
      </c>
    </row>
    <row r="2822" spans="8:12" x14ac:dyDescent="0.15">
      <c r="H2822" s="68" t="s">
        <v>3407</v>
      </c>
      <c r="K2822" s="68" t="s">
        <v>3407</v>
      </c>
      <c r="L2822" s="68" t="s">
        <v>3407</v>
      </c>
    </row>
    <row r="2823" spans="8:12" x14ac:dyDescent="0.15">
      <c r="H2823" s="68" t="s">
        <v>3408</v>
      </c>
      <c r="K2823" s="68" t="s">
        <v>3408</v>
      </c>
      <c r="L2823" s="68" t="s">
        <v>3408</v>
      </c>
    </row>
    <row r="2824" spans="8:12" x14ac:dyDescent="0.15">
      <c r="H2824" s="68" t="s">
        <v>3409</v>
      </c>
      <c r="K2824" s="68" t="s">
        <v>3409</v>
      </c>
      <c r="L2824" s="68" t="s">
        <v>3409</v>
      </c>
    </row>
    <row r="2825" spans="8:12" x14ac:dyDescent="0.15">
      <c r="H2825" s="68" t="s">
        <v>3410</v>
      </c>
      <c r="K2825" s="68" t="s">
        <v>3410</v>
      </c>
      <c r="L2825" s="68" t="s">
        <v>3410</v>
      </c>
    </row>
    <row r="2826" spans="8:12" x14ac:dyDescent="0.15">
      <c r="H2826" s="68" t="s">
        <v>3411</v>
      </c>
      <c r="K2826" s="68" t="s">
        <v>3411</v>
      </c>
      <c r="L2826" s="68" t="s">
        <v>3411</v>
      </c>
    </row>
    <row r="2827" spans="8:12" x14ac:dyDescent="0.15">
      <c r="H2827" s="68" t="s">
        <v>3412</v>
      </c>
      <c r="K2827" s="68" t="s">
        <v>3412</v>
      </c>
      <c r="L2827" s="68" t="s">
        <v>3412</v>
      </c>
    </row>
    <row r="2828" spans="8:12" x14ac:dyDescent="0.15">
      <c r="H2828" s="68" t="s">
        <v>3413</v>
      </c>
      <c r="K2828" s="68" t="s">
        <v>3413</v>
      </c>
      <c r="L2828" s="68" t="s">
        <v>3413</v>
      </c>
    </row>
    <row r="2829" spans="8:12" x14ac:dyDescent="0.15">
      <c r="H2829" s="68" t="s">
        <v>3414</v>
      </c>
      <c r="K2829" s="68" t="s">
        <v>3414</v>
      </c>
      <c r="L2829" s="68" t="s">
        <v>3414</v>
      </c>
    </row>
    <row r="2830" spans="8:12" x14ac:dyDescent="0.15">
      <c r="H2830" s="68" t="s">
        <v>3415</v>
      </c>
      <c r="K2830" s="68" t="s">
        <v>3415</v>
      </c>
      <c r="L2830" s="68" t="s">
        <v>3415</v>
      </c>
    </row>
    <row r="2831" spans="8:12" x14ac:dyDescent="0.15">
      <c r="H2831" s="68" t="s">
        <v>3416</v>
      </c>
      <c r="K2831" s="68" t="s">
        <v>3416</v>
      </c>
      <c r="L2831" s="68" t="s">
        <v>3416</v>
      </c>
    </row>
    <row r="2832" spans="8:12" x14ac:dyDescent="0.15">
      <c r="H2832" s="68" t="s">
        <v>3417</v>
      </c>
      <c r="K2832" s="68" t="s">
        <v>3417</v>
      </c>
      <c r="L2832" s="68" t="s">
        <v>3417</v>
      </c>
    </row>
    <row r="2833" spans="8:12" x14ac:dyDescent="0.15">
      <c r="H2833" s="68" t="s">
        <v>3418</v>
      </c>
      <c r="K2833" s="68" t="s">
        <v>3418</v>
      </c>
      <c r="L2833" s="68" t="s">
        <v>3418</v>
      </c>
    </row>
    <row r="2834" spans="8:12" x14ac:dyDescent="0.15">
      <c r="H2834" s="68" t="s">
        <v>3419</v>
      </c>
      <c r="K2834" s="68" t="s">
        <v>3419</v>
      </c>
      <c r="L2834" s="68" t="s">
        <v>3419</v>
      </c>
    </row>
    <row r="2835" spans="8:12" x14ac:dyDescent="0.15">
      <c r="H2835" s="68" t="s">
        <v>3420</v>
      </c>
      <c r="K2835" s="68" t="s">
        <v>3420</v>
      </c>
      <c r="L2835" s="68" t="s">
        <v>3420</v>
      </c>
    </row>
    <row r="2836" spans="8:12" x14ac:dyDescent="0.15">
      <c r="H2836" s="68" t="s">
        <v>3421</v>
      </c>
      <c r="K2836" s="68" t="s">
        <v>3421</v>
      </c>
      <c r="L2836" s="68" t="s">
        <v>3421</v>
      </c>
    </row>
    <row r="2837" spans="8:12" x14ac:dyDescent="0.15">
      <c r="H2837" s="68" t="s">
        <v>3422</v>
      </c>
      <c r="K2837" s="68" t="s">
        <v>3422</v>
      </c>
      <c r="L2837" s="68" t="s">
        <v>3422</v>
      </c>
    </row>
    <row r="2838" spans="8:12" x14ac:dyDescent="0.15">
      <c r="H2838" s="68" t="s">
        <v>3423</v>
      </c>
      <c r="K2838" s="68" t="s">
        <v>3423</v>
      </c>
      <c r="L2838" s="68" t="s">
        <v>3423</v>
      </c>
    </row>
    <row r="2839" spans="8:12" x14ac:dyDescent="0.15">
      <c r="H2839" s="68" t="s">
        <v>3424</v>
      </c>
      <c r="K2839" s="68" t="s">
        <v>3424</v>
      </c>
      <c r="L2839" s="68" t="s">
        <v>3424</v>
      </c>
    </row>
    <row r="2840" spans="8:12" x14ac:dyDescent="0.15">
      <c r="H2840" s="68" t="s">
        <v>3425</v>
      </c>
      <c r="K2840" s="68" t="s">
        <v>3425</v>
      </c>
      <c r="L2840" s="68" t="s">
        <v>3425</v>
      </c>
    </row>
    <row r="2841" spans="8:12" x14ac:dyDescent="0.15">
      <c r="H2841" s="68" t="s">
        <v>3426</v>
      </c>
      <c r="K2841" s="68" t="s">
        <v>3426</v>
      </c>
      <c r="L2841" s="68" t="s">
        <v>3426</v>
      </c>
    </row>
    <row r="2842" spans="8:12" x14ac:dyDescent="0.15">
      <c r="H2842" s="68" t="s">
        <v>3427</v>
      </c>
      <c r="K2842" s="68" t="s">
        <v>3427</v>
      </c>
      <c r="L2842" s="68" t="s">
        <v>3427</v>
      </c>
    </row>
    <row r="2843" spans="8:12" x14ac:dyDescent="0.15">
      <c r="H2843" s="68" t="s">
        <v>3428</v>
      </c>
      <c r="K2843" s="68" t="s">
        <v>3428</v>
      </c>
      <c r="L2843" s="68" t="s">
        <v>3428</v>
      </c>
    </row>
    <row r="2844" spans="8:12" x14ac:dyDescent="0.15">
      <c r="H2844" s="68" t="s">
        <v>3429</v>
      </c>
      <c r="K2844" s="68" t="s">
        <v>3429</v>
      </c>
      <c r="L2844" s="68" t="s">
        <v>3429</v>
      </c>
    </row>
    <row r="2845" spans="8:12" x14ac:dyDescent="0.15">
      <c r="H2845" s="68" t="s">
        <v>3430</v>
      </c>
      <c r="K2845" s="68" t="s">
        <v>3430</v>
      </c>
      <c r="L2845" s="68" t="s">
        <v>3430</v>
      </c>
    </row>
    <row r="2846" spans="8:12" x14ac:dyDescent="0.15">
      <c r="H2846" s="68" t="s">
        <v>3431</v>
      </c>
      <c r="K2846" s="68" t="s">
        <v>3431</v>
      </c>
      <c r="L2846" s="68" t="s">
        <v>3431</v>
      </c>
    </row>
    <row r="2847" spans="8:12" x14ac:dyDescent="0.15">
      <c r="H2847" s="68" t="s">
        <v>3432</v>
      </c>
      <c r="K2847" s="68" t="s">
        <v>3432</v>
      </c>
      <c r="L2847" s="68" t="s">
        <v>3432</v>
      </c>
    </row>
    <row r="2848" spans="8:12" x14ac:dyDescent="0.15">
      <c r="H2848" s="68" t="s">
        <v>3433</v>
      </c>
      <c r="K2848" s="68" t="s">
        <v>3433</v>
      </c>
      <c r="L2848" s="68" t="s">
        <v>3433</v>
      </c>
    </row>
    <row r="2849" spans="8:12" x14ac:dyDescent="0.15">
      <c r="H2849" s="68" t="s">
        <v>3434</v>
      </c>
      <c r="K2849" s="68" t="s">
        <v>3434</v>
      </c>
      <c r="L2849" s="68" t="s">
        <v>3434</v>
      </c>
    </row>
    <row r="2850" spans="8:12" x14ac:dyDescent="0.15">
      <c r="H2850" s="68" t="s">
        <v>3435</v>
      </c>
      <c r="K2850" s="68" t="s">
        <v>3435</v>
      </c>
      <c r="L2850" s="68" t="s">
        <v>3435</v>
      </c>
    </row>
    <row r="2851" spans="8:12" x14ac:dyDescent="0.15">
      <c r="H2851" s="68" t="s">
        <v>3436</v>
      </c>
      <c r="K2851" s="68" t="s">
        <v>3436</v>
      </c>
      <c r="L2851" s="68" t="s">
        <v>3436</v>
      </c>
    </row>
    <row r="2852" spans="8:12" x14ac:dyDescent="0.15">
      <c r="H2852" s="68" t="s">
        <v>3437</v>
      </c>
      <c r="K2852" s="68" t="s">
        <v>3437</v>
      </c>
      <c r="L2852" s="68" t="s">
        <v>3437</v>
      </c>
    </row>
    <row r="2853" spans="8:12" x14ac:dyDescent="0.15">
      <c r="H2853" s="68" t="s">
        <v>3438</v>
      </c>
      <c r="K2853" s="68" t="s">
        <v>3438</v>
      </c>
      <c r="L2853" s="68" t="s">
        <v>3438</v>
      </c>
    </row>
    <row r="2854" spans="8:12" x14ac:dyDescent="0.15">
      <c r="H2854" s="68" t="s">
        <v>3439</v>
      </c>
      <c r="K2854" s="68" t="s">
        <v>3439</v>
      </c>
      <c r="L2854" s="68" t="s">
        <v>3439</v>
      </c>
    </row>
    <row r="2855" spans="8:12" x14ac:dyDescent="0.15">
      <c r="H2855" s="68" t="s">
        <v>3440</v>
      </c>
      <c r="K2855" s="68" t="s">
        <v>3440</v>
      </c>
      <c r="L2855" s="68" t="s">
        <v>3440</v>
      </c>
    </row>
    <row r="2856" spans="8:12" x14ac:dyDescent="0.15">
      <c r="H2856" s="68" t="s">
        <v>3441</v>
      </c>
      <c r="K2856" s="68" t="s">
        <v>3441</v>
      </c>
      <c r="L2856" s="68" t="s">
        <v>3441</v>
      </c>
    </row>
    <row r="2857" spans="8:12" x14ac:dyDescent="0.15">
      <c r="H2857" s="68" t="s">
        <v>3442</v>
      </c>
      <c r="K2857" s="68" t="s">
        <v>3442</v>
      </c>
      <c r="L2857" s="68" t="s">
        <v>3442</v>
      </c>
    </row>
    <row r="2858" spans="8:12" x14ac:dyDescent="0.15">
      <c r="H2858" s="68" t="s">
        <v>3443</v>
      </c>
      <c r="K2858" s="68" t="s">
        <v>3443</v>
      </c>
      <c r="L2858" s="68" t="s">
        <v>3443</v>
      </c>
    </row>
    <row r="2859" spans="8:12" x14ac:dyDescent="0.15">
      <c r="H2859" s="68" t="s">
        <v>3444</v>
      </c>
      <c r="K2859" s="68" t="s">
        <v>3444</v>
      </c>
      <c r="L2859" s="68" t="s">
        <v>3444</v>
      </c>
    </row>
    <row r="2860" spans="8:12" x14ac:dyDescent="0.15">
      <c r="H2860" s="68" t="s">
        <v>3445</v>
      </c>
      <c r="K2860" s="68" t="s">
        <v>3445</v>
      </c>
      <c r="L2860" s="68" t="s">
        <v>3445</v>
      </c>
    </row>
    <row r="2861" spans="8:12" x14ac:dyDescent="0.15">
      <c r="H2861" s="68" t="s">
        <v>3446</v>
      </c>
      <c r="K2861" s="68" t="s">
        <v>3446</v>
      </c>
      <c r="L2861" s="68" t="s">
        <v>3446</v>
      </c>
    </row>
    <row r="2862" spans="8:12" x14ac:dyDescent="0.15">
      <c r="H2862" s="68" t="s">
        <v>3447</v>
      </c>
      <c r="K2862" s="68" t="s">
        <v>3447</v>
      </c>
      <c r="L2862" s="68" t="s">
        <v>3447</v>
      </c>
    </row>
    <row r="2863" spans="8:12" x14ac:dyDescent="0.15">
      <c r="H2863" s="68" t="s">
        <v>3448</v>
      </c>
      <c r="K2863" s="68" t="s">
        <v>3448</v>
      </c>
      <c r="L2863" s="68" t="s">
        <v>3448</v>
      </c>
    </row>
    <row r="2864" spans="8:12" x14ac:dyDescent="0.15">
      <c r="H2864" s="68" t="s">
        <v>3449</v>
      </c>
      <c r="K2864" s="68" t="s">
        <v>3449</v>
      </c>
      <c r="L2864" s="68" t="s">
        <v>3449</v>
      </c>
    </row>
    <row r="2865" spans="8:12" x14ac:dyDescent="0.15">
      <c r="H2865" s="68" t="s">
        <v>3450</v>
      </c>
      <c r="K2865" s="68" t="s">
        <v>3450</v>
      </c>
      <c r="L2865" s="68" t="s">
        <v>3450</v>
      </c>
    </row>
    <row r="2866" spans="8:12" x14ac:dyDescent="0.15">
      <c r="H2866" s="68" t="s">
        <v>3451</v>
      </c>
      <c r="K2866" s="68" t="s">
        <v>3451</v>
      </c>
      <c r="L2866" s="68" t="s">
        <v>3451</v>
      </c>
    </row>
    <row r="2867" spans="8:12" x14ac:dyDescent="0.15">
      <c r="H2867" s="68" t="s">
        <v>3452</v>
      </c>
      <c r="K2867" s="68" t="s">
        <v>3452</v>
      </c>
      <c r="L2867" s="68" t="s">
        <v>3452</v>
      </c>
    </row>
    <row r="2868" spans="8:12" x14ac:dyDescent="0.15">
      <c r="H2868" s="68" t="s">
        <v>3453</v>
      </c>
      <c r="K2868" s="68" t="s">
        <v>3453</v>
      </c>
      <c r="L2868" s="68" t="s">
        <v>3453</v>
      </c>
    </row>
    <row r="2869" spans="8:12" x14ac:dyDescent="0.15">
      <c r="H2869" s="68" t="s">
        <v>3454</v>
      </c>
      <c r="K2869" s="68" t="s">
        <v>3454</v>
      </c>
      <c r="L2869" s="68" t="s">
        <v>3454</v>
      </c>
    </row>
    <row r="2870" spans="8:12" x14ac:dyDescent="0.15">
      <c r="H2870" s="68" t="s">
        <v>3455</v>
      </c>
      <c r="K2870" s="68" t="s">
        <v>3455</v>
      </c>
      <c r="L2870" s="68" t="s">
        <v>3455</v>
      </c>
    </row>
    <row r="2871" spans="8:12" x14ac:dyDescent="0.15">
      <c r="H2871" s="68" t="s">
        <v>3456</v>
      </c>
      <c r="K2871" s="68" t="s">
        <v>3456</v>
      </c>
      <c r="L2871" s="68" t="s">
        <v>3456</v>
      </c>
    </row>
    <row r="2872" spans="8:12" x14ac:dyDescent="0.15">
      <c r="H2872" s="68" t="s">
        <v>3457</v>
      </c>
      <c r="K2872" s="68" t="s">
        <v>3457</v>
      </c>
      <c r="L2872" s="68" t="s">
        <v>3457</v>
      </c>
    </row>
    <row r="2873" spans="8:12" x14ac:dyDescent="0.15">
      <c r="H2873" s="68" t="s">
        <v>3458</v>
      </c>
      <c r="K2873" s="68" t="s">
        <v>3458</v>
      </c>
      <c r="L2873" s="68" t="s">
        <v>3458</v>
      </c>
    </row>
    <row r="2874" spans="8:12" x14ac:dyDescent="0.15">
      <c r="H2874" s="68" t="s">
        <v>3459</v>
      </c>
      <c r="K2874" s="68" t="s">
        <v>3459</v>
      </c>
      <c r="L2874" s="68" t="s">
        <v>3459</v>
      </c>
    </row>
    <row r="2875" spans="8:12" x14ac:dyDescent="0.15">
      <c r="H2875" s="68" t="s">
        <v>3460</v>
      </c>
      <c r="K2875" s="68" t="s">
        <v>3460</v>
      </c>
      <c r="L2875" s="68" t="s">
        <v>3460</v>
      </c>
    </row>
    <row r="2876" spans="8:12" x14ac:dyDescent="0.15">
      <c r="H2876" s="68" t="s">
        <v>3461</v>
      </c>
      <c r="K2876" s="68" t="s">
        <v>3461</v>
      </c>
      <c r="L2876" s="68" t="s">
        <v>3461</v>
      </c>
    </row>
    <row r="2877" spans="8:12" x14ac:dyDescent="0.15">
      <c r="H2877" s="68" t="s">
        <v>3462</v>
      </c>
      <c r="K2877" s="68" t="s">
        <v>3462</v>
      </c>
      <c r="L2877" s="68" t="s">
        <v>3462</v>
      </c>
    </row>
    <row r="2878" spans="8:12" x14ac:dyDescent="0.15">
      <c r="H2878" s="68" t="s">
        <v>3463</v>
      </c>
      <c r="K2878" s="68" t="s">
        <v>3463</v>
      </c>
      <c r="L2878" s="68" t="s">
        <v>3463</v>
      </c>
    </row>
    <row r="2879" spans="8:12" x14ac:dyDescent="0.15">
      <c r="H2879" s="68" t="s">
        <v>3464</v>
      </c>
      <c r="K2879" s="68" t="s">
        <v>3464</v>
      </c>
      <c r="L2879" s="68" t="s">
        <v>3464</v>
      </c>
    </row>
    <row r="2880" spans="8:12" x14ac:dyDescent="0.15">
      <c r="H2880" s="68" t="s">
        <v>3465</v>
      </c>
      <c r="K2880" s="68" t="s">
        <v>3465</v>
      </c>
      <c r="L2880" s="68" t="s">
        <v>3465</v>
      </c>
    </row>
    <row r="2881" spans="8:12" x14ac:dyDescent="0.15">
      <c r="H2881" s="68" t="s">
        <v>3466</v>
      </c>
      <c r="K2881" s="68" t="s">
        <v>3466</v>
      </c>
      <c r="L2881" s="68" t="s">
        <v>3466</v>
      </c>
    </row>
    <row r="2882" spans="8:12" x14ac:dyDescent="0.15">
      <c r="H2882" s="68" t="s">
        <v>3467</v>
      </c>
      <c r="K2882" s="68" t="s">
        <v>3467</v>
      </c>
      <c r="L2882" s="68" t="s">
        <v>3467</v>
      </c>
    </row>
    <row r="2883" spans="8:12" x14ac:dyDescent="0.15">
      <c r="H2883" s="68" t="s">
        <v>3468</v>
      </c>
      <c r="K2883" s="68" t="s">
        <v>3468</v>
      </c>
      <c r="L2883" s="68" t="s">
        <v>3468</v>
      </c>
    </row>
    <row r="2884" spans="8:12" x14ac:dyDescent="0.15">
      <c r="H2884" s="68" t="s">
        <v>3469</v>
      </c>
      <c r="K2884" s="68" t="s">
        <v>3469</v>
      </c>
      <c r="L2884" s="68" t="s">
        <v>3469</v>
      </c>
    </row>
    <row r="2885" spans="8:12" x14ac:dyDescent="0.15">
      <c r="H2885" s="68" t="s">
        <v>3470</v>
      </c>
      <c r="K2885" s="68" t="s">
        <v>3470</v>
      </c>
      <c r="L2885" s="68" t="s">
        <v>3470</v>
      </c>
    </row>
    <row r="2886" spans="8:12" x14ac:dyDescent="0.15">
      <c r="H2886" s="68" t="s">
        <v>3471</v>
      </c>
      <c r="K2886" s="68" t="s">
        <v>3471</v>
      </c>
      <c r="L2886" s="68" t="s">
        <v>3471</v>
      </c>
    </row>
    <row r="2887" spans="8:12" x14ac:dyDescent="0.15">
      <c r="H2887" s="68" t="s">
        <v>3472</v>
      </c>
      <c r="K2887" s="68" t="s">
        <v>3472</v>
      </c>
      <c r="L2887" s="68" t="s">
        <v>3472</v>
      </c>
    </row>
    <row r="2888" spans="8:12" x14ac:dyDescent="0.15">
      <c r="H2888" s="68" t="s">
        <v>3473</v>
      </c>
      <c r="K2888" s="68" t="s">
        <v>3473</v>
      </c>
      <c r="L2888" s="68" t="s">
        <v>3473</v>
      </c>
    </row>
    <row r="2889" spans="8:12" x14ac:dyDescent="0.15">
      <c r="H2889" s="68" t="s">
        <v>3474</v>
      </c>
      <c r="K2889" s="68" t="s">
        <v>3474</v>
      </c>
      <c r="L2889" s="68" t="s">
        <v>3474</v>
      </c>
    </row>
    <row r="2890" spans="8:12" x14ac:dyDescent="0.15">
      <c r="H2890" s="68" t="s">
        <v>3475</v>
      </c>
      <c r="K2890" s="68" t="s">
        <v>3475</v>
      </c>
      <c r="L2890" s="68" t="s">
        <v>3475</v>
      </c>
    </row>
    <row r="2891" spans="8:12" x14ac:dyDescent="0.15">
      <c r="H2891" s="68" t="s">
        <v>3476</v>
      </c>
      <c r="K2891" s="68" t="s">
        <v>3476</v>
      </c>
      <c r="L2891" s="68" t="s">
        <v>3476</v>
      </c>
    </row>
    <row r="2892" spans="8:12" x14ac:dyDescent="0.15">
      <c r="H2892" s="68" t="s">
        <v>3477</v>
      </c>
      <c r="K2892" s="68" t="s">
        <v>3477</v>
      </c>
      <c r="L2892" s="68" t="s">
        <v>3477</v>
      </c>
    </row>
    <row r="2893" spans="8:12" x14ac:dyDescent="0.15">
      <c r="H2893" s="68" t="s">
        <v>3478</v>
      </c>
      <c r="K2893" s="68" t="s">
        <v>3478</v>
      </c>
      <c r="L2893" s="68" t="s">
        <v>3478</v>
      </c>
    </row>
    <row r="2894" spans="8:12" x14ac:dyDescent="0.15">
      <c r="H2894" s="68" t="s">
        <v>3479</v>
      </c>
      <c r="K2894" s="68" t="s">
        <v>3479</v>
      </c>
      <c r="L2894" s="68" t="s">
        <v>3479</v>
      </c>
    </row>
    <row r="2895" spans="8:12" x14ac:dyDescent="0.15">
      <c r="H2895" s="68" t="s">
        <v>3480</v>
      </c>
      <c r="K2895" s="68" t="s">
        <v>3480</v>
      </c>
      <c r="L2895" s="68" t="s">
        <v>3480</v>
      </c>
    </row>
    <row r="2896" spans="8:12" x14ac:dyDescent="0.15">
      <c r="H2896" s="68" t="s">
        <v>3481</v>
      </c>
      <c r="K2896" s="68" t="s">
        <v>3481</v>
      </c>
      <c r="L2896" s="68" t="s">
        <v>3481</v>
      </c>
    </row>
    <row r="2897" spans="8:12" x14ac:dyDescent="0.15">
      <c r="H2897" s="68" t="s">
        <v>3482</v>
      </c>
      <c r="K2897" s="68" t="s">
        <v>3482</v>
      </c>
      <c r="L2897" s="68" t="s">
        <v>3482</v>
      </c>
    </row>
    <row r="2898" spans="8:12" x14ac:dyDescent="0.15">
      <c r="H2898" s="68" t="s">
        <v>3483</v>
      </c>
      <c r="K2898" s="68" t="s">
        <v>3483</v>
      </c>
      <c r="L2898" s="68" t="s">
        <v>3483</v>
      </c>
    </row>
    <row r="2899" spans="8:12" x14ac:dyDescent="0.15">
      <c r="H2899" s="68" t="s">
        <v>3484</v>
      </c>
      <c r="K2899" s="68" t="s">
        <v>3484</v>
      </c>
      <c r="L2899" s="68" t="s">
        <v>3484</v>
      </c>
    </row>
    <row r="2900" spans="8:12" x14ac:dyDescent="0.15">
      <c r="H2900" s="68" t="s">
        <v>3485</v>
      </c>
      <c r="K2900" s="68" t="s">
        <v>3485</v>
      </c>
      <c r="L2900" s="68" t="s">
        <v>3485</v>
      </c>
    </row>
    <row r="2901" spans="8:12" x14ac:dyDescent="0.15">
      <c r="H2901" s="68" t="s">
        <v>3486</v>
      </c>
      <c r="K2901" s="68" t="s">
        <v>3486</v>
      </c>
      <c r="L2901" s="68" t="s">
        <v>3486</v>
      </c>
    </row>
    <row r="2902" spans="8:12" x14ac:dyDescent="0.15">
      <c r="H2902" s="68" t="s">
        <v>3487</v>
      </c>
      <c r="K2902" s="68" t="s">
        <v>3487</v>
      </c>
      <c r="L2902" s="68" t="s">
        <v>3487</v>
      </c>
    </row>
    <row r="2903" spans="8:12" x14ac:dyDescent="0.15">
      <c r="H2903" s="68" t="s">
        <v>3488</v>
      </c>
      <c r="K2903" s="68" t="s">
        <v>3488</v>
      </c>
      <c r="L2903" s="68" t="s">
        <v>3488</v>
      </c>
    </row>
    <row r="2904" spans="8:12" x14ac:dyDescent="0.15">
      <c r="H2904" s="68" t="s">
        <v>3489</v>
      </c>
      <c r="K2904" s="68" t="s">
        <v>3489</v>
      </c>
      <c r="L2904" s="68" t="s">
        <v>3489</v>
      </c>
    </row>
    <row r="2905" spans="8:12" x14ac:dyDescent="0.15">
      <c r="H2905" s="68" t="s">
        <v>3490</v>
      </c>
      <c r="K2905" s="68" t="s">
        <v>3490</v>
      </c>
      <c r="L2905" s="68" t="s">
        <v>3490</v>
      </c>
    </row>
    <row r="2906" spans="8:12" x14ac:dyDescent="0.15">
      <c r="H2906" s="68" t="s">
        <v>3491</v>
      </c>
      <c r="K2906" s="68" t="s">
        <v>3491</v>
      </c>
      <c r="L2906" s="68" t="s">
        <v>3491</v>
      </c>
    </row>
    <row r="2907" spans="8:12" x14ac:dyDescent="0.15">
      <c r="H2907" s="68" t="s">
        <v>3492</v>
      </c>
      <c r="K2907" s="68" t="s">
        <v>3492</v>
      </c>
      <c r="L2907" s="68" t="s">
        <v>3492</v>
      </c>
    </row>
    <row r="2908" spans="8:12" x14ac:dyDescent="0.15">
      <c r="H2908" s="68" t="s">
        <v>3493</v>
      </c>
      <c r="K2908" s="68" t="s">
        <v>3493</v>
      </c>
      <c r="L2908" s="68" t="s">
        <v>3493</v>
      </c>
    </row>
    <row r="2909" spans="8:12" x14ac:dyDescent="0.15">
      <c r="H2909" s="68" t="s">
        <v>3494</v>
      </c>
      <c r="K2909" s="68" t="s">
        <v>3494</v>
      </c>
      <c r="L2909" s="68" t="s">
        <v>3494</v>
      </c>
    </row>
    <row r="2910" spans="8:12" x14ac:dyDescent="0.15">
      <c r="H2910" s="68" t="s">
        <v>3495</v>
      </c>
      <c r="K2910" s="68" t="s">
        <v>3495</v>
      </c>
      <c r="L2910" s="68" t="s">
        <v>3495</v>
      </c>
    </row>
    <row r="2911" spans="8:12" x14ac:dyDescent="0.15">
      <c r="H2911" s="68" t="s">
        <v>3496</v>
      </c>
      <c r="K2911" s="68" t="s">
        <v>3496</v>
      </c>
      <c r="L2911" s="68" t="s">
        <v>3496</v>
      </c>
    </row>
    <row r="2912" spans="8:12" x14ac:dyDescent="0.15">
      <c r="H2912" s="68" t="s">
        <v>3497</v>
      </c>
      <c r="K2912" s="68" t="s">
        <v>3497</v>
      </c>
      <c r="L2912" s="68" t="s">
        <v>3497</v>
      </c>
    </row>
    <row r="2913" spans="8:12" x14ac:dyDescent="0.15">
      <c r="H2913" s="68" t="s">
        <v>3498</v>
      </c>
      <c r="K2913" s="68" t="s">
        <v>3498</v>
      </c>
      <c r="L2913" s="68" t="s">
        <v>3498</v>
      </c>
    </row>
    <row r="2914" spans="8:12" x14ac:dyDescent="0.15">
      <c r="H2914" s="68" t="s">
        <v>3499</v>
      </c>
      <c r="K2914" s="68" t="s">
        <v>3499</v>
      </c>
      <c r="L2914" s="68" t="s">
        <v>3499</v>
      </c>
    </row>
    <row r="2915" spans="8:12" x14ac:dyDescent="0.15">
      <c r="H2915" s="68" t="s">
        <v>3500</v>
      </c>
      <c r="K2915" s="68" t="s">
        <v>3500</v>
      </c>
      <c r="L2915" s="68" t="s">
        <v>3500</v>
      </c>
    </row>
    <row r="2916" spans="8:12" x14ac:dyDescent="0.15">
      <c r="H2916" s="68" t="s">
        <v>3501</v>
      </c>
      <c r="K2916" s="68" t="s">
        <v>3501</v>
      </c>
      <c r="L2916" s="68" t="s">
        <v>3501</v>
      </c>
    </row>
    <row r="2917" spans="8:12" x14ac:dyDescent="0.15">
      <c r="H2917" s="68" t="s">
        <v>3502</v>
      </c>
      <c r="K2917" s="68" t="s">
        <v>3502</v>
      </c>
      <c r="L2917" s="68" t="s">
        <v>3502</v>
      </c>
    </row>
    <row r="2918" spans="8:12" x14ac:dyDescent="0.15">
      <c r="H2918" s="68" t="s">
        <v>3503</v>
      </c>
      <c r="K2918" s="68" t="s">
        <v>3503</v>
      </c>
      <c r="L2918" s="68" t="s">
        <v>3503</v>
      </c>
    </row>
    <row r="2919" spans="8:12" x14ac:dyDescent="0.15">
      <c r="H2919" s="68" t="s">
        <v>3504</v>
      </c>
      <c r="K2919" s="68" t="s">
        <v>3504</v>
      </c>
      <c r="L2919" s="68" t="s">
        <v>3504</v>
      </c>
    </row>
    <row r="2920" spans="8:12" x14ac:dyDescent="0.15">
      <c r="H2920" s="68" t="s">
        <v>3505</v>
      </c>
      <c r="K2920" s="68" t="s">
        <v>3505</v>
      </c>
      <c r="L2920" s="68" t="s">
        <v>3505</v>
      </c>
    </row>
    <row r="2921" spans="8:12" x14ac:dyDescent="0.15">
      <c r="H2921" s="68" t="s">
        <v>3506</v>
      </c>
      <c r="K2921" s="68" t="s">
        <v>3506</v>
      </c>
      <c r="L2921" s="68" t="s">
        <v>3506</v>
      </c>
    </row>
    <row r="2922" spans="8:12" x14ac:dyDescent="0.15">
      <c r="H2922" s="68" t="s">
        <v>3507</v>
      </c>
      <c r="K2922" s="68" t="s">
        <v>3507</v>
      </c>
      <c r="L2922" s="68" t="s">
        <v>3507</v>
      </c>
    </row>
    <row r="2923" spans="8:12" x14ac:dyDescent="0.15">
      <c r="H2923" s="68" t="s">
        <v>3508</v>
      </c>
      <c r="K2923" s="68" t="s">
        <v>3508</v>
      </c>
      <c r="L2923" s="68" t="s">
        <v>3508</v>
      </c>
    </row>
    <row r="2924" spans="8:12" x14ac:dyDescent="0.15">
      <c r="H2924" s="68" t="s">
        <v>3509</v>
      </c>
      <c r="K2924" s="68" t="s">
        <v>3509</v>
      </c>
      <c r="L2924" s="68" t="s">
        <v>3509</v>
      </c>
    </row>
    <row r="2925" spans="8:12" x14ac:dyDescent="0.15">
      <c r="H2925" s="68" t="s">
        <v>3510</v>
      </c>
      <c r="K2925" s="68" t="s">
        <v>3510</v>
      </c>
      <c r="L2925" s="68" t="s">
        <v>3510</v>
      </c>
    </row>
    <row r="2926" spans="8:12" x14ac:dyDescent="0.15">
      <c r="H2926" s="68" t="s">
        <v>3511</v>
      </c>
      <c r="K2926" s="68" t="s">
        <v>3511</v>
      </c>
      <c r="L2926" s="68" t="s">
        <v>3511</v>
      </c>
    </row>
    <row r="2927" spans="8:12" x14ac:dyDescent="0.15">
      <c r="H2927" s="68" t="s">
        <v>3512</v>
      </c>
      <c r="K2927" s="68" t="s">
        <v>3512</v>
      </c>
      <c r="L2927" s="68" t="s">
        <v>3512</v>
      </c>
    </row>
    <row r="2928" spans="8:12" x14ac:dyDescent="0.15">
      <c r="H2928" s="68" t="s">
        <v>3513</v>
      </c>
      <c r="K2928" s="68" t="s">
        <v>3513</v>
      </c>
      <c r="L2928" s="68" t="s">
        <v>3513</v>
      </c>
    </row>
    <row r="2929" spans="8:12" x14ac:dyDescent="0.15">
      <c r="H2929" s="68" t="s">
        <v>3514</v>
      </c>
      <c r="K2929" s="68" t="s">
        <v>3514</v>
      </c>
      <c r="L2929" s="68" t="s">
        <v>3514</v>
      </c>
    </row>
    <row r="2930" spans="8:12" x14ac:dyDescent="0.15">
      <c r="H2930" s="68" t="s">
        <v>3515</v>
      </c>
      <c r="K2930" s="68" t="s">
        <v>3515</v>
      </c>
      <c r="L2930" s="68" t="s">
        <v>3515</v>
      </c>
    </row>
    <row r="2931" spans="8:12" x14ac:dyDescent="0.15">
      <c r="H2931" s="68" t="s">
        <v>3516</v>
      </c>
      <c r="K2931" s="68" t="s">
        <v>3516</v>
      </c>
      <c r="L2931" s="68" t="s">
        <v>3516</v>
      </c>
    </row>
    <row r="2932" spans="8:12" x14ac:dyDescent="0.15">
      <c r="H2932" s="68" t="s">
        <v>3517</v>
      </c>
      <c r="K2932" s="68" t="s">
        <v>3517</v>
      </c>
      <c r="L2932" s="68" t="s">
        <v>3517</v>
      </c>
    </row>
    <row r="2933" spans="8:12" x14ac:dyDescent="0.15">
      <c r="H2933" s="68" t="s">
        <v>3518</v>
      </c>
      <c r="K2933" s="68" t="s">
        <v>3518</v>
      </c>
      <c r="L2933" s="68" t="s">
        <v>3518</v>
      </c>
    </row>
    <row r="2934" spans="8:12" x14ac:dyDescent="0.15">
      <c r="H2934" s="68" t="s">
        <v>3519</v>
      </c>
      <c r="K2934" s="68" t="s">
        <v>3519</v>
      </c>
      <c r="L2934" s="68" t="s">
        <v>3519</v>
      </c>
    </row>
    <row r="2935" spans="8:12" x14ac:dyDescent="0.15">
      <c r="H2935" s="68" t="s">
        <v>3520</v>
      </c>
      <c r="K2935" s="68" t="s">
        <v>3520</v>
      </c>
      <c r="L2935" s="68" t="s">
        <v>3520</v>
      </c>
    </row>
    <row r="2936" spans="8:12" x14ac:dyDescent="0.15">
      <c r="H2936" s="68" t="s">
        <v>3521</v>
      </c>
      <c r="K2936" s="68" t="s">
        <v>3521</v>
      </c>
      <c r="L2936" s="68" t="s">
        <v>3521</v>
      </c>
    </row>
    <row r="2937" spans="8:12" x14ac:dyDescent="0.15">
      <c r="H2937" s="68" t="s">
        <v>3522</v>
      </c>
      <c r="K2937" s="68" t="s">
        <v>3522</v>
      </c>
      <c r="L2937" s="68" t="s">
        <v>3522</v>
      </c>
    </row>
    <row r="2938" spans="8:12" x14ac:dyDescent="0.15">
      <c r="H2938" s="68" t="s">
        <v>3523</v>
      </c>
      <c r="K2938" s="68" t="s">
        <v>3523</v>
      </c>
      <c r="L2938" s="68" t="s">
        <v>3523</v>
      </c>
    </row>
    <row r="2939" spans="8:12" x14ac:dyDescent="0.15">
      <c r="H2939" s="68" t="s">
        <v>3524</v>
      </c>
      <c r="K2939" s="68" t="s">
        <v>3524</v>
      </c>
      <c r="L2939" s="68" t="s">
        <v>3524</v>
      </c>
    </row>
    <row r="2940" spans="8:12" x14ac:dyDescent="0.15">
      <c r="H2940" s="68" t="s">
        <v>3525</v>
      </c>
      <c r="K2940" s="68" t="s">
        <v>3525</v>
      </c>
      <c r="L2940" s="68" t="s">
        <v>3525</v>
      </c>
    </row>
    <row r="2941" spans="8:12" x14ac:dyDescent="0.15">
      <c r="H2941" s="68" t="s">
        <v>3526</v>
      </c>
      <c r="K2941" s="68" t="s">
        <v>3526</v>
      </c>
      <c r="L2941" s="68" t="s">
        <v>3526</v>
      </c>
    </row>
    <row r="2942" spans="8:12" x14ac:dyDescent="0.15">
      <c r="H2942" s="68" t="s">
        <v>3527</v>
      </c>
      <c r="K2942" s="68" t="s">
        <v>3527</v>
      </c>
      <c r="L2942" s="68" t="s">
        <v>3527</v>
      </c>
    </row>
    <row r="2943" spans="8:12" x14ac:dyDescent="0.15">
      <c r="H2943" s="68" t="s">
        <v>3528</v>
      </c>
      <c r="K2943" s="68" t="s">
        <v>3528</v>
      </c>
      <c r="L2943" s="68" t="s">
        <v>3528</v>
      </c>
    </row>
    <row r="2944" spans="8:12" x14ac:dyDescent="0.15">
      <c r="H2944" s="68" t="s">
        <v>3529</v>
      </c>
      <c r="K2944" s="68" t="s">
        <v>3529</v>
      </c>
      <c r="L2944" s="68" t="s">
        <v>3529</v>
      </c>
    </row>
    <row r="2945" spans="8:12" x14ac:dyDescent="0.15">
      <c r="H2945" s="68" t="s">
        <v>3530</v>
      </c>
      <c r="K2945" s="68" t="s">
        <v>3530</v>
      </c>
      <c r="L2945" s="68" t="s">
        <v>3530</v>
      </c>
    </row>
    <row r="2946" spans="8:12" x14ac:dyDescent="0.15">
      <c r="H2946" s="68" t="s">
        <v>3531</v>
      </c>
      <c r="K2946" s="68" t="s">
        <v>3531</v>
      </c>
      <c r="L2946" s="68" t="s">
        <v>3531</v>
      </c>
    </row>
    <row r="2947" spans="8:12" x14ac:dyDescent="0.15">
      <c r="H2947" s="68" t="s">
        <v>3532</v>
      </c>
      <c r="K2947" s="68" t="s">
        <v>3532</v>
      </c>
      <c r="L2947" s="68" t="s">
        <v>3532</v>
      </c>
    </row>
    <row r="2948" spans="8:12" x14ac:dyDescent="0.15">
      <c r="H2948" s="68" t="s">
        <v>3533</v>
      </c>
      <c r="K2948" s="68" t="s">
        <v>3533</v>
      </c>
      <c r="L2948" s="68" t="s">
        <v>3533</v>
      </c>
    </row>
    <row r="2949" spans="8:12" x14ac:dyDescent="0.15">
      <c r="H2949" s="68" t="s">
        <v>3534</v>
      </c>
      <c r="K2949" s="68" t="s">
        <v>3534</v>
      </c>
      <c r="L2949" s="68" t="s">
        <v>3534</v>
      </c>
    </row>
    <row r="2950" spans="8:12" x14ac:dyDescent="0.15">
      <c r="H2950" s="68" t="s">
        <v>3535</v>
      </c>
      <c r="K2950" s="68" t="s">
        <v>3535</v>
      </c>
      <c r="L2950" s="68" t="s">
        <v>3535</v>
      </c>
    </row>
    <row r="2951" spans="8:12" x14ac:dyDescent="0.15">
      <c r="H2951" s="68" t="s">
        <v>3536</v>
      </c>
      <c r="K2951" s="68" t="s">
        <v>3536</v>
      </c>
      <c r="L2951" s="68" t="s">
        <v>3536</v>
      </c>
    </row>
    <row r="2952" spans="8:12" x14ac:dyDescent="0.15">
      <c r="H2952" s="68" t="s">
        <v>3537</v>
      </c>
      <c r="K2952" s="68" t="s">
        <v>3537</v>
      </c>
      <c r="L2952" s="68" t="s">
        <v>3537</v>
      </c>
    </row>
    <row r="2953" spans="8:12" x14ac:dyDescent="0.15">
      <c r="H2953" s="68" t="s">
        <v>3538</v>
      </c>
      <c r="K2953" s="68" t="s">
        <v>3538</v>
      </c>
      <c r="L2953" s="68" t="s">
        <v>3538</v>
      </c>
    </row>
    <row r="2954" spans="8:12" x14ac:dyDescent="0.15">
      <c r="H2954" s="68" t="s">
        <v>3539</v>
      </c>
      <c r="K2954" s="68" t="s">
        <v>3539</v>
      </c>
      <c r="L2954" s="68" t="s">
        <v>3539</v>
      </c>
    </row>
    <row r="2955" spans="8:12" x14ac:dyDescent="0.15">
      <c r="H2955" s="68" t="s">
        <v>3540</v>
      </c>
      <c r="K2955" s="68" t="s">
        <v>3540</v>
      </c>
      <c r="L2955" s="68" t="s">
        <v>3540</v>
      </c>
    </row>
    <row r="2956" spans="8:12" x14ac:dyDescent="0.15">
      <c r="H2956" s="68" t="s">
        <v>3541</v>
      </c>
      <c r="K2956" s="68" t="s">
        <v>3541</v>
      </c>
      <c r="L2956" s="68" t="s">
        <v>3541</v>
      </c>
    </row>
    <row r="2957" spans="8:12" x14ac:dyDescent="0.15">
      <c r="H2957" s="68" t="s">
        <v>3542</v>
      </c>
      <c r="K2957" s="68" t="s">
        <v>3542</v>
      </c>
      <c r="L2957" s="68" t="s">
        <v>3542</v>
      </c>
    </row>
    <row r="2958" spans="8:12" x14ac:dyDescent="0.15">
      <c r="H2958" s="68" t="s">
        <v>3543</v>
      </c>
      <c r="K2958" s="68" t="s">
        <v>3543</v>
      </c>
      <c r="L2958" s="68" t="s">
        <v>3543</v>
      </c>
    </row>
    <row r="2959" spans="8:12" x14ac:dyDescent="0.15">
      <c r="H2959" s="68" t="s">
        <v>3544</v>
      </c>
      <c r="K2959" s="68" t="s">
        <v>3544</v>
      </c>
      <c r="L2959" s="68" t="s">
        <v>3544</v>
      </c>
    </row>
    <row r="2960" spans="8:12" x14ac:dyDescent="0.15">
      <c r="H2960" s="68" t="s">
        <v>3545</v>
      </c>
      <c r="K2960" s="68" t="s">
        <v>3545</v>
      </c>
      <c r="L2960" s="68" t="s">
        <v>3545</v>
      </c>
    </row>
    <row r="2961" spans="8:12" x14ac:dyDescent="0.15">
      <c r="H2961" s="68" t="s">
        <v>3546</v>
      </c>
      <c r="K2961" s="68" t="s">
        <v>3546</v>
      </c>
      <c r="L2961" s="68" t="s">
        <v>3546</v>
      </c>
    </row>
    <row r="2962" spans="8:12" x14ac:dyDescent="0.15">
      <c r="H2962" s="68" t="s">
        <v>3547</v>
      </c>
      <c r="K2962" s="68" t="s">
        <v>3547</v>
      </c>
      <c r="L2962" s="68" t="s">
        <v>3547</v>
      </c>
    </row>
    <row r="2963" spans="8:12" x14ac:dyDescent="0.15">
      <c r="H2963" s="68" t="s">
        <v>3548</v>
      </c>
      <c r="K2963" s="68" t="s">
        <v>3548</v>
      </c>
      <c r="L2963" s="68" t="s">
        <v>3548</v>
      </c>
    </row>
    <row r="2964" spans="8:12" x14ac:dyDescent="0.15">
      <c r="H2964" s="68" t="s">
        <v>3549</v>
      </c>
      <c r="K2964" s="68" t="s">
        <v>3549</v>
      </c>
      <c r="L2964" s="68" t="s">
        <v>3549</v>
      </c>
    </row>
    <row r="2965" spans="8:12" x14ac:dyDescent="0.15">
      <c r="H2965" s="68" t="s">
        <v>3550</v>
      </c>
      <c r="K2965" s="68" t="s">
        <v>3550</v>
      </c>
      <c r="L2965" s="68" t="s">
        <v>3550</v>
      </c>
    </row>
    <row r="2966" spans="8:12" x14ac:dyDescent="0.15">
      <c r="H2966" s="68" t="s">
        <v>3551</v>
      </c>
      <c r="K2966" s="68" t="s">
        <v>3551</v>
      </c>
      <c r="L2966" s="68" t="s">
        <v>3551</v>
      </c>
    </row>
    <row r="2967" spans="8:12" x14ac:dyDescent="0.15">
      <c r="H2967" s="68" t="s">
        <v>3552</v>
      </c>
      <c r="K2967" s="68" t="s">
        <v>3552</v>
      </c>
      <c r="L2967" s="68" t="s">
        <v>3552</v>
      </c>
    </row>
    <row r="2968" spans="8:12" x14ac:dyDescent="0.15">
      <c r="H2968" s="68" t="s">
        <v>3553</v>
      </c>
      <c r="K2968" s="68" t="s">
        <v>3553</v>
      </c>
      <c r="L2968" s="68" t="s">
        <v>3553</v>
      </c>
    </row>
    <row r="2969" spans="8:12" x14ac:dyDescent="0.15">
      <c r="H2969" s="68" t="s">
        <v>3554</v>
      </c>
      <c r="K2969" s="68" t="s">
        <v>3554</v>
      </c>
      <c r="L2969" s="68" t="s">
        <v>3554</v>
      </c>
    </row>
    <row r="2970" spans="8:12" x14ac:dyDescent="0.15">
      <c r="H2970" s="68" t="s">
        <v>3555</v>
      </c>
      <c r="K2970" s="68" t="s">
        <v>3555</v>
      </c>
      <c r="L2970" s="68" t="s">
        <v>3555</v>
      </c>
    </row>
    <row r="2971" spans="8:12" x14ac:dyDescent="0.15">
      <c r="H2971" s="68" t="s">
        <v>3556</v>
      </c>
      <c r="K2971" s="68" t="s">
        <v>3556</v>
      </c>
      <c r="L2971" s="68" t="s">
        <v>3556</v>
      </c>
    </row>
    <row r="2972" spans="8:12" x14ac:dyDescent="0.15">
      <c r="H2972" s="68" t="s">
        <v>3557</v>
      </c>
      <c r="K2972" s="68" t="s">
        <v>3557</v>
      </c>
      <c r="L2972" s="68" t="s">
        <v>3557</v>
      </c>
    </row>
    <row r="2973" spans="8:12" x14ac:dyDescent="0.15">
      <c r="H2973" s="68" t="s">
        <v>3558</v>
      </c>
      <c r="K2973" s="68" t="s">
        <v>3558</v>
      </c>
      <c r="L2973" s="68" t="s">
        <v>3558</v>
      </c>
    </row>
    <row r="2974" spans="8:12" x14ac:dyDescent="0.15">
      <c r="H2974" s="68" t="s">
        <v>3559</v>
      </c>
      <c r="K2974" s="68" t="s">
        <v>3559</v>
      </c>
      <c r="L2974" s="68" t="s">
        <v>3559</v>
      </c>
    </row>
    <row r="2975" spans="8:12" x14ac:dyDescent="0.15">
      <c r="H2975" s="68" t="s">
        <v>3560</v>
      </c>
      <c r="K2975" s="68" t="s">
        <v>3560</v>
      </c>
      <c r="L2975" s="68" t="s">
        <v>3560</v>
      </c>
    </row>
    <row r="2976" spans="8:12" x14ac:dyDescent="0.15">
      <c r="H2976" s="68" t="s">
        <v>3561</v>
      </c>
      <c r="K2976" s="68" t="s">
        <v>3561</v>
      </c>
      <c r="L2976" s="68" t="s">
        <v>3561</v>
      </c>
    </row>
    <row r="2977" spans="8:12" x14ac:dyDescent="0.15">
      <c r="H2977" s="68" t="s">
        <v>3562</v>
      </c>
      <c r="K2977" s="68" t="s">
        <v>3562</v>
      </c>
      <c r="L2977" s="68" t="s">
        <v>3562</v>
      </c>
    </row>
    <row r="2978" spans="8:12" x14ac:dyDescent="0.15">
      <c r="H2978" s="68" t="s">
        <v>3563</v>
      </c>
      <c r="K2978" s="68" t="s">
        <v>3563</v>
      </c>
      <c r="L2978" s="68" t="s">
        <v>3563</v>
      </c>
    </row>
    <row r="2979" spans="8:12" x14ac:dyDescent="0.15">
      <c r="H2979" s="68" t="s">
        <v>3564</v>
      </c>
      <c r="K2979" s="68" t="s">
        <v>3564</v>
      </c>
      <c r="L2979" s="68" t="s">
        <v>3564</v>
      </c>
    </row>
    <row r="2980" spans="8:12" x14ac:dyDescent="0.15">
      <c r="H2980" s="68" t="s">
        <v>3565</v>
      </c>
      <c r="K2980" s="68" t="s">
        <v>3565</v>
      </c>
      <c r="L2980" s="68" t="s">
        <v>3565</v>
      </c>
    </row>
    <row r="2981" spans="8:12" x14ac:dyDescent="0.15">
      <c r="H2981" s="68" t="s">
        <v>3566</v>
      </c>
      <c r="K2981" s="68" t="s">
        <v>3566</v>
      </c>
      <c r="L2981" s="68" t="s">
        <v>3566</v>
      </c>
    </row>
    <row r="2982" spans="8:12" x14ac:dyDescent="0.15">
      <c r="H2982" s="68" t="s">
        <v>3567</v>
      </c>
      <c r="K2982" s="68" t="s">
        <v>3567</v>
      </c>
      <c r="L2982" s="68" t="s">
        <v>3567</v>
      </c>
    </row>
    <row r="2983" spans="8:12" x14ac:dyDescent="0.15">
      <c r="H2983" s="68" t="s">
        <v>3568</v>
      </c>
      <c r="K2983" s="68" t="s">
        <v>3568</v>
      </c>
      <c r="L2983" s="68" t="s">
        <v>3568</v>
      </c>
    </row>
    <row r="2984" spans="8:12" x14ac:dyDescent="0.15">
      <c r="H2984" s="68" t="s">
        <v>3569</v>
      </c>
      <c r="K2984" s="68" t="s">
        <v>3569</v>
      </c>
      <c r="L2984" s="68" t="s">
        <v>3569</v>
      </c>
    </row>
    <row r="2985" spans="8:12" x14ac:dyDescent="0.15">
      <c r="H2985" s="68" t="s">
        <v>3570</v>
      </c>
      <c r="K2985" s="68" t="s">
        <v>3570</v>
      </c>
      <c r="L2985" s="68" t="s">
        <v>3570</v>
      </c>
    </row>
    <row r="2986" spans="8:12" x14ac:dyDescent="0.15">
      <c r="H2986" s="68" t="s">
        <v>3571</v>
      </c>
      <c r="K2986" s="68" t="s">
        <v>3571</v>
      </c>
      <c r="L2986" s="68" t="s">
        <v>3571</v>
      </c>
    </row>
    <row r="2987" spans="8:12" x14ac:dyDescent="0.15">
      <c r="H2987" s="68" t="s">
        <v>3572</v>
      </c>
      <c r="K2987" s="68" t="s">
        <v>3572</v>
      </c>
      <c r="L2987" s="68" t="s">
        <v>3572</v>
      </c>
    </row>
    <row r="2988" spans="8:12" x14ac:dyDescent="0.15">
      <c r="H2988" s="68" t="s">
        <v>3573</v>
      </c>
      <c r="K2988" s="68" t="s">
        <v>3573</v>
      </c>
      <c r="L2988" s="68" t="s">
        <v>3573</v>
      </c>
    </row>
    <row r="2989" spans="8:12" x14ac:dyDescent="0.15">
      <c r="H2989" s="68" t="s">
        <v>3574</v>
      </c>
      <c r="K2989" s="68" t="s">
        <v>3574</v>
      </c>
      <c r="L2989" s="68" t="s">
        <v>3574</v>
      </c>
    </row>
    <row r="2990" spans="8:12" x14ac:dyDescent="0.15">
      <c r="H2990" s="68" t="s">
        <v>3575</v>
      </c>
      <c r="K2990" s="68" t="s">
        <v>3575</v>
      </c>
      <c r="L2990" s="68" t="s">
        <v>3575</v>
      </c>
    </row>
    <row r="2991" spans="8:12" x14ac:dyDescent="0.15">
      <c r="H2991" s="68" t="s">
        <v>3576</v>
      </c>
      <c r="K2991" s="68" t="s">
        <v>3576</v>
      </c>
      <c r="L2991" s="68" t="s">
        <v>3576</v>
      </c>
    </row>
    <row r="2992" spans="8:12" x14ac:dyDescent="0.15">
      <c r="H2992" s="68" t="s">
        <v>3577</v>
      </c>
      <c r="K2992" s="68" t="s">
        <v>3577</v>
      </c>
      <c r="L2992" s="68" t="s">
        <v>3577</v>
      </c>
    </row>
    <row r="2993" spans="8:12" x14ac:dyDescent="0.15">
      <c r="H2993" s="68" t="s">
        <v>3578</v>
      </c>
      <c r="K2993" s="68" t="s">
        <v>3578</v>
      </c>
      <c r="L2993" s="68" t="s">
        <v>3578</v>
      </c>
    </row>
    <row r="2994" spans="8:12" x14ac:dyDescent="0.15">
      <c r="H2994" s="68" t="s">
        <v>3579</v>
      </c>
      <c r="K2994" s="68" t="s">
        <v>3579</v>
      </c>
      <c r="L2994" s="68" t="s">
        <v>3579</v>
      </c>
    </row>
    <row r="2995" spans="8:12" x14ac:dyDescent="0.15">
      <c r="H2995" s="68" t="s">
        <v>3580</v>
      </c>
      <c r="K2995" s="68" t="s">
        <v>3580</v>
      </c>
      <c r="L2995" s="68" t="s">
        <v>3580</v>
      </c>
    </row>
    <row r="2996" spans="8:12" x14ac:dyDescent="0.15">
      <c r="H2996" s="68" t="s">
        <v>3581</v>
      </c>
      <c r="K2996" s="68" t="s">
        <v>3581</v>
      </c>
      <c r="L2996" s="68" t="s">
        <v>3581</v>
      </c>
    </row>
    <row r="2997" spans="8:12" x14ac:dyDescent="0.15">
      <c r="H2997" s="68" t="s">
        <v>3582</v>
      </c>
      <c r="K2997" s="68" t="s">
        <v>3582</v>
      </c>
      <c r="L2997" s="68" t="s">
        <v>3582</v>
      </c>
    </row>
    <row r="2998" spans="8:12" x14ac:dyDescent="0.15">
      <c r="H2998" s="68" t="s">
        <v>3583</v>
      </c>
      <c r="K2998" s="68" t="s">
        <v>3583</v>
      </c>
      <c r="L2998" s="68" t="s">
        <v>3583</v>
      </c>
    </row>
    <row r="2999" spans="8:12" x14ac:dyDescent="0.15">
      <c r="H2999" s="68" t="s">
        <v>3584</v>
      </c>
      <c r="K2999" s="68" t="s">
        <v>3584</v>
      </c>
      <c r="L2999" s="68" t="s">
        <v>3584</v>
      </c>
    </row>
    <row r="3000" spans="8:12" x14ac:dyDescent="0.15">
      <c r="H3000" s="68" t="s">
        <v>3585</v>
      </c>
      <c r="K3000" s="68" t="s">
        <v>3585</v>
      </c>
      <c r="L3000" s="68" t="s">
        <v>3585</v>
      </c>
    </row>
    <row r="3001" spans="8:12" x14ac:dyDescent="0.15">
      <c r="H3001" s="68" t="s">
        <v>3586</v>
      </c>
      <c r="K3001" s="68" t="s">
        <v>3586</v>
      </c>
      <c r="L3001" s="68" t="s">
        <v>3586</v>
      </c>
    </row>
    <row r="3002" spans="8:12" x14ac:dyDescent="0.15">
      <c r="H3002" s="68" t="s">
        <v>3587</v>
      </c>
      <c r="K3002" s="68" t="s">
        <v>3587</v>
      </c>
      <c r="L3002" s="68" t="s">
        <v>3587</v>
      </c>
    </row>
    <row r="3003" spans="8:12" x14ac:dyDescent="0.15">
      <c r="H3003" s="68" t="s">
        <v>3588</v>
      </c>
      <c r="K3003" s="68" t="s">
        <v>3588</v>
      </c>
      <c r="L3003" s="68" t="s">
        <v>3588</v>
      </c>
    </row>
    <row r="3004" spans="8:12" x14ac:dyDescent="0.15">
      <c r="H3004" s="68" t="s">
        <v>3589</v>
      </c>
      <c r="K3004" s="68" t="s">
        <v>3589</v>
      </c>
      <c r="L3004" s="68" t="s">
        <v>3589</v>
      </c>
    </row>
    <row r="3005" spans="8:12" x14ac:dyDescent="0.15">
      <c r="H3005" s="68" t="s">
        <v>3590</v>
      </c>
      <c r="K3005" s="68" t="s">
        <v>3590</v>
      </c>
      <c r="L3005" s="68" t="s">
        <v>3590</v>
      </c>
    </row>
    <row r="3006" spans="8:12" x14ac:dyDescent="0.15">
      <c r="H3006" s="68" t="s">
        <v>3591</v>
      </c>
      <c r="K3006" s="68" t="s">
        <v>3591</v>
      </c>
      <c r="L3006" s="68" t="s">
        <v>3591</v>
      </c>
    </row>
    <row r="3007" spans="8:12" x14ac:dyDescent="0.15">
      <c r="H3007" s="68" t="s">
        <v>3592</v>
      </c>
      <c r="K3007" s="68" t="s">
        <v>3592</v>
      </c>
      <c r="L3007" s="68" t="s">
        <v>3592</v>
      </c>
    </row>
    <row r="3008" spans="8:12" x14ac:dyDescent="0.15">
      <c r="H3008" s="68" t="s">
        <v>3593</v>
      </c>
      <c r="K3008" s="68" t="s">
        <v>3593</v>
      </c>
      <c r="L3008" s="68" t="s">
        <v>3593</v>
      </c>
    </row>
    <row r="3009" spans="8:12" x14ac:dyDescent="0.15">
      <c r="H3009" s="68" t="s">
        <v>3594</v>
      </c>
      <c r="K3009" s="68" t="s">
        <v>3594</v>
      </c>
      <c r="L3009" s="68" t="s">
        <v>3594</v>
      </c>
    </row>
    <row r="3010" spans="8:12" x14ac:dyDescent="0.15">
      <c r="H3010" s="68" t="s">
        <v>3595</v>
      </c>
      <c r="K3010" s="68" t="s">
        <v>3595</v>
      </c>
      <c r="L3010" s="68" t="s">
        <v>3595</v>
      </c>
    </row>
    <row r="3011" spans="8:12" x14ac:dyDescent="0.15">
      <c r="H3011" s="68" t="s">
        <v>3596</v>
      </c>
      <c r="K3011" s="68" t="s">
        <v>3596</v>
      </c>
      <c r="L3011" s="68" t="s">
        <v>3596</v>
      </c>
    </row>
    <row r="3012" spans="8:12" x14ac:dyDescent="0.15">
      <c r="H3012" s="68" t="s">
        <v>3597</v>
      </c>
      <c r="K3012" s="68" t="s">
        <v>3597</v>
      </c>
      <c r="L3012" s="68" t="s">
        <v>3597</v>
      </c>
    </row>
    <row r="3013" spans="8:12" x14ac:dyDescent="0.15">
      <c r="H3013" s="68" t="s">
        <v>3598</v>
      </c>
      <c r="K3013" s="68" t="s">
        <v>3598</v>
      </c>
      <c r="L3013" s="68" t="s">
        <v>3598</v>
      </c>
    </row>
    <row r="3014" spans="8:12" x14ac:dyDescent="0.15">
      <c r="H3014" s="68" t="s">
        <v>3599</v>
      </c>
      <c r="K3014" s="68" t="s">
        <v>3599</v>
      </c>
      <c r="L3014" s="68" t="s">
        <v>3599</v>
      </c>
    </row>
    <row r="3015" spans="8:12" x14ac:dyDescent="0.15">
      <c r="H3015" s="68" t="s">
        <v>3600</v>
      </c>
      <c r="K3015" s="68" t="s">
        <v>3600</v>
      </c>
      <c r="L3015" s="68" t="s">
        <v>3600</v>
      </c>
    </row>
    <row r="3016" spans="8:12" x14ac:dyDescent="0.15">
      <c r="H3016" s="68" t="s">
        <v>3601</v>
      </c>
      <c r="K3016" s="68" t="s">
        <v>3601</v>
      </c>
      <c r="L3016" s="68" t="s">
        <v>3601</v>
      </c>
    </row>
    <row r="3017" spans="8:12" x14ac:dyDescent="0.15">
      <c r="H3017" s="68" t="s">
        <v>3602</v>
      </c>
      <c r="K3017" s="68" t="s">
        <v>3602</v>
      </c>
      <c r="L3017" s="68" t="s">
        <v>3602</v>
      </c>
    </row>
    <row r="3018" spans="8:12" x14ac:dyDescent="0.15">
      <c r="H3018" s="68" t="s">
        <v>3603</v>
      </c>
      <c r="K3018" s="68" t="s">
        <v>3603</v>
      </c>
      <c r="L3018" s="68" t="s">
        <v>3603</v>
      </c>
    </row>
    <row r="3019" spans="8:12" x14ac:dyDescent="0.15">
      <c r="H3019" s="68" t="s">
        <v>3604</v>
      </c>
      <c r="K3019" s="68" t="s">
        <v>3604</v>
      </c>
      <c r="L3019" s="68" t="s">
        <v>3604</v>
      </c>
    </row>
    <row r="3020" spans="8:12" x14ac:dyDescent="0.15">
      <c r="H3020" s="68" t="s">
        <v>3605</v>
      </c>
      <c r="K3020" s="68" t="s">
        <v>3605</v>
      </c>
      <c r="L3020" s="68" t="s">
        <v>3605</v>
      </c>
    </row>
    <row r="3021" spans="8:12" x14ac:dyDescent="0.15">
      <c r="H3021" s="68" t="s">
        <v>3606</v>
      </c>
      <c r="K3021" s="68" t="s">
        <v>3606</v>
      </c>
      <c r="L3021" s="68" t="s">
        <v>3606</v>
      </c>
    </row>
    <row r="3022" spans="8:12" x14ac:dyDescent="0.15">
      <c r="H3022" s="68" t="s">
        <v>3607</v>
      </c>
      <c r="K3022" s="68" t="s">
        <v>3607</v>
      </c>
      <c r="L3022" s="68" t="s">
        <v>3607</v>
      </c>
    </row>
    <row r="3023" spans="8:12" x14ac:dyDescent="0.15">
      <c r="H3023" s="68" t="s">
        <v>3608</v>
      </c>
      <c r="K3023" s="68" t="s">
        <v>3608</v>
      </c>
      <c r="L3023" s="68" t="s">
        <v>3608</v>
      </c>
    </row>
    <row r="3024" spans="8:12" x14ac:dyDescent="0.15">
      <c r="H3024" s="68" t="s">
        <v>3609</v>
      </c>
      <c r="K3024" s="68" t="s">
        <v>3609</v>
      </c>
      <c r="L3024" s="68" t="s">
        <v>3609</v>
      </c>
    </row>
    <row r="3025" spans="8:12" x14ac:dyDescent="0.15">
      <c r="H3025" s="68" t="s">
        <v>3610</v>
      </c>
      <c r="K3025" s="68" t="s">
        <v>3610</v>
      </c>
      <c r="L3025" s="68" t="s">
        <v>3610</v>
      </c>
    </row>
    <row r="3026" spans="8:12" x14ac:dyDescent="0.15">
      <c r="H3026" s="68" t="s">
        <v>3611</v>
      </c>
      <c r="K3026" s="68" t="s">
        <v>3611</v>
      </c>
      <c r="L3026" s="68" t="s">
        <v>3611</v>
      </c>
    </row>
    <row r="3027" spans="8:12" x14ac:dyDescent="0.15">
      <c r="H3027" s="68" t="s">
        <v>3612</v>
      </c>
      <c r="K3027" s="68" t="s">
        <v>3612</v>
      </c>
      <c r="L3027" s="68" t="s">
        <v>3612</v>
      </c>
    </row>
    <row r="3028" spans="8:12" x14ac:dyDescent="0.15">
      <c r="H3028" s="68" t="s">
        <v>3613</v>
      </c>
      <c r="K3028" s="68" t="s">
        <v>3613</v>
      </c>
      <c r="L3028" s="68" t="s">
        <v>3613</v>
      </c>
    </row>
    <row r="3029" spans="8:12" x14ac:dyDescent="0.15">
      <c r="H3029" s="68" t="s">
        <v>3614</v>
      </c>
      <c r="K3029" s="68" t="s">
        <v>3614</v>
      </c>
      <c r="L3029" s="68" t="s">
        <v>3614</v>
      </c>
    </row>
    <row r="3030" spans="8:12" x14ac:dyDescent="0.15">
      <c r="H3030" s="68" t="s">
        <v>3615</v>
      </c>
      <c r="K3030" s="68" t="s">
        <v>3615</v>
      </c>
      <c r="L3030" s="68" t="s">
        <v>3615</v>
      </c>
    </row>
    <row r="3031" spans="8:12" x14ac:dyDescent="0.15">
      <c r="H3031" s="68" t="s">
        <v>3616</v>
      </c>
      <c r="K3031" s="68" t="s">
        <v>3616</v>
      </c>
      <c r="L3031" s="68" t="s">
        <v>3616</v>
      </c>
    </row>
    <row r="3032" spans="8:12" x14ac:dyDescent="0.15">
      <c r="H3032" s="68" t="s">
        <v>3617</v>
      </c>
      <c r="K3032" s="68" t="s">
        <v>3617</v>
      </c>
      <c r="L3032" s="68" t="s">
        <v>3617</v>
      </c>
    </row>
    <row r="3033" spans="8:12" x14ac:dyDescent="0.15">
      <c r="H3033" s="68" t="s">
        <v>3618</v>
      </c>
      <c r="K3033" s="68" t="s">
        <v>3618</v>
      </c>
      <c r="L3033" s="68" t="s">
        <v>3618</v>
      </c>
    </row>
    <row r="3034" spans="8:12" x14ac:dyDescent="0.15">
      <c r="H3034" s="68" t="s">
        <v>3619</v>
      </c>
      <c r="K3034" s="68" t="s">
        <v>3619</v>
      </c>
      <c r="L3034" s="68" t="s">
        <v>3619</v>
      </c>
    </row>
    <row r="3035" spans="8:12" x14ac:dyDescent="0.15">
      <c r="H3035" s="68" t="s">
        <v>3620</v>
      </c>
      <c r="K3035" s="68" t="s">
        <v>3620</v>
      </c>
      <c r="L3035" s="68" t="s">
        <v>3620</v>
      </c>
    </row>
    <row r="3036" spans="8:12" x14ac:dyDescent="0.15">
      <c r="H3036" s="68" t="s">
        <v>3621</v>
      </c>
      <c r="K3036" s="68" t="s">
        <v>3621</v>
      </c>
      <c r="L3036" s="68" t="s">
        <v>3621</v>
      </c>
    </row>
    <row r="3037" spans="8:12" x14ac:dyDescent="0.15">
      <c r="H3037" s="68" t="s">
        <v>3622</v>
      </c>
      <c r="K3037" s="68" t="s">
        <v>3622</v>
      </c>
      <c r="L3037" s="68" t="s">
        <v>3622</v>
      </c>
    </row>
    <row r="3038" spans="8:12" x14ac:dyDescent="0.15">
      <c r="H3038" s="68" t="s">
        <v>3623</v>
      </c>
      <c r="K3038" s="68" t="s">
        <v>3623</v>
      </c>
      <c r="L3038" s="68" t="s">
        <v>3623</v>
      </c>
    </row>
    <row r="3039" spans="8:12" x14ac:dyDescent="0.15">
      <c r="H3039" s="68" t="s">
        <v>3624</v>
      </c>
      <c r="K3039" s="68" t="s">
        <v>3624</v>
      </c>
      <c r="L3039" s="68" t="s">
        <v>3624</v>
      </c>
    </row>
    <row r="3040" spans="8:12" x14ac:dyDescent="0.15">
      <c r="H3040" s="68" t="s">
        <v>3625</v>
      </c>
      <c r="K3040" s="68" t="s">
        <v>3625</v>
      </c>
      <c r="L3040" s="68" t="s">
        <v>3625</v>
      </c>
    </row>
    <row r="3041" spans="8:12" x14ac:dyDescent="0.15">
      <c r="H3041" s="68" t="s">
        <v>3626</v>
      </c>
      <c r="K3041" s="68" t="s">
        <v>3626</v>
      </c>
      <c r="L3041" s="68" t="s">
        <v>3626</v>
      </c>
    </row>
    <row r="3042" spans="8:12" x14ac:dyDescent="0.15">
      <c r="H3042" s="68" t="s">
        <v>3627</v>
      </c>
      <c r="K3042" s="68" t="s">
        <v>3627</v>
      </c>
      <c r="L3042" s="68" t="s">
        <v>3627</v>
      </c>
    </row>
    <row r="3043" spans="8:12" x14ac:dyDescent="0.15">
      <c r="H3043" s="68" t="s">
        <v>3628</v>
      </c>
      <c r="K3043" s="68" t="s">
        <v>3628</v>
      </c>
      <c r="L3043" s="68" t="s">
        <v>3628</v>
      </c>
    </row>
    <row r="3044" spans="8:12" x14ac:dyDescent="0.15">
      <c r="H3044" s="68" t="s">
        <v>3629</v>
      </c>
      <c r="K3044" s="68" t="s">
        <v>3629</v>
      </c>
      <c r="L3044" s="68" t="s">
        <v>3629</v>
      </c>
    </row>
    <row r="3045" spans="8:12" x14ac:dyDescent="0.15">
      <c r="H3045" s="68" t="s">
        <v>3630</v>
      </c>
      <c r="K3045" s="68" t="s">
        <v>3630</v>
      </c>
      <c r="L3045" s="68" t="s">
        <v>3630</v>
      </c>
    </row>
    <row r="3046" spans="8:12" x14ac:dyDescent="0.15">
      <c r="H3046" s="68" t="s">
        <v>3631</v>
      </c>
      <c r="K3046" s="68" t="s">
        <v>3631</v>
      </c>
      <c r="L3046" s="68" t="s">
        <v>3631</v>
      </c>
    </row>
    <row r="3047" spans="8:12" x14ac:dyDescent="0.15">
      <c r="H3047" s="68" t="s">
        <v>3632</v>
      </c>
      <c r="K3047" s="68" t="s">
        <v>3632</v>
      </c>
      <c r="L3047" s="68" t="s">
        <v>3632</v>
      </c>
    </row>
    <row r="3048" spans="8:12" x14ac:dyDescent="0.15">
      <c r="H3048" s="68" t="s">
        <v>3633</v>
      </c>
      <c r="K3048" s="68" t="s">
        <v>3633</v>
      </c>
      <c r="L3048" s="68" t="s">
        <v>3633</v>
      </c>
    </row>
    <row r="3049" spans="8:12" x14ac:dyDescent="0.15">
      <c r="H3049" s="68" t="s">
        <v>3634</v>
      </c>
      <c r="K3049" s="68" t="s">
        <v>3634</v>
      </c>
      <c r="L3049" s="68" t="s">
        <v>3634</v>
      </c>
    </row>
    <row r="3050" spans="8:12" x14ac:dyDescent="0.15">
      <c r="H3050" s="68" t="s">
        <v>3635</v>
      </c>
      <c r="K3050" s="68" t="s">
        <v>3635</v>
      </c>
      <c r="L3050" s="68" t="s">
        <v>3635</v>
      </c>
    </row>
    <row r="3051" spans="8:12" x14ac:dyDescent="0.15">
      <c r="H3051" s="68" t="s">
        <v>3636</v>
      </c>
      <c r="K3051" s="68" t="s">
        <v>3636</v>
      </c>
      <c r="L3051" s="68" t="s">
        <v>3636</v>
      </c>
    </row>
    <row r="3052" spans="8:12" x14ac:dyDescent="0.15">
      <c r="H3052" s="68" t="s">
        <v>3637</v>
      </c>
      <c r="K3052" s="68" t="s">
        <v>3637</v>
      </c>
      <c r="L3052" s="68" t="s">
        <v>3637</v>
      </c>
    </row>
    <row r="3053" spans="8:12" x14ac:dyDescent="0.15">
      <c r="H3053" s="68" t="s">
        <v>3638</v>
      </c>
      <c r="K3053" s="68" t="s">
        <v>3638</v>
      </c>
      <c r="L3053" s="68" t="s">
        <v>3638</v>
      </c>
    </row>
    <row r="3054" spans="8:12" x14ac:dyDescent="0.15">
      <c r="H3054" s="68" t="s">
        <v>3639</v>
      </c>
      <c r="K3054" s="68" t="s">
        <v>3639</v>
      </c>
      <c r="L3054" s="68" t="s">
        <v>3639</v>
      </c>
    </row>
    <row r="3055" spans="8:12" x14ac:dyDescent="0.15">
      <c r="H3055" s="68" t="s">
        <v>3640</v>
      </c>
      <c r="K3055" s="68" t="s">
        <v>3640</v>
      </c>
      <c r="L3055" s="68" t="s">
        <v>3640</v>
      </c>
    </row>
    <row r="3056" spans="8:12" x14ac:dyDescent="0.15">
      <c r="H3056" s="68" t="s">
        <v>3641</v>
      </c>
      <c r="K3056" s="68" t="s">
        <v>3641</v>
      </c>
      <c r="L3056" s="68" t="s">
        <v>3641</v>
      </c>
    </row>
    <row r="3057" spans="8:12" x14ac:dyDescent="0.15">
      <c r="H3057" s="68" t="s">
        <v>3642</v>
      </c>
      <c r="K3057" s="68" t="s">
        <v>3642</v>
      </c>
      <c r="L3057" s="68" t="s">
        <v>3642</v>
      </c>
    </row>
    <row r="3058" spans="8:12" x14ac:dyDescent="0.15">
      <c r="H3058" s="68" t="s">
        <v>3643</v>
      </c>
      <c r="K3058" s="68" t="s">
        <v>3643</v>
      </c>
      <c r="L3058" s="68" t="s">
        <v>3643</v>
      </c>
    </row>
    <row r="3059" spans="8:12" x14ac:dyDescent="0.15">
      <c r="H3059" s="68" t="s">
        <v>3644</v>
      </c>
      <c r="K3059" s="68" t="s">
        <v>3644</v>
      </c>
      <c r="L3059" s="68" t="s">
        <v>3644</v>
      </c>
    </row>
    <row r="3060" spans="8:12" x14ac:dyDescent="0.15">
      <c r="H3060" s="68" t="s">
        <v>3645</v>
      </c>
      <c r="K3060" s="68" t="s">
        <v>3645</v>
      </c>
      <c r="L3060" s="68" t="s">
        <v>3645</v>
      </c>
    </row>
    <row r="3061" spans="8:12" x14ac:dyDescent="0.15">
      <c r="H3061" s="68" t="s">
        <v>3646</v>
      </c>
      <c r="K3061" s="68" t="s">
        <v>3646</v>
      </c>
      <c r="L3061" s="68" t="s">
        <v>3646</v>
      </c>
    </row>
    <row r="3062" spans="8:12" x14ac:dyDescent="0.15">
      <c r="H3062" s="68" t="s">
        <v>3647</v>
      </c>
      <c r="K3062" s="68" t="s">
        <v>3647</v>
      </c>
      <c r="L3062" s="68" t="s">
        <v>3647</v>
      </c>
    </row>
    <row r="3063" spans="8:12" x14ac:dyDescent="0.15">
      <c r="H3063" s="68" t="s">
        <v>3648</v>
      </c>
      <c r="K3063" s="68" t="s">
        <v>3648</v>
      </c>
      <c r="L3063" s="68" t="s">
        <v>3648</v>
      </c>
    </row>
    <row r="3064" spans="8:12" x14ac:dyDescent="0.15">
      <c r="H3064" s="68" t="s">
        <v>3649</v>
      </c>
      <c r="K3064" s="68" t="s">
        <v>3649</v>
      </c>
      <c r="L3064" s="68" t="s">
        <v>3649</v>
      </c>
    </row>
    <row r="3065" spans="8:12" x14ac:dyDescent="0.15">
      <c r="H3065" s="68" t="s">
        <v>3650</v>
      </c>
      <c r="K3065" s="68" t="s">
        <v>3650</v>
      </c>
      <c r="L3065" s="68" t="s">
        <v>3650</v>
      </c>
    </row>
    <row r="3066" spans="8:12" x14ac:dyDescent="0.15">
      <c r="H3066" s="68" t="s">
        <v>3651</v>
      </c>
      <c r="K3066" s="68" t="s">
        <v>3651</v>
      </c>
      <c r="L3066" s="68" t="s">
        <v>3651</v>
      </c>
    </row>
    <row r="3067" spans="8:12" x14ac:dyDescent="0.15">
      <c r="H3067" s="68" t="s">
        <v>3652</v>
      </c>
      <c r="K3067" s="68" t="s">
        <v>3652</v>
      </c>
      <c r="L3067" s="68" t="s">
        <v>3652</v>
      </c>
    </row>
    <row r="3068" spans="8:12" x14ac:dyDescent="0.15">
      <c r="H3068" s="68" t="s">
        <v>3653</v>
      </c>
      <c r="K3068" s="68" t="s">
        <v>3653</v>
      </c>
      <c r="L3068" s="68" t="s">
        <v>3653</v>
      </c>
    </row>
    <row r="3069" spans="8:12" x14ac:dyDescent="0.15">
      <c r="H3069" s="68" t="s">
        <v>3654</v>
      </c>
      <c r="K3069" s="68" t="s">
        <v>3654</v>
      </c>
      <c r="L3069" s="68" t="s">
        <v>3654</v>
      </c>
    </row>
    <row r="3070" spans="8:12" x14ac:dyDescent="0.15">
      <c r="H3070" s="68" t="s">
        <v>3655</v>
      </c>
      <c r="K3070" s="68" t="s">
        <v>3655</v>
      </c>
      <c r="L3070" s="68" t="s">
        <v>3655</v>
      </c>
    </row>
    <row r="3071" spans="8:12" x14ac:dyDescent="0.15">
      <c r="H3071" s="68" t="s">
        <v>3656</v>
      </c>
      <c r="K3071" s="68" t="s">
        <v>3656</v>
      </c>
      <c r="L3071" s="68" t="s">
        <v>3656</v>
      </c>
    </row>
    <row r="3072" spans="8:12" x14ac:dyDescent="0.15">
      <c r="H3072" s="68" t="s">
        <v>3657</v>
      </c>
      <c r="K3072" s="68" t="s">
        <v>3657</v>
      </c>
      <c r="L3072" s="68" t="s">
        <v>3657</v>
      </c>
    </row>
    <row r="3073" spans="8:12" x14ac:dyDescent="0.15">
      <c r="H3073" s="68" t="s">
        <v>3658</v>
      </c>
      <c r="K3073" s="68" t="s">
        <v>3658</v>
      </c>
      <c r="L3073" s="68" t="s">
        <v>3658</v>
      </c>
    </row>
    <row r="3074" spans="8:12" x14ac:dyDescent="0.15">
      <c r="H3074" s="68" t="s">
        <v>3659</v>
      </c>
      <c r="K3074" s="68" t="s">
        <v>3659</v>
      </c>
      <c r="L3074" s="68" t="s">
        <v>3659</v>
      </c>
    </row>
    <row r="3075" spans="8:12" x14ac:dyDescent="0.15">
      <c r="H3075" s="68" t="s">
        <v>3660</v>
      </c>
      <c r="K3075" s="68" t="s">
        <v>3660</v>
      </c>
      <c r="L3075" s="68" t="s">
        <v>3660</v>
      </c>
    </row>
    <row r="3076" spans="8:12" x14ac:dyDescent="0.15">
      <c r="H3076" s="68" t="s">
        <v>3661</v>
      </c>
      <c r="K3076" s="68" t="s">
        <v>3661</v>
      </c>
      <c r="L3076" s="68" t="s">
        <v>3661</v>
      </c>
    </row>
    <row r="3077" spans="8:12" x14ac:dyDescent="0.15">
      <c r="H3077" s="68" t="s">
        <v>3662</v>
      </c>
      <c r="K3077" s="68" t="s">
        <v>3662</v>
      </c>
      <c r="L3077" s="68" t="s">
        <v>3662</v>
      </c>
    </row>
    <row r="3078" spans="8:12" x14ac:dyDescent="0.15">
      <c r="H3078" s="68" t="s">
        <v>3663</v>
      </c>
      <c r="K3078" s="68" t="s">
        <v>3663</v>
      </c>
      <c r="L3078" s="68" t="s">
        <v>3663</v>
      </c>
    </row>
    <row r="3079" spans="8:12" x14ac:dyDescent="0.15">
      <c r="H3079" s="68" t="s">
        <v>3664</v>
      </c>
      <c r="K3079" s="68" t="s">
        <v>3664</v>
      </c>
      <c r="L3079" s="68" t="s">
        <v>3664</v>
      </c>
    </row>
    <row r="3080" spans="8:12" x14ac:dyDescent="0.15">
      <c r="H3080" s="68" t="s">
        <v>3665</v>
      </c>
      <c r="K3080" s="68" t="s">
        <v>3665</v>
      </c>
      <c r="L3080" s="68" t="s">
        <v>3665</v>
      </c>
    </row>
    <row r="3081" spans="8:12" x14ac:dyDescent="0.15">
      <c r="H3081" s="68" t="s">
        <v>3666</v>
      </c>
      <c r="K3081" s="68" t="s">
        <v>3666</v>
      </c>
      <c r="L3081" s="68" t="s">
        <v>3666</v>
      </c>
    </row>
    <row r="3082" spans="8:12" x14ac:dyDescent="0.15">
      <c r="H3082" s="68" t="s">
        <v>3667</v>
      </c>
      <c r="K3082" s="68" t="s">
        <v>3667</v>
      </c>
      <c r="L3082" s="68" t="s">
        <v>3667</v>
      </c>
    </row>
    <row r="3083" spans="8:12" x14ac:dyDescent="0.15">
      <c r="H3083" s="68" t="s">
        <v>3668</v>
      </c>
      <c r="K3083" s="68" t="s">
        <v>3668</v>
      </c>
      <c r="L3083" s="68" t="s">
        <v>3668</v>
      </c>
    </row>
    <row r="3084" spans="8:12" x14ac:dyDescent="0.15">
      <c r="H3084" s="68" t="s">
        <v>3669</v>
      </c>
      <c r="K3084" s="68" t="s">
        <v>3669</v>
      </c>
      <c r="L3084" s="68" t="s">
        <v>3669</v>
      </c>
    </row>
    <row r="3085" spans="8:12" x14ac:dyDescent="0.15">
      <c r="H3085" s="68" t="s">
        <v>3670</v>
      </c>
      <c r="K3085" s="68" t="s">
        <v>3670</v>
      </c>
      <c r="L3085" s="68" t="s">
        <v>3670</v>
      </c>
    </row>
    <row r="3086" spans="8:12" x14ac:dyDescent="0.15">
      <c r="H3086" s="68" t="s">
        <v>3671</v>
      </c>
      <c r="K3086" s="68" t="s">
        <v>3671</v>
      </c>
      <c r="L3086" s="68" t="s">
        <v>3671</v>
      </c>
    </row>
    <row r="3087" spans="8:12" x14ac:dyDescent="0.15">
      <c r="H3087" s="68" t="s">
        <v>3672</v>
      </c>
      <c r="K3087" s="68" t="s">
        <v>3672</v>
      </c>
      <c r="L3087" s="68" t="s">
        <v>3672</v>
      </c>
    </row>
    <row r="3088" spans="8:12" x14ac:dyDescent="0.15">
      <c r="H3088" s="68" t="s">
        <v>3673</v>
      </c>
      <c r="K3088" s="68" t="s">
        <v>3673</v>
      </c>
      <c r="L3088" s="68" t="s">
        <v>3673</v>
      </c>
    </row>
    <row r="3089" spans="8:12" x14ac:dyDescent="0.15">
      <c r="H3089" s="68" t="s">
        <v>3674</v>
      </c>
      <c r="K3089" s="68" t="s">
        <v>3674</v>
      </c>
      <c r="L3089" s="68" t="s">
        <v>3674</v>
      </c>
    </row>
    <row r="3090" spans="8:12" x14ac:dyDescent="0.15">
      <c r="H3090" s="68" t="s">
        <v>3675</v>
      </c>
      <c r="K3090" s="68" t="s">
        <v>3675</v>
      </c>
      <c r="L3090" s="68" t="s">
        <v>3675</v>
      </c>
    </row>
    <row r="3091" spans="8:12" x14ac:dyDescent="0.15">
      <c r="H3091" s="68" t="s">
        <v>3676</v>
      </c>
      <c r="K3091" s="68" t="s">
        <v>3676</v>
      </c>
      <c r="L3091" s="68" t="s">
        <v>3676</v>
      </c>
    </row>
    <row r="3092" spans="8:12" x14ac:dyDescent="0.15">
      <c r="H3092" s="68" t="s">
        <v>3677</v>
      </c>
      <c r="K3092" s="68" t="s">
        <v>3677</v>
      </c>
      <c r="L3092" s="68" t="s">
        <v>3677</v>
      </c>
    </row>
    <row r="3093" spans="8:12" x14ac:dyDescent="0.15">
      <c r="H3093" s="68" t="s">
        <v>3678</v>
      </c>
      <c r="K3093" s="68" t="s">
        <v>3678</v>
      </c>
      <c r="L3093" s="68" t="s">
        <v>3678</v>
      </c>
    </row>
    <row r="3094" spans="8:12" x14ac:dyDescent="0.15">
      <c r="H3094" s="68" t="s">
        <v>3679</v>
      </c>
      <c r="K3094" s="68" t="s">
        <v>3679</v>
      </c>
      <c r="L3094" s="68" t="s">
        <v>3679</v>
      </c>
    </row>
    <row r="3095" spans="8:12" x14ac:dyDescent="0.15">
      <c r="H3095" s="68" t="s">
        <v>3680</v>
      </c>
      <c r="K3095" s="68" t="s">
        <v>3680</v>
      </c>
      <c r="L3095" s="68" t="s">
        <v>3680</v>
      </c>
    </row>
    <row r="3096" spans="8:12" x14ac:dyDescent="0.15">
      <c r="H3096" s="68" t="s">
        <v>3681</v>
      </c>
      <c r="K3096" s="68" t="s">
        <v>3681</v>
      </c>
      <c r="L3096" s="68" t="s">
        <v>3681</v>
      </c>
    </row>
    <row r="3097" spans="8:12" x14ac:dyDescent="0.15">
      <c r="H3097" s="68" t="s">
        <v>3682</v>
      </c>
      <c r="K3097" s="68" t="s">
        <v>3682</v>
      </c>
      <c r="L3097" s="68" t="s">
        <v>3682</v>
      </c>
    </row>
    <row r="3098" spans="8:12" x14ac:dyDescent="0.15">
      <c r="H3098" s="68" t="s">
        <v>3683</v>
      </c>
      <c r="K3098" s="68" t="s">
        <v>3683</v>
      </c>
      <c r="L3098" s="68" t="s">
        <v>3683</v>
      </c>
    </row>
    <row r="3099" spans="8:12" x14ac:dyDescent="0.15">
      <c r="H3099" s="68" t="s">
        <v>3684</v>
      </c>
      <c r="K3099" s="68" t="s">
        <v>3684</v>
      </c>
      <c r="L3099" s="68" t="s">
        <v>3684</v>
      </c>
    </row>
    <row r="3100" spans="8:12" x14ac:dyDescent="0.15">
      <c r="H3100" s="68" t="s">
        <v>3685</v>
      </c>
      <c r="K3100" s="68" t="s">
        <v>3685</v>
      </c>
      <c r="L3100" s="68" t="s">
        <v>3685</v>
      </c>
    </row>
    <row r="3101" spans="8:12" x14ac:dyDescent="0.15">
      <c r="H3101" s="68" t="s">
        <v>3686</v>
      </c>
      <c r="K3101" s="68" t="s">
        <v>3686</v>
      </c>
      <c r="L3101" s="68" t="s">
        <v>3686</v>
      </c>
    </row>
    <row r="3102" spans="8:12" x14ac:dyDescent="0.15">
      <c r="H3102" s="68" t="s">
        <v>3687</v>
      </c>
      <c r="K3102" s="68" t="s">
        <v>3687</v>
      </c>
      <c r="L3102" s="68" t="s">
        <v>3687</v>
      </c>
    </row>
    <row r="3103" spans="8:12" x14ac:dyDescent="0.15">
      <c r="H3103" s="68" t="s">
        <v>3688</v>
      </c>
      <c r="K3103" s="68" t="s">
        <v>3688</v>
      </c>
      <c r="L3103" s="68" t="s">
        <v>3688</v>
      </c>
    </row>
    <row r="3104" spans="8:12" x14ac:dyDescent="0.15">
      <c r="H3104" s="68" t="s">
        <v>3689</v>
      </c>
      <c r="K3104" s="68" t="s">
        <v>3689</v>
      </c>
      <c r="L3104" s="68" t="s">
        <v>3689</v>
      </c>
    </row>
    <row r="3105" spans="8:12" x14ac:dyDescent="0.15">
      <c r="H3105" s="68" t="s">
        <v>3690</v>
      </c>
      <c r="K3105" s="68" t="s">
        <v>3690</v>
      </c>
      <c r="L3105" s="68" t="s">
        <v>3690</v>
      </c>
    </row>
    <row r="3106" spans="8:12" x14ac:dyDescent="0.15">
      <c r="H3106" s="68" t="s">
        <v>3691</v>
      </c>
      <c r="K3106" s="68" t="s">
        <v>3691</v>
      </c>
      <c r="L3106" s="68" t="s">
        <v>3691</v>
      </c>
    </row>
    <row r="3107" spans="8:12" x14ac:dyDescent="0.15">
      <c r="H3107" s="68" t="s">
        <v>3692</v>
      </c>
      <c r="K3107" s="68" t="s">
        <v>3692</v>
      </c>
      <c r="L3107" s="68" t="s">
        <v>3692</v>
      </c>
    </row>
    <row r="3108" spans="8:12" x14ac:dyDescent="0.15">
      <c r="H3108" s="68" t="s">
        <v>3693</v>
      </c>
      <c r="K3108" s="68" t="s">
        <v>3693</v>
      </c>
      <c r="L3108" s="68" t="s">
        <v>3693</v>
      </c>
    </row>
    <row r="3109" spans="8:12" x14ac:dyDescent="0.15">
      <c r="H3109" s="68" t="s">
        <v>3694</v>
      </c>
      <c r="K3109" s="68" t="s">
        <v>3694</v>
      </c>
      <c r="L3109" s="68" t="s">
        <v>3694</v>
      </c>
    </row>
    <row r="3110" spans="8:12" x14ac:dyDescent="0.15">
      <c r="H3110" s="68" t="s">
        <v>3695</v>
      </c>
      <c r="K3110" s="68" t="s">
        <v>3695</v>
      </c>
      <c r="L3110" s="68" t="s">
        <v>3695</v>
      </c>
    </row>
    <row r="3111" spans="8:12" x14ac:dyDescent="0.15">
      <c r="H3111" s="68" t="s">
        <v>3696</v>
      </c>
      <c r="K3111" s="68" t="s">
        <v>3696</v>
      </c>
      <c r="L3111" s="68" t="s">
        <v>3696</v>
      </c>
    </row>
    <row r="3112" spans="8:12" x14ac:dyDescent="0.15">
      <c r="H3112" s="68" t="s">
        <v>3697</v>
      </c>
      <c r="K3112" s="68" t="s">
        <v>3697</v>
      </c>
      <c r="L3112" s="68" t="s">
        <v>3697</v>
      </c>
    </row>
    <row r="3113" spans="8:12" x14ac:dyDescent="0.15">
      <c r="H3113" s="68" t="s">
        <v>3698</v>
      </c>
      <c r="K3113" s="68" t="s">
        <v>3698</v>
      </c>
      <c r="L3113" s="68" t="s">
        <v>3698</v>
      </c>
    </row>
    <row r="3114" spans="8:12" x14ac:dyDescent="0.15">
      <c r="H3114" s="68" t="s">
        <v>3699</v>
      </c>
      <c r="K3114" s="68" t="s">
        <v>3699</v>
      </c>
      <c r="L3114" s="68" t="s">
        <v>3699</v>
      </c>
    </row>
    <row r="3115" spans="8:12" x14ac:dyDescent="0.15">
      <c r="H3115" s="68" t="s">
        <v>3700</v>
      </c>
      <c r="K3115" s="68" t="s">
        <v>3700</v>
      </c>
      <c r="L3115" s="68" t="s">
        <v>3700</v>
      </c>
    </row>
    <row r="3116" spans="8:12" x14ac:dyDescent="0.15">
      <c r="H3116" s="68" t="s">
        <v>3701</v>
      </c>
      <c r="K3116" s="68" t="s">
        <v>3701</v>
      </c>
      <c r="L3116" s="68" t="s">
        <v>3701</v>
      </c>
    </row>
    <row r="3117" spans="8:12" x14ac:dyDescent="0.15">
      <c r="H3117" s="68" t="s">
        <v>3702</v>
      </c>
      <c r="K3117" s="68" t="s">
        <v>3702</v>
      </c>
      <c r="L3117" s="68" t="s">
        <v>3702</v>
      </c>
    </row>
    <row r="3118" spans="8:12" x14ac:dyDescent="0.15">
      <c r="H3118" s="68" t="s">
        <v>3703</v>
      </c>
      <c r="K3118" s="68" t="s">
        <v>3703</v>
      </c>
      <c r="L3118" s="68" t="s">
        <v>3703</v>
      </c>
    </row>
    <row r="3119" spans="8:12" x14ac:dyDescent="0.15">
      <c r="H3119" s="68" t="s">
        <v>3704</v>
      </c>
      <c r="K3119" s="68" t="s">
        <v>3704</v>
      </c>
      <c r="L3119" s="68" t="s">
        <v>3704</v>
      </c>
    </row>
    <row r="3120" spans="8:12" x14ac:dyDescent="0.15">
      <c r="H3120" s="68" t="s">
        <v>3705</v>
      </c>
      <c r="K3120" s="68" t="s">
        <v>3705</v>
      </c>
      <c r="L3120" s="68" t="s">
        <v>3705</v>
      </c>
    </row>
    <row r="3121" spans="8:12" x14ac:dyDescent="0.15">
      <c r="H3121" s="68" t="s">
        <v>3706</v>
      </c>
      <c r="K3121" s="68" t="s">
        <v>3706</v>
      </c>
      <c r="L3121" s="68" t="s">
        <v>3706</v>
      </c>
    </row>
    <row r="3122" spans="8:12" x14ac:dyDescent="0.15">
      <c r="H3122" s="68" t="s">
        <v>3707</v>
      </c>
      <c r="K3122" s="68" t="s">
        <v>3707</v>
      </c>
      <c r="L3122" s="68" t="s">
        <v>3707</v>
      </c>
    </row>
    <row r="3123" spans="8:12" x14ac:dyDescent="0.15">
      <c r="H3123" s="68" t="s">
        <v>3708</v>
      </c>
      <c r="K3123" s="68" t="s">
        <v>3708</v>
      </c>
      <c r="L3123" s="68" t="s">
        <v>3708</v>
      </c>
    </row>
    <row r="3124" spans="8:12" x14ac:dyDescent="0.15">
      <c r="H3124" s="68" t="s">
        <v>3709</v>
      </c>
      <c r="K3124" s="68" t="s">
        <v>3709</v>
      </c>
      <c r="L3124" s="68" t="s">
        <v>3709</v>
      </c>
    </row>
    <row r="3125" spans="8:12" x14ac:dyDescent="0.15">
      <c r="H3125" s="68" t="s">
        <v>3710</v>
      </c>
      <c r="K3125" s="68" t="s">
        <v>3710</v>
      </c>
      <c r="L3125" s="68" t="s">
        <v>3710</v>
      </c>
    </row>
    <row r="3126" spans="8:12" x14ac:dyDescent="0.15">
      <c r="H3126" s="68" t="s">
        <v>3711</v>
      </c>
      <c r="K3126" s="68" t="s">
        <v>3711</v>
      </c>
      <c r="L3126" s="68" t="s">
        <v>3711</v>
      </c>
    </row>
    <row r="3127" spans="8:12" x14ac:dyDescent="0.15">
      <c r="H3127" s="68" t="s">
        <v>3712</v>
      </c>
      <c r="K3127" s="68" t="s">
        <v>3712</v>
      </c>
      <c r="L3127" s="68" t="s">
        <v>3712</v>
      </c>
    </row>
    <row r="3128" spans="8:12" x14ac:dyDescent="0.15">
      <c r="H3128" s="68" t="s">
        <v>3713</v>
      </c>
      <c r="K3128" s="68" t="s">
        <v>3713</v>
      </c>
      <c r="L3128" s="68" t="s">
        <v>3713</v>
      </c>
    </row>
    <row r="3129" spans="8:12" x14ac:dyDescent="0.15">
      <c r="H3129" s="68" t="s">
        <v>3714</v>
      </c>
      <c r="K3129" s="68" t="s">
        <v>3714</v>
      </c>
      <c r="L3129" s="68" t="s">
        <v>3714</v>
      </c>
    </row>
    <row r="3130" spans="8:12" x14ac:dyDescent="0.15">
      <c r="H3130" s="68" t="s">
        <v>3715</v>
      </c>
      <c r="K3130" s="68" t="s">
        <v>3715</v>
      </c>
      <c r="L3130" s="68" t="s">
        <v>3715</v>
      </c>
    </row>
    <row r="3131" spans="8:12" x14ac:dyDescent="0.15">
      <c r="H3131" s="68" t="s">
        <v>3716</v>
      </c>
      <c r="K3131" s="68" t="s">
        <v>3716</v>
      </c>
      <c r="L3131" s="68" t="s">
        <v>3716</v>
      </c>
    </row>
    <row r="3132" spans="8:12" x14ac:dyDescent="0.15">
      <c r="H3132" s="68" t="s">
        <v>3717</v>
      </c>
      <c r="K3132" s="68" t="s">
        <v>3717</v>
      </c>
      <c r="L3132" s="68" t="s">
        <v>3717</v>
      </c>
    </row>
    <row r="3133" spans="8:12" x14ac:dyDescent="0.15">
      <c r="H3133" s="68" t="s">
        <v>3718</v>
      </c>
      <c r="K3133" s="68" t="s">
        <v>3718</v>
      </c>
      <c r="L3133" s="68" t="s">
        <v>3718</v>
      </c>
    </row>
    <row r="3134" spans="8:12" x14ac:dyDescent="0.15">
      <c r="H3134" s="68" t="s">
        <v>3719</v>
      </c>
      <c r="K3134" s="68" t="s">
        <v>3719</v>
      </c>
      <c r="L3134" s="68" t="s">
        <v>3719</v>
      </c>
    </row>
    <row r="3135" spans="8:12" x14ac:dyDescent="0.15">
      <c r="H3135" s="68" t="s">
        <v>3720</v>
      </c>
      <c r="K3135" s="68" t="s">
        <v>3720</v>
      </c>
      <c r="L3135" s="68" t="s">
        <v>3720</v>
      </c>
    </row>
    <row r="3136" spans="8:12" x14ac:dyDescent="0.15">
      <c r="H3136" s="68" t="s">
        <v>3721</v>
      </c>
      <c r="K3136" s="68" t="s">
        <v>3721</v>
      </c>
      <c r="L3136" s="68" t="s">
        <v>3721</v>
      </c>
    </row>
    <row r="3137" spans="8:12" x14ac:dyDescent="0.15">
      <c r="H3137" s="68" t="s">
        <v>3722</v>
      </c>
      <c r="K3137" s="68" t="s">
        <v>3722</v>
      </c>
      <c r="L3137" s="68" t="s">
        <v>3722</v>
      </c>
    </row>
    <row r="3138" spans="8:12" x14ac:dyDescent="0.15">
      <c r="H3138" s="68" t="s">
        <v>3723</v>
      </c>
      <c r="K3138" s="68" t="s">
        <v>3723</v>
      </c>
      <c r="L3138" s="68" t="s">
        <v>3723</v>
      </c>
    </row>
    <row r="3139" spans="8:12" x14ac:dyDescent="0.15">
      <c r="H3139" s="68" t="s">
        <v>3724</v>
      </c>
      <c r="K3139" s="68" t="s">
        <v>3724</v>
      </c>
      <c r="L3139" s="68" t="s">
        <v>3724</v>
      </c>
    </row>
    <row r="3140" spans="8:12" x14ac:dyDescent="0.15">
      <c r="H3140" s="68" t="s">
        <v>3725</v>
      </c>
      <c r="K3140" s="68" t="s">
        <v>3725</v>
      </c>
      <c r="L3140" s="68" t="s">
        <v>3725</v>
      </c>
    </row>
    <row r="3141" spans="8:12" x14ac:dyDescent="0.15">
      <c r="H3141" s="68" t="s">
        <v>3726</v>
      </c>
      <c r="K3141" s="68" t="s">
        <v>3726</v>
      </c>
      <c r="L3141" s="68" t="s">
        <v>3726</v>
      </c>
    </row>
    <row r="3142" spans="8:12" x14ac:dyDescent="0.15">
      <c r="H3142" s="68" t="s">
        <v>3727</v>
      </c>
      <c r="K3142" s="68" t="s">
        <v>3727</v>
      </c>
      <c r="L3142" s="68" t="s">
        <v>3727</v>
      </c>
    </row>
    <row r="3143" spans="8:12" x14ac:dyDescent="0.15">
      <c r="H3143" s="68" t="s">
        <v>3728</v>
      </c>
      <c r="K3143" s="68" t="s">
        <v>3728</v>
      </c>
      <c r="L3143" s="68" t="s">
        <v>3728</v>
      </c>
    </row>
    <row r="3144" spans="8:12" x14ac:dyDescent="0.15">
      <c r="H3144" s="68" t="s">
        <v>3729</v>
      </c>
      <c r="K3144" s="68" t="s">
        <v>3729</v>
      </c>
      <c r="L3144" s="68" t="s">
        <v>3729</v>
      </c>
    </row>
    <row r="3145" spans="8:12" x14ac:dyDescent="0.15">
      <c r="H3145" s="68" t="s">
        <v>3730</v>
      </c>
      <c r="K3145" s="68" t="s">
        <v>3730</v>
      </c>
      <c r="L3145" s="68" t="s">
        <v>3730</v>
      </c>
    </row>
    <row r="3146" spans="8:12" x14ac:dyDescent="0.15">
      <c r="H3146" s="68" t="s">
        <v>3731</v>
      </c>
      <c r="K3146" s="68" t="s">
        <v>3731</v>
      </c>
      <c r="L3146" s="68" t="s">
        <v>3731</v>
      </c>
    </row>
    <row r="3147" spans="8:12" x14ac:dyDescent="0.15">
      <c r="H3147" s="68" t="s">
        <v>3732</v>
      </c>
      <c r="K3147" s="68" t="s">
        <v>3732</v>
      </c>
      <c r="L3147" s="68" t="s">
        <v>3732</v>
      </c>
    </row>
    <row r="3148" spans="8:12" x14ac:dyDescent="0.15">
      <c r="H3148" s="68" t="s">
        <v>3733</v>
      </c>
      <c r="K3148" s="68" t="s">
        <v>3733</v>
      </c>
      <c r="L3148" s="68" t="s">
        <v>3733</v>
      </c>
    </row>
    <row r="3149" spans="8:12" x14ac:dyDescent="0.15">
      <c r="H3149" s="68" t="s">
        <v>3734</v>
      </c>
      <c r="K3149" s="68" t="s">
        <v>3734</v>
      </c>
      <c r="L3149" s="68" t="s">
        <v>3734</v>
      </c>
    </row>
    <row r="3150" spans="8:12" x14ac:dyDescent="0.15">
      <c r="H3150" s="68" t="s">
        <v>3735</v>
      </c>
      <c r="K3150" s="68" t="s">
        <v>3735</v>
      </c>
      <c r="L3150" s="68" t="s">
        <v>3735</v>
      </c>
    </row>
    <row r="3151" spans="8:12" x14ac:dyDescent="0.15">
      <c r="H3151" s="68" t="s">
        <v>3736</v>
      </c>
      <c r="K3151" s="68" t="s">
        <v>3736</v>
      </c>
      <c r="L3151" s="68" t="s">
        <v>3736</v>
      </c>
    </row>
    <row r="3152" spans="8:12" x14ac:dyDescent="0.15">
      <c r="H3152" s="68" t="s">
        <v>3737</v>
      </c>
      <c r="K3152" s="68" t="s">
        <v>3737</v>
      </c>
      <c r="L3152" s="68" t="s">
        <v>3737</v>
      </c>
    </row>
    <row r="3153" spans="8:12" x14ac:dyDescent="0.15">
      <c r="H3153" s="68" t="s">
        <v>3738</v>
      </c>
      <c r="K3153" s="68" t="s">
        <v>3738</v>
      </c>
      <c r="L3153" s="68" t="s">
        <v>3738</v>
      </c>
    </row>
    <row r="3154" spans="8:12" x14ac:dyDescent="0.15">
      <c r="H3154" s="68" t="s">
        <v>3739</v>
      </c>
      <c r="K3154" s="68" t="s">
        <v>3739</v>
      </c>
      <c r="L3154" s="68" t="s">
        <v>3739</v>
      </c>
    </row>
    <row r="3155" spans="8:12" x14ac:dyDescent="0.15">
      <c r="H3155" s="68" t="s">
        <v>3740</v>
      </c>
      <c r="K3155" s="68" t="s">
        <v>3740</v>
      </c>
      <c r="L3155" s="68" t="s">
        <v>3740</v>
      </c>
    </row>
    <row r="3156" spans="8:12" x14ac:dyDescent="0.15">
      <c r="H3156" s="68" t="s">
        <v>3741</v>
      </c>
      <c r="K3156" s="68" t="s">
        <v>3741</v>
      </c>
      <c r="L3156" s="68" t="s">
        <v>3741</v>
      </c>
    </row>
    <row r="3157" spans="8:12" x14ac:dyDescent="0.15">
      <c r="H3157" s="68" t="s">
        <v>3742</v>
      </c>
      <c r="K3157" s="68" t="s">
        <v>3742</v>
      </c>
      <c r="L3157" s="68" t="s">
        <v>3742</v>
      </c>
    </row>
    <row r="3158" spans="8:12" x14ac:dyDescent="0.15">
      <c r="H3158" s="68" t="s">
        <v>3743</v>
      </c>
      <c r="K3158" s="68" t="s">
        <v>3743</v>
      </c>
      <c r="L3158" s="68" t="s">
        <v>3743</v>
      </c>
    </row>
    <row r="3159" spans="8:12" x14ac:dyDescent="0.15">
      <c r="H3159" s="68" t="s">
        <v>3744</v>
      </c>
      <c r="K3159" s="68" t="s">
        <v>3744</v>
      </c>
      <c r="L3159" s="68" t="s">
        <v>3744</v>
      </c>
    </row>
    <row r="3160" spans="8:12" x14ac:dyDescent="0.15">
      <c r="H3160" s="68" t="s">
        <v>3745</v>
      </c>
      <c r="K3160" s="68" t="s">
        <v>3745</v>
      </c>
      <c r="L3160" s="68" t="s">
        <v>3745</v>
      </c>
    </row>
    <row r="3161" spans="8:12" x14ac:dyDescent="0.15">
      <c r="H3161" s="68" t="s">
        <v>3746</v>
      </c>
      <c r="K3161" s="68" t="s">
        <v>3746</v>
      </c>
      <c r="L3161" s="68" t="s">
        <v>3746</v>
      </c>
    </row>
    <row r="3162" spans="8:12" x14ac:dyDescent="0.15">
      <c r="H3162" s="68" t="s">
        <v>3747</v>
      </c>
      <c r="K3162" s="68" t="s">
        <v>3747</v>
      </c>
      <c r="L3162" s="68" t="s">
        <v>3747</v>
      </c>
    </row>
    <row r="3163" spans="8:12" x14ac:dyDescent="0.15">
      <c r="H3163" s="68" t="s">
        <v>3748</v>
      </c>
      <c r="K3163" s="68" t="s">
        <v>3748</v>
      </c>
      <c r="L3163" s="68" t="s">
        <v>3748</v>
      </c>
    </row>
    <row r="3164" spans="8:12" x14ac:dyDescent="0.15">
      <c r="H3164" s="68" t="s">
        <v>3749</v>
      </c>
      <c r="K3164" s="68" t="s">
        <v>3749</v>
      </c>
      <c r="L3164" s="68" t="s">
        <v>3749</v>
      </c>
    </row>
    <row r="3165" spans="8:12" x14ac:dyDescent="0.15">
      <c r="H3165" s="68" t="s">
        <v>3750</v>
      </c>
      <c r="K3165" s="68" t="s">
        <v>3750</v>
      </c>
      <c r="L3165" s="68" t="s">
        <v>3750</v>
      </c>
    </row>
    <row r="3166" spans="8:12" x14ac:dyDescent="0.15">
      <c r="H3166" s="68" t="s">
        <v>3751</v>
      </c>
      <c r="K3166" s="68" t="s">
        <v>3751</v>
      </c>
      <c r="L3166" s="68" t="s">
        <v>3751</v>
      </c>
    </row>
    <row r="3167" spans="8:12" x14ac:dyDescent="0.15">
      <c r="H3167" s="68" t="s">
        <v>3752</v>
      </c>
      <c r="K3167" s="68" t="s">
        <v>3752</v>
      </c>
      <c r="L3167" s="68" t="s">
        <v>3752</v>
      </c>
    </row>
    <row r="3168" spans="8:12" x14ac:dyDescent="0.15">
      <c r="H3168" s="68" t="s">
        <v>3753</v>
      </c>
      <c r="K3168" s="68" t="s">
        <v>3753</v>
      </c>
      <c r="L3168" s="68" t="s">
        <v>3753</v>
      </c>
    </row>
    <row r="3169" spans="8:12" x14ac:dyDescent="0.15">
      <c r="H3169" s="68" t="s">
        <v>3754</v>
      </c>
      <c r="K3169" s="68" t="s">
        <v>3754</v>
      </c>
      <c r="L3169" s="68" t="s">
        <v>3754</v>
      </c>
    </row>
    <row r="3170" spans="8:12" x14ac:dyDescent="0.15">
      <c r="H3170" s="68" t="s">
        <v>3755</v>
      </c>
      <c r="K3170" s="68" t="s">
        <v>3755</v>
      </c>
      <c r="L3170" s="68" t="s">
        <v>3755</v>
      </c>
    </row>
    <row r="3171" spans="8:12" x14ac:dyDescent="0.15">
      <c r="H3171" s="68" t="s">
        <v>3756</v>
      </c>
      <c r="K3171" s="68" t="s">
        <v>3756</v>
      </c>
      <c r="L3171" s="68" t="s">
        <v>3756</v>
      </c>
    </row>
    <row r="3172" spans="8:12" x14ac:dyDescent="0.15">
      <c r="H3172" s="68" t="s">
        <v>3757</v>
      </c>
      <c r="K3172" s="68" t="s">
        <v>3757</v>
      </c>
      <c r="L3172" s="68" t="s">
        <v>3757</v>
      </c>
    </row>
    <row r="3173" spans="8:12" x14ac:dyDescent="0.15">
      <c r="H3173" s="68" t="s">
        <v>3758</v>
      </c>
      <c r="K3173" s="68" t="s">
        <v>3758</v>
      </c>
      <c r="L3173" s="68" t="s">
        <v>3758</v>
      </c>
    </row>
    <row r="3174" spans="8:12" x14ac:dyDescent="0.15">
      <c r="H3174" s="68" t="s">
        <v>3759</v>
      </c>
      <c r="K3174" s="68" t="s">
        <v>3759</v>
      </c>
      <c r="L3174" s="68" t="s">
        <v>3759</v>
      </c>
    </row>
    <row r="3175" spans="8:12" x14ac:dyDescent="0.15">
      <c r="H3175" s="68" t="s">
        <v>3760</v>
      </c>
      <c r="K3175" s="68" t="s">
        <v>3760</v>
      </c>
      <c r="L3175" s="68" t="s">
        <v>3760</v>
      </c>
    </row>
    <row r="3176" spans="8:12" x14ac:dyDescent="0.15">
      <c r="H3176" s="68" t="s">
        <v>3761</v>
      </c>
      <c r="K3176" s="68" t="s">
        <v>3761</v>
      </c>
      <c r="L3176" s="68" t="s">
        <v>3761</v>
      </c>
    </row>
    <row r="3177" spans="8:12" x14ac:dyDescent="0.15">
      <c r="H3177" s="68" t="s">
        <v>3762</v>
      </c>
      <c r="K3177" s="68" t="s">
        <v>3762</v>
      </c>
      <c r="L3177" s="68" t="s">
        <v>3762</v>
      </c>
    </row>
    <row r="3178" spans="8:12" x14ac:dyDescent="0.15">
      <c r="H3178" s="68" t="s">
        <v>3763</v>
      </c>
      <c r="K3178" s="68" t="s">
        <v>3763</v>
      </c>
      <c r="L3178" s="68" t="s">
        <v>3763</v>
      </c>
    </row>
    <row r="3179" spans="8:12" x14ac:dyDescent="0.15">
      <c r="H3179" s="68" t="s">
        <v>3764</v>
      </c>
      <c r="K3179" s="68" t="s">
        <v>3764</v>
      </c>
      <c r="L3179" s="68" t="s">
        <v>3764</v>
      </c>
    </row>
    <row r="3180" spans="8:12" x14ac:dyDescent="0.15">
      <c r="H3180" s="68" t="s">
        <v>3765</v>
      </c>
      <c r="K3180" s="68" t="s">
        <v>3765</v>
      </c>
      <c r="L3180" s="68" t="s">
        <v>3765</v>
      </c>
    </row>
    <row r="3181" spans="8:12" x14ac:dyDescent="0.15">
      <c r="H3181" s="68" t="s">
        <v>3766</v>
      </c>
      <c r="K3181" s="68" t="s">
        <v>3766</v>
      </c>
      <c r="L3181" s="68" t="s">
        <v>3766</v>
      </c>
    </row>
    <row r="3182" spans="8:12" x14ac:dyDescent="0.15">
      <c r="H3182" s="68" t="s">
        <v>3767</v>
      </c>
      <c r="K3182" s="68" t="s">
        <v>3767</v>
      </c>
      <c r="L3182" s="68" t="s">
        <v>3767</v>
      </c>
    </row>
    <row r="3183" spans="8:12" x14ac:dyDescent="0.15">
      <c r="H3183" s="68" t="s">
        <v>3768</v>
      </c>
      <c r="K3183" s="68" t="s">
        <v>3768</v>
      </c>
      <c r="L3183" s="68" t="s">
        <v>3768</v>
      </c>
    </row>
    <row r="3184" spans="8:12" x14ac:dyDescent="0.15">
      <c r="H3184" s="68" t="s">
        <v>3769</v>
      </c>
      <c r="K3184" s="68" t="s">
        <v>3769</v>
      </c>
      <c r="L3184" s="68" t="s">
        <v>3769</v>
      </c>
    </row>
    <row r="3185" spans="8:12" x14ac:dyDescent="0.15">
      <c r="H3185" s="68" t="s">
        <v>3770</v>
      </c>
      <c r="K3185" s="68" t="s">
        <v>3770</v>
      </c>
      <c r="L3185" s="68" t="s">
        <v>3770</v>
      </c>
    </row>
    <row r="3186" spans="8:12" x14ac:dyDescent="0.15">
      <c r="H3186" s="68" t="s">
        <v>3771</v>
      </c>
      <c r="K3186" s="68" t="s">
        <v>3771</v>
      </c>
      <c r="L3186" s="68" t="s">
        <v>3771</v>
      </c>
    </row>
    <row r="3187" spans="8:12" x14ac:dyDescent="0.15">
      <c r="H3187" s="68" t="s">
        <v>3772</v>
      </c>
      <c r="K3187" s="68" t="s">
        <v>3772</v>
      </c>
      <c r="L3187" s="68" t="s">
        <v>3772</v>
      </c>
    </row>
    <row r="3188" spans="8:12" x14ac:dyDescent="0.15">
      <c r="H3188" s="68" t="s">
        <v>3773</v>
      </c>
      <c r="K3188" s="68" t="s">
        <v>3773</v>
      </c>
      <c r="L3188" s="68" t="s">
        <v>3773</v>
      </c>
    </row>
    <row r="3189" spans="8:12" x14ac:dyDescent="0.15">
      <c r="H3189" s="68" t="s">
        <v>3774</v>
      </c>
      <c r="K3189" s="68" t="s">
        <v>3774</v>
      </c>
      <c r="L3189" s="68" t="s">
        <v>3774</v>
      </c>
    </row>
    <row r="3190" spans="8:12" x14ac:dyDescent="0.15">
      <c r="H3190" s="68" t="s">
        <v>3775</v>
      </c>
      <c r="K3190" s="68" t="s">
        <v>3775</v>
      </c>
      <c r="L3190" s="68" t="s">
        <v>3775</v>
      </c>
    </row>
    <row r="3191" spans="8:12" x14ac:dyDescent="0.15">
      <c r="H3191" s="68" t="s">
        <v>3776</v>
      </c>
      <c r="K3191" s="68" t="s">
        <v>3776</v>
      </c>
      <c r="L3191" s="68" t="s">
        <v>3776</v>
      </c>
    </row>
    <row r="3192" spans="8:12" x14ac:dyDescent="0.15">
      <c r="H3192" s="68" t="s">
        <v>3777</v>
      </c>
      <c r="K3192" s="68" t="s">
        <v>3777</v>
      </c>
      <c r="L3192" s="68" t="s">
        <v>3777</v>
      </c>
    </row>
    <row r="3193" spans="8:12" x14ac:dyDescent="0.15">
      <c r="H3193" s="68" t="s">
        <v>3778</v>
      </c>
      <c r="K3193" s="68" t="s">
        <v>3778</v>
      </c>
      <c r="L3193" s="68" t="s">
        <v>3778</v>
      </c>
    </row>
    <row r="3194" spans="8:12" x14ac:dyDescent="0.15">
      <c r="H3194" s="68" t="s">
        <v>3779</v>
      </c>
      <c r="K3194" s="68" t="s">
        <v>3779</v>
      </c>
      <c r="L3194" s="68" t="s">
        <v>3779</v>
      </c>
    </row>
    <row r="3195" spans="8:12" x14ac:dyDescent="0.15">
      <c r="H3195" s="68" t="s">
        <v>3780</v>
      </c>
      <c r="K3195" s="68" t="s">
        <v>3780</v>
      </c>
      <c r="L3195" s="68" t="s">
        <v>3780</v>
      </c>
    </row>
    <row r="3196" spans="8:12" x14ac:dyDescent="0.15">
      <c r="H3196" s="68" t="s">
        <v>3781</v>
      </c>
      <c r="K3196" s="68" t="s">
        <v>3781</v>
      </c>
      <c r="L3196" s="68" t="s">
        <v>3781</v>
      </c>
    </row>
    <row r="3197" spans="8:12" x14ac:dyDescent="0.15">
      <c r="H3197" s="68" t="s">
        <v>3782</v>
      </c>
      <c r="K3197" s="68" t="s">
        <v>3782</v>
      </c>
      <c r="L3197" s="68" t="s">
        <v>3782</v>
      </c>
    </row>
    <row r="3198" spans="8:12" x14ac:dyDescent="0.15">
      <c r="H3198" s="68" t="s">
        <v>3783</v>
      </c>
      <c r="K3198" s="68" t="s">
        <v>3783</v>
      </c>
      <c r="L3198" s="68" t="s">
        <v>3783</v>
      </c>
    </row>
    <row r="3199" spans="8:12" x14ac:dyDescent="0.15">
      <c r="H3199" s="68" t="s">
        <v>3784</v>
      </c>
      <c r="K3199" s="68" t="s">
        <v>3784</v>
      </c>
      <c r="L3199" s="68" t="s">
        <v>3784</v>
      </c>
    </row>
    <row r="3200" spans="8:12" x14ac:dyDescent="0.15">
      <c r="H3200" s="68" t="s">
        <v>3785</v>
      </c>
      <c r="K3200" s="68" t="s">
        <v>3785</v>
      </c>
      <c r="L3200" s="68" t="s">
        <v>3785</v>
      </c>
    </row>
    <row r="3201" spans="8:12" x14ac:dyDescent="0.15">
      <c r="H3201" s="68" t="s">
        <v>3786</v>
      </c>
      <c r="K3201" s="68" t="s">
        <v>3786</v>
      </c>
      <c r="L3201" s="68" t="s">
        <v>3786</v>
      </c>
    </row>
    <row r="3202" spans="8:12" x14ac:dyDescent="0.15">
      <c r="H3202" s="68" t="s">
        <v>3787</v>
      </c>
      <c r="K3202" s="68" t="s">
        <v>3787</v>
      </c>
      <c r="L3202" s="68" t="s">
        <v>3787</v>
      </c>
    </row>
    <row r="3203" spans="8:12" x14ac:dyDescent="0.15">
      <c r="H3203" s="68" t="s">
        <v>3788</v>
      </c>
      <c r="K3203" s="68" t="s">
        <v>3788</v>
      </c>
      <c r="L3203" s="68" t="s">
        <v>3788</v>
      </c>
    </row>
    <row r="3204" spans="8:12" x14ac:dyDescent="0.15">
      <c r="H3204" s="68" t="s">
        <v>3789</v>
      </c>
      <c r="K3204" s="68" t="s">
        <v>3789</v>
      </c>
      <c r="L3204" s="68" t="s">
        <v>3789</v>
      </c>
    </row>
    <row r="3205" spans="8:12" x14ac:dyDescent="0.15">
      <c r="H3205" s="68" t="s">
        <v>3790</v>
      </c>
      <c r="K3205" s="68" t="s">
        <v>3790</v>
      </c>
      <c r="L3205" s="68" t="s">
        <v>3790</v>
      </c>
    </row>
    <row r="3206" spans="8:12" x14ac:dyDescent="0.15">
      <c r="H3206" s="68" t="s">
        <v>3791</v>
      </c>
      <c r="K3206" s="68" t="s">
        <v>3791</v>
      </c>
      <c r="L3206" s="68" t="s">
        <v>3791</v>
      </c>
    </row>
    <row r="3207" spans="8:12" x14ac:dyDescent="0.15">
      <c r="H3207" s="68" t="s">
        <v>3792</v>
      </c>
      <c r="K3207" s="68" t="s">
        <v>3792</v>
      </c>
      <c r="L3207" s="68" t="s">
        <v>3792</v>
      </c>
    </row>
    <row r="3208" spans="8:12" x14ac:dyDescent="0.15">
      <c r="H3208" s="68" t="s">
        <v>3793</v>
      </c>
      <c r="K3208" s="68" t="s">
        <v>3793</v>
      </c>
      <c r="L3208" s="68" t="s">
        <v>3793</v>
      </c>
    </row>
    <row r="3209" spans="8:12" x14ac:dyDescent="0.15">
      <c r="H3209" s="68" t="s">
        <v>3794</v>
      </c>
      <c r="K3209" s="68" t="s">
        <v>3794</v>
      </c>
      <c r="L3209" s="68" t="s">
        <v>3794</v>
      </c>
    </row>
    <row r="3210" spans="8:12" x14ac:dyDescent="0.15">
      <c r="H3210" s="68" t="s">
        <v>3795</v>
      </c>
      <c r="K3210" s="68" t="s">
        <v>3795</v>
      </c>
      <c r="L3210" s="68" t="s">
        <v>3795</v>
      </c>
    </row>
    <row r="3211" spans="8:12" x14ac:dyDescent="0.15">
      <c r="H3211" s="68" t="s">
        <v>3796</v>
      </c>
      <c r="K3211" s="68" t="s">
        <v>3796</v>
      </c>
      <c r="L3211" s="68" t="s">
        <v>3796</v>
      </c>
    </row>
    <row r="3212" spans="8:12" x14ac:dyDescent="0.15">
      <c r="H3212" s="68" t="s">
        <v>3797</v>
      </c>
      <c r="K3212" s="68" t="s">
        <v>3797</v>
      </c>
      <c r="L3212" s="68" t="s">
        <v>3797</v>
      </c>
    </row>
    <row r="3213" spans="8:12" x14ac:dyDescent="0.15">
      <c r="H3213" s="68" t="s">
        <v>3798</v>
      </c>
      <c r="K3213" s="68" t="s">
        <v>3798</v>
      </c>
      <c r="L3213" s="68" t="s">
        <v>3798</v>
      </c>
    </row>
    <row r="3214" spans="8:12" x14ac:dyDescent="0.15">
      <c r="H3214" s="68" t="s">
        <v>3799</v>
      </c>
      <c r="K3214" s="68" t="s">
        <v>3799</v>
      </c>
      <c r="L3214" s="68" t="s">
        <v>3799</v>
      </c>
    </row>
    <row r="3215" spans="8:12" x14ac:dyDescent="0.15">
      <c r="H3215" s="68" t="s">
        <v>3800</v>
      </c>
      <c r="K3215" s="68" t="s">
        <v>3800</v>
      </c>
      <c r="L3215" s="68" t="s">
        <v>3800</v>
      </c>
    </row>
    <row r="3216" spans="8:12" x14ac:dyDescent="0.15">
      <c r="H3216" s="68" t="s">
        <v>3801</v>
      </c>
      <c r="K3216" s="68" t="s">
        <v>3801</v>
      </c>
      <c r="L3216" s="68" t="s">
        <v>3801</v>
      </c>
    </row>
    <row r="3217" spans="8:12" x14ac:dyDescent="0.15">
      <c r="H3217" s="68" t="s">
        <v>3802</v>
      </c>
      <c r="K3217" s="68" t="s">
        <v>3802</v>
      </c>
      <c r="L3217" s="68" t="s">
        <v>3802</v>
      </c>
    </row>
    <row r="3218" spans="8:12" x14ac:dyDescent="0.15">
      <c r="H3218" s="68" t="s">
        <v>3803</v>
      </c>
      <c r="K3218" s="68" t="s">
        <v>3803</v>
      </c>
      <c r="L3218" s="68" t="s">
        <v>3803</v>
      </c>
    </row>
    <row r="3219" spans="8:12" x14ac:dyDescent="0.15">
      <c r="H3219" s="68" t="s">
        <v>3804</v>
      </c>
      <c r="K3219" s="68" t="s">
        <v>3804</v>
      </c>
      <c r="L3219" s="68" t="s">
        <v>3804</v>
      </c>
    </row>
    <row r="3220" spans="8:12" x14ac:dyDescent="0.15">
      <c r="H3220" s="68" t="s">
        <v>3805</v>
      </c>
      <c r="K3220" s="68" t="s">
        <v>3805</v>
      </c>
      <c r="L3220" s="68" t="s">
        <v>3805</v>
      </c>
    </row>
    <row r="3221" spans="8:12" x14ac:dyDescent="0.15">
      <c r="H3221" s="68" t="s">
        <v>3806</v>
      </c>
      <c r="K3221" s="68" t="s">
        <v>3806</v>
      </c>
      <c r="L3221" s="68" t="s">
        <v>3806</v>
      </c>
    </row>
    <row r="3222" spans="8:12" x14ac:dyDescent="0.15">
      <c r="H3222" s="68" t="s">
        <v>3807</v>
      </c>
      <c r="K3222" s="68" t="s">
        <v>3807</v>
      </c>
      <c r="L3222" s="68" t="s">
        <v>3807</v>
      </c>
    </row>
    <row r="3223" spans="8:12" x14ac:dyDescent="0.15">
      <c r="H3223" s="68" t="s">
        <v>3808</v>
      </c>
      <c r="K3223" s="68" t="s">
        <v>3808</v>
      </c>
      <c r="L3223" s="68" t="s">
        <v>3808</v>
      </c>
    </row>
    <row r="3224" spans="8:12" x14ac:dyDescent="0.15">
      <c r="H3224" s="68" t="s">
        <v>3809</v>
      </c>
      <c r="K3224" s="68" t="s">
        <v>3809</v>
      </c>
      <c r="L3224" s="68" t="s">
        <v>3809</v>
      </c>
    </row>
    <row r="3225" spans="8:12" x14ac:dyDescent="0.15">
      <c r="H3225" s="68" t="s">
        <v>3810</v>
      </c>
      <c r="K3225" s="68" t="s">
        <v>3810</v>
      </c>
      <c r="L3225" s="68" t="s">
        <v>3810</v>
      </c>
    </row>
    <row r="3226" spans="8:12" x14ac:dyDescent="0.15">
      <c r="H3226" s="68" t="s">
        <v>3811</v>
      </c>
      <c r="K3226" s="68" t="s">
        <v>3811</v>
      </c>
      <c r="L3226" s="68" t="s">
        <v>3811</v>
      </c>
    </row>
    <row r="3227" spans="8:12" x14ac:dyDescent="0.15">
      <c r="H3227" s="68" t="s">
        <v>3812</v>
      </c>
      <c r="K3227" s="68" t="s">
        <v>3812</v>
      </c>
      <c r="L3227" s="68" t="s">
        <v>3812</v>
      </c>
    </row>
    <row r="3228" spans="8:12" x14ac:dyDescent="0.15">
      <c r="H3228" s="68" t="s">
        <v>3813</v>
      </c>
      <c r="K3228" s="68" t="s">
        <v>3813</v>
      </c>
      <c r="L3228" s="68" t="s">
        <v>3813</v>
      </c>
    </row>
    <row r="3229" spans="8:12" x14ac:dyDescent="0.15">
      <c r="H3229" s="68" t="s">
        <v>3814</v>
      </c>
      <c r="K3229" s="68" t="s">
        <v>3814</v>
      </c>
      <c r="L3229" s="68" t="s">
        <v>3814</v>
      </c>
    </row>
    <row r="3230" spans="8:12" x14ac:dyDescent="0.15">
      <c r="H3230" s="68" t="s">
        <v>3815</v>
      </c>
      <c r="K3230" s="68" t="s">
        <v>3815</v>
      </c>
      <c r="L3230" s="68" t="s">
        <v>3815</v>
      </c>
    </row>
    <row r="3231" spans="8:12" x14ac:dyDescent="0.15">
      <c r="H3231" s="68" t="s">
        <v>3816</v>
      </c>
      <c r="K3231" s="68" t="s">
        <v>3816</v>
      </c>
      <c r="L3231" s="68" t="s">
        <v>3816</v>
      </c>
    </row>
    <row r="3232" spans="8:12" x14ac:dyDescent="0.15">
      <c r="H3232" s="68" t="s">
        <v>3817</v>
      </c>
      <c r="K3232" s="68" t="s">
        <v>3817</v>
      </c>
      <c r="L3232" s="68" t="s">
        <v>3817</v>
      </c>
    </row>
    <row r="3233" spans="8:12" x14ac:dyDescent="0.15">
      <c r="H3233" s="68" t="s">
        <v>3818</v>
      </c>
      <c r="K3233" s="68" t="s">
        <v>3818</v>
      </c>
      <c r="L3233" s="68" t="s">
        <v>3818</v>
      </c>
    </row>
    <row r="3234" spans="8:12" x14ac:dyDescent="0.15">
      <c r="H3234" s="68" t="s">
        <v>3819</v>
      </c>
      <c r="K3234" s="68" t="s">
        <v>3819</v>
      </c>
      <c r="L3234" s="68" t="s">
        <v>3819</v>
      </c>
    </row>
    <row r="3235" spans="8:12" x14ac:dyDescent="0.15">
      <c r="H3235" s="68" t="s">
        <v>3820</v>
      </c>
      <c r="K3235" s="68" t="s">
        <v>3820</v>
      </c>
      <c r="L3235" s="68" t="s">
        <v>3820</v>
      </c>
    </row>
    <row r="3236" spans="8:12" x14ac:dyDescent="0.15">
      <c r="H3236" s="68" t="s">
        <v>3821</v>
      </c>
      <c r="K3236" s="68" t="s">
        <v>3821</v>
      </c>
      <c r="L3236" s="68" t="s">
        <v>3821</v>
      </c>
    </row>
    <row r="3237" spans="8:12" x14ac:dyDescent="0.15">
      <c r="H3237" s="68" t="s">
        <v>3822</v>
      </c>
      <c r="K3237" s="68" t="s">
        <v>3822</v>
      </c>
      <c r="L3237" s="68" t="s">
        <v>3822</v>
      </c>
    </row>
    <row r="3238" spans="8:12" x14ac:dyDescent="0.15">
      <c r="H3238" s="68" t="s">
        <v>3823</v>
      </c>
      <c r="K3238" s="68" t="s">
        <v>3823</v>
      </c>
      <c r="L3238" s="68" t="s">
        <v>3823</v>
      </c>
    </row>
    <row r="3239" spans="8:12" x14ac:dyDescent="0.15">
      <c r="H3239" s="68" t="s">
        <v>3824</v>
      </c>
      <c r="K3239" s="68" t="s">
        <v>3824</v>
      </c>
      <c r="L3239" s="68" t="s">
        <v>3824</v>
      </c>
    </row>
    <row r="3240" spans="8:12" x14ac:dyDescent="0.15">
      <c r="H3240" s="68" t="s">
        <v>3825</v>
      </c>
      <c r="K3240" s="68" t="s">
        <v>3825</v>
      </c>
      <c r="L3240" s="68" t="s">
        <v>3825</v>
      </c>
    </row>
    <row r="3241" spans="8:12" x14ac:dyDescent="0.15">
      <c r="H3241" s="68" t="s">
        <v>3826</v>
      </c>
      <c r="K3241" s="68" t="s">
        <v>3826</v>
      </c>
      <c r="L3241" s="68" t="s">
        <v>3826</v>
      </c>
    </row>
    <row r="3242" spans="8:12" x14ac:dyDescent="0.15">
      <c r="H3242" s="68" t="s">
        <v>3827</v>
      </c>
      <c r="K3242" s="68" t="s">
        <v>3827</v>
      </c>
      <c r="L3242" s="68" t="s">
        <v>3827</v>
      </c>
    </row>
    <row r="3243" spans="8:12" x14ac:dyDescent="0.15">
      <c r="H3243" s="68" t="s">
        <v>3828</v>
      </c>
      <c r="K3243" s="68" t="s">
        <v>3828</v>
      </c>
      <c r="L3243" s="68" t="s">
        <v>3828</v>
      </c>
    </row>
    <row r="3244" spans="8:12" x14ac:dyDescent="0.15">
      <c r="H3244" s="68" t="s">
        <v>3829</v>
      </c>
      <c r="K3244" s="68" t="s">
        <v>3829</v>
      </c>
      <c r="L3244" s="68" t="s">
        <v>3829</v>
      </c>
    </row>
    <row r="3245" spans="8:12" x14ac:dyDescent="0.15">
      <c r="H3245" s="68" t="s">
        <v>3830</v>
      </c>
      <c r="K3245" s="68" t="s">
        <v>3830</v>
      </c>
      <c r="L3245" s="68" t="s">
        <v>3830</v>
      </c>
    </row>
    <row r="3246" spans="8:12" x14ac:dyDescent="0.15">
      <c r="H3246" s="68" t="s">
        <v>3831</v>
      </c>
      <c r="K3246" s="68" t="s">
        <v>3831</v>
      </c>
      <c r="L3246" s="68" t="s">
        <v>3831</v>
      </c>
    </row>
    <row r="3247" spans="8:12" x14ac:dyDescent="0.15">
      <c r="H3247" s="68" t="s">
        <v>3832</v>
      </c>
      <c r="K3247" s="68" t="s">
        <v>3832</v>
      </c>
      <c r="L3247" s="68" t="s">
        <v>3832</v>
      </c>
    </row>
    <row r="3248" spans="8:12" x14ac:dyDescent="0.15">
      <c r="H3248" s="68" t="s">
        <v>3833</v>
      </c>
      <c r="K3248" s="68" t="s">
        <v>3833</v>
      </c>
      <c r="L3248" s="68" t="s">
        <v>3833</v>
      </c>
    </row>
    <row r="3249" spans="8:12" x14ac:dyDescent="0.15">
      <c r="H3249" s="68" t="s">
        <v>3834</v>
      </c>
      <c r="K3249" s="68" t="s">
        <v>3834</v>
      </c>
      <c r="L3249" s="68" t="s">
        <v>3834</v>
      </c>
    </row>
    <row r="3250" spans="8:12" x14ac:dyDescent="0.15">
      <c r="H3250" s="68" t="s">
        <v>3835</v>
      </c>
      <c r="K3250" s="68" t="s">
        <v>3835</v>
      </c>
      <c r="L3250" s="68" t="s">
        <v>3835</v>
      </c>
    </row>
    <row r="3251" spans="8:12" x14ac:dyDescent="0.15">
      <c r="H3251" s="68" t="s">
        <v>3836</v>
      </c>
      <c r="K3251" s="68" t="s">
        <v>3836</v>
      </c>
      <c r="L3251" s="68" t="s">
        <v>3836</v>
      </c>
    </row>
    <row r="3252" spans="8:12" x14ac:dyDescent="0.15">
      <c r="H3252" s="68" t="s">
        <v>3837</v>
      </c>
      <c r="K3252" s="68" t="s">
        <v>3837</v>
      </c>
      <c r="L3252" s="68" t="s">
        <v>3837</v>
      </c>
    </row>
    <row r="3253" spans="8:12" x14ac:dyDescent="0.15">
      <c r="H3253" s="68" t="s">
        <v>3838</v>
      </c>
      <c r="K3253" s="68" t="s">
        <v>3838</v>
      </c>
      <c r="L3253" s="68" t="s">
        <v>3838</v>
      </c>
    </row>
    <row r="3254" spans="8:12" x14ac:dyDescent="0.15">
      <c r="H3254" s="68" t="s">
        <v>3839</v>
      </c>
      <c r="K3254" s="68" t="s">
        <v>3839</v>
      </c>
      <c r="L3254" s="68" t="s">
        <v>3839</v>
      </c>
    </row>
    <row r="3255" spans="8:12" x14ac:dyDescent="0.15">
      <c r="H3255" s="68" t="s">
        <v>3840</v>
      </c>
      <c r="K3255" s="68" t="s">
        <v>3840</v>
      </c>
      <c r="L3255" s="68" t="s">
        <v>3840</v>
      </c>
    </row>
    <row r="3256" spans="8:12" x14ac:dyDescent="0.15">
      <c r="H3256" s="68" t="s">
        <v>3841</v>
      </c>
      <c r="K3256" s="68" t="s">
        <v>3841</v>
      </c>
      <c r="L3256" s="68" t="s">
        <v>3841</v>
      </c>
    </row>
    <row r="3257" spans="8:12" x14ac:dyDescent="0.15">
      <c r="H3257" s="68" t="s">
        <v>3842</v>
      </c>
      <c r="K3257" s="68" t="s">
        <v>3842</v>
      </c>
      <c r="L3257" s="68" t="s">
        <v>3842</v>
      </c>
    </row>
    <row r="3258" spans="8:12" x14ac:dyDescent="0.15">
      <c r="H3258" s="68" t="s">
        <v>3843</v>
      </c>
      <c r="K3258" s="68" t="s">
        <v>3843</v>
      </c>
      <c r="L3258" s="68" t="s">
        <v>3843</v>
      </c>
    </row>
    <row r="3259" spans="8:12" x14ac:dyDescent="0.15">
      <c r="H3259" s="68" t="s">
        <v>3844</v>
      </c>
      <c r="K3259" s="68" t="s">
        <v>3844</v>
      </c>
      <c r="L3259" s="68" t="s">
        <v>3844</v>
      </c>
    </row>
    <row r="3260" spans="8:12" x14ac:dyDescent="0.15">
      <c r="H3260" s="68" t="s">
        <v>3845</v>
      </c>
      <c r="K3260" s="68" t="s">
        <v>3845</v>
      </c>
      <c r="L3260" s="68" t="s">
        <v>3845</v>
      </c>
    </row>
    <row r="3261" spans="8:12" x14ac:dyDescent="0.15">
      <c r="H3261" s="68" t="s">
        <v>3846</v>
      </c>
      <c r="K3261" s="68" t="s">
        <v>3846</v>
      </c>
      <c r="L3261" s="68" t="s">
        <v>3846</v>
      </c>
    </row>
    <row r="3262" spans="8:12" x14ac:dyDescent="0.15">
      <c r="H3262" s="68" t="s">
        <v>3847</v>
      </c>
      <c r="K3262" s="68" t="s">
        <v>3847</v>
      </c>
      <c r="L3262" s="68" t="s">
        <v>3847</v>
      </c>
    </row>
    <row r="3263" spans="8:12" x14ac:dyDescent="0.15">
      <c r="H3263" s="68" t="s">
        <v>3848</v>
      </c>
      <c r="K3263" s="68" t="s">
        <v>3848</v>
      </c>
      <c r="L3263" s="68" t="s">
        <v>3848</v>
      </c>
    </row>
    <row r="3264" spans="8:12" x14ac:dyDescent="0.15">
      <c r="H3264" s="68" t="s">
        <v>3849</v>
      </c>
      <c r="K3264" s="68" t="s">
        <v>3849</v>
      </c>
      <c r="L3264" s="68" t="s">
        <v>3849</v>
      </c>
    </row>
    <row r="3265" spans="8:12" x14ac:dyDescent="0.15">
      <c r="H3265" s="68" t="s">
        <v>3850</v>
      </c>
      <c r="K3265" s="68" t="s">
        <v>3850</v>
      </c>
      <c r="L3265" s="68" t="s">
        <v>3850</v>
      </c>
    </row>
    <row r="3266" spans="8:12" x14ac:dyDescent="0.15">
      <c r="H3266" s="68" t="s">
        <v>3851</v>
      </c>
      <c r="K3266" s="68" t="s">
        <v>3851</v>
      </c>
      <c r="L3266" s="68" t="s">
        <v>3851</v>
      </c>
    </row>
    <row r="3267" spans="8:12" x14ac:dyDescent="0.15">
      <c r="H3267" s="68" t="s">
        <v>3852</v>
      </c>
      <c r="K3267" s="68" t="s">
        <v>3852</v>
      </c>
      <c r="L3267" s="68" t="s">
        <v>3852</v>
      </c>
    </row>
    <row r="3268" spans="8:12" x14ac:dyDescent="0.15">
      <c r="H3268" s="68" t="s">
        <v>3853</v>
      </c>
      <c r="K3268" s="68" t="s">
        <v>3853</v>
      </c>
      <c r="L3268" s="68" t="s">
        <v>3853</v>
      </c>
    </row>
    <row r="3269" spans="8:12" x14ac:dyDescent="0.15">
      <c r="H3269" s="68" t="s">
        <v>3854</v>
      </c>
      <c r="K3269" s="68" t="s">
        <v>3854</v>
      </c>
      <c r="L3269" s="68" t="s">
        <v>3854</v>
      </c>
    </row>
    <row r="3270" spans="8:12" x14ac:dyDescent="0.15">
      <c r="H3270" s="68" t="s">
        <v>3855</v>
      </c>
      <c r="K3270" s="68" t="s">
        <v>3855</v>
      </c>
      <c r="L3270" s="68" t="s">
        <v>3855</v>
      </c>
    </row>
    <row r="3271" spans="8:12" x14ac:dyDescent="0.15">
      <c r="H3271" s="68" t="s">
        <v>3856</v>
      </c>
      <c r="K3271" s="68" t="s">
        <v>3856</v>
      </c>
      <c r="L3271" s="68" t="s">
        <v>3856</v>
      </c>
    </row>
    <row r="3272" spans="8:12" x14ac:dyDescent="0.15">
      <c r="H3272" s="68" t="s">
        <v>3857</v>
      </c>
      <c r="K3272" s="68" t="s">
        <v>3857</v>
      </c>
      <c r="L3272" s="68" t="s">
        <v>3857</v>
      </c>
    </row>
    <row r="3273" spans="8:12" x14ac:dyDescent="0.15">
      <c r="H3273" s="68" t="s">
        <v>3858</v>
      </c>
      <c r="K3273" s="68" t="s">
        <v>3858</v>
      </c>
      <c r="L3273" s="68" t="s">
        <v>3858</v>
      </c>
    </row>
    <row r="3274" spans="8:12" x14ac:dyDescent="0.15">
      <c r="H3274" s="68" t="s">
        <v>3859</v>
      </c>
      <c r="K3274" s="68" t="s">
        <v>3859</v>
      </c>
      <c r="L3274" s="68" t="s">
        <v>3859</v>
      </c>
    </row>
    <row r="3275" spans="8:12" x14ac:dyDescent="0.15">
      <c r="H3275" s="68" t="s">
        <v>3860</v>
      </c>
      <c r="K3275" s="68" t="s">
        <v>3860</v>
      </c>
      <c r="L3275" s="68" t="s">
        <v>3860</v>
      </c>
    </row>
    <row r="3276" spans="8:12" x14ac:dyDescent="0.15">
      <c r="H3276" s="68" t="s">
        <v>3861</v>
      </c>
      <c r="K3276" s="68" t="s">
        <v>3861</v>
      </c>
      <c r="L3276" s="68" t="s">
        <v>3861</v>
      </c>
    </row>
    <row r="3277" spans="8:12" x14ac:dyDescent="0.15">
      <c r="H3277" s="68" t="s">
        <v>3862</v>
      </c>
      <c r="K3277" s="68" t="s">
        <v>3862</v>
      </c>
      <c r="L3277" s="68" t="s">
        <v>3862</v>
      </c>
    </row>
    <row r="3278" spans="8:12" x14ac:dyDescent="0.15">
      <c r="H3278" s="68" t="s">
        <v>3863</v>
      </c>
      <c r="K3278" s="68" t="s">
        <v>3863</v>
      </c>
      <c r="L3278" s="68" t="s">
        <v>3863</v>
      </c>
    </row>
    <row r="3279" spans="8:12" x14ac:dyDescent="0.15">
      <c r="H3279" s="68" t="s">
        <v>3864</v>
      </c>
      <c r="K3279" s="68" t="s">
        <v>3864</v>
      </c>
      <c r="L3279" s="68" t="s">
        <v>3864</v>
      </c>
    </row>
    <row r="3280" spans="8:12" x14ac:dyDescent="0.15">
      <c r="H3280" s="68" t="s">
        <v>3865</v>
      </c>
      <c r="K3280" s="68" t="s">
        <v>3865</v>
      </c>
      <c r="L3280" s="68" t="s">
        <v>3865</v>
      </c>
    </row>
    <row r="3281" spans="8:12" x14ac:dyDescent="0.15">
      <c r="H3281" s="68" t="s">
        <v>3866</v>
      </c>
      <c r="K3281" s="68" t="s">
        <v>3866</v>
      </c>
      <c r="L3281" s="68" t="s">
        <v>3866</v>
      </c>
    </row>
    <row r="3282" spans="8:12" x14ac:dyDescent="0.15">
      <c r="H3282" s="68" t="s">
        <v>3867</v>
      </c>
      <c r="K3282" s="68" t="s">
        <v>3867</v>
      </c>
      <c r="L3282" s="68" t="s">
        <v>3867</v>
      </c>
    </row>
    <row r="3283" spans="8:12" x14ac:dyDescent="0.15">
      <c r="H3283" s="68" t="s">
        <v>3868</v>
      </c>
      <c r="K3283" s="68" t="s">
        <v>3868</v>
      </c>
      <c r="L3283" s="68" t="s">
        <v>3868</v>
      </c>
    </row>
    <row r="3284" spans="8:12" x14ac:dyDescent="0.15">
      <c r="H3284" s="68" t="s">
        <v>3869</v>
      </c>
      <c r="K3284" s="68" t="s">
        <v>3869</v>
      </c>
      <c r="L3284" s="68" t="s">
        <v>3869</v>
      </c>
    </row>
    <row r="3285" spans="8:12" x14ac:dyDescent="0.15">
      <c r="H3285" s="68" t="s">
        <v>3870</v>
      </c>
      <c r="K3285" s="68" t="s">
        <v>3870</v>
      </c>
      <c r="L3285" s="68" t="s">
        <v>3870</v>
      </c>
    </row>
    <row r="3286" spans="8:12" x14ac:dyDescent="0.15">
      <c r="H3286" s="68" t="s">
        <v>3871</v>
      </c>
      <c r="K3286" s="68" t="s">
        <v>3871</v>
      </c>
      <c r="L3286" s="68" t="s">
        <v>3871</v>
      </c>
    </row>
    <row r="3287" spans="8:12" x14ac:dyDescent="0.15">
      <c r="H3287" s="68" t="s">
        <v>3872</v>
      </c>
      <c r="K3287" s="68" t="s">
        <v>3872</v>
      </c>
      <c r="L3287" s="68" t="s">
        <v>3872</v>
      </c>
    </row>
    <row r="3288" spans="8:12" x14ac:dyDescent="0.15">
      <c r="H3288" s="68" t="s">
        <v>3873</v>
      </c>
      <c r="K3288" s="68" t="s">
        <v>3873</v>
      </c>
      <c r="L3288" s="68" t="s">
        <v>3873</v>
      </c>
    </row>
    <row r="3289" spans="8:12" x14ac:dyDescent="0.15">
      <c r="H3289" s="68" t="s">
        <v>3874</v>
      </c>
      <c r="K3289" s="68" t="s">
        <v>3874</v>
      </c>
      <c r="L3289" s="68" t="s">
        <v>3874</v>
      </c>
    </row>
    <row r="3290" spans="8:12" x14ac:dyDescent="0.15">
      <c r="H3290" s="68" t="s">
        <v>3875</v>
      </c>
      <c r="K3290" s="68" t="s">
        <v>3875</v>
      </c>
      <c r="L3290" s="68" t="s">
        <v>3875</v>
      </c>
    </row>
    <row r="3291" spans="8:12" x14ac:dyDescent="0.15">
      <c r="H3291" s="68" t="s">
        <v>3876</v>
      </c>
      <c r="K3291" s="68" t="s">
        <v>3876</v>
      </c>
      <c r="L3291" s="68" t="s">
        <v>3876</v>
      </c>
    </row>
    <row r="3292" spans="8:12" x14ac:dyDescent="0.15">
      <c r="H3292" s="68" t="s">
        <v>3877</v>
      </c>
      <c r="K3292" s="68" t="s">
        <v>3877</v>
      </c>
      <c r="L3292" s="68" t="s">
        <v>3877</v>
      </c>
    </row>
    <row r="3293" spans="8:12" x14ac:dyDescent="0.15">
      <c r="H3293" s="68" t="s">
        <v>3878</v>
      </c>
      <c r="K3293" s="68" t="s">
        <v>3878</v>
      </c>
      <c r="L3293" s="68" t="s">
        <v>3878</v>
      </c>
    </row>
    <row r="3294" spans="8:12" x14ac:dyDescent="0.15">
      <c r="H3294" s="68" t="s">
        <v>3879</v>
      </c>
      <c r="K3294" s="68" t="s">
        <v>3879</v>
      </c>
      <c r="L3294" s="68" t="s">
        <v>3879</v>
      </c>
    </row>
    <row r="3295" spans="8:12" x14ac:dyDescent="0.15">
      <c r="H3295" s="68" t="s">
        <v>3880</v>
      </c>
      <c r="K3295" s="68" t="s">
        <v>3880</v>
      </c>
      <c r="L3295" s="68" t="s">
        <v>3880</v>
      </c>
    </row>
    <row r="3296" spans="8:12" x14ac:dyDescent="0.15">
      <c r="H3296" s="68" t="s">
        <v>3881</v>
      </c>
      <c r="K3296" s="68" t="s">
        <v>3881</v>
      </c>
      <c r="L3296" s="68" t="s">
        <v>3881</v>
      </c>
    </row>
    <row r="3297" spans="8:12" x14ac:dyDescent="0.15">
      <c r="H3297" s="68" t="s">
        <v>3882</v>
      </c>
      <c r="K3297" s="68" t="s">
        <v>3882</v>
      </c>
      <c r="L3297" s="68" t="s">
        <v>3882</v>
      </c>
    </row>
    <row r="3298" spans="8:12" x14ac:dyDescent="0.15">
      <c r="H3298" s="68" t="s">
        <v>3883</v>
      </c>
      <c r="K3298" s="68" t="s">
        <v>3883</v>
      </c>
      <c r="L3298" s="68" t="s">
        <v>3883</v>
      </c>
    </row>
    <row r="3299" spans="8:12" x14ac:dyDescent="0.15">
      <c r="H3299" s="68" t="s">
        <v>3884</v>
      </c>
      <c r="K3299" s="68" t="s">
        <v>3884</v>
      </c>
      <c r="L3299" s="68" t="s">
        <v>3884</v>
      </c>
    </row>
    <row r="3300" spans="8:12" x14ac:dyDescent="0.15">
      <c r="H3300" s="68" t="s">
        <v>3885</v>
      </c>
      <c r="K3300" s="68" t="s">
        <v>3885</v>
      </c>
      <c r="L3300" s="68" t="s">
        <v>3885</v>
      </c>
    </row>
    <row r="3301" spans="8:12" x14ac:dyDescent="0.15">
      <c r="H3301" s="68" t="s">
        <v>3886</v>
      </c>
      <c r="K3301" s="68" t="s">
        <v>3886</v>
      </c>
      <c r="L3301" s="68" t="s">
        <v>3886</v>
      </c>
    </row>
    <row r="3302" spans="8:12" x14ac:dyDescent="0.15">
      <c r="H3302" s="68" t="s">
        <v>3887</v>
      </c>
      <c r="K3302" s="68" t="s">
        <v>3887</v>
      </c>
      <c r="L3302" s="68" t="s">
        <v>3887</v>
      </c>
    </row>
    <row r="3303" spans="8:12" x14ac:dyDescent="0.15">
      <c r="H3303" s="68" t="s">
        <v>3888</v>
      </c>
      <c r="K3303" s="68" t="s">
        <v>3888</v>
      </c>
      <c r="L3303" s="68" t="s">
        <v>3888</v>
      </c>
    </row>
    <row r="3304" spans="8:12" x14ac:dyDescent="0.15">
      <c r="H3304" s="68" t="s">
        <v>3889</v>
      </c>
      <c r="K3304" s="68" t="s">
        <v>3889</v>
      </c>
      <c r="L3304" s="68" t="s">
        <v>3889</v>
      </c>
    </row>
    <row r="3305" spans="8:12" x14ac:dyDescent="0.15">
      <c r="H3305" s="68" t="s">
        <v>3890</v>
      </c>
      <c r="K3305" s="68" t="s">
        <v>3890</v>
      </c>
      <c r="L3305" s="68" t="s">
        <v>3890</v>
      </c>
    </row>
    <row r="3306" spans="8:12" x14ac:dyDescent="0.15">
      <c r="H3306" s="68" t="s">
        <v>3891</v>
      </c>
      <c r="K3306" s="68" t="s">
        <v>3891</v>
      </c>
      <c r="L3306" s="68" t="s">
        <v>3891</v>
      </c>
    </row>
    <row r="3307" spans="8:12" x14ac:dyDescent="0.15">
      <c r="H3307" s="68" t="s">
        <v>3892</v>
      </c>
      <c r="K3307" s="68" t="s">
        <v>3892</v>
      </c>
      <c r="L3307" s="68" t="s">
        <v>3892</v>
      </c>
    </row>
    <row r="3308" spans="8:12" x14ac:dyDescent="0.15">
      <c r="H3308" s="68" t="s">
        <v>3893</v>
      </c>
      <c r="K3308" s="68" t="s">
        <v>3893</v>
      </c>
      <c r="L3308" s="68" t="s">
        <v>3893</v>
      </c>
    </row>
    <row r="3309" spans="8:12" x14ac:dyDescent="0.15">
      <c r="H3309" s="68" t="s">
        <v>3894</v>
      </c>
      <c r="K3309" s="68" t="s">
        <v>3894</v>
      </c>
      <c r="L3309" s="68" t="s">
        <v>3894</v>
      </c>
    </row>
    <row r="3310" spans="8:12" x14ac:dyDescent="0.15">
      <c r="H3310" s="68" t="s">
        <v>3895</v>
      </c>
      <c r="K3310" s="68" t="s">
        <v>3895</v>
      </c>
      <c r="L3310" s="68" t="s">
        <v>3895</v>
      </c>
    </row>
    <row r="3311" spans="8:12" x14ac:dyDescent="0.15">
      <c r="H3311" s="68" t="s">
        <v>3896</v>
      </c>
      <c r="K3311" s="68" t="s">
        <v>3896</v>
      </c>
      <c r="L3311" s="68" t="s">
        <v>3896</v>
      </c>
    </row>
    <row r="3312" spans="8:12" x14ac:dyDescent="0.15">
      <c r="H3312" s="68" t="s">
        <v>3897</v>
      </c>
      <c r="K3312" s="68" t="s">
        <v>3897</v>
      </c>
      <c r="L3312" s="68" t="s">
        <v>3897</v>
      </c>
    </row>
    <row r="3313" spans="8:12" x14ac:dyDescent="0.15">
      <c r="H3313" s="68" t="s">
        <v>3898</v>
      </c>
      <c r="K3313" s="68" t="s">
        <v>3898</v>
      </c>
      <c r="L3313" s="68" t="s">
        <v>3898</v>
      </c>
    </row>
    <row r="3314" spans="8:12" x14ac:dyDescent="0.15">
      <c r="H3314" s="68" t="s">
        <v>3899</v>
      </c>
      <c r="K3314" s="68" t="s">
        <v>3899</v>
      </c>
      <c r="L3314" s="68" t="s">
        <v>3899</v>
      </c>
    </row>
    <row r="3315" spans="8:12" x14ac:dyDescent="0.15">
      <c r="H3315" s="68" t="s">
        <v>3900</v>
      </c>
      <c r="K3315" s="68" t="s">
        <v>3900</v>
      </c>
      <c r="L3315" s="68" t="s">
        <v>3900</v>
      </c>
    </row>
    <row r="3316" spans="8:12" x14ac:dyDescent="0.15">
      <c r="H3316" s="68" t="s">
        <v>3901</v>
      </c>
      <c r="K3316" s="68" t="s">
        <v>3901</v>
      </c>
      <c r="L3316" s="68" t="s">
        <v>3901</v>
      </c>
    </row>
    <row r="3317" spans="8:12" x14ac:dyDescent="0.15">
      <c r="H3317" s="68" t="s">
        <v>3902</v>
      </c>
      <c r="K3317" s="68" t="s">
        <v>3902</v>
      </c>
      <c r="L3317" s="68" t="s">
        <v>3902</v>
      </c>
    </row>
    <row r="3318" spans="8:12" x14ac:dyDescent="0.15">
      <c r="H3318" s="68" t="s">
        <v>3903</v>
      </c>
      <c r="K3318" s="68" t="s">
        <v>3903</v>
      </c>
      <c r="L3318" s="68" t="s">
        <v>3903</v>
      </c>
    </row>
    <row r="3319" spans="8:12" x14ac:dyDescent="0.15">
      <c r="H3319" s="68" t="s">
        <v>3904</v>
      </c>
      <c r="K3319" s="68" t="s">
        <v>3904</v>
      </c>
      <c r="L3319" s="68" t="s">
        <v>3904</v>
      </c>
    </row>
    <row r="3320" spans="8:12" x14ac:dyDescent="0.15">
      <c r="H3320" s="68" t="s">
        <v>3905</v>
      </c>
      <c r="K3320" s="68" t="s">
        <v>3905</v>
      </c>
      <c r="L3320" s="68" t="s">
        <v>3905</v>
      </c>
    </row>
    <row r="3321" spans="8:12" x14ac:dyDescent="0.15">
      <c r="H3321" s="68" t="s">
        <v>3906</v>
      </c>
      <c r="K3321" s="68" t="s">
        <v>3906</v>
      </c>
      <c r="L3321" s="68" t="s">
        <v>3906</v>
      </c>
    </row>
    <row r="3322" spans="8:12" x14ac:dyDescent="0.15">
      <c r="H3322" s="68" t="s">
        <v>3907</v>
      </c>
      <c r="K3322" s="68" t="s">
        <v>3907</v>
      </c>
      <c r="L3322" s="68" t="s">
        <v>3907</v>
      </c>
    </row>
    <row r="3323" spans="8:12" x14ac:dyDescent="0.15">
      <c r="H3323" s="68" t="s">
        <v>3908</v>
      </c>
      <c r="K3323" s="68" t="s">
        <v>3908</v>
      </c>
      <c r="L3323" s="68" t="s">
        <v>3908</v>
      </c>
    </row>
    <row r="3324" spans="8:12" x14ac:dyDescent="0.15">
      <c r="H3324" s="68" t="s">
        <v>3909</v>
      </c>
      <c r="K3324" s="68" t="s">
        <v>3909</v>
      </c>
      <c r="L3324" s="68" t="s">
        <v>3909</v>
      </c>
    </row>
    <row r="3325" spans="8:12" x14ac:dyDescent="0.15">
      <c r="H3325" s="68" t="s">
        <v>3910</v>
      </c>
      <c r="K3325" s="68" t="s">
        <v>3910</v>
      </c>
      <c r="L3325" s="68" t="s">
        <v>3910</v>
      </c>
    </row>
    <row r="3326" spans="8:12" x14ac:dyDescent="0.15">
      <c r="H3326" s="68" t="s">
        <v>3911</v>
      </c>
      <c r="K3326" s="68" t="s">
        <v>3911</v>
      </c>
      <c r="L3326" s="68" t="s">
        <v>3911</v>
      </c>
    </row>
    <row r="3327" spans="8:12" x14ac:dyDescent="0.15">
      <c r="H3327" s="68" t="s">
        <v>3912</v>
      </c>
      <c r="K3327" s="68" t="s">
        <v>3912</v>
      </c>
      <c r="L3327" s="68" t="s">
        <v>3912</v>
      </c>
    </row>
    <row r="3328" spans="8:12" x14ac:dyDescent="0.15">
      <c r="H3328" s="68" t="s">
        <v>3913</v>
      </c>
      <c r="K3328" s="68" t="s">
        <v>3913</v>
      </c>
      <c r="L3328" s="68" t="s">
        <v>3913</v>
      </c>
    </row>
    <row r="3329" spans="8:12" x14ac:dyDescent="0.15">
      <c r="H3329" s="68" t="s">
        <v>3914</v>
      </c>
      <c r="K3329" s="68" t="s">
        <v>3914</v>
      </c>
      <c r="L3329" s="68" t="s">
        <v>3914</v>
      </c>
    </row>
    <row r="3330" spans="8:12" x14ac:dyDescent="0.15">
      <c r="H3330" s="68" t="s">
        <v>3915</v>
      </c>
      <c r="K3330" s="68" t="s">
        <v>3915</v>
      </c>
      <c r="L3330" s="68" t="s">
        <v>3915</v>
      </c>
    </row>
    <row r="3331" spans="8:12" x14ac:dyDescent="0.15">
      <c r="H3331" s="68" t="s">
        <v>3916</v>
      </c>
      <c r="K3331" s="68" t="s">
        <v>3916</v>
      </c>
      <c r="L3331" s="68" t="s">
        <v>3916</v>
      </c>
    </row>
    <row r="3332" spans="8:12" x14ac:dyDescent="0.15">
      <c r="H3332" s="68" t="s">
        <v>3917</v>
      </c>
      <c r="K3332" s="68" t="s">
        <v>3917</v>
      </c>
      <c r="L3332" s="68" t="s">
        <v>3917</v>
      </c>
    </row>
    <row r="3333" spans="8:12" x14ac:dyDescent="0.15">
      <c r="H3333" s="68" t="s">
        <v>3918</v>
      </c>
      <c r="K3333" s="68" t="s">
        <v>3918</v>
      </c>
      <c r="L3333" s="68" t="s">
        <v>3918</v>
      </c>
    </row>
    <row r="3334" spans="8:12" x14ac:dyDescent="0.15">
      <c r="H3334" s="68" t="s">
        <v>3919</v>
      </c>
      <c r="K3334" s="68" t="s">
        <v>3919</v>
      </c>
      <c r="L3334" s="68" t="s">
        <v>3919</v>
      </c>
    </row>
    <row r="3335" spans="8:12" x14ac:dyDescent="0.15">
      <c r="H3335" s="68" t="s">
        <v>3920</v>
      </c>
      <c r="K3335" s="68" t="s">
        <v>3920</v>
      </c>
      <c r="L3335" s="68" t="s">
        <v>3920</v>
      </c>
    </row>
    <row r="3336" spans="8:12" x14ac:dyDescent="0.15">
      <c r="H3336" s="68" t="s">
        <v>3921</v>
      </c>
      <c r="K3336" s="68" t="s">
        <v>3921</v>
      </c>
      <c r="L3336" s="68" t="s">
        <v>3921</v>
      </c>
    </row>
    <row r="3337" spans="8:12" x14ac:dyDescent="0.15">
      <c r="H3337" s="68" t="s">
        <v>3922</v>
      </c>
      <c r="K3337" s="68" t="s">
        <v>3922</v>
      </c>
      <c r="L3337" s="68" t="s">
        <v>3922</v>
      </c>
    </row>
    <row r="3338" spans="8:12" x14ac:dyDescent="0.15">
      <c r="H3338" s="68" t="s">
        <v>3923</v>
      </c>
      <c r="K3338" s="68" t="s">
        <v>3923</v>
      </c>
      <c r="L3338" s="68" t="s">
        <v>3923</v>
      </c>
    </row>
    <row r="3339" spans="8:12" x14ac:dyDescent="0.15">
      <c r="H3339" s="68" t="s">
        <v>3924</v>
      </c>
      <c r="K3339" s="68" t="s">
        <v>3924</v>
      </c>
      <c r="L3339" s="68" t="s">
        <v>3924</v>
      </c>
    </row>
    <row r="3340" spans="8:12" x14ac:dyDescent="0.15">
      <c r="H3340" s="68" t="s">
        <v>3925</v>
      </c>
      <c r="K3340" s="68" t="s">
        <v>3925</v>
      </c>
      <c r="L3340" s="68" t="s">
        <v>3925</v>
      </c>
    </row>
    <row r="3341" spans="8:12" x14ac:dyDescent="0.15">
      <c r="H3341" s="68" t="s">
        <v>3926</v>
      </c>
      <c r="K3341" s="68" t="s">
        <v>3926</v>
      </c>
      <c r="L3341" s="68" t="s">
        <v>3926</v>
      </c>
    </row>
    <row r="3342" spans="8:12" x14ac:dyDescent="0.15">
      <c r="H3342" s="68" t="s">
        <v>3927</v>
      </c>
      <c r="K3342" s="68" t="s">
        <v>3927</v>
      </c>
      <c r="L3342" s="68" t="s">
        <v>3927</v>
      </c>
    </row>
    <row r="3343" spans="8:12" x14ac:dyDescent="0.15">
      <c r="H3343" s="68" t="s">
        <v>3928</v>
      </c>
      <c r="K3343" s="68" t="s">
        <v>3928</v>
      </c>
      <c r="L3343" s="68" t="s">
        <v>3928</v>
      </c>
    </row>
    <row r="3344" spans="8:12" x14ac:dyDescent="0.15">
      <c r="H3344" s="68" t="s">
        <v>3929</v>
      </c>
      <c r="K3344" s="68" t="s">
        <v>3929</v>
      </c>
      <c r="L3344" s="68" t="s">
        <v>3929</v>
      </c>
    </row>
    <row r="3345" spans="8:12" x14ac:dyDescent="0.15">
      <c r="H3345" s="68" t="s">
        <v>3930</v>
      </c>
      <c r="K3345" s="68" t="s">
        <v>3930</v>
      </c>
      <c r="L3345" s="68" t="s">
        <v>3930</v>
      </c>
    </row>
    <row r="3346" spans="8:12" x14ac:dyDescent="0.15">
      <c r="H3346" s="68" t="s">
        <v>3931</v>
      </c>
      <c r="K3346" s="68" t="s">
        <v>3931</v>
      </c>
      <c r="L3346" s="68" t="s">
        <v>3931</v>
      </c>
    </row>
    <row r="3347" spans="8:12" x14ac:dyDescent="0.15">
      <c r="H3347" s="68" t="s">
        <v>3932</v>
      </c>
      <c r="K3347" s="68" t="s">
        <v>3932</v>
      </c>
      <c r="L3347" s="68" t="s">
        <v>3932</v>
      </c>
    </row>
    <row r="3348" spans="8:12" x14ac:dyDescent="0.15">
      <c r="H3348" s="68" t="s">
        <v>3933</v>
      </c>
      <c r="K3348" s="68" t="s">
        <v>3933</v>
      </c>
      <c r="L3348" s="68" t="s">
        <v>3933</v>
      </c>
    </row>
    <row r="3349" spans="8:12" x14ac:dyDescent="0.15">
      <c r="H3349" s="68" t="s">
        <v>3934</v>
      </c>
      <c r="K3349" s="68" t="s">
        <v>3934</v>
      </c>
      <c r="L3349" s="68" t="s">
        <v>3934</v>
      </c>
    </row>
    <row r="3350" spans="8:12" x14ac:dyDescent="0.15">
      <c r="H3350" s="68" t="s">
        <v>3935</v>
      </c>
      <c r="K3350" s="68" t="s">
        <v>3935</v>
      </c>
      <c r="L3350" s="68" t="s">
        <v>3935</v>
      </c>
    </row>
    <row r="3351" spans="8:12" x14ac:dyDescent="0.15">
      <c r="H3351" s="68" t="s">
        <v>3936</v>
      </c>
      <c r="K3351" s="68" t="s">
        <v>3936</v>
      </c>
      <c r="L3351" s="68" t="s">
        <v>3936</v>
      </c>
    </row>
    <row r="3352" spans="8:12" x14ac:dyDescent="0.15">
      <c r="H3352" s="68" t="s">
        <v>3937</v>
      </c>
      <c r="K3352" s="68" t="s">
        <v>3937</v>
      </c>
      <c r="L3352" s="68" t="s">
        <v>3937</v>
      </c>
    </row>
    <row r="3353" spans="8:12" x14ac:dyDescent="0.15">
      <c r="H3353" s="68" t="s">
        <v>3938</v>
      </c>
      <c r="K3353" s="68" t="s">
        <v>3938</v>
      </c>
      <c r="L3353" s="68" t="s">
        <v>3938</v>
      </c>
    </row>
    <row r="3354" spans="8:12" x14ac:dyDescent="0.15">
      <c r="H3354" s="68" t="s">
        <v>3939</v>
      </c>
      <c r="K3354" s="68" t="s">
        <v>3939</v>
      </c>
      <c r="L3354" s="68" t="s">
        <v>3939</v>
      </c>
    </row>
    <row r="3355" spans="8:12" x14ac:dyDescent="0.15">
      <c r="H3355" s="68" t="s">
        <v>3940</v>
      </c>
      <c r="K3355" s="68" t="s">
        <v>3940</v>
      </c>
      <c r="L3355" s="68" t="s">
        <v>3940</v>
      </c>
    </row>
    <row r="3356" spans="8:12" x14ac:dyDescent="0.15">
      <c r="H3356" s="68" t="s">
        <v>3941</v>
      </c>
      <c r="K3356" s="68" t="s">
        <v>3941</v>
      </c>
      <c r="L3356" s="68" t="s">
        <v>3941</v>
      </c>
    </row>
    <row r="3357" spans="8:12" x14ac:dyDescent="0.15">
      <c r="H3357" s="68" t="s">
        <v>3942</v>
      </c>
      <c r="K3357" s="68" t="s">
        <v>3942</v>
      </c>
      <c r="L3357" s="68" t="s">
        <v>3942</v>
      </c>
    </row>
    <row r="3358" spans="8:12" x14ac:dyDescent="0.15">
      <c r="H3358" s="68" t="s">
        <v>3943</v>
      </c>
      <c r="K3358" s="68" t="s">
        <v>3943</v>
      </c>
      <c r="L3358" s="68" t="s">
        <v>3943</v>
      </c>
    </row>
    <row r="3359" spans="8:12" x14ac:dyDescent="0.15">
      <c r="H3359" s="68" t="s">
        <v>3944</v>
      </c>
      <c r="K3359" s="68" t="s">
        <v>3944</v>
      </c>
      <c r="L3359" s="68" t="s">
        <v>3944</v>
      </c>
    </row>
    <row r="3360" spans="8:12" x14ac:dyDescent="0.15">
      <c r="H3360" s="68" t="s">
        <v>3945</v>
      </c>
      <c r="K3360" s="68" t="s">
        <v>3945</v>
      </c>
      <c r="L3360" s="68" t="s">
        <v>3945</v>
      </c>
    </row>
    <row r="3361" spans="8:12" x14ac:dyDescent="0.15">
      <c r="H3361" s="68" t="s">
        <v>3946</v>
      </c>
      <c r="K3361" s="68" t="s">
        <v>3946</v>
      </c>
      <c r="L3361" s="68" t="s">
        <v>3946</v>
      </c>
    </row>
    <row r="3362" spans="8:12" x14ac:dyDescent="0.15">
      <c r="H3362" s="68" t="s">
        <v>3947</v>
      </c>
      <c r="K3362" s="68" t="s">
        <v>3947</v>
      </c>
      <c r="L3362" s="68" t="s">
        <v>3947</v>
      </c>
    </row>
    <row r="3363" spans="8:12" x14ac:dyDescent="0.15">
      <c r="H3363" s="68" t="s">
        <v>3948</v>
      </c>
      <c r="K3363" s="68" t="s">
        <v>3948</v>
      </c>
      <c r="L3363" s="68" t="s">
        <v>3948</v>
      </c>
    </row>
    <row r="3364" spans="8:12" x14ac:dyDescent="0.15">
      <c r="H3364" s="68" t="s">
        <v>3949</v>
      </c>
      <c r="K3364" s="68" t="s">
        <v>3949</v>
      </c>
      <c r="L3364" s="68" t="s">
        <v>3949</v>
      </c>
    </row>
    <row r="3365" spans="8:12" x14ac:dyDescent="0.15">
      <c r="H3365" s="68" t="s">
        <v>3950</v>
      </c>
      <c r="K3365" s="68" t="s">
        <v>3950</v>
      </c>
      <c r="L3365" s="68" t="s">
        <v>3950</v>
      </c>
    </row>
    <row r="3366" spans="8:12" x14ac:dyDescent="0.15">
      <c r="H3366" s="68" t="s">
        <v>3951</v>
      </c>
      <c r="K3366" s="68" t="s">
        <v>3951</v>
      </c>
      <c r="L3366" s="68" t="s">
        <v>3951</v>
      </c>
    </row>
    <row r="3367" spans="8:12" x14ac:dyDescent="0.15">
      <c r="H3367" s="68" t="s">
        <v>3952</v>
      </c>
      <c r="K3367" s="68" t="s">
        <v>3952</v>
      </c>
      <c r="L3367" s="68" t="s">
        <v>3952</v>
      </c>
    </row>
    <row r="3368" spans="8:12" x14ac:dyDescent="0.15">
      <c r="H3368" s="68" t="s">
        <v>3953</v>
      </c>
      <c r="K3368" s="68" t="s">
        <v>3953</v>
      </c>
      <c r="L3368" s="68" t="s">
        <v>3953</v>
      </c>
    </row>
    <row r="3369" spans="8:12" x14ac:dyDescent="0.15">
      <c r="H3369" s="68" t="s">
        <v>3954</v>
      </c>
      <c r="K3369" s="68" t="s">
        <v>3954</v>
      </c>
      <c r="L3369" s="68" t="s">
        <v>3954</v>
      </c>
    </row>
    <row r="3370" spans="8:12" x14ac:dyDescent="0.15">
      <c r="H3370" s="68" t="s">
        <v>3955</v>
      </c>
      <c r="K3370" s="68" t="s">
        <v>3955</v>
      </c>
      <c r="L3370" s="68" t="s">
        <v>3955</v>
      </c>
    </row>
    <row r="3371" spans="8:12" x14ac:dyDescent="0.15">
      <c r="H3371" s="68" t="s">
        <v>3956</v>
      </c>
      <c r="K3371" s="68" t="s">
        <v>3956</v>
      </c>
      <c r="L3371" s="68" t="s">
        <v>3956</v>
      </c>
    </row>
    <row r="3372" spans="8:12" x14ac:dyDescent="0.15">
      <c r="H3372" s="68" t="s">
        <v>3957</v>
      </c>
      <c r="K3372" s="68" t="s">
        <v>3957</v>
      </c>
      <c r="L3372" s="68" t="s">
        <v>3957</v>
      </c>
    </row>
    <row r="3373" spans="8:12" x14ac:dyDescent="0.15">
      <c r="H3373" s="68" t="s">
        <v>3958</v>
      </c>
      <c r="K3373" s="68" t="s">
        <v>3958</v>
      </c>
      <c r="L3373" s="68" t="s">
        <v>3958</v>
      </c>
    </row>
    <row r="3374" spans="8:12" x14ac:dyDescent="0.15">
      <c r="H3374" s="68" t="s">
        <v>3959</v>
      </c>
      <c r="K3374" s="68" t="s">
        <v>3959</v>
      </c>
      <c r="L3374" s="68" t="s">
        <v>3959</v>
      </c>
    </row>
    <row r="3375" spans="8:12" x14ac:dyDescent="0.15">
      <c r="H3375" s="68" t="s">
        <v>3960</v>
      </c>
      <c r="K3375" s="68" t="s">
        <v>3960</v>
      </c>
      <c r="L3375" s="68" t="s">
        <v>3960</v>
      </c>
    </row>
    <row r="3376" spans="8:12" x14ac:dyDescent="0.15">
      <c r="H3376" s="68" t="s">
        <v>3961</v>
      </c>
      <c r="K3376" s="68" t="s">
        <v>3961</v>
      </c>
      <c r="L3376" s="68" t="s">
        <v>3961</v>
      </c>
    </row>
    <row r="3377" spans="8:12" x14ac:dyDescent="0.15">
      <c r="H3377" s="68" t="s">
        <v>3962</v>
      </c>
      <c r="K3377" s="68" t="s">
        <v>3962</v>
      </c>
      <c r="L3377" s="68" t="s">
        <v>3962</v>
      </c>
    </row>
    <row r="3378" spans="8:12" x14ac:dyDescent="0.15">
      <c r="H3378" s="68" t="s">
        <v>3963</v>
      </c>
      <c r="K3378" s="68" t="s">
        <v>3963</v>
      </c>
      <c r="L3378" s="68" t="s">
        <v>3963</v>
      </c>
    </row>
    <row r="3379" spans="8:12" x14ac:dyDescent="0.15">
      <c r="H3379" s="68" t="s">
        <v>3964</v>
      </c>
      <c r="K3379" s="68" t="s">
        <v>3964</v>
      </c>
      <c r="L3379" s="68" t="s">
        <v>3964</v>
      </c>
    </row>
    <row r="3380" spans="8:12" x14ac:dyDescent="0.15">
      <c r="H3380" s="68" t="s">
        <v>3965</v>
      </c>
      <c r="K3380" s="68" t="s">
        <v>3965</v>
      </c>
      <c r="L3380" s="68" t="s">
        <v>3965</v>
      </c>
    </row>
    <row r="3381" spans="8:12" x14ac:dyDescent="0.15">
      <c r="H3381" s="68" t="s">
        <v>3966</v>
      </c>
      <c r="K3381" s="68" t="s">
        <v>3966</v>
      </c>
      <c r="L3381" s="68" t="s">
        <v>3966</v>
      </c>
    </row>
    <row r="3382" spans="8:12" x14ac:dyDescent="0.15">
      <c r="H3382" s="68" t="s">
        <v>3967</v>
      </c>
      <c r="K3382" s="68" t="s">
        <v>3967</v>
      </c>
      <c r="L3382" s="68" t="s">
        <v>3967</v>
      </c>
    </row>
    <row r="3383" spans="8:12" x14ac:dyDescent="0.15">
      <c r="H3383" s="68" t="s">
        <v>3968</v>
      </c>
      <c r="K3383" s="68" t="s">
        <v>3968</v>
      </c>
      <c r="L3383" s="68" t="s">
        <v>3968</v>
      </c>
    </row>
    <row r="3384" spans="8:12" x14ac:dyDescent="0.15">
      <c r="H3384" s="68" t="s">
        <v>3969</v>
      </c>
      <c r="K3384" s="68" t="s">
        <v>3969</v>
      </c>
      <c r="L3384" s="68" t="s">
        <v>3969</v>
      </c>
    </row>
    <row r="3385" spans="8:12" x14ac:dyDescent="0.15">
      <c r="H3385" s="68" t="s">
        <v>3970</v>
      </c>
      <c r="K3385" s="68" t="s">
        <v>3970</v>
      </c>
      <c r="L3385" s="68" t="s">
        <v>3970</v>
      </c>
    </row>
    <row r="3386" spans="8:12" x14ac:dyDescent="0.15">
      <c r="H3386" s="68" t="s">
        <v>3971</v>
      </c>
      <c r="K3386" s="68" t="s">
        <v>3971</v>
      </c>
      <c r="L3386" s="68" t="s">
        <v>3971</v>
      </c>
    </row>
    <row r="3387" spans="8:12" x14ac:dyDescent="0.15">
      <c r="H3387" s="68" t="s">
        <v>3972</v>
      </c>
      <c r="K3387" s="68" t="s">
        <v>3972</v>
      </c>
      <c r="L3387" s="68" t="s">
        <v>3972</v>
      </c>
    </row>
    <row r="3388" spans="8:12" x14ac:dyDescent="0.15">
      <c r="H3388" s="68" t="s">
        <v>3973</v>
      </c>
      <c r="K3388" s="68" t="s">
        <v>3973</v>
      </c>
      <c r="L3388" s="68" t="s">
        <v>3973</v>
      </c>
    </row>
    <row r="3389" spans="8:12" x14ac:dyDescent="0.15">
      <c r="H3389" s="68" t="s">
        <v>3974</v>
      </c>
      <c r="K3389" s="68" t="s">
        <v>3974</v>
      </c>
      <c r="L3389" s="68" t="s">
        <v>3974</v>
      </c>
    </row>
    <row r="3390" spans="8:12" x14ac:dyDescent="0.15">
      <c r="H3390" s="68" t="s">
        <v>3975</v>
      </c>
      <c r="K3390" s="68" t="s">
        <v>3975</v>
      </c>
      <c r="L3390" s="68" t="s">
        <v>3975</v>
      </c>
    </row>
    <row r="3391" spans="8:12" x14ac:dyDescent="0.15">
      <c r="H3391" s="68" t="s">
        <v>3976</v>
      </c>
      <c r="K3391" s="68" t="s">
        <v>3976</v>
      </c>
      <c r="L3391" s="68" t="s">
        <v>3976</v>
      </c>
    </row>
    <row r="3392" spans="8:12" x14ac:dyDescent="0.15">
      <c r="H3392" s="68" t="s">
        <v>3977</v>
      </c>
      <c r="K3392" s="68" t="s">
        <v>3977</v>
      </c>
      <c r="L3392" s="68" t="s">
        <v>3977</v>
      </c>
    </row>
    <row r="3393" spans="8:12" x14ac:dyDescent="0.15">
      <c r="H3393" s="68" t="s">
        <v>3978</v>
      </c>
      <c r="K3393" s="68" t="s">
        <v>3978</v>
      </c>
      <c r="L3393" s="68" t="s">
        <v>3978</v>
      </c>
    </row>
    <row r="3394" spans="8:12" x14ac:dyDescent="0.15">
      <c r="H3394" s="68" t="s">
        <v>3979</v>
      </c>
      <c r="K3394" s="68" t="s">
        <v>3979</v>
      </c>
      <c r="L3394" s="68" t="s">
        <v>3979</v>
      </c>
    </row>
    <row r="3395" spans="8:12" x14ac:dyDescent="0.15">
      <c r="H3395" s="68" t="s">
        <v>3980</v>
      </c>
      <c r="K3395" s="68" t="s">
        <v>3980</v>
      </c>
      <c r="L3395" s="68" t="s">
        <v>3980</v>
      </c>
    </row>
    <row r="3396" spans="8:12" x14ac:dyDescent="0.15">
      <c r="H3396" s="68" t="s">
        <v>3981</v>
      </c>
      <c r="K3396" s="68" t="s">
        <v>3981</v>
      </c>
      <c r="L3396" s="68" t="s">
        <v>3981</v>
      </c>
    </row>
    <row r="3397" spans="8:12" x14ac:dyDescent="0.15">
      <c r="H3397" s="68" t="s">
        <v>3982</v>
      </c>
      <c r="K3397" s="68" t="s">
        <v>3982</v>
      </c>
      <c r="L3397" s="68" t="s">
        <v>3982</v>
      </c>
    </row>
    <row r="3398" spans="8:12" x14ac:dyDescent="0.15">
      <c r="H3398" s="68" t="s">
        <v>3983</v>
      </c>
      <c r="K3398" s="68" t="s">
        <v>3983</v>
      </c>
      <c r="L3398" s="68" t="s">
        <v>3983</v>
      </c>
    </row>
    <row r="3399" spans="8:12" x14ac:dyDescent="0.15">
      <c r="H3399" s="68" t="s">
        <v>3984</v>
      </c>
      <c r="K3399" s="68" t="s">
        <v>3984</v>
      </c>
      <c r="L3399" s="68" t="s">
        <v>3984</v>
      </c>
    </row>
    <row r="3400" spans="8:12" x14ac:dyDescent="0.15">
      <c r="H3400" s="68" t="s">
        <v>3985</v>
      </c>
      <c r="K3400" s="68" t="s">
        <v>3985</v>
      </c>
      <c r="L3400" s="68" t="s">
        <v>3985</v>
      </c>
    </row>
    <row r="3401" spans="8:12" x14ac:dyDescent="0.15">
      <c r="H3401" s="68" t="s">
        <v>3986</v>
      </c>
      <c r="K3401" s="68" t="s">
        <v>3986</v>
      </c>
      <c r="L3401" s="68" t="s">
        <v>3986</v>
      </c>
    </row>
    <row r="3402" spans="8:12" x14ac:dyDescent="0.15">
      <c r="H3402" s="68" t="s">
        <v>3987</v>
      </c>
      <c r="K3402" s="68" t="s">
        <v>3987</v>
      </c>
      <c r="L3402" s="68" t="s">
        <v>3987</v>
      </c>
    </row>
    <row r="3403" spans="8:12" x14ac:dyDescent="0.15">
      <c r="H3403" s="68" t="s">
        <v>3988</v>
      </c>
      <c r="K3403" s="68" t="s">
        <v>3988</v>
      </c>
      <c r="L3403" s="68" t="s">
        <v>3988</v>
      </c>
    </row>
    <row r="3404" spans="8:12" x14ac:dyDescent="0.15">
      <c r="H3404" s="68" t="s">
        <v>3989</v>
      </c>
      <c r="K3404" s="68" t="s">
        <v>3989</v>
      </c>
      <c r="L3404" s="68" t="s">
        <v>3989</v>
      </c>
    </row>
    <row r="3405" spans="8:12" x14ac:dyDescent="0.15">
      <c r="H3405" s="68" t="s">
        <v>3990</v>
      </c>
      <c r="K3405" s="68" t="s">
        <v>3990</v>
      </c>
      <c r="L3405" s="68" t="s">
        <v>3990</v>
      </c>
    </row>
    <row r="3406" spans="8:12" x14ac:dyDescent="0.15">
      <c r="H3406" s="68" t="s">
        <v>3991</v>
      </c>
      <c r="K3406" s="68" t="s">
        <v>3991</v>
      </c>
      <c r="L3406" s="68" t="s">
        <v>3991</v>
      </c>
    </row>
    <row r="3407" spans="8:12" x14ac:dyDescent="0.15">
      <c r="H3407" s="68" t="s">
        <v>3992</v>
      </c>
      <c r="K3407" s="68" t="s">
        <v>3992</v>
      </c>
      <c r="L3407" s="68" t="s">
        <v>3992</v>
      </c>
    </row>
    <row r="3408" spans="8:12" x14ac:dyDescent="0.15">
      <c r="H3408" s="68" t="s">
        <v>3993</v>
      </c>
      <c r="K3408" s="68" t="s">
        <v>3993</v>
      </c>
      <c r="L3408" s="68" t="s">
        <v>3993</v>
      </c>
    </row>
    <row r="3409" spans="8:12" x14ac:dyDescent="0.15">
      <c r="H3409" s="68" t="s">
        <v>3994</v>
      </c>
      <c r="K3409" s="68" t="s">
        <v>3994</v>
      </c>
      <c r="L3409" s="68" t="s">
        <v>3994</v>
      </c>
    </row>
    <row r="3410" spans="8:12" x14ac:dyDescent="0.15">
      <c r="H3410" s="68" t="s">
        <v>3995</v>
      </c>
      <c r="K3410" s="68" t="s">
        <v>3995</v>
      </c>
      <c r="L3410" s="68" t="s">
        <v>3995</v>
      </c>
    </row>
    <row r="3411" spans="8:12" x14ac:dyDescent="0.15">
      <c r="H3411" s="68" t="s">
        <v>3996</v>
      </c>
      <c r="K3411" s="68" t="s">
        <v>3996</v>
      </c>
      <c r="L3411" s="68" t="s">
        <v>3996</v>
      </c>
    </row>
    <row r="3412" spans="8:12" x14ac:dyDescent="0.15">
      <c r="H3412" s="68" t="s">
        <v>3997</v>
      </c>
      <c r="K3412" s="68" t="s">
        <v>3997</v>
      </c>
      <c r="L3412" s="68" t="s">
        <v>3997</v>
      </c>
    </row>
    <row r="3413" spans="8:12" x14ac:dyDescent="0.15">
      <c r="H3413" s="68" t="s">
        <v>3998</v>
      </c>
      <c r="K3413" s="68" t="s">
        <v>3998</v>
      </c>
      <c r="L3413" s="68" t="s">
        <v>3998</v>
      </c>
    </row>
    <row r="3414" spans="8:12" x14ac:dyDescent="0.15">
      <c r="H3414" s="68" t="s">
        <v>3999</v>
      </c>
      <c r="K3414" s="68" t="s">
        <v>3999</v>
      </c>
      <c r="L3414" s="68" t="s">
        <v>3999</v>
      </c>
    </row>
    <row r="3415" spans="8:12" x14ac:dyDescent="0.15">
      <c r="H3415" s="68" t="s">
        <v>4000</v>
      </c>
      <c r="K3415" s="68" t="s">
        <v>4000</v>
      </c>
      <c r="L3415" s="68" t="s">
        <v>4000</v>
      </c>
    </row>
    <row r="3416" spans="8:12" x14ac:dyDescent="0.15">
      <c r="H3416" s="68" t="s">
        <v>4001</v>
      </c>
      <c r="K3416" s="68" t="s">
        <v>4001</v>
      </c>
      <c r="L3416" s="68" t="s">
        <v>4001</v>
      </c>
    </row>
    <row r="3417" spans="8:12" x14ac:dyDescent="0.15">
      <c r="H3417" s="68" t="s">
        <v>4002</v>
      </c>
      <c r="K3417" s="68" t="s">
        <v>4002</v>
      </c>
      <c r="L3417" s="68" t="s">
        <v>4002</v>
      </c>
    </row>
    <row r="3418" spans="8:12" x14ac:dyDescent="0.15">
      <c r="H3418" s="68" t="s">
        <v>4003</v>
      </c>
      <c r="K3418" s="68" t="s">
        <v>4003</v>
      </c>
      <c r="L3418" s="68" t="s">
        <v>4003</v>
      </c>
    </row>
    <row r="3419" spans="8:12" x14ac:dyDescent="0.15">
      <c r="H3419" s="68" t="s">
        <v>4004</v>
      </c>
      <c r="K3419" s="68" t="s">
        <v>4004</v>
      </c>
      <c r="L3419" s="68" t="s">
        <v>4004</v>
      </c>
    </row>
    <row r="3420" spans="8:12" x14ac:dyDescent="0.15">
      <c r="H3420" s="68" t="s">
        <v>4005</v>
      </c>
      <c r="K3420" s="68" t="s">
        <v>4005</v>
      </c>
      <c r="L3420" s="68" t="s">
        <v>4005</v>
      </c>
    </row>
    <row r="3421" spans="8:12" x14ac:dyDescent="0.15">
      <c r="H3421" s="68" t="s">
        <v>4006</v>
      </c>
      <c r="K3421" s="68" t="s">
        <v>4006</v>
      </c>
      <c r="L3421" s="68" t="s">
        <v>4006</v>
      </c>
    </row>
    <row r="3422" spans="8:12" x14ac:dyDescent="0.15">
      <c r="H3422" s="68" t="s">
        <v>4007</v>
      </c>
      <c r="K3422" s="68" t="s">
        <v>4007</v>
      </c>
      <c r="L3422" s="68" t="s">
        <v>4007</v>
      </c>
    </row>
    <row r="3423" spans="8:12" x14ac:dyDescent="0.15">
      <c r="H3423" s="68" t="s">
        <v>4008</v>
      </c>
      <c r="K3423" s="68" t="s">
        <v>4008</v>
      </c>
      <c r="L3423" s="68" t="s">
        <v>4008</v>
      </c>
    </row>
    <row r="3424" spans="8:12" x14ac:dyDescent="0.15">
      <c r="H3424" s="68" t="s">
        <v>4009</v>
      </c>
      <c r="K3424" s="68" t="s">
        <v>4009</v>
      </c>
      <c r="L3424" s="68" t="s">
        <v>4009</v>
      </c>
    </row>
    <row r="3425" spans="8:12" x14ac:dyDescent="0.15">
      <c r="H3425" s="68" t="s">
        <v>4010</v>
      </c>
      <c r="K3425" s="68" t="s">
        <v>4010</v>
      </c>
      <c r="L3425" s="68" t="s">
        <v>4010</v>
      </c>
    </row>
    <row r="3426" spans="8:12" x14ac:dyDescent="0.15">
      <c r="H3426" s="68" t="s">
        <v>4011</v>
      </c>
      <c r="K3426" s="68" t="s">
        <v>4011</v>
      </c>
      <c r="L3426" s="68" t="s">
        <v>4011</v>
      </c>
    </row>
    <row r="3427" spans="8:12" x14ac:dyDescent="0.15">
      <c r="H3427" s="68" t="s">
        <v>4012</v>
      </c>
      <c r="K3427" s="68" t="s">
        <v>4012</v>
      </c>
      <c r="L3427" s="68" t="s">
        <v>4012</v>
      </c>
    </row>
    <row r="3428" spans="8:12" x14ac:dyDescent="0.15">
      <c r="H3428" s="68" t="s">
        <v>4013</v>
      </c>
      <c r="K3428" s="68" t="s">
        <v>4013</v>
      </c>
      <c r="L3428" s="68" t="s">
        <v>4013</v>
      </c>
    </row>
    <row r="3429" spans="8:12" x14ac:dyDescent="0.15">
      <c r="H3429" s="68" t="s">
        <v>4014</v>
      </c>
      <c r="K3429" s="68" t="s">
        <v>4014</v>
      </c>
      <c r="L3429" s="68" t="s">
        <v>4014</v>
      </c>
    </row>
    <row r="3430" spans="8:12" x14ac:dyDescent="0.15">
      <c r="H3430" s="68" t="s">
        <v>4015</v>
      </c>
      <c r="K3430" s="68" t="s">
        <v>4015</v>
      </c>
      <c r="L3430" s="68" t="s">
        <v>4015</v>
      </c>
    </row>
    <row r="3431" spans="8:12" x14ac:dyDescent="0.15">
      <c r="H3431" s="68" t="s">
        <v>4016</v>
      </c>
      <c r="K3431" s="68" t="s">
        <v>4016</v>
      </c>
      <c r="L3431" s="68" t="s">
        <v>4016</v>
      </c>
    </row>
    <row r="3432" spans="8:12" x14ac:dyDescent="0.15">
      <c r="H3432" s="68" t="s">
        <v>4017</v>
      </c>
      <c r="K3432" s="68" t="s">
        <v>4017</v>
      </c>
      <c r="L3432" s="68" t="s">
        <v>4017</v>
      </c>
    </row>
    <row r="3433" spans="8:12" x14ac:dyDescent="0.15">
      <c r="H3433" s="68" t="s">
        <v>4018</v>
      </c>
      <c r="K3433" s="68" t="s">
        <v>4018</v>
      </c>
      <c r="L3433" s="68" t="s">
        <v>4018</v>
      </c>
    </row>
    <row r="3434" spans="8:12" x14ac:dyDescent="0.15">
      <c r="H3434" s="68" t="s">
        <v>4019</v>
      </c>
      <c r="K3434" s="68" t="s">
        <v>4019</v>
      </c>
      <c r="L3434" s="68" t="s">
        <v>4019</v>
      </c>
    </row>
    <row r="3435" spans="8:12" x14ac:dyDescent="0.15">
      <c r="H3435" s="68" t="s">
        <v>4020</v>
      </c>
      <c r="K3435" s="68" t="s">
        <v>4020</v>
      </c>
      <c r="L3435" s="68" t="s">
        <v>4020</v>
      </c>
    </row>
    <row r="3436" spans="8:12" x14ac:dyDescent="0.15">
      <c r="H3436" s="68" t="s">
        <v>4021</v>
      </c>
      <c r="K3436" s="68" t="s">
        <v>4021</v>
      </c>
      <c r="L3436" s="68" t="s">
        <v>4021</v>
      </c>
    </row>
    <row r="3437" spans="8:12" x14ac:dyDescent="0.15">
      <c r="H3437" s="68" t="s">
        <v>4022</v>
      </c>
      <c r="K3437" s="68" t="s">
        <v>4022</v>
      </c>
      <c r="L3437" s="68" t="s">
        <v>4022</v>
      </c>
    </row>
    <row r="3438" spans="8:12" x14ac:dyDescent="0.15">
      <c r="H3438" s="68" t="s">
        <v>4023</v>
      </c>
      <c r="K3438" s="68" t="s">
        <v>4023</v>
      </c>
      <c r="L3438" s="68" t="s">
        <v>4023</v>
      </c>
    </row>
    <row r="3439" spans="8:12" x14ac:dyDescent="0.15">
      <c r="H3439" s="68" t="s">
        <v>4024</v>
      </c>
      <c r="K3439" s="68" t="s">
        <v>4024</v>
      </c>
      <c r="L3439" s="68" t="s">
        <v>4024</v>
      </c>
    </row>
    <row r="3440" spans="8:12" x14ac:dyDescent="0.15">
      <c r="H3440" s="68" t="s">
        <v>4025</v>
      </c>
      <c r="K3440" s="68" t="s">
        <v>4025</v>
      </c>
      <c r="L3440" s="68" t="s">
        <v>4025</v>
      </c>
    </row>
    <row r="3441" spans="8:12" x14ac:dyDescent="0.15">
      <c r="H3441" s="68" t="s">
        <v>4026</v>
      </c>
      <c r="K3441" s="68" t="s">
        <v>4026</v>
      </c>
      <c r="L3441" s="68" t="s">
        <v>4026</v>
      </c>
    </row>
    <row r="3442" spans="8:12" x14ac:dyDescent="0.15">
      <c r="H3442" s="68" t="s">
        <v>4027</v>
      </c>
      <c r="K3442" s="68" t="s">
        <v>4027</v>
      </c>
      <c r="L3442" s="68" t="s">
        <v>4027</v>
      </c>
    </row>
    <row r="3443" spans="8:12" x14ac:dyDescent="0.15">
      <c r="H3443" s="68" t="s">
        <v>4028</v>
      </c>
      <c r="K3443" s="68" t="s">
        <v>4028</v>
      </c>
      <c r="L3443" s="68" t="s">
        <v>4028</v>
      </c>
    </row>
    <row r="3444" spans="8:12" x14ac:dyDescent="0.15">
      <c r="H3444" s="68" t="s">
        <v>4029</v>
      </c>
      <c r="K3444" s="68" t="s">
        <v>4029</v>
      </c>
      <c r="L3444" s="68" t="s">
        <v>4029</v>
      </c>
    </row>
    <row r="3445" spans="8:12" x14ac:dyDescent="0.15">
      <c r="H3445" s="68" t="s">
        <v>4030</v>
      </c>
      <c r="K3445" s="68" t="s">
        <v>4030</v>
      </c>
      <c r="L3445" s="68" t="s">
        <v>4030</v>
      </c>
    </row>
    <row r="3446" spans="8:12" x14ac:dyDescent="0.15">
      <c r="H3446" s="68" t="s">
        <v>4031</v>
      </c>
      <c r="K3446" s="68" t="s">
        <v>4031</v>
      </c>
      <c r="L3446" s="68" t="s">
        <v>4031</v>
      </c>
    </row>
    <row r="3447" spans="8:12" x14ac:dyDescent="0.15">
      <c r="H3447" s="68" t="s">
        <v>4032</v>
      </c>
      <c r="K3447" s="68" t="s">
        <v>4032</v>
      </c>
      <c r="L3447" s="68" t="s">
        <v>4032</v>
      </c>
    </row>
    <row r="3448" spans="8:12" x14ac:dyDescent="0.15">
      <c r="H3448" s="68" t="s">
        <v>4033</v>
      </c>
      <c r="K3448" s="68" t="s">
        <v>4033</v>
      </c>
      <c r="L3448" s="68" t="s">
        <v>4033</v>
      </c>
    </row>
    <row r="3449" spans="8:12" x14ac:dyDescent="0.15">
      <c r="H3449" s="68" t="s">
        <v>4034</v>
      </c>
      <c r="K3449" s="68" t="s">
        <v>4034</v>
      </c>
      <c r="L3449" s="68" t="s">
        <v>4034</v>
      </c>
    </row>
    <row r="3450" spans="8:12" x14ac:dyDescent="0.15">
      <c r="H3450" s="68" t="s">
        <v>4035</v>
      </c>
      <c r="K3450" s="68" t="s">
        <v>4035</v>
      </c>
      <c r="L3450" s="68" t="s">
        <v>4035</v>
      </c>
    </row>
    <row r="3451" spans="8:12" x14ac:dyDescent="0.15">
      <c r="H3451" s="68" t="s">
        <v>4036</v>
      </c>
      <c r="K3451" s="68" t="s">
        <v>4036</v>
      </c>
      <c r="L3451" s="68" t="s">
        <v>4036</v>
      </c>
    </row>
    <row r="3452" spans="8:12" x14ac:dyDescent="0.15">
      <c r="H3452" s="68" t="s">
        <v>4037</v>
      </c>
      <c r="K3452" s="68" t="s">
        <v>4037</v>
      </c>
      <c r="L3452" s="68" t="s">
        <v>4037</v>
      </c>
    </row>
    <row r="3453" spans="8:12" x14ac:dyDescent="0.15">
      <c r="H3453" s="68" t="s">
        <v>4038</v>
      </c>
      <c r="K3453" s="68" t="s">
        <v>4038</v>
      </c>
      <c r="L3453" s="68" t="s">
        <v>4038</v>
      </c>
    </row>
    <row r="3454" spans="8:12" x14ac:dyDescent="0.15">
      <c r="H3454" s="68" t="s">
        <v>4039</v>
      </c>
      <c r="K3454" s="68" t="s">
        <v>4039</v>
      </c>
      <c r="L3454" s="68" t="s">
        <v>4039</v>
      </c>
    </row>
    <row r="3455" spans="8:12" x14ac:dyDescent="0.15">
      <c r="H3455" s="68" t="s">
        <v>4040</v>
      </c>
      <c r="K3455" s="68" t="s">
        <v>4040</v>
      </c>
      <c r="L3455" s="68" t="s">
        <v>4040</v>
      </c>
    </row>
    <row r="3456" spans="8:12" x14ac:dyDescent="0.15">
      <c r="H3456" s="68" t="s">
        <v>4041</v>
      </c>
      <c r="K3456" s="68" t="s">
        <v>4041</v>
      </c>
      <c r="L3456" s="68" t="s">
        <v>4041</v>
      </c>
    </row>
    <row r="3457" spans="8:12" x14ac:dyDescent="0.15">
      <c r="H3457" s="68" t="s">
        <v>4042</v>
      </c>
      <c r="K3457" s="68" t="s">
        <v>4042</v>
      </c>
      <c r="L3457" s="68" t="s">
        <v>4042</v>
      </c>
    </row>
    <row r="3458" spans="8:12" x14ac:dyDescent="0.15">
      <c r="H3458" s="68" t="s">
        <v>4043</v>
      </c>
      <c r="K3458" s="68" t="s">
        <v>4043</v>
      </c>
      <c r="L3458" s="68" t="s">
        <v>4043</v>
      </c>
    </row>
    <row r="3459" spans="8:12" x14ac:dyDescent="0.15">
      <c r="H3459" s="68" t="s">
        <v>4044</v>
      </c>
      <c r="K3459" s="68" t="s">
        <v>4044</v>
      </c>
      <c r="L3459" s="68" t="s">
        <v>4044</v>
      </c>
    </row>
    <row r="3460" spans="8:12" x14ac:dyDescent="0.15">
      <c r="H3460" s="68" t="s">
        <v>4045</v>
      </c>
      <c r="K3460" s="68" t="s">
        <v>4045</v>
      </c>
      <c r="L3460" s="68" t="s">
        <v>4045</v>
      </c>
    </row>
    <row r="3461" spans="8:12" x14ac:dyDescent="0.15">
      <c r="H3461" s="68" t="s">
        <v>4046</v>
      </c>
      <c r="K3461" s="68" t="s">
        <v>4046</v>
      </c>
      <c r="L3461" s="68" t="s">
        <v>4046</v>
      </c>
    </row>
    <row r="3462" spans="8:12" x14ac:dyDescent="0.15">
      <c r="H3462" s="68" t="s">
        <v>4047</v>
      </c>
      <c r="K3462" s="68" t="s">
        <v>4047</v>
      </c>
      <c r="L3462" s="68" t="s">
        <v>4047</v>
      </c>
    </row>
    <row r="3463" spans="8:12" x14ac:dyDescent="0.15">
      <c r="H3463" s="68" t="s">
        <v>4048</v>
      </c>
      <c r="K3463" s="68" t="s">
        <v>4048</v>
      </c>
      <c r="L3463" s="68" t="s">
        <v>4048</v>
      </c>
    </row>
    <row r="3464" spans="8:12" x14ac:dyDescent="0.15">
      <c r="H3464" s="68" t="s">
        <v>4049</v>
      </c>
      <c r="K3464" s="68" t="s">
        <v>4049</v>
      </c>
      <c r="L3464" s="68" t="s">
        <v>4049</v>
      </c>
    </row>
    <row r="3465" spans="8:12" x14ac:dyDescent="0.15">
      <c r="H3465" s="68" t="s">
        <v>4050</v>
      </c>
      <c r="K3465" s="68" t="s">
        <v>4050</v>
      </c>
      <c r="L3465" s="68" t="s">
        <v>4050</v>
      </c>
    </row>
    <row r="3466" spans="8:12" x14ac:dyDescent="0.15">
      <c r="H3466" s="68" t="s">
        <v>4051</v>
      </c>
      <c r="K3466" s="68" t="s">
        <v>4051</v>
      </c>
      <c r="L3466" s="68" t="s">
        <v>4051</v>
      </c>
    </row>
    <row r="3467" spans="8:12" x14ac:dyDescent="0.15">
      <c r="H3467" s="68" t="s">
        <v>4052</v>
      </c>
      <c r="K3467" s="68" t="s">
        <v>4052</v>
      </c>
      <c r="L3467" s="68" t="s">
        <v>4052</v>
      </c>
    </row>
    <row r="3468" spans="8:12" x14ac:dyDescent="0.15">
      <c r="H3468" s="68" t="s">
        <v>4053</v>
      </c>
      <c r="K3468" s="68" t="s">
        <v>4053</v>
      </c>
      <c r="L3468" s="68" t="s">
        <v>4053</v>
      </c>
    </row>
    <row r="3469" spans="8:12" x14ac:dyDescent="0.15">
      <c r="H3469" s="68" t="s">
        <v>4054</v>
      </c>
      <c r="K3469" s="68" t="s">
        <v>4054</v>
      </c>
      <c r="L3469" s="68" t="s">
        <v>4054</v>
      </c>
    </row>
    <row r="3470" spans="8:12" x14ac:dyDescent="0.15">
      <c r="H3470" s="68" t="s">
        <v>4055</v>
      </c>
      <c r="K3470" s="68" t="s">
        <v>4055</v>
      </c>
      <c r="L3470" s="68" t="s">
        <v>4055</v>
      </c>
    </row>
    <row r="3471" spans="8:12" x14ac:dyDescent="0.15">
      <c r="H3471" s="68" t="s">
        <v>4056</v>
      </c>
      <c r="K3471" s="68" t="s">
        <v>4056</v>
      </c>
      <c r="L3471" s="68" t="s">
        <v>4056</v>
      </c>
    </row>
    <row r="3472" spans="8:12" x14ac:dyDescent="0.15">
      <c r="H3472" s="68" t="s">
        <v>4057</v>
      </c>
      <c r="K3472" s="68" t="s">
        <v>4057</v>
      </c>
      <c r="L3472" s="68" t="s">
        <v>4057</v>
      </c>
    </row>
    <row r="3473" spans="8:12" x14ac:dyDescent="0.15">
      <c r="H3473" s="68" t="s">
        <v>4058</v>
      </c>
      <c r="K3473" s="68" t="s">
        <v>4058</v>
      </c>
      <c r="L3473" s="68" t="s">
        <v>4058</v>
      </c>
    </row>
    <row r="3474" spans="8:12" x14ac:dyDescent="0.15">
      <c r="H3474" s="68" t="s">
        <v>4059</v>
      </c>
      <c r="K3474" s="68" t="s">
        <v>4059</v>
      </c>
      <c r="L3474" s="68" t="s">
        <v>4059</v>
      </c>
    </row>
    <row r="3475" spans="8:12" x14ac:dyDescent="0.15">
      <c r="H3475" s="68" t="s">
        <v>4060</v>
      </c>
      <c r="K3475" s="68" t="s">
        <v>4060</v>
      </c>
      <c r="L3475" s="68" t="s">
        <v>4060</v>
      </c>
    </row>
    <row r="3476" spans="8:12" x14ac:dyDescent="0.15">
      <c r="H3476" s="68" t="s">
        <v>4061</v>
      </c>
      <c r="K3476" s="68" t="s">
        <v>4061</v>
      </c>
      <c r="L3476" s="68" t="s">
        <v>4061</v>
      </c>
    </row>
    <row r="3477" spans="8:12" x14ac:dyDescent="0.15">
      <c r="H3477" s="68" t="s">
        <v>4062</v>
      </c>
      <c r="K3477" s="68" t="s">
        <v>4062</v>
      </c>
      <c r="L3477" s="68" t="s">
        <v>4062</v>
      </c>
    </row>
    <row r="3478" spans="8:12" x14ac:dyDescent="0.15">
      <c r="H3478" s="68" t="s">
        <v>4063</v>
      </c>
      <c r="K3478" s="68" t="s">
        <v>4063</v>
      </c>
      <c r="L3478" s="68" t="s">
        <v>4063</v>
      </c>
    </row>
    <row r="3479" spans="8:12" x14ac:dyDescent="0.15">
      <c r="H3479" s="68" t="s">
        <v>4064</v>
      </c>
      <c r="K3479" s="68" t="s">
        <v>4064</v>
      </c>
      <c r="L3479" s="68" t="s">
        <v>4064</v>
      </c>
    </row>
    <row r="3480" spans="8:12" x14ac:dyDescent="0.15">
      <c r="H3480" s="68" t="s">
        <v>4065</v>
      </c>
      <c r="K3480" s="68" t="s">
        <v>4065</v>
      </c>
      <c r="L3480" s="68" t="s">
        <v>4065</v>
      </c>
    </row>
    <row r="3481" spans="8:12" x14ac:dyDescent="0.15">
      <c r="H3481" s="68" t="s">
        <v>4066</v>
      </c>
      <c r="K3481" s="68" t="s">
        <v>4066</v>
      </c>
      <c r="L3481" s="68" t="s">
        <v>4066</v>
      </c>
    </row>
    <row r="3482" spans="8:12" x14ac:dyDescent="0.15">
      <c r="H3482" s="68" t="s">
        <v>4067</v>
      </c>
      <c r="K3482" s="68" t="s">
        <v>4067</v>
      </c>
      <c r="L3482" s="68" t="s">
        <v>4067</v>
      </c>
    </row>
    <row r="3483" spans="8:12" x14ac:dyDescent="0.15">
      <c r="H3483" s="68" t="s">
        <v>4068</v>
      </c>
      <c r="K3483" s="68" t="s">
        <v>4068</v>
      </c>
      <c r="L3483" s="68" t="s">
        <v>4068</v>
      </c>
    </row>
    <row r="3484" spans="8:12" x14ac:dyDescent="0.15">
      <c r="H3484" s="68" t="s">
        <v>4069</v>
      </c>
      <c r="K3484" s="68" t="s">
        <v>4069</v>
      </c>
      <c r="L3484" s="68" t="s">
        <v>4069</v>
      </c>
    </row>
    <row r="3485" spans="8:12" x14ac:dyDescent="0.15">
      <c r="H3485" s="68" t="s">
        <v>4070</v>
      </c>
      <c r="K3485" s="68" t="s">
        <v>4070</v>
      </c>
      <c r="L3485" s="68" t="s">
        <v>4070</v>
      </c>
    </row>
    <row r="3486" spans="8:12" x14ac:dyDescent="0.15">
      <c r="H3486" s="68" t="s">
        <v>4071</v>
      </c>
      <c r="K3486" s="68" t="s">
        <v>4071</v>
      </c>
      <c r="L3486" s="68" t="s">
        <v>4071</v>
      </c>
    </row>
    <row r="3487" spans="8:12" x14ac:dyDescent="0.15">
      <c r="H3487" s="68" t="s">
        <v>4072</v>
      </c>
      <c r="K3487" s="68" t="s">
        <v>4072</v>
      </c>
      <c r="L3487" s="68" t="s">
        <v>4072</v>
      </c>
    </row>
    <row r="3488" spans="8:12" x14ac:dyDescent="0.15">
      <c r="H3488" s="68" t="s">
        <v>4073</v>
      </c>
      <c r="K3488" s="68" t="s">
        <v>4073</v>
      </c>
      <c r="L3488" s="68" t="s">
        <v>4073</v>
      </c>
    </row>
    <row r="3489" spans="8:12" x14ac:dyDescent="0.15">
      <c r="H3489" s="68" t="s">
        <v>4074</v>
      </c>
      <c r="K3489" s="68" t="s">
        <v>4074</v>
      </c>
      <c r="L3489" s="68" t="s">
        <v>4074</v>
      </c>
    </row>
    <row r="3490" spans="8:12" x14ac:dyDescent="0.15">
      <c r="H3490" s="68" t="s">
        <v>4075</v>
      </c>
      <c r="K3490" s="68" t="s">
        <v>4075</v>
      </c>
      <c r="L3490" s="68" t="s">
        <v>4075</v>
      </c>
    </row>
    <row r="3491" spans="8:12" x14ac:dyDescent="0.15">
      <c r="H3491" s="68" t="s">
        <v>4076</v>
      </c>
      <c r="K3491" s="68" t="s">
        <v>4076</v>
      </c>
      <c r="L3491" s="68" t="s">
        <v>4076</v>
      </c>
    </row>
    <row r="3492" spans="8:12" x14ac:dyDescent="0.15">
      <c r="H3492" s="68" t="s">
        <v>4077</v>
      </c>
      <c r="K3492" s="68" t="s">
        <v>4077</v>
      </c>
      <c r="L3492" s="68" t="s">
        <v>4077</v>
      </c>
    </row>
    <row r="3493" spans="8:12" x14ac:dyDescent="0.15">
      <c r="H3493" s="68" t="s">
        <v>4078</v>
      </c>
      <c r="K3493" s="68" t="s">
        <v>4078</v>
      </c>
      <c r="L3493" s="68" t="s">
        <v>4078</v>
      </c>
    </row>
    <row r="3494" spans="8:12" x14ac:dyDescent="0.15">
      <c r="H3494" s="68" t="s">
        <v>4079</v>
      </c>
      <c r="K3494" s="68" t="s">
        <v>4079</v>
      </c>
      <c r="L3494" s="68" t="s">
        <v>4079</v>
      </c>
    </row>
    <row r="3495" spans="8:12" x14ac:dyDescent="0.15">
      <c r="H3495" s="68" t="s">
        <v>4080</v>
      </c>
      <c r="K3495" s="68" t="s">
        <v>4080</v>
      </c>
      <c r="L3495" s="68" t="s">
        <v>4080</v>
      </c>
    </row>
    <row r="3496" spans="8:12" x14ac:dyDescent="0.15">
      <c r="H3496" s="68" t="s">
        <v>4081</v>
      </c>
      <c r="K3496" s="68" t="s">
        <v>4081</v>
      </c>
      <c r="L3496" s="68" t="s">
        <v>4081</v>
      </c>
    </row>
    <row r="3497" spans="8:12" x14ac:dyDescent="0.15">
      <c r="H3497" s="68" t="s">
        <v>4082</v>
      </c>
      <c r="K3497" s="68" t="s">
        <v>4082</v>
      </c>
      <c r="L3497" s="68" t="s">
        <v>4082</v>
      </c>
    </row>
    <row r="3498" spans="8:12" x14ac:dyDescent="0.15">
      <c r="H3498" s="68" t="s">
        <v>4083</v>
      </c>
      <c r="K3498" s="68" t="s">
        <v>4083</v>
      </c>
      <c r="L3498" s="68" t="s">
        <v>4083</v>
      </c>
    </row>
    <row r="3499" spans="8:12" x14ac:dyDescent="0.15">
      <c r="H3499" s="68" t="s">
        <v>4084</v>
      </c>
      <c r="K3499" s="68" t="s">
        <v>4084</v>
      </c>
      <c r="L3499" s="68" t="s">
        <v>4084</v>
      </c>
    </row>
    <row r="3500" spans="8:12" x14ac:dyDescent="0.15">
      <c r="H3500" s="68" t="s">
        <v>4085</v>
      </c>
      <c r="K3500" s="68" t="s">
        <v>4085</v>
      </c>
      <c r="L3500" s="68" t="s">
        <v>4085</v>
      </c>
    </row>
    <row r="3501" spans="8:12" x14ac:dyDescent="0.15">
      <c r="H3501" s="68" t="s">
        <v>4086</v>
      </c>
      <c r="K3501" s="68" t="s">
        <v>4086</v>
      </c>
      <c r="L3501" s="68" t="s">
        <v>4086</v>
      </c>
    </row>
    <row r="3502" spans="8:12" x14ac:dyDescent="0.15">
      <c r="H3502" s="68" t="s">
        <v>4087</v>
      </c>
      <c r="K3502" s="68" t="s">
        <v>4087</v>
      </c>
      <c r="L3502" s="68" t="s">
        <v>4087</v>
      </c>
    </row>
    <row r="3503" spans="8:12" x14ac:dyDescent="0.15">
      <c r="H3503" s="68" t="s">
        <v>4088</v>
      </c>
      <c r="K3503" s="68" t="s">
        <v>4088</v>
      </c>
      <c r="L3503" s="68" t="s">
        <v>4088</v>
      </c>
    </row>
    <row r="3504" spans="8:12" x14ac:dyDescent="0.15">
      <c r="H3504" s="68" t="s">
        <v>4089</v>
      </c>
      <c r="K3504" s="68" t="s">
        <v>4089</v>
      </c>
      <c r="L3504" s="68" t="s">
        <v>4089</v>
      </c>
    </row>
    <row r="3505" spans="8:12" x14ac:dyDescent="0.15">
      <c r="H3505" s="68" t="s">
        <v>4090</v>
      </c>
      <c r="K3505" s="68" t="s">
        <v>4090</v>
      </c>
      <c r="L3505" s="68" t="s">
        <v>4090</v>
      </c>
    </row>
    <row r="3506" spans="8:12" x14ac:dyDescent="0.15">
      <c r="H3506" s="68" t="s">
        <v>4091</v>
      </c>
      <c r="K3506" s="68" t="s">
        <v>4091</v>
      </c>
      <c r="L3506" s="68" t="s">
        <v>4091</v>
      </c>
    </row>
    <row r="3507" spans="8:12" x14ac:dyDescent="0.15">
      <c r="H3507" s="68" t="s">
        <v>4092</v>
      </c>
      <c r="K3507" s="68" t="s">
        <v>4092</v>
      </c>
      <c r="L3507" s="68" t="s">
        <v>4092</v>
      </c>
    </row>
    <row r="3508" spans="8:12" x14ac:dyDescent="0.15">
      <c r="H3508" s="68" t="s">
        <v>4093</v>
      </c>
      <c r="K3508" s="68" t="s">
        <v>4093</v>
      </c>
      <c r="L3508" s="68" t="s">
        <v>4093</v>
      </c>
    </row>
    <row r="3509" spans="8:12" x14ac:dyDescent="0.15">
      <c r="H3509" s="68" t="s">
        <v>4094</v>
      </c>
      <c r="K3509" s="68" t="s">
        <v>4094</v>
      </c>
      <c r="L3509" s="68" t="s">
        <v>4094</v>
      </c>
    </row>
    <row r="3510" spans="8:12" x14ac:dyDescent="0.15">
      <c r="H3510" s="68" t="s">
        <v>4095</v>
      </c>
      <c r="K3510" s="68" t="s">
        <v>4095</v>
      </c>
      <c r="L3510" s="68" t="s">
        <v>4095</v>
      </c>
    </row>
    <row r="3511" spans="8:12" x14ac:dyDescent="0.15">
      <c r="H3511" s="68" t="s">
        <v>4096</v>
      </c>
      <c r="K3511" s="68" t="s">
        <v>4096</v>
      </c>
      <c r="L3511" s="68" t="s">
        <v>4096</v>
      </c>
    </row>
    <row r="3512" spans="8:12" x14ac:dyDescent="0.15">
      <c r="H3512" s="68" t="s">
        <v>4097</v>
      </c>
      <c r="K3512" s="68" t="s">
        <v>4097</v>
      </c>
      <c r="L3512" s="68" t="s">
        <v>4097</v>
      </c>
    </row>
    <row r="3513" spans="8:12" x14ac:dyDescent="0.15">
      <c r="H3513" s="68" t="s">
        <v>4098</v>
      </c>
      <c r="K3513" s="68" t="s">
        <v>4098</v>
      </c>
      <c r="L3513" s="68" t="s">
        <v>4098</v>
      </c>
    </row>
    <row r="3514" spans="8:12" x14ac:dyDescent="0.15">
      <c r="H3514" s="68" t="s">
        <v>4099</v>
      </c>
      <c r="K3514" s="68" t="s">
        <v>4099</v>
      </c>
      <c r="L3514" s="68" t="s">
        <v>4099</v>
      </c>
    </row>
    <row r="3515" spans="8:12" x14ac:dyDescent="0.15">
      <c r="H3515" s="68" t="s">
        <v>4100</v>
      </c>
      <c r="K3515" s="68" t="s">
        <v>4100</v>
      </c>
      <c r="L3515" s="68" t="s">
        <v>4100</v>
      </c>
    </row>
    <row r="3516" spans="8:12" x14ac:dyDescent="0.15">
      <c r="H3516" s="68" t="s">
        <v>4101</v>
      </c>
      <c r="K3516" s="68" t="s">
        <v>4101</v>
      </c>
      <c r="L3516" s="68" t="s">
        <v>4101</v>
      </c>
    </row>
    <row r="3517" spans="8:12" x14ac:dyDescent="0.15">
      <c r="H3517" s="68" t="s">
        <v>4102</v>
      </c>
      <c r="K3517" s="68" t="s">
        <v>4102</v>
      </c>
      <c r="L3517" s="68" t="s">
        <v>4102</v>
      </c>
    </row>
    <row r="3518" spans="8:12" x14ac:dyDescent="0.15">
      <c r="H3518" s="68" t="s">
        <v>4103</v>
      </c>
      <c r="K3518" s="68" t="s">
        <v>4103</v>
      </c>
      <c r="L3518" s="68" t="s">
        <v>4103</v>
      </c>
    </row>
    <row r="3519" spans="8:12" x14ac:dyDescent="0.15">
      <c r="H3519" s="68" t="s">
        <v>4104</v>
      </c>
      <c r="K3519" s="68" t="s">
        <v>4104</v>
      </c>
      <c r="L3519" s="68" t="s">
        <v>4104</v>
      </c>
    </row>
    <row r="3520" spans="8:12" x14ac:dyDescent="0.15">
      <c r="H3520" s="68" t="s">
        <v>4105</v>
      </c>
      <c r="K3520" s="68" t="s">
        <v>4105</v>
      </c>
      <c r="L3520" s="68" t="s">
        <v>4105</v>
      </c>
    </row>
    <row r="3521" spans="8:12" x14ac:dyDescent="0.15">
      <c r="H3521" s="68" t="s">
        <v>4106</v>
      </c>
      <c r="K3521" s="68" t="s">
        <v>4106</v>
      </c>
      <c r="L3521" s="68" t="s">
        <v>4106</v>
      </c>
    </row>
    <row r="3522" spans="8:12" x14ac:dyDescent="0.15">
      <c r="H3522" s="68" t="s">
        <v>4107</v>
      </c>
      <c r="K3522" s="68" t="s">
        <v>4107</v>
      </c>
      <c r="L3522" s="68" t="s">
        <v>4107</v>
      </c>
    </row>
    <row r="3523" spans="8:12" x14ac:dyDescent="0.15">
      <c r="H3523" s="68" t="s">
        <v>4108</v>
      </c>
      <c r="K3523" s="68" t="s">
        <v>4108</v>
      </c>
      <c r="L3523" s="68" t="s">
        <v>4108</v>
      </c>
    </row>
    <row r="3524" spans="8:12" x14ac:dyDescent="0.15">
      <c r="H3524" s="68" t="s">
        <v>4109</v>
      </c>
      <c r="K3524" s="68" t="s">
        <v>4109</v>
      </c>
      <c r="L3524" s="68" t="s">
        <v>4109</v>
      </c>
    </row>
    <row r="3525" spans="8:12" x14ac:dyDescent="0.15">
      <c r="H3525" s="68" t="s">
        <v>4110</v>
      </c>
      <c r="K3525" s="68" t="s">
        <v>4110</v>
      </c>
      <c r="L3525" s="68" t="s">
        <v>4110</v>
      </c>
    </row>
    <row r="3526" spans="8:12" x14ac:dyDescent="0.15">
      <c r="H3526" s="68" t="s">
        <v>4111</v>
      </c>
      <c r="K3526" s="68" t="s">
        <v>4111</v>
      </c>
      <c r="L3526" s="68" t="s">
        <v>4111</v>
      </c>
    </row>
    <row r="3527" spans="8:12" x14ac:dyDescent="0.15">
      <c r="H3527" s="68" t="s">
        <v>4112</v>
      </c>
      <c r="K3527" s="68" t="s">
        <v>4112</v>
      </c>
      <c r="L3527" s="68" t="s">
        <v>4112</v>
      </c>
    </row>
    <row r="3528" spans="8:12" x14ac:dyDescent="0.15">
      <c r="H3528" s="68" t="s">
        <v>4113</v>
      </c>
      <c r="K3528" s="68" t="s">
        <v>4113</v>
      </c>
      <c r="L3528" s="68" t="s">
        <v>4113</v>
      </c>
    </row>
    <row r="3529" spans="8:12" x14ac:dyDescent="0.15">
      <c r="H3529" s="68" t="s">
        <v>4114</v>
      </c>
      <c r="K3529" s="68" t="s">
        <v>4114</v>
      </c>
      <c r="L3529" s="68" t="s">
        <v>4114</v>
      </c>
    </row>
    <row r="3530" spans="8:12" x14ac:dyDescent="0.15">
      <c r="H3530" s="68" t="s">
        <v>4115</v>
      </c>
      <c r="K3530" s="68" t="s">
        <v>4115</v>
      </c>
      <c r="L3530" s="68" t="s">
        <v>4115</v>
      </c>
    </row>
    <row r="3531" spans="8:12" x14ac:dyDescent="0.15">
      <c r="H3531" s="68" t="s">
        <v>4116</v>
      </c>
      <c r="K3531" s="68" t="s">
        <v>4116</v>
      </c>
      <c r="L3531" s="68" t="s">
        <v>4116</v>
      </c>
    </row>
    <row r="3532" spans="8:12" x14ac:dyDescent="0.15">
      <c r="H3532" s="68" t="s">
        <v>4117</v>
      </c>
      <c r="K3532" s="68" t="s">
        <v>4117</v>
      </c>
      <c r="L3532" s="68" t="s">
        <v>4117</v>
      </c>
    </row>
    <row r="3533" spans="8:12" x14ac:dyDescent="0.15">
      <c r="H3533" s="68" t="s">
        <v>4118</v>
      </c>
      <c r="K3533" s="68" t="s">
        <v>4118</v>
      </c>
      <c r="L3533" s="68" t="s">
        <v>4118</v>
      </c>
    </row>
    <row r="3534" spans="8:12" x14ac:dyDescent="0.15">
      <c r="H3534" s="68" t="s">
        <v>4119</v>
      </c>
      <c r="K3534" s="68" t="s">
        <v>4119</v>
      </c>
      <c r="L3534" s="68" t="s">
        <v>4119</v>
      </c>
    </row>
    <row r="3535" spans="8:12" x14ac:dyDescent="0.15">
      <c r="H3535" s="68" t="s">
        <v>4120</v>
      </c>
      <c r="K3535" s="68" t="s">
        <v>4120</v>
      </c>
      <c r="L3535" s="68" t="s">
        <v>4120</v>
      </c>
    </row>
    <row r="3536" spans="8:12" x14ac:dyDescent="0.15">
      <c r="H3536" s="68" t="s">
        <v>4121</v>
      </c>
      <c r="K3536" s="68" t="s">
        <v>4121</v>
      </c>
      <c r="L3536" s="68" t="s">
        <v>4121</v>
      </c>
    </row>
    <row r="3537" spans="8:12" x14ac:dyDescent="0.15">
      <c r="H3537" s="68" t="s">
        <v>4122</v>
      </c>
      <c r="K3537" s="68" t="s">
        <v>4122</v>
      </c>
      <c r="L3537" s="68" t="s">
        <v>4122</v>
      </c>
    </row>
    <row r="3538" spans="8:12" x14ac:dyDescent="0.15">
      <c r="H3538" s="68" t="s">
        <v>4123</v>
      </c>
      <c r="K3538" s="68" t="s">
        <v>4123</v>
      </c>
      <c r="L3538" s="68" t="s">
        <v>4123</v>
      </c>
    </row>
    <row r="3539" spans="8:12" x14ac:dyDescent="0.15">
      <c r="H3539" s="68" t="s">
        <v>4124</v>
      </c>
      <c r="K3539" s="68" t="s">
        <v>4124</v>
      </c>
      <c r="L3539" s="68" t="s">
        <v>4124</v>
      </c>
    </row>
    <row r="3540" spans="8:12" x14ac:dyDescent="0.15">
      <c r="H3540" s="68" t="s">
        <v>4125</v>
      </c>
      <c r="K3540" s="68" t="s">
        <v>4125</v>
      </c>
      <c r="L3540" s="68" t="s">
        <v>4125</v>
      </c>
    </row>
    <row r="3541" spans="8:12" x14ac:dyDescent="0.15">
      <c r="H3541" s="68" t="s">
        <v>4126</v>
      </c>
      <c r="K3541" s="68" t="s">
        <v>4126</v>
      </c>
      <c r="L3541" s="68" t="s">
        <v>4126</v>
      </c>
    </row>
    <row r="3542" spans="8:12" x14ac:dyDescent="0.15">
      <c r="H3542" s="68" t="s">
        <v>4127</v>
      </c>
      <c r="K3542" s="68" t="s">
        <v>4127</v>
      </c>
      <c r="L3542" s="68" t="s">
        <v>4127</v>
      </c>
    </row>
    <row r="3543" spans="8:12" x14ac:dyDescent="0.15">
      <c r="H3543" s="68" t="s">
        <v>4128</v>
      </c>
      <c r="K3543" s="68" t="s">
        <v>4128</v>
      </c>
      <c r="L3543" s="68" t="s">
        <v>4128</v>
      </c>
    </row>
    <row r="3544" spans="8:12" x14ac:dyDescent="0.15">
      <c r="H3544" s="68" t="s">
        <v>4129</v>
      </c>
      <c r="K3544" s="68" t="s">
        <v>4129</v>
      </c>
      <c r="L3544" s="68" t="s">
        <v>4129</v>
      </c>
    </row>
    <row r="3545" spans="8:12" x14ac:dyDescent="0.15">
      <c r="H3545" s="68" t="s">
        <v>4130</v>
      </c>
      <c r="K3545" s="68" t="s">
        <v>4130</v>
      </c>
      <c r="L3545" s="68" t="s">
        <v>4130</v>
      </c>
    </row>
    <row r="3546" spans="8:12" x14ac:dyDescent="0.15">
      <c r="H3546" s="68" t="s">
        <v>4131</v>
      </c>
      <c r="K3546" s="68" t="s">
        <v>4131</v>
      </c>
      <c r="L3546" s="68" t="s">
        <v>4131</v>
      </c>
    </row>
    <row r="3547" spans="8:12" x14ac:dyDescent="0.15">
      <c r="H3547" s="68" t="s">
        <v>4132</v>
      </c>
      <c r="K3547" s="68" t="s">
        <v>4132</v>
      </c>
      <c r="L3547" s="68" t="s">
        <v>4132</v>
      </c>
    </row>
    <row r="3548" spans="8:12" x14ac:dyDescent="0.15">
      <c r="H3548" s="68" t="s">
        <v>4133</v>
      </c>
      <c r="K3548" s="68" t="s">
        <v>4133</v>
      </c>
      <c r="L3548" s="68" t="s">
        <v>4133</v>
      </c>
    </row>
    <row r="3549" spans="8:12" x14ac:dyDescent="0.15">
      <c r="H3549" s="68" t="s">
        <v>4134</v>
      </c>
      <c r="K3549" s="68" t="s">
        <v>4134</v>
      </c>
      <c r="L3549" s="68" t="s">
        <v>4134</v>
      </c>
    </row>
    <row r="3550" spans="8:12" x14ac:dyDescent="0.15">
      <c r="H3550" s="68" t="s">
        <v>4135</v>
      </c>
      <c r="K3550" s="68" t="s">
        <v>4135</v>
      </c>
      <c r="L3550" s="68" t="s">
        <v>4135</v>
      </c>
    </row>
    <row r="3551" spans="8:12" x14ac:dyDescent="0.15">
      <c r="H3551" s="68" t="s">
        <v>4136</v>
      </c>
      <c r="K3551" s="68" t="s">
        <v>4136</v>
      </c>
      <c r="L3551" s="68" t="s">
        <v>4136</v>
      </c>
    </row>
    <row r="3552" spans="8:12" x14ac:dyDescent="0.15">
      <c r="H3552" s="68" t="s">
        <v>4137</v>
      </c>
      <c r="K3552" s="68" t="s">
        <v>4137</v>
      </c>
      <c r="L3552" s="68" t="s">
        <v>4137</v>
      </c>
    </row>
    <row r="3553" spans="8:12" x14ac:dyDescent="0.15">
      <c r="H3553" s="68" t="s">
        <v>4138</v>
      </c>
      <c r="K3553" s="68" t="s">
        <v>4138</v>
      </c>
      <c r="L3553" s="68" t="s">
        <v>4138</v>
      </c>
    </row>
    <row r="3554" spans="8:12" x14ac:dyDescent="0.15">
      <c r="H3554" s="68" t="s">
        <v>4139</v>
      </c>
      <c r="K3554" s="68" t="s">
        <v>4139</v>
      </c>
      <c r="L3554" s="68" t="s">
        <v>4139</v>
      </c>
    </row>
    <row r="3555" spans="8:12" x14ac:dyDescent="0.15">
      <c r="H3555" s="68" t="s">
        <v>4140</v>
      </c>
      <c r="K3555" s="68" t="s">
        <v>4140</v>
      </c>
      <c r="L3555" s="68" t="s">
        <v>4140</v>
      </c>
    </row>
    <row r="3556" spans="8:12" x14ac:dyDescent="0.15">
      <c r="H3556" s="68" t="s">
        <v>4141</v>
      </c>
      <c r="K3556" s="68" t="s">
        <v>4141</v>
      </c>
      <c r="L3556" s="68" t="s">
        <v>4141</v>
      </c>
    </row>
    <row r="3557" spans="8:12" x14ac:dyDescent="0.15">
      <c r="H3557" s="68" t="s">
        <v>4142</v>
      </c>
      <c r="K3557" s="68" t="s">
        <v>4142</v>
      </c>
      <c r="L3557" s="68" t="s">
        <v>4142</v>
      </c>
    </row>
    <row r="3558" spans="8:12" x14ac:dyDescent="0.15">
      <c r="H3558" s="68" t="s">
        <v>4143</v>
      </c>
      <c r="K3558" s="68" t="s">
        <v>4143</v>
      </c>
      <c r="L3558" s="68" t="s">
        <v>4143</v>
      </c>
    </row>
    <row r="3559" spans="8:12" x14ac:dyDescent="0.15">
      <c r="H3559" s="68" t="s">
        <v>4144</v>
      </c>
      <c r="K3559" s="68" t="s">
        <v>4144</v>
      </c>
      <c r="L3559" s="68" t="s">
        <v>4144</v>
      </c>
    </row>
    <row r="3560" spans="8:12" x14ac:dyDescent="0.15">
      <c r="H3560" s="68" t="s">
        <v>4145</v>
      </c>
      <c r="K3560" s="68" t="s">
        <v>4145</v>
      </c>
      <c r="L3560" s="68" t="s">
        <v>4145</v>
      </c>
    </row>
    <row r="3561" spans="8:12" x14ac:dyDescent="0.15">
      <c r="H3561" s="68" t="s">
        <v>4146</v>
      </c>
      <c r="K3561" s="68" t="s">
        <v>4146</v>
      </c>
      <c r="L3561" s="68" t="s">
        <v>4146</v>
      </c>
    </row>
    <row r="3562" spans="8:12" x14ac:dyDescent="0.15">
      <c r="H3562" s="68" t="s">
        <v>4147</v>
      </c>
      <c r="K3562" s="68" t="s">
        <v>4147</v>
      </c>
      <c r="L3562" s="68" t="s">
        <v>4147</v>
      </c>
    </row>
    <row r="3563" spans="8:12" x14ac:dyDescent="0.15">
      <c r="H3563" s="68" t="s">
        <v>4148</v>
      </c>
      <c r="K3563" s="68" t="s">
        <v>4148</v>
      </c>
      <c r="L3563" s="68" t="s">
        <v>4148</v>
      </c>
    </row>
    <row r="3564" spans="8:12" x14ac:dyDescent="0.15">
      <c r="H3564" s="68" t="s">
        <v>4149</v>
      </c>
      <c r="K3564" s="68" t="s">
        <v>4149</v>
      </c>
      <c r="L3564" s="68" t="s">
        <v>4149</v>
      </c>
    </row>
    <row r="3565" spans="8:12" x14ac:dyDescent="0.15">
      <c r="H3565" s="68" t="s">
        <v>4150</v>
      </c>
      <c r="K3565" s="68" t="s">
        <v>4150</v>
      </c>
      <c r="L3565" s="68" t="s">
        <v>4150</v>
      </c>
    </row>
    <row r="3566" spans="8:12" x14ac:dyDescent="0.15">
      <c r="H3566" s="68" t="s">
        <v>4151</v>
      </c>
      <c r="K3566" s="68" t="s">
        <v>4151</v>
      </c>
      <c r="L3566" s="68" t="s">
        <v>4151</v>
      </c>
    </row>
    <row r="3567" spans="8:12" x14ac:dyDescent="0.15">
      <c r="H3567" s="68" t="s">
        <v>4152</v>
      </c>
      <c r="K3567" s="68" t="s">
        <v>4152</v>
      </c>
      <c r="L3567" s="68" t="s">
        <v>4152</v>
      </c>
    </row>
    <row r="3568" spans="8:12" x14ac:dyDescent="0.15">
      <c r="H3568" s="68" t="s">
        <v>4153</v>
      </c>
      <c r="K3568" s="68" t="s">
        <v>4153</v>
      </c>
      <c r="L3568" s="68" t="s">
        <v>4153</v>
      </c>
    </row>
    <row r="3569" spans="8:12" x14ac:dyDescent="0.15">
      <c r="H3569" s="68" t="s">
        <v>4154</v>
      </c>
      <c r="K3569" s="68" t="s">
        <v>4154</v>
      </c>
      <c r="L3569" s="68" t="s">
        <v>4154</v>
      </c>
    </row>
    <row r="3570" spans="8:12" x14ac:dyDescent="0.15">
      <c r="H3570" s="68" t="s">
        <v>4155</v>
      </c>
      <c r="K3570" s="68" t="s">
        <v>4155</v>
      </c>
      <c r="L3570" s="68" t="s">
        <v>4155</v>
      </c>
    </row>
    <row r="3571" spans="8:12" x14ac:dyDescent="0.15">
      <c r="H3571" s="68" t="s">
        <v>4156</v>
      </c>
      <c r="K3571" s="68" t="s">
        <v>4156</v>
      </c>
      <c r="L3571" s="68" t="s">
        <v>4156</v>
      </c>
    </row>
    <row r="3572" spans="8:12" x14ac:dyDescent="0.15">
      <c r="H3572" s="68" t="s">
        <v>4157</v>
      </c>
      <c r="K3572" s="68" t="s">
        <v>4157</v>
      </c>
      <c r="L3572" s="68" t="s">
        <v>4157</v>
      </c>
    </row>
    <row r="3573" spans="8:12" x14ac:dyDescent="0.15">
      <c r="H3573" s="68" t="s">
        <v>4158</v>
      </c>
      <c r="K3573" s="68" t="s">
        <v>4158</v>
      </c>
      <c r="L3573" s="68" t="s">
        <v>4158</v>
      </c>
    </row>
    <row r="3574" spans="8:12" x14ac:dyDescent="0.15">
      <c r="H3574" s="68" t="s">
        <v>4159</v>
      </c>
      <c r="K3574" s="68" t="s">
        <v>4159</v>
      </c>
      <c r="L3574" s="68" t="s">
        <v>4159</v>
      </c>
    </row>
    <row r="3575" spans="8:12" x14ac:dyDescent="0.15">
      <c r="H3575" s="68" t="s">
        <v>4160</v>
      </c>
      <c r="K3575" s="68" t="s">
        <v>4160</v>
      </c>
      <c r="L3575" s="68" t="s">
        <v>4160</v>
      </c>
    </row>
    <row r="3576" spans="8:12" x14ac:dyDescent="0.15">
      <c r="H3576" s="68" t="s">
        <v>4161</v>
      </c>
      <c r="K3576" s="68" t="s">
        <v>4161</v>
      </c>
      <c r="L3576" s="68" t="s">
        <v>4161</v>
      </c>
    </row>
    <row r="3577" spans="8:12" x14ac:dyDescent="0.15">
      <c r="H3577" s="68" t="s">
        <v>4162</v>
      </c>
      <c r="K3577" s="68" t="s">
        <v>4162</v>
      </c>
      <c r="L3577" s="68" t="s">
        <v>4162</v>
      </c>
    </row>
    <row r="3578" spans="8:12" x14ac:dyDescent="0.15">
      <c r="H3578" s="68" t="s">
        <v>4163</v>
      </c>
      <c r="K3578" s="68" t="s">
        <v>4163</v>
      </c>
      <c r="L3578" s="68" t="s">
        <v>4163</v>
      </c>
    </row>
    <row r="3579" spans="8:12" x14ac:dyDescent="0.15">
      <c r="H3579" s="68" t="s">
        <v>4164</v>
      </c>
      <c r="K3579" s="68" t="s">
        <v>4164</v>
      </c>
      <c r="L3579" s="68" t="s">
        <v>4164</v>
      </c>
    </row>
    <row r="3580" spans="8:12" x14ac:dyDescent="0.15">
      <c r="H3580" s="68" t="s">
        <v>4165</v>
      </c>
      <c r="K3580" s="68" t="s">
        <v>4165</v>
      </c>
      <c r="L3580" s="68" t="s">
        <v>4165</v>
      </c>
    </row>
    <row r="3581" spans="8:12" x14ac:dyDescent="0.15">
      <c r="H3581" s="68" t="s">
        <v>4166</v>
      </c>
      <c r="K3581" s="68" t="s">
        <v>4166</v>
      </c>
      <c r="L3581" s="68" t="s">
        <v>4166</v>
      </c>
    </row>
    <row r="3582" spans="8:12" x14ac:dyDescent="0.15">
      <c r="H3582" s="68" t="s">
        <v>4167</v>
      </c>
      <c r="K3582" s="68" t="s">
        <v>4167</v>
      </c>
      <c r="L3582" s="68" t="s">
        <v>4167</v>
      </c>
    </row>
    <row r="3583" spans="8:12" x14ac:dyDescent="0.15">
      <c r="H3583" s="68" t="s">
        <v>4168</v>
      </c>
      <c r="K3583" s="68" t="s">
        <v>4168</v>
      </c>
      <c r="L3583" s="68" t="s">
        <v>4168</v>
      </c>
    </row>
    <row r="3584" spans="8:12" x14ac:dyDescent="0.15">
      <c r="H3584" s="68" t="s">
        <v>4169</v>
      </c>
      <c r="K3584" s="68" t="s">
        <v>4169</v>
      </c>
      <c r="L3584" s="68" t="s">
        <v>4169</v>
      </c>
    </row>
    <row r="3585" spans="8:12" x14ac:dyDescent="0.15">
      <c r="H3585" s="68" t="s">
        <v>4170</v>
      </c>
      <c r="K3585" s="68" t="s">
        <v>4170</v>
      </c>
      <c r="L3585" s="68" t="s">
        <v>4170</v>
      </c>
    </row>
    <row r="3586" spans="8:12" x14ac:dyDescent="0.15">
      <c r="H3586" s="68" t="s">
        <v>4171</v>
      </c>
      <c r="K3586" s="68" t="s">
        <v>4171</v>
      </c>
      <c r="L3586" s="68" t="s">
        <v>4171</v>
      </c>
    </row>
    <row r="3587" spans="8:12" x14ac:dyDescent="0.15">
      <c r="H3587" s="68" t="s">
        <v>4172</v>
      </c>
      <c r="K3587" s="68" t="s">
        <v>4172</v>
      </c>
      <c r="L3587" s="68" t="s">
        <v>4172</v>
      </c>
    </row>
    <row r="3588" spans="8:12" x14ac:dyDescent="0.15">
      <c r="H3588" s="68" t="s">
        <v>4173</v>
      </c>
      <c r="K3588" s="68" t="s">
        <v>4173</v>
      </c>
      <c r="L3588" s="68" t="s">
        <v>4173</v>
      </c>
    </row>
    <row r="3589" spans="8:12" x14ac:dyDescent="0.15">
      <c r="H3589" s="68" t="s">
        <v>4174</v>
      </c>
      <c r="K3589" s="68" t="s">
        <v>4174</v>
      </c>
      <c r="L3589" s="68" t="s">
        <v>4174</v>
      </c>
    </row>
    <row r="3590" spans="8:12" x14ac:dyDescent="0.15">
      <c r="H3590" s="68" t="s">
        <v>4175</v>
      </c>
      <c r="K3590" s="68" t="s">
        <v>4175</v>
      </c>
      <c r="L3590" s="68" t="s">
        <v>4175</v>
      </c>
    </row>
    <row r="3591" spans="8:12" x14ac:dyDescent="0.15">
      <c r="H3591" s="68" t="s">
        <v>4176</v>
      </c>
      <c r="K3591" s="68" t="s">
        <v>4176</v>
      </c>
      <c r="L3591" s="68" t="s">
        <v>4176</v>
      </c>
    </row>
    <row r="3592" spans="8:12" x14ac:dyDescent="0.15">
      <c r="H3592" s="68" t="s">
        <v>4177</v>
      </c>
      <c r="K3592" s="68" t="s">
        <v>4177</v>
      </c>
      <c r="L3592" s="68" t="s">
        <v>4177</v>
      </c>
    </row>
    <row r="3593" spans="8:12" x14ac:dyDescent="0.15">
      <c r="H3593" s="68" t="s">
        <v>4178</v>
      </c>
      <c r="K3593" s="68" t="s">
        <v>4178</v>
      </c>
      <c r="L3593" s="68" t="s">
        <v>4178</v>
      </c>
    </row>
    <row r="3594" spans="8:12" x14ac:dyDescent="0.15">
      <c r="H3594" s="68" t="s">
        <v>4179</v>
      </c>
      <c r="K3594" s="68" t="s">
        <v>4179</v>
      </c>
      <c r="L3594" s="68" t="s">
        <v>4179</v>
      </c>
    </row>
    <row r="3595" spans="8:12" x14ac:dyDescent="0.15">
      <c r="H3595" s="68" t="s">
        <v>4180</v>
      </c>
      <c r="K3595" s="68" t="s">
        <v>4180</v>
      </c>
      <c r="L3595" s="68" t="s">
        <v>4180</v>
      </c>
    </row>
    <row r="3596" spans="8:12" x14ac:dyDescent="0.15">
      <c r="H3596" s="68" t="s">
        <v>4181</v>
      </c>
      <c r="K3596" s="68" t="s">
        <v>4181</v>
      </c>
      <c r="L3596" s="68" t="s">
        <v>4181</v>
      </c>
    </row>
    <row r="3597" spans="8:12" x14ac:dyDescent="0.15">
      <c r="H3597" s="68" t="s">
        <v>4182</v>
      </c>
      <c r="K3597" s="68" t="s">
        <v>4182</v>
      </c>
      <c r="L3597" s="68" t="s">
        <v>4182</v>
      </c>
    </row>
    <row r="3598" spans="8:12" x14ac:dyDescent="0.15">
      <c r="H3598" s="68" t="s">
        <v>4183</v>
      </c>
      <c r="K3598" s="68" t="s">
        <v>4183</v>
      </c>
      <c r="L3598" s="68" t="s">
        <v>4183</v>
      </c>
    </row>
    <row r="3599" spans="8:12" x14ac:dyDescent="0.15">
      <c r="H3599" s="68" t="s">
        <v>4184</v>
      </c>
      <c r="K3599" s="68" t="s">
        <v>4184</v>
      </c>
      <c r="L3599" s="68" t="s">
        <v>4184</v>
      </c>
    </row>
    <row r="3600" spans="8:12" x14ac:dyDescent="0.15">
      <c r="H3600" s="68" t="s">
        <v>4185</v>
      </c>
      <c r="K3600" s="68" t="s">
        <v>4185</v>
      </c>
      <c r="L3600" s="68" t="s">
        <v>4185</v>
      </c>
    </row>
    <row r="3601" spans="8:12" x14ac:dyDescent="0.15">
      <c r="H3601" s="68" t="s">
        <v>4186</v>
      </c>
      <c r="K3601" s="68" t="s">
        <v>4186</v>
      </c>
      <c r="L3601" s="68" t="s">
        <v>4186</v>
      </c>
    </row>
    <row r="3602" spans="8:12" x14ac:dyDescent="0.15">
      <c r="H3602" s="68" t="s">
        <v>4187</v>
      </c>
      <c r="K3602" s="68" t="s">
        <v>4187</v>
      </c>
      <c r="L3602" s="68" t="s">
        <v>4187</v>
      </c>
    </row>
    <row r="3603" spans="8:12" x14ac:dyDescent="0.15">
      <c r="H3603" s="68" t="s">
        <v>4188</v>
      </c>
      <c r="K3603" s="68" t="s">
        <v>4188</v>
      </c>
      <c r="L3603" s="68" t="s">
        <v>4188</v>
      </c>
    </row>
    <row r="3604" spans="8:12" x14ac:dyDescent="0.15">
      <c r="H3604" s="68" t="s">
        <v>4189</v>
      </c>
      <c r="K3604" s="68" t="s">
        <v>4189</v>
      </c>
      <c r="L3604" s="68" t="s">
        <v>4189</v>
      </c>
    </row>
    <row r="3605" spans="8:12" x14ac:dyDescent="0.15">
      <c r="H3605" s="68" t="s">
        <v>4190</v>
      </c>
      <c r="K3605" s="68" t="s">
        <v>4190</v>
      </c>
      <c r="L3605" s="68" t="s">
        <v>4190</v>
      </c>
    </row>
    <row r="3606" spans="8:12" x14ac:dyDescent="0.15">
      <c r="H3606" s="68" t="s">
        <v>4191</v>
      </c>
      <c r="K3606" s="68" t="s">
        <v>4191</v>
      </c>
      <c r="L3606" s="68" t="s">
        <v>4191</v>
      </c>
    </row>
    <row r="3607" spans="8:12" x14ac:dyDescent="0.15">
      <c r="H3607" s="68" t="s">
        <v>4192</v>
      </c>
      <c r="K3607" s="68" t="s">
        <v>4192</v>
      </c>
      <c r="L3607" s="68" t="s">
        <v>4192</v>
      </c>
    </row>
    <row r="3608" spans="8:12" x14ac:dyDescent="0.15">
      <c r="H3608" s="68" t="s">
        <v>4193</v>
      </c>
      <c r="K3608" s="68" t="s">
        <v>4193</v>
      </c>
      <c r="L3608" s="68" t="s">
        <v>4193</v>
      </c>
    </row>
    <row r="3609" spans="8:12" x14ac:dyDescent="0.15">
      <c r="H3609" s="68" t="s">
        <v>4194</v>
      </c>
      <c r="K3609" s="68" t="s">
        <v>4194</v>
      </c>
      <c r="L3609" s="68" t="s">
        <v>4194</v>
      </c>
    </row>
    <row r="3610" spans="8:12" x14ac:dyDescent="0.15">
      <c r="H3610" s="68" t="s">
        <v>4195</v>
      </c>
      <c r="K3610" s="68" t="s">
        <v>4195</v>
      </c>
      <c r="L3610" s="68" t="s">
        <v>4195</v>
      </c>
    </row>
    <row r="3611" spans="8:12" x14ac:dyDescent="0.15">
      <c r="H3611" s="68" t="s">
        <v>4196</v>
      </c>
      <c r="K3611" s="68" t="s">
        <v>4196</v>
      </c>
      <c r="L3611" s="68" t="s">
        <v>4196</v>
      </c>
    </row>
    <row r="3612" spans="8:12" x14ac:dyDescent="0.15">
      <c r="H3612" s="68" t="s">
        <v>4197</v>
      </c>
      <c r="K3612" s="68" t="s">
        <v>4197</v>
      </c>
      <c r="L3612" s="68" t="s">
        <v>4197</v>
      </c>
    </row>
    <row r="3613" spans="8:12" x14ac:dyDescent="0.15">
      <c r="H3613" s="68" t="s">
        <v>4198</v>
      </c>
      <c r="K3613" s="68" t="s">
        <v>4198</v>
      </c>
      <c r="L3613" s="68" t="s">
        <v>4198</v>
      </c>
    </row>
    <row r="3614" spans="8:12" x14ac:dyDescent="0.15">
      <c r="H3614" s="68" t="s">
        <v>4199</v>
      </c>
      <c r="K3614" s="68" t="s">
        <v>4199</v>
      </c>
      <c r="L3614" s="68" t="s">
        <v>4199</v>
      </c>
    </row>
    <row r="3615" spans="8:12" x14ac:dyDescent="0.15">
      <c r="H3615" s="68" t="s">
        <v>4200</v>
      </c>
      <c r="K3615" s="68" t="s">
        <v>4200</v>
      </c>
      <c r="L3615" s="68" t="s">
        <v>4200</v>
      </c>
    </row>
    <row r="3616" spans="8:12" x14ac:dyDescent="0.15">
      <c r="H3616" s="68" t="s">
        <v>4201</v>
      </c>
      <c r="K3616" s="68" t="s">
        <v>4201</v>
      </c>
      <c r="L3616" s="68" t="s">
        <v>4201</v>
      </c>
    </row>
    <row r="3617" spans="8:12" x14ac:dyDescent="0.15">
      <c r="H3617" s="68" t="s">
        <v>4202</v>
      </c>
      <c r="K3617" s="68" t="s">
        <v>4202</v>
      </c>
      <c r="L3617" s="68" t="s">
        <v>4202</v>
      </c>
    </row>
    <row r="3618" spans="8:12" x14ac:dyDescent="0.15">
      <c r="H3618" s="68" t="s">
        <v>4203</v>
      </c>
      <c r="K3618" s="68" t="s">
        <v>4203</v>
      </c>
      <c r="L3618" s="68" t="s">
        <v>4203</v>
      </c>
    </row>
    <row r="3619" spans="8:12" x14ac:dyDescent="0.15">
      <c r="H3619" s="68" t="s">
        <v>4204</v>
      </c>
      <c r="K3619" s="68" t="s">
        <v>4204</v>
      </c>
      <c r="L3619" s="68" t="s">
        <v>4204</v>
      </c>
    </row>
    <row r="3620" spans="8:12" x14ac:dyDescent="0.15">
      <c r="H3620" s="68" t="s">
        <v>4205</v>
      </c>
      <c r="K3620" s="68" t="s">
        <v>4205</v>
      </c>
      <c r="L3620" s="68" t="s">
        <v>4205</v>
      </c>
    </row>
    <row r="3621" spans="8:12" x14ac:dyDescent="0.15">
      <c r="H3621" s="68" t="s">
        <v>4206</v>
      </c>
      <c r="K3621" s="68" t="s">
        <v>4206</v>
      </c>
      <c r="L3621" s="68" t="s">
        <v>4206</v>
      </c>
    </row>
    <row r="3622" spans="8:12" x14ac:dyDescent="0.15">
      <c r="H3622" s="68" t="s">
        <v>4207</v>
      </c>
      <c r="K3622" s="68" t="s">
        <v>4207</v>
      </c>
      <c r="L3622" s="68" t="s">
        <v>4207</v>
      </c>
    </row>
    <row r="3623" spans="8:12" x14ac:dyDescent="0.15">
      <c r="H3623" s="68" t="s">
        <v>4208</v>
      </c>
      <c r="K3623" s="68" t="s">
        <v>4208</v>
      </c>
      <c r="L3623" s="68" t="s">
        <v>4208</v>
      </c>
    </row>
    <row r="3624" spans="8:12" x14ac:dyDescent="0.15">
      <c r="H3624" s="68" t="s">
        <v>4209</v>
      </c>
      <c r="K3624" s="68" t="s">
        <v>4209</v>
      </c>
      <c r="L3624" s="68" t="s">
        <v>4209</v>
      </c>
    </row>
    <row r="3625" spans="8:12" x14ac:dyDescent="0.15">
      <c r="H3625" s="68" t="s">
        <v>4210</v>
      </c>
      <c r="K3625" s="68" t="s">
        <v>4210</v>
      </c>
      <c r="L3625" s="68" t="s">
        <v>4210</v>
      </c>
    </row>
    <row r="3626" spans="8:12" x14ac:dyDescent="0.15">
      <c r="H3626" s="68" t="s">
        <v>4211</v>
      </c>
      <c r="K3626" s="68" t="s">
        <v>4211</v>
      </c>
      <c r="L3626" s="68" t="s">
        <v>4211</v>
      </c>
    </row>
    <row r="3627" spans="8:12" x14ac:dyDescent="0.15">
      <c r="H3627" s="68" t="s">
        <v>4212</v>
      </c>
      <c r="K3627" s="68" t="s">
        <v>4212</v>
      </c>
      <c r="L3627" s="68" t="s">
        <v>4212</v>
      </c>
    </row>
    <row r="3628" spans="8:12" x14ac:dyDescent="0.15">
      <c r="H3628" s="68" t="s">
        <v>4213</v>
      </c>
      <c r="K3628" s="68" t="s">
        <v>4213</v>
      </c>
      <c r="L3628" s="68" t="s">
        <v>4213</v>
      </c>
    </row>
    <row r="3629" spans="8:12" x14ac:dyDescent="0.15">
      <c r="H3629" s="68" t="s">
        <v>4214</v>
      </c>
      <c r="K3629" s="68" t="s">
        <v>4214</v>
      </c>
      <c r="L3629" s="68" t="s">
        <v>4214</v>
      </c>
    </row>
    <row r="3630" spans="8:12" x14ac:dyDescent="0.15">
      <c r="H3630" s="68" t="s">
        <v>4215</v>
      </c>
      <c r="K3630" s="68" t="s">
        <v>4215</v>
      </c>
      <c r="L3630" s="68" t="s">
        <v>4215</v>
      </c>
    </row>
    <row r="3631" spans="8:12" x14ac:dyDescent="0.15">
      <c r="H3631" s="68" t="s">
        <v>4216</v>
      </c>
      <c r="K3631" s="68" t="s">
        <v>4216</v>
      </c>
      <c r="L3631" s="68" t="s">
        <v>4216</v>
      </c>
    </row>
    <row r="3632" spans="8:12" x14ac:dyDescent="0.15">
      <c r="H3632" s="68" t="s">
        <v>4217</v>
      </c>
      <c r="K3632" s="68" t="s">
        <v>4217</v>
      </c>
      <c r="L3632" s="68" t="s">
        <v>4217</v>
      </c>
    </row>
    <row r="3633" spans="8:12" x14ac:dyDescent="0.15">
      <c r="H3633" s="68" t="s">
        <v>4218</v>
      </c>
      <c r="K3633" s="68" t="s">
        <v>4218</v>
      </c>
      <c r="L3633" s="68" t="s">
        <v>4218</v>
      </c>
    </row>
    <row r="3634" spans="8:12" x14ac:dyDescent="0.15">
      <c r="H3634" s="68" t="s">
        <v>4219</v>
      </c>
      <c r="K3634" s="68" t="s">
        <v>4219</v>
      </c>
      <c r="L3634" s="68" t="s">
        <v>4219</v>
      </c>
    </row>
    <row r="3635" spans="8:12" x14ac:dyDescent="0.15">
      <c r="H3635" s="68" t="s">
        <v>4220</v>
      </c>
      <c r="K3635" s="68" t="s">
        <v>4220</v>
      </c>
      <c r="L3635" s="68" t="s">
        <v>4220</v>
      </c>
    </row>
    <row r="3636" spans="8:12" x14ac:dyDescent="0.15">
      <c r="H3636" s="68" t="s">
        <v>4221</v>
      </c>
      <c r="K3636" s="68" t="s">
        <v>4221</v>
      </c>
      <c r="L3636" s="68" t="s">
        <v>4221</v>
      </c>
    </row>
    <row r="3637" spans="8:12" x14ac:dyDescent="0.15">
      <c r="H3637" s="68" t="s">
        <v>4222</v>
      </c>
      <c r="K3637" s="68" t="s">
        <v>4222</v>
      </c>
      <c r="L3637" s="68" t="s">
        <v>4222</v>
      </c>
    </row>
    <row r="3638" spans="8:12" x14ac:dyDescent="0.15">
      <c r="H3638" s="68" t="s">
        <v>4223</v>
      </c>
      <c r="K3638" s="68" t="s">
        <v>4223</v>
      </c>
      <c r="L3638" s="68" t="s">
        <v>4223</v>
      </c>
    </row>
    <row r="3639" spans="8:12" x14ac:dyDescent="0.15">
      <c r="H3639" s="68" t="s">
        <v>4224</v>
      </c>
      <c r="K3639" s="68" t="s">
        <v>4224</v>
      </c>
      <c r="L3639" s="68" t="s">
        <v>4224</v>
      </c>
    </row>
    <row r="3640" spans="8:12" x14ac:dyDescent="0.15">
      <c r="H3640" s="68" t="s">
        <v>4225</v>
      </c>
      <c r="K3640" s="68" t="s">
        <v>4225</v>
      </c>
      <c r="L3640" s="68" t="s">
        <v>4225</v>
      </c>
    </row>
    <row r="3641" spans="8:12" x14ac:dyDescent="0.15">
      <c r="H3641" s="68" t="s">
        <v>4226</v>
      </c>
      <c r="K3641" s="68" t="s">
        <v>4226</v>
      </c>
      <c r="L3641" s="68" t="s">
        <v>4226</v>
      </c>
    </row>
    <row r="3642" spans="8:12" x14ac:dyDescent="0.15">
      <c r="H3642" s="68" t="s">
        <v>4227</v>
      </c>
      <c r="K3642" s="68" t="s">
        <v>4227</v>
      </c>
      <c r="L3642" s="68" t="s">
        <v>4227</v>
      </c>
    </row>
    <row r="3643" spans="8:12" x14ac:dyDescent="0.15">
      <c r="H3643" s="68" t="s">
        <v>4228</v>
      </c>
      <c r="K3643" s="68" t="s">
        <v>4228</v>
      </c>
      <c r="L3643" s="68" t="s">
        <v>4228</v>
      </c>
    </row>
    <row r="3644" spans="8:12" x14ac:dyDescent="0.15">
      <c r="H3644" s="68" t="s">
        <v>4229</v>
      </c>
      <c r="K3644" s="68" t="s">
        <v>4229</v>
      </c>
      <c r="L3644" s="68" t="s">
        <v>4229</v>
      </c>
    </row>
    <row r="3645" spans="8:12" x14ac:dyDescent="0.15">
      <c r="H3645" s="68" t="s">
        <v>4230</v>
      </c>
      <c r="K3645" s="68" t="s">
        <v>4230</v>
      </c>
      <c r="L3645" s="68" t="s">
        <v>4230</v>
      </c>
    </row>
    <row r="3646" spans="8:12" x14ac:dyDescent="0.15">
      <c r="H3646" s="68" t="s">
        <v>4231</v>
      </c>
      <c r="K3646" s="68" t="s">
        <v>4231</v>
      </c>
      <c r="L3646" s="68" t="s">
        <v>4231</v>
      </c>
    </row>
    <row r="3647" spans="8:12" x14ac:dyDescent="0.15">
      <c r="H3647" s="68" t="s">
        <v>4232</v>
      </c>
      <c r="K3647" s="68" t="s">
        <v>4232</v>
      </c>
      <c r="L3647" s="68" t="s">
        <v>4232</v>
      </c>
    </row>
    <row r="3648" spans="8:12" x14ac:dyDescent="0.15">
      <c r="H3648" s="68" t="s">
        <v>4233</v>
      </c>
      <c r="K3648" s="68" t="s">
        <v>4233</v>
      </c>
      <c r="L3648" s="68" t="s">
        <v>4233</v>
      </c>
    </row>
    <row r="3649" spans="8:12" x14ac:dyDescent="0.15">
      <c r="H3649" s="68" t="s">
        <v>4234</v>
      </c>
      <c r="K3649" s="68" t="s">
        <v>4234</v>
      </c>
      <c r="L3649" s="68" t="s">
        <v>4234</v>
      </c>
    </row>
    <row r="3650" spans="8:12" x14ac:dyDescent="0.15">
      <c r="H3650" s="68" t="s">
        <v>4235</v>
      </c>
      <c r="K3650" s="68" t="s">
        <v>4235</v>
      </c>
      <c r="L3650" s="68" t="s">
        <v>4235</v>
      </c>
    </row>
    <row r="3651" spans="8:12" x14ac:dyDescent="0.15">
      <c r="H3651" s="68" t="s">
        <v>4236</v>
      </c>
      <c r="K3651" s="68" t="s">
        <v>4236</v>
      </c>
      <c r="L3651" s="68" t="s">
        <v>4236</v>
      </c>
    </row>
    <row r="3652" spans="8:12" x14ac:dyDescent="0.15">
      <c r="H3652" s="68" t="s">
        <v>4237</v>
      </c>
      <c r="K3652" s="68" t="s">
        <v>4237</v>
      </c>
      <c r="L3652" s="68" t="s">
        <v>4237</v>
      </c>
    </row>
    <row r="3653" spans="8:12" x14ac:dyDescent="0.15">
      <c r="H3653" s="68" t="s">
        <v>4238</v>
      </c>
      <c r="K3653" s="68" t="s">
        <v>4238</v>
      </c>
      <c r="L3653" s="68" t="s">
        <v>4238</v>
      </c>
    </row>
    <row r="3654" spans="8:12" x14ac:dyDescent="0.15">
      <c r="H3654" s="68" t="s">
        <v>4239</v>
      </c>
      <c r="K3654" s="68" t="s">
        <v>4239</v>
      </c>
      <c r="L3654" s="68" t="s">
        <v>4239</v>
      </c>
    </row>
    <row r="3655" spans="8:12" x14ac:dyDescent="0.15">
      <c r="H3655" s="68" t="s">
        <v>4240</v>
      </c>
      <c r="K3655" s="68" t="s">
        <v>4240</v>
      </c>
      <c r="L3655" s="68" t="s">
        <v>4240</v>
      </c>
    </row>
    <row r="3656" spans="8:12" x14ac:dyDescent="0.15">
      <c r="H3656" s="68" t="s">
        <v>4241</v>
      </c>
      <c r="K3656" s="68" t="s">
        <v>4241</v>
      </c>
      <c r="L3656" s="68" t="s">
        <v>4241</v>
      </c>
    </row>
    <row r="3657" spans="8:12" x14ac:dyDescent="0.15">
      <c r="H3657" s="68" t="s">
        <v>4242</v>
      </c>
      <c r="K3657" s="68" t="s">
        <v>4242</v>
      </c>
      <c r="L3657" s="68" t="s">
        <v>4242</v>
      </c>
    </row>
    <row r="3658" spans="8:12" x14ac:dyDescent="0.15">
      <c r="H3658" s="68" t="s">
        <v>4243</v>
      </c>
      <c r="K3658" s="68" t="s">
        <v>4243</v>
      </c>
      <c r="L3658" s="68" t="s">
        <v>4243</v>
      </c>
    </row>
    <row r="3659" spans="8:12" x14ac:dyDescent="0.15">
      <c r="H3659" s="68" t="s">
        <v>4244</v>
      </c>
      <c r="K3659" s="68" t="s">
        <v>4244</v>
      </c>
      <c r="L3659" s="68" t="s">
        <v>4244</v>
      </c>
    </row>
    <row r="3660" spans="8:12" x14ac:dyDescent="0.15">
      <c r="H3660" s="68" t="s">
        <v>4245</v>
      </c>
      <c r="K3660" s="68" t="s">
        <v>4245</v>
      </c>
      <c r="L3660" s="68" t="s">
        <v>4245</v>
      </c>
    </row>
    <row r="3661" spans="8:12" x14ac:dyDescent="0.15">
      <c r="H3661" s="68" t="s">
        <v>4246</v>
      </c>
      <c r="K3661" s="68" t="s">
        <v>4246</v>
      </c>
      <c r="L3661" s="68" t="s">
        <v>4246</v>
      </c>
    </row>
    <row r="3662" spans="8:12" x14ac:dyDescent="0.15">
      <c r="H3662" s="68" t="s">
        <v>4247</v>
      </c>
      <c r="K3662" s="68" t="s">
        <v>4247</v>
      </c>
      <c r="L3662" s="68" t="s">
        <v>4247</v>
      </c>
    </row>
    <row r="3663" spans="8:12" x14ac:dyDescent="0.15">
      <c r="H3663" s="68" t="s">
        <v>4248</v>
      </c>
      <c r="K3663" s="68" t="s">
        <v>4248</v>
      </c>
      <c r="L3663" s="68" t="s">
        <v>4248</v>
      </c>
    </row>
    <row r="3664" spans="8:12" x14ac:dyDescent="0.15">
      <c r="H3664" s="68" t="s">
        <v>4249</v>
      </c>
      <c r="K3664" s="68" t="s">
        <v>4249</v>
      </c>
      <c r="L3664" s="68" t="s">
        <v>4249</v>
      </c>
    </row>
    <row r="3665" spans="8:12" x14ac:dyDescent="0.15">
      <c r="H3665" s="68" t="s">
        <v>4250</v>
      </c>
      <c r="K3665" s="68" t="s">
        <v>4250</v>
      </c>
      <c r="L3665" s="68" t="s">
        <v>4250</v>
      </c>
    </row>
    <row r="3666" spans="8:12" x14ac:dyDescent="0.15">
      <c r="H3666" s="68" t="s">
        <v>4251</v>
      </c>
      <c r="K3666" s="68" t="s">
        <v>4251</v>
      </c>
      <c r="L3666" s="68" t="s">
        <v>4251</v>
      </c>
    </row>
    <row r="3667" spans="8:12" x14ac:dyDescent="0.15">
      <c r="H3667" s="68" t="s">
        <v>4252</v>
      </c>
      <c r="K3667" s="68" t="s">
        <v>4252</v>
      </c>
      <c r="L3667" s="68" t="s">
        <v>4252</v>
      </c>
    </row>
    <row r="3668" spans="8:12" x14ac:dyDescent="0.15">
      <c r="H3668" s="68" t="s">
        <v>4253</v>
      </c>
      <c r="K3668" s="68" t="s">
        <v>4253</v>
      </c>
      <c r="L3668" s="68" t="s">
        <v>4253</v>
      </c>
    </row>
    <row r="3669" spans="8:12" x14ac:dyDescent="0.15">
      <c r="H3669" s="68" t="s">
        <v>4254</v>
      </c>
      <c r="K3669" s="68" t="s">
        <v>4254</v>
      </c>
      <c r="L3669" s="68" t="s">
        <v>4254</v>
      </c>
    </row>
    <row r="3670" spans="8:12" x14ac:dyDescent="0.15">
      <c r="H3670" s="68" t="s">
        <v>4255</v>
      </c>
      <c r="K3670" s="68" t="s">
        <v>4255</v>
      </c>
      <c r="L3670" s="68" t="s">
        <v>4255</v>
      </c>
    </row>
    <row r="3671" spans="8:12" x14ac:dyDescent="0.15">
      <c r="H3671" s="68" t="s">
        <v>4256</v>
      </c>
      <c r="K3671" s="68" t="s">
        <v>4256</v>
      </c>
      <c r="L3671" s="68" t="s">
        <v>4256</v>
      </c>
    </row>
    <row r="3672" spans="8:12" x14ac:dyDescent="0.15">
      <c r="H3672" s="68" t="s">
        <v>4257</v>
      </c>
      <c r="K3672" s="68" t="s">
        <v>4257</v>
      </c>
      <c r="L3672" s="68" t="s">
        <v>4257</v>
      </c>
    </row>
    <row r="3673" spans="8:12" x14ac:dyDescent="0.15">
      <c r="H3673" s="68" t="s">
        <v>4258</v>
      </c>
      <c r="K3673" s="68" t="s">
        <v>4258</v>
      </c>
      <c r="L3673" s="68" t="s">
        <v>4258</v>
      </c>
    </row>
    <row r="3674" spans="8:12" x14ac:dyDescent="0.15">
      <c r="H3674" s="68" t="s">
        <v>4259</v>
      </c>
      <c r="K3674" s="68" t="s">
        <v>4259</v>
      </c>
      <c r="L3674" s="68" t="s">
        <v>4259</v>
      </c>
    </row>
    <row r="3675" spans="8:12" x14ac:dyDescent="0.15">
      <c r="H3675" s="68" t="s">
        <v>4260</v>
      </c>
      <c r="K3675" s="68" t="s">
        <v>4260</v>
      </c>
      <c r="L3675" s="68" t="s">
        <v>4260</v>
      </c>
    </row>
    <row r="3676" spans="8:12" x14ac:dyDescent="0.15">
      <c r="H3676" s="68" t="s">
        <v>4261</v>
      </c>
      <c r="K3676" s="68" t="s">
        <v>4261</v>
      </c>
      <c r="L3676" s="68" t="s">
        <v>4261</v>
      </c>
    </row>
    <row r="3677" spans="8:12" x14ac:dyDescent="0.15">
      <c r="H3677" s="68" t="s">
        <v>4262</v>
      </c>
      <c r="K3677" s="68" t="s">
        <v>4262</v>
      </c>
      <c r="L3677" s="68" t="s">
        <v>4262</v>
      </c>
    </row>
    <row r="3678" spans="8:12" x14ac:dyDescent="0.15">
      <c r="H3678" s="68" t="s">
        <v>4263</v>
      </c>
      <c r="K3678" s="68" t="s">
        <v>4263</v>
      </c>
      <c r="L3678" s="68" t="s">
        <v>4263</v>
      </c>
    </row>
    <row r="3679" spans="8:12" x14ac:dyDescent="0.15">
      <c r="H3679" s="68" t="s">
        <v>4264</v>
      </c>
      <c r="K3679" s="68" t="s">
        <v>4264</v>
      </c>
      <c r="L3679" s="68" t="s">
        <v>4264</v>
      </c>
    </row>
    <row r="3680" spans="8:12" x14ac:dyDescent="0.15">
      <c r="H3680" s="68" t="s">
        <v>4265</v>
      </c>
      <c r="K3680" s="68" t="s">
        <v>4265</v>
      </c>
      <c r="L3680" s="68" t="s">
        <v>4265</v>
      </c>
    </row>
    <row r="3681" spans="8:12" x14ac:dyDescent="0.15">
      <c r="H3681" s="68" t="s">
        <v>4266</v>
      </c>
      <c r="K3681" s="68" t="s">
        <v>4266</v>
      </c>
      <c r="L3681" s="68" t="s">
        <v>4266</v>
      </c>
    </row>
    <row r="3682" spans="8:12" x14ac:dyDescent="0.15">
      <c r="H3682" s="68" t="s">
        <v>4267</v>
      </c>
      <c r="K3682" s="68" t="s">
        <v>4267</v>
      </c>
      <c r="L3682" s="68" t="s">
        <v>4267</v>
      </c>
    </row>
    <row r="3683" spans="8:12" x14ac:dyDescent="0.15">
      <c r="H3683" s="68" t="s">
        <v>4268</v>
      </c>
      <c r="K3683" s="68" t="s">
        <v>4268</v>
      </c>
      <c r="L3683" s="68" t="s">
        <v>4268</v>
      </c>
    </row>
    <row r="3684" spans="8:12" x14ac:dyDescent="0.15">
      <c r="H3684" s="68" t="s">
        <v>4269</v>
      </c>
      <c r="K3684" s="68" t="s">
        <v>4269</v>
      </c>
      <c r="L3684" s="68" t="s">
        <v>4269</v>
      </c>
    </row>
    <row r="3685" spans="8:12" x14ac:dyDescent="0.15">
      <c r="H3685" s="68" t="s">
        <v>4270</v>
      </c>
      <c r="K3685" s="68" t="s">
        <v>4270</v>
      </c>
      <c r="L3685" s="68" t="s">
        <v>4270</v>
      </c>
    </row>
    <row r="3686" spans="8:12" x14ac:dyDescent="0.15">
      <c r="H3686" s="68" t="s">
        <v>4271</v>
      </c>
      <c r="K3686" s="68" t="s">
        <v>4271</v>
      </c>
      <c r="L3686" s="68" t="s">
        <v>4271</v>
      </c>
    </row>
    <row r="3687" spans="8:12" x14ac:dyDescent="0.15">
      <c r="H3687" s="68" t="s">
        <v>4272</v>
      </c>
      <c r="K3687" s="68" t="s">
        <v>4272</v>
      </c>
      <c r="L3687" s="68" t="s">
        <v>4272</v>
      </c>
    </row>
    <row r="3688" spans="8:12" x14ac:dyDescent="0.15">
      <c r="H3688" s="68" t="s">
        <v>4273</v>
      </c>
      <c r="K3688" s="68" t="s">
        <v>4273</v>
      </c>
      <c r="L3688" s="68" t="s">
        <v>4273</v>
      </c>
    </row>
    <row r="3689" spans="8:12" x14ac:dyDescent="0.15">
      <c r="H3689" s="68" t="s">
        <v>4274</v>
      </c>
      <c r="K3689" s="68" t="s">
        <v>4274</v>
      </c>
      <c r="L3689" s="68" t="s">
        <v>4274</v>
      </c>
    </row>
    <row r="3690" spans="8:12" x14ac:dyDescent="0.15">
      <c r="H3690" s="68" t="s">
        <v>4275</v>
      </c>
      <c r="K3690" s="68" t="s">
        <v>4275</v>
      </c>
      <c r="L3690" s="68" t="s">
        <v>4275</v>
      </c>
    </row>
    <row r="3691" spans="8:12" x14ac:dyDescent="0.15">
      <c r="H3691" s="68" t="s">
        <v>4276</v>
      </c>
      <c r="K3691" s="68" t="s">
        <v>4276</v>
      </c>
      <c r="L3691" s="68" t="s">
        <v>4276</v>
      </c>
    </row>
    <row r="3692" spans="8:12" x14ac:dyDescent="0.15">
      <c r="H3692" s="68" t="s">
        <v>4277</v>
      </c>
      <c r="K3692" s="68" t="s">
        <v>4277</v>
      </c>
      <c r="L3692" s="68" t="s">
        <v>4277</v>
      </c>
    </row>
    <row r="3693" spans="8:12" x14ac:dyDescent="0.15">
      <c r="H3693" s="68" t="s">
        <v>4278</v>
      </c>
      <c r="K3693" s="68" t="s">
        <v>4278</v>
      </c>
      <c r="L3693" s="68" t="s">
        <v>4278</v>
      </c>
    </row>
    <row r="3694" spans="8:12" x14ac:dyDescent="0.15">
      <c r="H3694" s="68" t="s">
        <v>4279</v>
      </c>
      <c r="K3694" s="68" t="s">
        <v>4279</v>
      </c>
      <c r="L3694" s="68" t="s">
        <v>4279</v>
      </c>
    </row>
    <row r="3695" spans="8:12" x14ac:dyDescent="0.15">
      <c r="H3695" s="68" t="s">
        <v>4280</v>
      </c>
      <c r="K3695" s="68" t="s">
        <v>4280</v>
      </c>
      <c r="L3695" s="68" t="s">
        <v>4280</v>
      </c>
    </row>
    <row r="3696" spans="8:12" x14ac:dyDescent="0.15">
      <c r="H3696" s="68" t="s">
        <v>4281</v>
      </c>
      <c r="K3696" s="68" t="s">
        <v>4281</v>
      </c>
      <c r="L3696" s="68" t="s">
        <v>4281</v>
      </c>
    </row>
    <row r="3697" spans="8:12" x14ac:dyDescent="0.15">
      <c r="H3697" s="68" t="s">
        <v>4282</v>
      </c>
      <c r="K3697" s="68" t="s">
        <v>4282</v>
      </c>
      <c r="L3697" s="68" t="s">
        <v>4282</v>
      </c>
    </row>
    <row r="3698" spans="8:12" x14ac:dyDescent="0.15">
      <c r="H3698" s="68" t="s">
        <v>4283</v>
      </c>
      <c r="K3698" s="68" t="s">
        <v>4283</v>
      </c>
      <c r="L3698" s="68" t="s">
        <v>4283</v>
      </c>
    </row>
    <row r="3699" spans="8:12" x14ac:dyDescent="0.15">
      <c r="H3699" s="68" t="s">
        <v>4284</v>
      </c>
      <c r="K3699" s="68" t="s">
        <v>4284</v>
      </c>
      <c r="L3699" s="68" t="s">
        <v>4284</v>
      </c>
    </row>
    <row r="3700" spans="8:12" x14ac:dyDescent="0.15">
      <c r="H3700" s="68" t="s">
        <v>4285</v>
      </c>
      <c r="K3700" s="68" t="s">
        <v>4285</v>
      </c>
      <c r="L3700" s="68" t="s">
        <v>4285</v>
      </c>
    </row>
    <row r="3701" spans="8:12" x14ac:dyDescent="0.15">
      <c r="H3701" s="68" t="s">
        <v>4286</v>
      </c>
      <c r="K3701" s="68" t="s">
        <v>4286</v>
      </c>
      <c r="L3701" s="68" t="s">
        <v>4286</v>
      </c>
    </row>
    <row r="3702" spans="8:12" x14ac:dyDescent="0.15">
      <c r="H3702" s="68" t="s">
        <v>4287</v>
      </c>
      <c r="K3702" s="68" t="s">
        <v>4287</v>
      </c>
      <c r="L3702" s="68" t="s">
        <v>4287</v>
      </c>
    </row>
    <row r="3703" spans="8:12" x14ac:dyDescent="0.15">
      <c r="H3703" s="68" t="s">
        <v>4288</v>
      </c>
      <c r="K3703" s="68" t="s">
        <v>4288</v>
      </c>
      <c r="L3703" s="68" t="s">
        <v>4288</v>
      </c>
    </row>
    <row r="3704" spans="8:12" x14ac:dyDescent="0.15">
      <c r="H3704" s="68" t="s">
        <v>4289</v>
      </c>
      <c r="K3704" s="68" t="s">
        <v>4289</v>
      </c>
      <c r="L3704" s="68" t="s">
        <v>4289</v>
      </c>
    </row>
    <row r="3705" spans="8:12" x14ac:dyDescent="0.15">
      <c r="H3705" s="68" t="s">
        <v>4290</v>
      </c>
      <c r="K3705" s="68" t="s">
        <v>4290</v>
      </c>
      <c r="L3705" s="68" t="s">
        <v>4290</v>
      </c>
    </row>
    <row r="3706" spans="8:12" x14ac:dyDescent="0.15">
      <c r="H3706" s="68" t="s">
        <v>4291</v>
      </c>
      <c r="K3706" s="68" t="s">
        <v>4291</v>
      </c>
      <c r="L3706" s="68" t="s">
        <v>4291</v>
      </c>
    </row>
    <row r="3707" spans="8:12" x14ac:dyDescent="0.15">
      <c r="H3707" s="68" t="s">
        <v>4292</v>
      </c>
      <c r="K3707" s="68" t="s">
        <v>4292</v>
      </c>
      <c r="L3707" s="68" t="s">
        <v>4292</v>
      </c>
    </row>
    <row r="3708" spans="8:12" x14ac:dyDescent="0.15">
      <c r="H3708" s="68" t="s">
        <v>4293</v>
      </c>
      <c r="K3708" s="68" t="s">
        <v>4293</v>
      </c>
      <c r="L3708" s="68" t="s">
        <v>4293</v>
      </c>
    </row>
    <row r="3709" spans="8:12" x14ac:dyDescent="0.15">
      <c r="H3709" s="68" t="s">
        <v>4294</v>
      </c>
      <c r="K3709" s="68" t="s">
        <v>4294</v>
      </c>
      <c r="L3709" s="68" t="s">
        <v>4294</v>
      </c>
    </row>
    <row r="3710" spans="8:12" x14ac:dyDescent="0.15">
      <c r="H3710" s="68" t="s">
        <v>4295</v>
      </c>
      <c r="K3710" s="68" t="s">
        <v>4295</v>
      </c>
      <c r="L3710" s="68" t="s">
        <v>4295</v>
      </c>
    </row>
    <row r="3711" spans="8:12" x14ac:dyDescent="0.15">
      <c r="H3711" s="68" t="s">
        <v>4296</v>
      </c>
      <c r="K3711" s="68" t="s">
        <v>4296</v>
      </c>
      <c r="L3711" s="68" t="s">
        <v>4296</v>
      </c>
    </row>
    <row r="3712" spans="8:12" x14ac:dyDescent="0.15">
      <c r="H3712" s="68" t="s">
        <v>4297</v>
      </c>
      <c r="K3712" s="68" t="s">
        <v>4297</v>
      </c>
      <c r="L3712" s="68" t="s">
        <v>4297</v>
      </c>
    </row>
    <row r="3713" spans="8:12" x14ac:dyDescent="0.15">
      <c r="H3713" s="68" t="s">
        <v>4298</v>
      </c>
      <c r="K3713" s="68" t="s">
        <v>4298</v>
      </c>
      <c r="L3713" s="68" t="s">
        <v>4298</v>
      </c>
    </row>
    <row r="3714" spans="8:12" x14ac:dyDescent="0.15">
      <c r="H3714" s="68" t="s">
        <v>4299</v>
      </c>
      <c r="K3714" s="68" t="s">
        <v>4299</v>
      </c>
      <c r="L3714" s="68" t="s">
        <v>4299</v>
      </c>
    </row>
    <row r="3715" spans="8:12" x14ac:dyDescent="0.15">
      <c r="H3715" s="68" t="s">
        <v>4300</v>
      </c>
      <c r="K3715" s="68" t="s">
        <v>4300</v>
      </c>
      <c r="L3715" s="68" t="s">
        <v>4300</v>
      </c>
    </row>
    <row r="3716" spans="8:12" x14ac:dyDescent="0.15">
      <c r="H3716" s="68" t="s">
        <v>4301</v>
      </c>
      <c r="K3716" s="68" t="s">
        <v>4301</v>
      </c>
      <c r="L3716" s="68" t="s">
        <v>4301</v>
      </c>
    </row>
    <row r="3717" spans="8:12" x14ac:dyDescent="0.15">
      <c r="H3717" s="68" t="s">
        <v>4302</v>
      </c>
      <c r="K3717" s="68" t="s">
        <v>4302</v>
      </c>
      <c r="L3717" s="68" t="s">
        <v>4302</v>
      </c>
    </row>
    <row r="3718" spans="8:12" x14ac:dyDescent="0.15">
      <c r="H3718" s="68" t="s">
        <v>4303</v>
      </c>
      <c r="K3718" s="68" t="s">
        <v>4303</v>
      </c>
      <c r="L3718" s="68" t="s">
        <v>4303</v>
      </c>
    </row>
    <row r="3719" spans="8:12" x14ac:dyDescent="0.15">
      <c r="H3719" s="68" t="s">
        <v>4304</v>
      </c>
      <c r="K3719" s="68" t="s">
        <v>4304</v>
      </c>
      <c r="L3719" s="68" t="s">
        <v>4304</v>
      </c>
    </row>
    <row r="3720" spans="8:12" x14ac:dyDescent="0.15">
      <c r="H3720" s="68" t="s">
        <v>4305</v>
      </c>
      <c r="K3720" s="68" t="s">
        <v>4305</v>
      </c>
      <c r="L3720" s="68" t="s">
        <v>4305</v>
      </c>
    </row>
    <row r="3721" spans="8:12" x14ac:dyDescent="0.15">
      <c r="H3721" s="68" t="s">
        <v>4306</v>
      </c>
      <c r="K3721" s="68" t="s">
        <v>4306</v>
      </c>
      <c r="L3721" s="68" t="s">
        <v>4306</v>
      </c>
    </row>
    <row r="3722" spans="8:12" x14ac:dyDescent="0.15">
      <c r="H3722" s="68" t="s">
        <v>4307</v>
      </c>
      <c r="K3722" s="68" t="s">
        <v>4307</v>
      </c>
      <c r="L3722" s="68" t="s">
        <v>4307</v>
      </c>
    </row>
    <row r="3723" spans="8:12" x14ac:dyDescent="0.15">
      <c r="H3723" s="68" t="s">
        <v>4308</v>
      </c>
      <c r="K3723" s="68" t="s">
        <v>4308</v>
      </c>
      <c r="L3723" s="68" t="s">
        <v>4308</v>
      </c>
    </row>
    <row r="3724" spans="8:12" x14ac:dyDescent="0.15">
      <c r="H3724" s="68" t="s">
        <v>4309</v>
      </c>
      <c r="K3724" s="68" t="s">
        <v>4309</v>
      </c>
      <c r="L3724" s="68" t="s">
        <v>4309</v>
      </c>
    </row>
    <row r="3725" spans="8:12" x14ac:dyDescent="0.15">
      <c r="H3725" s="68" t="s">
        <v>4310</v>
      </c>
      <c r="K3725" s="68" t="s">
        <v>4310</v>
      </c>
      <c r="L3725" s="68" t="s">
        <v>4310</v>
      </c>
    </row>
    <row r="3726" spans="8:12" x14ac:dyDescent="0.15">
      <c r="H3726" s="68" t="s">
        <v>4311</v>
      </c>
      <c r="K3726" s="68" t="s">
        <v>4311</v>
      </c>
      <c r="L3726" s="68" t="s">
        <v>4311</v>
      </c>
    </row>
    <row r="3727" spans="8:12" x14ac:dyDescent="0.15">
      <c r="H3727" s="68" t="s">
        <v>4312</v>
      </c>
      <c r="K3727" s="68" t="s">
        <v>4312</v>
      </c>
      <c r="L3727" s="68" t="s">
        <v>4312</v>
      </c>
    </row>
    <row r="3728" spans="8:12" x14ac:dyDescent="0.15">
      <c r="H3728" s="68" t="s">
        <v>4313</v>
      </c>
      <c r="K3728" s="68" t="s">
        <v>4313</v>
      </c>
      <c r="L3728" s="68" t="s">
        <v>4313</v>
      </c>
    </row>
    <row r="3729" spans="8:12" x14ac:dyDescent="0.15">
      <c r="H3729" s="68" t="s">
        <v>4314</v>
      </c>
      <c r="K3729" s="68" t="s">
        <v>4314</v>
      </c>
      <c r="L3729" s="68" t="s">
        <v>4314</v>
      </c>
    </row>
    <row r="3730" spans="8:12" x14ac:dyDescent="0.15">
      <c r="H3730" s="68" t="s">
        <v>4315</v>
      </c>
      <c r="K3730" s="68" t="s">
        <v>4315</v>
      </c>
      <c r="L3730" s="68" t="s">
        <v>4315</v>
      </c>
    </row>
    <row r="3731" spans="8:12" x14ac:dyDescent="0.15">
      <c r="H3731" s="68" t="s">
        <v>4316</v>
      </c>
      <c r="K3731" s="68" t="s">
        <v>4316</v>
      </c>
      <c r="L3731" s="68" t="s">
        <v>4316</v>
      </c>
    </row>
    <row r="3732" spans="8:12" x14ac:dyDescent="0.15">
      <c r="H3732" s="68" t="s">
        <v>4317</v>
      </c>
      <c r="K3732" s="68" t="s">
        <v>4317</v>
      </c>
      <c r="L3732" s="68" t="s">
        <v>4317</v>
      </c>
    </row>
    <row r="3733" spans="8:12" x14ac:dyDescent="0.15">
      <c r="H3733" s="68" t="s">
        <v>4318</v>
      </c>
      <c r="K3733" s="68" t="s">
        <v>4318</v>
      </c>
      <c r="L3733" s="68" t="s">
        <v>4318</v>
      </c>
    </row>
    <row r="3734" spans="8:12" x14ac:dyDescent="0.15">
      <c r="H3734" s="68" t="s">
        <v>4319</v>
      </c>
      <c r="K3734" s="68" t="s">
        <v>4319</v>
      </c>
      <c r="L3734" s="68" t="s">
        <v>4319</v>
      </c>
    </row>
    <row r="3735" spans="8:12" x14ac:dyDescent="0.15">
      <c r="H3735" s="68" t="s">
        <v>4320</v>
      </c>
      <c r="K3735" s="68" t="s">
        <v>4320</v>
      </c>
      <c r="L3735" s="68" t="s">
        <v>4320</v>
      </c>
    </row>
    <row r="3736" spans="8:12" x14ac:dyDescent="0.15">
      <c r="H3736" s="68" t="s">
        <v>4321</v>
      </c>
      <c r="K3736" s="68" t="s">
        <v>4321</v>
      </c>
      <c r="L3736" s="68" t="s">
        <v>4321</v>
      </c>
    </row>
    <row r="3737" spans="8:12" x14ac:dyDescent="0.15">
      <c r="H3737" s="68" t="s">
        <v>4322</v>
      </c>
      <c r="K3737" s="68" t="s">
        <v>4322</v>
      </c>
      <c r="L3737" s="68" t="s">
        <v>4322</v>
      </c>
    </row>
    <row r="3738" spans="8:12" x14ac:dyDescent="0.15">
      <c r="H3738" s="68" t="s">
        <v>4323</v>
      </c>
      <c r="K3738" s="68" t="s">
        <v>4323</v>
      </c>
      <c r="L3738" s="68" t="s">
        <v>4323</v>
      </c>
    </row>
    <row r="3739" spans="8:12" x14ac:dyDescent="0.15">
      <c r="H3739" s="68" t="s">
        <v>4324</v>
      </c>
      <c r="K3739" s="68" t="s">
        <v>4324</v>
      </c>
      <c r="L3739" s="68" t="s">
        <v>4324</v>
      </c>
    </row>
    <row r="3740" spans="8:12" x14ac:dyDescent="0.15">
      <c r="H3740" s="68" t="s">
        <v>4325</v>
      </c>
      <c r="K3740" s="68" t="s">
        <v>4325</v>
      </c>
      <c r="L3740" s="68" t="s">
        <v>4325</v>
      </c>
    </row>
    <row r="3741" spans="8:12" x14ac:dyDescent="0.15">
      <c r="H3741" s="68" t="s">
        <v>4326</v>
      </c>
      <c r="K3741" s="68" t="s">
        <v>4326</v>
      </c>
      <c r="L3741" s="68" t="s">
        <v>4326</v>
      </c>
    </row>
    <row r="3742" spans="8:12" x14ac:dyDescent="0.15">
      <c r="H3742" s="68" t="s">
        <v>4327</v>
      </c>
      <c r="K3742" s="68" t="s">
        <v>4327</v>
      </c>
      <c r="L3742" s="68" t="s">
        <v>4327</v>
      </c>
    </row>
    <row r="3743" spans="8:12" x14ac:dyDescent="0.15">
      <c r="H3743" s="68" t="s">
        <v>4328</v>
      </c>
      <c r="K3743" s="68" t="s">
        <v>4328</v>
      </c>
      <c r="L3743" s="68" t="s">
        <v>4328</v>
      </c>
    </row>
    <row r="3744" spans="8:12" x14ac:dyDescent="0.15">
      <c r="H3744" s="68" t="s">
        <v>4329</v>
      </c>
      <c r="K3744" s="68" t="s">
        <v>4329</v>
      </c>
      <c r="L3744" s="68" t="s">
        <v>4329</v>
      </c>
    </row>
    <row r="3745" spans="8:12" x14ac:dyDescent="0.15">
      <c r="H3745" s="68" t="s">
        <v>4330</v>
      </c>
      <c r="K3745" s="68" t="s">
        <v>4330</v>
      </c>
      <c r="L3745" s="68" t="s">
        <v>4330</v>
      </c>
    </row>
    <row r="3746" spans="8:12" x14ac:dyDescent="0.15">
      <c r="H3746" s="68" t="s">
        <v>4331</v>
      </c>
      <c r="K3746" s="68" t="s">
        <v>4331</v>
      </c>
      <c r="L3746" s="68" t="s">
        <v>4331</v>
      </c>
    </row>
    <row r="3747" spans="8:12" x14ac:dyDescent="0.15">
      <c r="H3747" s="68" t="s">
        <v>4332</v>
      </c>
      <c r="K3747" s="68" t="s">
        <v>4332</v>
      </c>
      <c r="L3747" s="68" t="s">
        <v>4332</v>
      </c>
    </row>
    <row r="3748" spans="8:12" x14ac:dyDescent="0.15">
      <c r="H3748" s="68" t="s">
        <v>4333</v>
      </c>
      <c r="K3748" s="68" t="s">
        <v>4333</v>
      </c>
      <c r="L3748" s="68" t="s">
        <v>4333</v>
      </c>
    </row>
    <row r="3749" spans="8:12" x14ac:dyDescent="0.15">
      <c r="H3749" s="68" t="s">
        <v>4334</v>
      </c>
      <c r="K3749" s="68" t="s">
        <v>4334</v>
      </c>
      <c r="L3749" s="68" t="s">
        <v>4334</v>
      </c>
    </row>
    <row r="3750" spans="8:12" x14ac:dyDescent="0.15">
      <c r="H3750" s="68" t="s">
        <v>4335</v>
      </c>
      <c r="K3750" s="68" t="s">
        <v>4335</v>
      </c>
      <c r="L3750" s="68" t="s">
        <v>4335</v>
      </c>
    </row>
    <row r="3751" spans="8:12" x14ac:dyDescent="0.15">
      <c r="H3751" s="68" t="s">
        <v>4336</v>
      </c>
      <c r="K3751" s="68" t="s">
        <v>4336</v>
      </c>
      <c r="L3751" s="68" t="s">
        <v>4336</v>
      </c>
    </row>
    <row r="3752" spans="8:12" x14ac:dyDescent="0.15">
      <c r="H3752" s="68" t="s">
        <v>4337</v>
      </c>
      <c r="K3752" s="68" t="s">
        <v>4337</v>
      </c>
      <c r="L3752" s="68" t="s">
        <v>4337</v>
      </c>
    </row>
    <row r="3753" spans="8:12" x14ac:dyDescent="0.15">
      <c r="H3753" s="68" t="s">
        <v>4338</v>
      </c>
      <c r="K3753" s="68" t="s">
        <v>4338</v>
      </c>
      <c r="L3753" s="68" t="s">
        <v>4338</v>
      </c>
    </row>
    <row r="3754" spans="8:12" x14ac:dyDescent="0.15">
      <c r="H3754" s="68" t="s">
        <v>4339</v>
      </c>
      <c r="K3754" s="68" t="s">
        <v>4339</v>
      </c>
      <c r="L3754" s="68" t="s">
        <v>4339</v>
      </c>
    </row>
    <row r="3755" spans="8:12" x14ac:dyDescent="0.15">
      <c r="H3755" s="68" t="s">
        <v>4340</v>
      </c>
      <c r="K3755" s="68" t="s">
        <v>4340</v>
      </c>
      <c r="L3755" s="68" t="s">
        <v>4340</v>
      </c>
    </row>
    <row r="3756" spans="8:12" x14ac:dyDescent="0.15">
      <c r="H3756" s="68" t="s">
        <v>4341</v>
      </c>
      <c r="K3756" s="68" t="s">
        <v>4341</v>
      </c>
      <c r="L3756" s="68" t="s">
        <v>4341</v>
      </c>
    </row>
    <row r="3757" spans="8:12" x14ac:dyDescent="0.15">
      <c r="H3757" s="68" t="s">
        <v>4342</v>
      </c>
      <c r="K3757" s="68" t="s">
        <v>4342</v>
      </c>
      <c r="L3757" s="68" t="s">
        <v>4342</v>
      </c>
    </row>
    <row r="3758" spans="8:12" x14ac:dyDescent="0.15">
      <c r="H3758" s="68" t="s">
        <v>4343</v>
      </c>
      <c r="K3758" s="68" t="s">
        <v>4343</v>
      </c>
      <c r="L3758" s="68" t="s">
        <v>4343</v>
      </c>
    </row>
    <row r="3759" spans="8:12" x14ac:dyDescent="0.15">
      <c r="H3759" s="68" t="s">
        <v>4344</v>
      </c>
      <c r="K3759" s="68" t="s">
        <v>4344</v>
      </c>
      <c r="L3759" s="68" t="s">
        <v>4344</v>
      </c>
    </row>
    <row r="3760" spans="8:12" x14ac:dyDescent="0.15">
      <c r="H3760" s="68" t="s">
        <v>4345</v>
      </c>
      <c r="K3760" s="68" t="s">
        <v>4345</v>
      </c>
      <c r="L3760" s="68" t="s">
        <v>4345</v>
      </c>
    </row>
    <row r="3761" spans="8:12" x14ac:dyDescent="0.15">
      <c r="H3761" s="68" t="s">
        <v>4346</v>
      </c>
      <c r="K3761" s="68" t="s">
        <v>4346</v>
      </c>
      <c r="L3761" s="68" t="s">
        <v>4346</v>
      </c>
    </row>
    <row r="3762" spans="8:12" x14ac:dyDescent="0.15">
      <c r="H3762" s="68" t="s">
        <v>4347</v>
      </c>
      <c r="K3762" s="68" t="s">
        <v>4347</v>
      </c>
      <c r="L3762" s="68" t="s">
        <v>4347</v>
      </c>
    </row>
    <row r="3763" spans="8:12" x14ac:dyDescent="0.15">
      <c r="H3763" s="68" t="s">
        <v>4348</v>
      </c>
      <c r="K3763" s="68" t="s">
        <v>4348</v>
      </c>
      <c r="L3763" s="68" t="s">
        <v>4348</v>
      </c>
    </row>
    <row r="3764" spans="8:12" x14ac:dyDescent="0.15">
      <c r="H3764" s="68" t="s">
        <v>4349</v>
      </c>
      <c r="K3764" s="68" t="s">
        <v>4349</v>
      </c>
      <c r="L3764" s="68" t="s">
        <v>4349</v>
      </c>
    </row>
    <row r="3765" spans="8:12" x14ac:dyDescent="0.15">
      <c r="H3765" s="68" t="s">
        <v>4350</v>
      </c>
      <c r="K3765" s="68" t="s">
        <v>4350</v>
      </c>
      <c r="L3765" s="68" t="s">
        <v>4350</v>
      </c>
    </row>
    <row r="3766" spans="8:12" x14ac:dyDescent="0.15">
      <c r="H3766" s="68" t="s">
        <v>4351</v>
      </c>
      <c r="K3766" s="68" t="s">
        <v>4351</v>
      </c>
      <c r="L3766" s="68" t="s">
        <v>4351</v>
      </c>
    </row>
    <row r="3767" spans="8:12" x14ac:dyDescent="0.15">
      <c r="H3767" s="68" t="s">
        <v>4352</v>
      </c>
      <c r="K3767" s="68" t="s">
        <v>4352</v>
      </c>
      <c r="L3767" s="68" t="s">
        <v>4352</v>
      </c>
    </row>
    <row r="3768" spans="8:12" x14ac:dyDescent="0.15">
      <c r="H3768" s="68" t="s">
        <v>4353</v>
      </c>
      <c r="K3768" s="68" t="s">
        <v>4353</v>
      </c>
      <c r="L3768" s="68" t="s">
        <v>4353</v>
      </c>
    </row>
    <row r="3769" spans="8:12" x14ac:dyDescent="0.15">
      <c r="H3769" s="68" t="s">
        <v>4354</v>
      </c>
      <c r="K3769" s="68" t="s">
        <v>4354</v>
      </c>
      <c r="L3769" s="68" t="s">
        <v>4354</v>
      </c>
    </row>
    <row r="3770" spans="8:12" x14ac:dyDescent="0.15">
      <c r="H3770" s="68" t="s">
        <v>4355</v>
      </c>
      <c r="K3770" s="68" t="s">
        <v>4355</v>
      </c>
      <c r="L3770" s="68" t="s">
        <v>4355</v>
      </c>
    </row>
    <row r="3771" spans="8:12" x14ac:dyDescent="0.15">
      <c r="H3771" s="68" t="s">
        <v>4356</v>
      </c>
      <c r="K3771" s="68" t="s">
        <v>4356</v>
      </c>
      <c r="L3771" s="68" t="s">
        <v>4356</v>
      </c>
    </row>
    <row r="3772" spans="8:12" x14ac:dyDescent="0.15">
      <c r="H3772" s="68" t="s">
        <v>4357</v>
      </c>
      <c r="K3772" s="68" t="s">
        <v>4357</v>
      </c>
      <c r="L3772" s="68" t="s">
        <v>4357</v>
      </c>
    </row>
    <row r="3773" spans="8:12" x14ac:dyDescent="0.15">
      <c r="H3773" s="68" t="s">
        <v>4358</v>
      </c>
      <c r="K3773" s="68" t="s">
        <v>4358</v>
      </c>
      <c r="L3773" s="68" t="s">
        <v>4358</v>
      </c>
    </row>
    <row r="3774" spans="8:12" x14ac:dyDescent="0.15">
      <c r="H3774" s="68" t="s">
        <v>4359</v>
      </c>
      <c r="K3774" s="68" t="s">
        <v>4359</v>
      </c>
      <c r="L3774" s="68" t="s">
        <v>4359</v>
      </c>
    </row>
    <row r="3775" spans="8:12" x14ac:dyDescent="0.15">
      <c r="H3775" s="68" t="s">
        <v>4360</v>
      </c>
      <c r="K3775" s="68" t="s">
        <v>4360</v>
      </c>
      <c r="L3775" s="68" t="s">
        <v>4360</v>
      </c>
    </row>
    <row r="3776" spans="8:12" x14ac:dyDescent="0.15">
      <c r="H3776" s="68" t="s">
        <v>4361</v>
      </c>
      <c r="K3776" s="68" t="s">
        <v>4361</v>
      </c>
      <c r="L3776" s="68" t="s">
        <v>4361</v>
      </c>
    </row>
    <row r="3777" spans="8:12" x14ac:dyDescent="0.15">
      <c r="H3777" s="68" t="s">
        <v>4362</v>
      </c>
      <c r="K3777" s="68" t="s">
        <v>4362</v>
      </c>
      <c r="L3777" s="68" t="s">
        <v>4362</v>
      </c>
    </row>
    <row r="3778" spans="8:12" x14ac:dyDescent="0.15">
      <c r="H3778" s="68" t="s">
        <v>4363</v>
      </c>
      <c r="K3778" s="68" t="s">
        <v>4363</v>
      </c>
      <c r="L3778" s="68" t="s">
        <v>4363</v>
      </c>
    </row>
    <row r="3779" spans="8:12" x14ac:dyDescent="0.15">
      <c r="H3779" s="68" t="s">
        <v>4364</v>
      </c>
      <c r="K3779" s="68" t="s">
        <v>4364</v>
      </c>
      <c r="L3779" s="68" t="s">
        <v>4364</v>
      </c>
    </row>
    <row r="3780" spans="8:12" x14ac:dyDescent="0.15">
      <c r="H3780" s="68" t="s">
        <v>4365</v>
      </c>
      <c r="K3780" s="68" t="s">
        <v>4365</v>
      </c>
      <c r="L3780" s="68" t="s">
        <v>4365</v>
      </c>
    </row>
    <row r="3781" spans="8:12" x14ac:dyDescent="0.15">
      <c r="H3781" s="68" t="s">
        <v>4366</v>
      </c>
      <c r="K3781" s="68" t="s">
        <v>4366</v>
      </c>
      <c r="L3781" s="68" t="s">
        <v>4366</v>
      </c>
    </row>
    <row r="3782" spans="8:12" x14ac:dyDescent="0.15">
      <c r="H3782" s="68" t="s">
        <v>4367</v>
      </c>
      <c r="K3782" s="68" t="s">
        <v>4367</v>
      </c>
      <c r="L3782" s="68" t="s">
        <v>4367</v>
      </c>
    </row>
    <row r="3783" spans="8:12" x14ac:dyDescent="0.15">
      <c r="H3783" s="68" t="s">
        <v>4368</v>
      </c>
      <c r="K3783" s="68" t="s">
        <v>4368</v>
      </c>
      <c r="L3783" s="68" t="s">
        <v>4368</v>
      </c>
    </row>
    <row r="3784" spans="8:12" x14ac:dyDescent="0.15">
      <c r="H3784" s="68" t="s">
        <v>4369</v>
      </c>
      <c r="K3784" s="68" t="s">
        <v>4369</v>
      </c>
      <c r="L3784" s="68" t="s">
        <v>4369</v>
      </c>
    </row>
    <row r="3785" spans="8:12" x14ac:dyDescent="0.15">
      <c r="H3785" s="68" t="s">
        <v>4370</v>
      </c>
      <c r="K3785" s="68" t="s">
        <v>4370</v>
      </c>
      <c r="L3785" s="68" t="s">
        <v>4370</v>
      </c>
    </row>
    <row r="3786" spans="8:12" x14ac:dyDescent="0.15">
      <c r="H3786" s="68" t="s">
        <v>4371</v>
      </c>
      <c r="K3786" s="68" t="s">
        <v>4371</v>
      </c>
      <c r="L3786" s="68" t="s">
        <v>4371</v>
      </c>
    </row>
    <row r="3787" spans="8:12" x14ac:dyDescent="0.15">
      <c r="H3787" s="68" t="s">
        <v>4372</v>
      </c>
      <c r="K3787" s="68" t="s">
        <v>4372</v>
      </c>
      <c r="L3787" s="68" t="s">
        <v>4372</v>
      </c>
    </row>
    <row r="3788" spans="8:12" x14ac:dyDescent="0.15">
      <c r="H3788" s="68" t="s">
        <v>4373</v>
      </c>
      <c r="K3788" s="68" t="s">
        <v>4373</v>
      </c>
      <c r="L3788" s="68" t="s">
        <v>4373</v>
      </c>
    </row>
    <row r="3789" spans="8:12" x14ac:dyDescent="0.15">
      <c r="H3789" s="68" t="s">
        <v>4374</v>
      </c>
      <c r="K3789" s="68" t="s">
        <v>4374</v>
      </c>
      <c r="L3789" s="68" t="s">
        <v>4374</v>
      </c>
    </row>
    <row r="3790" spans="8:12" x14ac:dyDescent="0.15">
      <c r="H3790" s="68" t="s">
        <v>4375</v>
      </c>
      <c r="K3790" s="68" t="s">
        <v>4375</v>
      </c>
      <c r="L3790" s="68" t="s">
        <v>4375</v>
      </c>
    </row>
    <row r="3791" spans="8:12" x14ac:dyDescent="0.15">
      <c r="H3791" s="68" t="s">
        <v>4376</v>
      </c>
      <c r="K3791" s="68" t="s">
        <v>4376</v>
      </c>
      <c r="L3791" s="68" t="s">
        <v>4376</v>
      </c>
    </row>
    <row r="3792" spans="8:12" x14ac:dyDescent="0.15">
      <c r="H3792" s="68" t="s">
        <v>4377</v>
      </c>
      <c r="K3792" s="68" t="s">
        <v>4377</v>
      </c>
      <c r="L3792" s="68" t="s">
        <v>4377</v>
      </c>
    </row>
    <row r="3793" spans="8:12" x14ac:dyDescent="0.15">
      <c r="H3793" s="68" t="s">
        <v>4378</v>
      </c>
      <c r="K3793" s="68" t="s">
        <v>4378</v>
      </c>
      <c r="L3793" s="68" t="s">
        <v>4378</v>
      </c>
    </row>
    <row r="3794" spans="8:12" x14ac:dyDescent="0.15">
      <c r="H3794" s="68" t="s">
        <v>4379</v>
      </c>
      <c r="K3794" s="68" t="s">
        <v>4379</v>
      </c>
      <c r="L3794" s="68" t="s">
        <v>4379</v>
      </c>
    </row>
    <row r="3795" spans="8:12" x14ac:dyDescent="0.15">
      <c r="H3795" s="68" t="s">
        <v>4380</v>
      </c>
      <c r="K3795" s="68" t="s">
        <v>4380</v>
      </c>
      <c r="L3795" s="68" t="s">
        <v>4380</v>
      </c>
    </row>
    <row r="3796" spans="8:12" x14ac:dyDescent="0.15">
      <c r="H3796" s="68" t="s">
        <v>4381</v>
      </c>
      <c r="K3796" s="68" t="s">
        <v>4381</v>
      </c>
      <c r="L3796" s="68" t="s">
        <v>4381</v>
      </c>
    </row>
    <row r="3797" spans="8:12" x14ac:dyDescent="0.15">
      <c r="H3797" s="68" t="s">
        <v>4382</v>
      </c>
      <c r="K3797" s="68" t="s">
        <v>4382</v>
      </c>
      <c r="L3797" s="68" t="s">
        <v>4382</v>
      </c>
    </row>
    <row r="3798" spans="8:12" x14ac:dyDescent="0.15">
      <c r="H3798" s="68" t="s">
        <v>4383</v>
      </c>
      <c r="K3798" s="68" t="s">
        <v>4383</v>
      </c>
      <c r="L3798" s="68" t="s">
        <v>4383</v>
      </c>
    </row>
    <row r="3799" spans="8:12" x14ac:dyDescent="0.15">
      <c r="H3799" s="68" t="s">
        <v>4384</v>
      </c>
      <c r="K3799" s="68" t="s">
        <v>4384</v>
      </c>
      <c r="L3799" s="68" t="s">
        <v>4384</v>
      </c>
    </row>
    <row r="3800" spans="8:12" x14ac:dyDescent="0.15">
      <c r="H3800" s="68" t="s">
        <v>4385</v>
      </c>
      <c r="K3800" s="68" t="s">
        <v>4385</v>
      </c>
      <c r="L3800" s="68" t="s">
        <v>4385</v>
      </c>
    </row>
    <row r="3801" spans="8:12" x14ac:dyDescent="0.15">
      <c r="H3801" s="68" t="s">
        <v>4386</v>
      </c>
      <c r="K3801" s="68" t="s">
        <v>4386</v>
      </c>
      <c r="L3801" s="68" t="s">
        <v>4386</v>
      </c>
    </row>
    <row r="3802" spans="8:12" x14ac:dyDescent="0.15">
      <c r="H3802" s="68" t="s">
        <v>4387</v>
      </c>
      <c r="K3802" s="68" t="s">
        <v>4387</v>
      </c>
      <c r="L3802" s="68" t="s">
        <v>4387</v>
      </c>
    </row>
    <row r="3803" spans="8:12" x14ac:dyDescent="0.15">
      <c r="H3803" s="68" t="s">
        <v>4388</v>
      </c>
      <c r="K3803" s="68" t="s">
        <v>4388</v>
      </c>
      <c r="L3803" s="68" t="s">
        <v>4388</v>
      </c>
    </row>
    <row r="3804" spans="8:12" x14ac:dyDescent="0.15">
      <c r="H3804" s="68" t="s">
        <v>4389</v>
      </c>
      <c r="K3804" s="68" t="s">
        <v>4389</v>
      </c>
      <c r="L3804" s="68" t="s">
        <v>4389</v>
      </c>
    </row>
    <row r="3805" spans="8:12" x14ac:dyDescent="0.15">
      <c r="H3805" s="68" t="s">
        <v>4390</v>
      </c>
      <c r="K3805" s="68" t="s">
        <v>4390</v>
      </c>
      <c r="L3805" s="68" t="s">
        <v>4390</v>
      </c>
    </row>
    <row r="3806" spans="8:12" x14ac:dyDescent="0.15">
      <c r="H3806" s="68" t="s">
        <v>4391</v>
      </c>
      <c r="K3806" s="68" t="s">
        <v>4391</v>
      </c>
      <c r="L3806" s="68" t="s">
        <v>4391</v>
      </c>
    </row>
    <row r="3807" spans="8:12" x14ac:dyDescent="0.15">
      <c r="H3807" s="68" t="s">
        <v>4392</v>
      </c>
      <c r="K3807" s="68" t="s">
        <v>4392</v>
      </c>
      <c r="L3807" s="68" t="s">
        <v>4392</v>
      </c>
    </row>
    <row r="3808" spans="8:12" x14ac:dyDescent="0.15">
      <c r="H3808" s="68" t="s">
        <v>4393</v>
      </c>
      <c r="K3808" s="68" t="s">
        <v>4393</v>
      </c>
      <c r="L3808" s="68" t="s">
        <v>4393</v>
      </c>
    </row>
    <row r="3809" spans="8:12" x14ac:dyDescent="0.15">
      <c r="H3809" s="68" t="s">
        <v>4394</v>
      </c>
      <c r="K3809" s="68" t="s">
        <v>4394</v>
      </c>
      <c r="L3809" s="68" t="s">
        <v>4394</v>
      </c>
    </row>
    <row r="3810" spans="8:12" x14ac:dyDescent="0.15">
      <c r="H3810" s="68" t="s">
        <v>4395</v>
      </c>
      <c r="K3810" s="68" t="s">
        <v>4395</v>
      </c>
      <c r="L3810" s="68" t="s">
        <v>4395</v>
      </c>
    </row>
    <row r="3811" spans="8:12" x14ac:dyDescent="0.15">
      <c r="H3811" s="68" t="s">
        <v>4396</v>
      </c>
      <c r="K3811" s="68" t="s">
        <v>4396</v>
      </c>
      <c r="L3811" s="68" t="s">
        <v>4396</v>
      </c>
    </row>
    <row r="3812" spans="8:12" x14ac:dyDescent="0.15">
      <c r="H3812" s="68" t="s">
        <v>4397</v>
      </c>
      <c r="K3812" s="68" t="s">
        <v>4397</v>
      </c>
      <c r="L3812" s="68" t="s">
        <v>4397</v>
      </c>
    </row>
    <row r="3813" spans="8:12" x14ac:dyDescent="0.15">
      <c r="H3813" s="68" t="s">
        <v>4398</v>
      </c>
      <c r="K3813" s="68" t="s">
        <v>4398</v>
      </c>
      <c r="L3813" s="68" t="s">
        <v>4398</v>
      </c>
    </row>
    <row r="3814" spans="8:12" x14ac:dyDescent="0.15">
      <c r="H3814" s="68" t="s">
        <v>4399</v>
      </c>
      <c r="K3814" s="68" t="s">
        <v>4399</v>
      </c>
      <c r="L3814" s="68" t="s">
        <v>4399</v>
      </c>
    </row>
    <row r="3815" spans="8:12" x14ac:dyDescent="0.15">
      <c r="H3815" s="68" t="s">
        <v>4400</v>
      </c>
      <c r="K3815" s="68" t="s">
        <v>4400</v>
      </c>
      <c r="L3815" s="68" t="s">
        <v>4400</v>
      </c>
    </row>
    <row r="3816" spans="8:12" x14ac:dyDescent="0.15">
      <c r="H3816" s="68" t="s">
        <v>4401</v>
      </c>
      <c r="K3816" s="68" t="s">
        <v>4401</v>
      </c>
      <c r="L3816" s="68" t="s">
        <v>4401</v>
      </c>
    </row>
    <row r="3817" spans="8:12" x14ac:dyDescent="0.15">
      <c r="H3817" s="68" t="s">
        <v>4402</v>
      </c>
      <c r="K3817" s="68" t="s">
        <v>4402</v>
      </c>
      <c r="L3817" s="68" t="s">
        <v>4402</v>
      </c>
    </row>
    <row r="3818" spans="8:12" x14ac:dyDescent="0.15">
      <c r="H3818" s="68" t="s">
        <v>4403</v>
      </c>
      <c r="K3818" s="68" t="s">
        <v>4403</v>
      </c>
      <c r="L3818" s="68" t="s">
        <v>4403</v>
      </c>
    </row>
    <row r="3819" spans="8:12" x14ac:dyDescent="0.15">
      <c r="H3819" s="68" t="s">
        <v>4404</v>
      </c>
      <c r="K3819" s="68" t="s">
        <v>4404</v>
      </c>
      <c r="L3819" s="68" t="s">
        <v>4404</v>
      </c>
    </row>
    <row r="3820" spans="8:12" x14ac:dyDescent="0.15">
      <c r="H3820" s="68" t="s">
        <v>4405</v>
      </c>
      <c r="K3820" s="68" t="s">
        <v>4405</v>
      </c>
      <c r="L3820" s="68" t="s">
        <v>4405</v>
      </c>
    </row>
    <row r="3821" spans="8:12" x14ac:dyDescent="0.15">
      <c r="H3821" s="68" t="s">
        <v>4406</v>
      </c>
      <c r="K3821" s="68" t="s">
        <v>4406</v>
      </c>
      <c r="L3821" s="68" t="s">
        <v>4406</v>
      </c>
    </row>
    <row r="3822" spans="8:12" x14ac:dyDescent="0.15">
      <c r="H3822" s="68" t="s">
        <v>4407</v>
      </c>
      <c r="K3822" s="68" t="s">
        <v>4407</v>
      </c>
      <c r="L3822" s="68" t="s">
        <v>4407</v>
      </c>
    </row>
    <row r="3823" spans="8:12" x14ac:dyDescent="0.15">
      <c r="H3823" s="68" t="s">
        <v>4408</v>
      </c>
      <c r="K3823" s="68" t="s">
        <v>4408</v>
      </c>
      <c r="L3823" s="68" t="s">
        <v>4408</v>
      </c>
    </row>
    <row r="3824" spans="8:12" x14ac:dyDescent="0.15">
      <c r="H3824" s="68" t="s">
        <v>4409</v>
      </c>
      <c r="K3824" s="68" t="s">
        <v>4409</v>
      </c>
      <c r="L3824" s="68" t="s">
        <v>4409</v>
      </c>
    </row>
    <row r="3825" spans="8:12" x14ac:dyDescent="0.15">
      <c r="H3825" s="68" t="s">
        <v>4410</v>
      </c>
      <c r="K3825" s="68" t="s">
        <v>4410</v>
      </c>
      <c r="L3825" s="68" t="s">
        <v>4410</v>
      </c>
    </row>
    <row r="3826" spans="8:12" x14ac:dyDescent="0.15">
      <c r="H3826" s="68" t="s">
        <v>4411</v>
      </c>
      <c r="K3826" s="68" t="s">
        <v>4411</v>
      </c>
      <c r="L3826" s="68" t="s">
        <v>4411</v>
      </c>
    </row>
    <row r="3827" spans="8:12" x14ac:dyDescent="0.15">
      <c r="H3827" s="68" t="s">
        <v>4412</v>
      </c>
      <c r="K3827" s="68" t="s">
        <v>4412</v>
      </c>
      <c r="L3827" s="68" t="s">
        <v>4412</v>
      </c>
    </row>
    <row r="3828" spans="8:12" x14ac:dyDescent="0.15">
      <c r="H3828" s="68" t="s">
        <v>4413</v>
      </c>
      <c r="K3828" s="68" t="s">
        <v>4413</v>
      </c>
      <c r="L3828" s="68" t="s">
        <v>4413</v>
      </c>
    </row>
    <row r="3829" spans="8:12" x14ac:dyDescent="0.15">
      <c r="H3829" s="68" t="s">
        <v>4414</v>
      </c>
      <c r="K3829" s="68" t="s">
        <v>4414</v>
      </c>
      <c r="L3829" s="68" t="s">
        <v>4414</v>
      </c>
    </row>
    <row r="3830" spans="8:12" x14ac:dyDescent="0.15">
      <c r="H3830" s="68" t="s">
        <v>4415</v>
      </c>
      <c r="K3830" s="68" t="s">
        <v>4415</v>
      </c>
      <c r="L3830" s="68" t="s">
        <v>4415</v>
      </c>
    </row>
    <row r="3831" spans="8:12" x14ac:dyDescent="0.15">
      <c r="H3831" s="68" t="s">
        <v>4416</v>
      </c>
      <c r="K3831" s="68" t="s">
        <v>4416</v>
      </c>
      <c r="L3831" s="68" t="s">
        <v>4416</v>
      </c>
    </row>
    <row r="3832" spans="8:12" x14ac:dyDescent="0.15">
      <c r="H3832" s="68" t="s">
        <v>4417</v>
      </c>
      <c r="K3832" s="68" t="s">
        <v>4417</v>
      </c>
      <c r="L3832" s="68" t="s">
        <v>4417</v>
      </c>
    </row>
    <row r="3833" spans="8:12" x14ac:dyDescent="0.15">
      <c r="H3833" s="68" t="s">
        <v>4418</v>
      </c>
      <c r="K3833" s="68" t="s">
        <v>4418</v>
      </c>
      <c r="L3833" s="68" t="s">
        <v>4418</v>
      </c>
    </row>
    <row r="3834" spans="8:12" x14ac:dyDescent="0.15">
      <c r="H3834" s="68" t="s">
        <v>4419</v>
      </c>
      <c r="K3834" s="68" t="s">
        <v>4419</v>
      </c>
      <c r="L3834" s="68" t="s">
        <v>4419</v>
      </c>
    </row>
    <row r="3835" spans="8:12" x14ac:dyDescent="0.15">
      <c r="H3835" s="68" t="s">
        <v>4420</v>
      </c>
      <c r="K3835" s="68" t="s">
        <v>4420</v>
      </c>
      <c r="L3835" s="68" t="s">
        <v>4420</v>
      </c>
    </row>
    <row r="3836" spans="8:12" x14ac:dyDescent="0.15">
      <c r="H3836" s="68" t="s">
        <v>4421</v>
      </c>
      <c r="K3836" s="68" t="s">
        <v>4421</v>
      </c>
      <c r="L3836" s="68" t="s">
        <v>4421</v>
      </c>
    </row>
    <row r="3837" spans="8:12" x14ac:dyDescent="0.15">
      <c r="H3837" s="68" t="s">
        <v>4422</v>
      </c>
      <c r="K3837" s="68" t="s">
        <v>4422</v>
      </c>
      <c r="L3837" s="68" t="s">
        <v>4422</v>
      </c>
    </row>
    <row r="3838" spans="8:12" x14ac:dyDescent="0.15">
      <c r="H3838" s="68" t="s">
        <v>4423</v>
      </c>
      <c r="K3838" s="68" t="s">
        <v>4423</v>
      </c>
      <c r="L3838" s="68" t="s">
        <v>4423</v>
      </c>
    </row>
    <row r="3839" spans="8:12" x14ac:dyDescent="0.15">
      <c r="H3839" s="68" t="s">
        <v>4424</v>
      </c>
      <c r="K3839" s="68" t="s">
        <v>4424</v>
      </c>
      <c r="L3839" s="68" t="s">
        <v>4424</v>
      </c>
    </row>
    <row r="3840" spans="8:12" x14ac:dyDescent="0.15">
      <c r="H3840" s="68" t="s">
        <v>4425</v>
      </c>
      <c r="K3840" s="68" t="s">
        <v>4425</v>
      </c>
      <c r="L3840" s="68" t="s">
        <v>4425</v>
      </c>
    </row>
    <row r="3841" spans="8:12" x14ac:dyDescent="0.15">
      <c r="H3841" s="68" t="s">
        <v>4426</v>
      </c>
      <c r="K3841" s="68" t="s">
        <v>4426</v>
      </c>
      <c r="L3841" s="68" t="s">
        <v>4426</v>
      </c>
    </row>
    <row r="3842" spans="8:12" x14ac:dyDescent="0.15">
      <c r="H3842" s="68" t="s">
        <v>4427</v>
      </c>
      <c r="K3842" s="68" t="s">
        <v>4427</v>
      </c>
      <c r="L3842" s="68" t="s">
        <v>4427</v>
      </c>
    </row>
    <row r="3843" spans="8:12" x14ac:dyDescent="0.15">
      <c r="H3843" s="68" t="s">
        <v>4428</v>
      </c>
      <c r="K3843" s="68" t="s">
        <v>4428</v>
      </c>
      <c r="L3843" s="68" t="s">
        <v>4428</v>
      </c>
    </row>
    <row r="3844" spans="8:12" x14ac:dyDescent="0.15">
      <c r="H3844" s="68" t="s">
        <v>4429</v>
      </c>
      <c r="K3844" s="68" t="s">
        <v>4429</v>
      </c>
      <c r="L3844" s="68" t="s">
        <v>4429</v>
      </c>
    </row>
    <row r="3845" spans="8:12" x14ac:dyDescent="0.15">
      <c r="H3845" s="68" t="s">
        <v>4430</v>
      </c>
      <c r="K3845" s="68" t="s">
        <v>4430</v>
      </c>
      <c r="L3845" s="68" t="s">
        <v>4430</v>
      </c>
    </row>
    <row r="3846" spans="8:12" x14ac:dyDescent="0.15">
      <c r="H3846" s="68" t="s">
        <v>4431</v>
      </c>
      <c r="K3846" s="68" t="s">
        <v>4431</v>
      </c>
      <c r="L3846" s="68" t="s">
        <v>4431</v>
      </c>
    </row>
    <row r="3847" spans="8:12" x14ac:dyDescent="0.15">
      <c r="H3847" s="68" t="s">
        <v>4432</v>
      </c>
      <c r="K3847" s="68" t="s">
        <v>4432</v>
      </c>
      <c r="L3847" s="68" t="s">
        <v>4432</v>
      </c>
    </row>
    <row r="3848" spans="8:12" x14ac:dyDescent="0.15">
      <c r="H3848" s="68" t="s">
        <v>4433</v>
      </c>
      <c r="K3848" s="68" t="s">
        <v>4433</v>
      </c>
      <c r="L3848" s="68" t="s">
        <v>4433</v>
      </c>
    </row>
    <row r="3849" spans="8:12" x14ac:dyDescent="0.15">
      <c r="H3849" s="68" t="s">
        <v>4434</v>
      </c>
      <c r="K3849" s="68" t="s">
        <v>4434</v>
      </c>
      <c r="L3849" s="68" t="s">
        <v>4434</v>
      </c>
    </row>
    <row r="3850" spans="8:12" x14ac:dyDescent="0.15">
      <c r="H3850" s="68" t="s">
        <v>4435</v>
      </c>
      <c r="K3850" s="68" t="s">
        <v>4435</v>
      </c>
      <c r="L3850" s="68" t="s">
        <v>4435</v>
      </c>
    </row>
    <row r="3851" spans="8:12" x14ac:dyDescent="0.15">
      <c r="H3851" s="68" t="s">
        <v>4436</v>
      </c>
      <c r="K3851" s="68" t="s">
        <v>4436</v>
      </c>
      <c r="L3851" s="68" t="s">
        <v>4436</v>
      </c>
    </row>
    <row r="3852" spans="8:12" x14ac:dyDescent="0.15">
      <c r="H3852" s="68" t="s">
        <v>4437</v>
      </c>
      <c r="K3852" s="68" t="s">
        <v>4437</v>
      </c>
      <c r="L3852" s="68" t="s">
        <v>4437</v>
      </c>
    </row>
    <row r="3853" spans="8:12" x14ac:dyDescent="0.15">
      <c r="H3853" s="68" t="s">
        <v>4438</v>
      </c>
      <c r="K3853" s="68" t="s">
        <v>4438</v>
      </c>
      <c r="L3853" s="68" t="s">
        <v>4438</v>
      </c>
    </row>
    <row r="3854" spans="8:12" x14ac:dyDescent="0.15">
      <c r="H3854" s="68" t="s">
        <v>4439</v>
      </c>
      <c r="K3854" s="68" t="s">
        <v>4439</v>
      </c>
      <c r="L3854" s="68" t="s">
        <v>4439</v>
      </c>
    </row>
    <row r="3855" spans="8:12" x14ac:dyDescent="0.15">
      <c r="H3855" s="68" t="s">
        <v>4440</v>
      </c>
      <c r="K3855" s="68" t="s">
        <v>4440</v>
      </c>
      <c r="L3855" s="68" t="s">
        <v>4440</v>
      </c>
    </row>
    <row r="3856" spans="8:12" x14ac:dyDescent="0.15">
      <c r="H3856" s="68" t="s">
        <v>4441</v>
      </c>
      <c r="K3856" s="68" t="s">
        <v>4441</v>
      </c>
      <c r="L3856" s="68" t="s">
        <v>4441</v>
      </c>
    </row>
    <row r="3857" spans="8:12" x14ac:dyDescent="0.15">
      <c r="H3857" s="68" t="s">
        <v>4442</v>
      </c>
      <c r="K3857" s="68" t="s">
        <v>4442</v>
      </c>
      <c r="L3857" s="68" t="s">
        <v>4442</v>
      </c>
    </row>
    <row r="3858" spans="8:12" x14ac:dyDescent="0.15">
      <c r="H3858" s="68" t="s">
        <v>4443</v>
      </c>
      <c r="K3858" s="68" t="s">
        <v>4443</v>
      </c>
      <c r="L3858" s="68" t="s">
        <v>4443</v>
      </c>
    </row>
    <row r="3859" spans="8:12" x14ac:dyDescent="0.15">
      <c r="H3859" s="68" t="s">
        <v>4444</v>
      </c>
      <c r="K3859" s="68" t="s">
        <v>4444</v>
      </c>
      <c r="L3859" s="68" t="s">
        <v>4444</v>
      </c>
    </row>
    <row r="3860" spans="8:12" x14ac:dyDescent="0.15">
      <c r="H3860" s="68" t="s">
        <v>4445</v>
      </c>
      <c r="K3860" s="68" t="s">
        <v>4445</v>
      </c>
      <c r="L3860" s="68" t="s">
        <v>4445</v>
      </c>
    </row>
    <row r="3861" spans="8:12" x14ac:dyDescent="0.15">
      <c r="H3861" s="68" t="s">
        <v>4446</v>
      </c>
      <c r="K3861" s="68" t="s">
        <v>4446</v>
      </c>
      <c r="L3861" s="68" t="s">
        <v>4446</v>
      </c>
    </row>
    <row r="3862" spans="8:12" x14ac:dyDescent="0.15">
      <c r="H3862" s="68" t="s">
        <v>4447</v>
      </c>
      <c r="K3862" s="68" t="s">
        <v>4447</v>
      </c>
      <c r="L3862" s="68" t="s">
        <v>4447</v>
      </c>
    </row>
    <row r="3863" spans="8:12" x14ac:dyDescent="0.15">
      <c r="H3863" s="68" t="s">
        <v>4448</v>
      </c>
      <c r="K3863" s="68" t="s">
        <v>4448</v>
      </c>
      <c r="L3863" s="68" t="s">
        <v>4448</v>
      </c>
    </row>
    <row r="3864" spans="8:12" x14ac:dyDescent="0.15">
      <c r="H3864" s="68" t="s">
        <v>4449</v>
      </c>
      <c r="K3864" s="68" t="s">
        <v>4449</v>
      </c>
      <c r="L3864" s="68" t="s">
        <v>4449</v>
      </c>
    </row>
    <row r="3865" spans="8:12" x14ac:dyDescent="0.15">
      <c r="H3865" s="68" t="s">
        <v>4450</v>
      </c>
      <c r="K3865" s="68" t="s">
        <v>4450</v>
      </c>
      <c r="L3865" s="68" t="s">
        <v>4450</v>
      </c>
    </row>
    <row r="3866" spans="8:12" x14ac:dyDescent="0.15">
      <c r="H3866" s="68" t="s">
        <v>4451</v>
      </c>
      <c r="K3866" s="68" t="s">
        <v>4451</v>
      </c>
      <c r="L3866" s="68" t="s">
        <v>4451</v>
      </c>
    </row>
    <row r="3867" spans="8:12" x14ac:dyDescent="0.15">
      <c r="H3867" s="68" t="s">
        <v>4452</v>
      </c>
      <c r="K3867" s="68" t="s">
        <v>4452</v>
      </c>
      <c r="L3867" s="68" t="s">
        <v>4452</v>
      </c>
    </row>
    <row r="3868" spans="8:12" x14ac:dyDescent="0.15">
      <c r="H3868" s="68" t="s">
        <v>4453</v>
      </c>
      <c r="K3868" s="68" t="s">
        <v>4453</v>
      </c>
      <c r="L3868" s="68" t="s">
        <v>4453</v>
      </c>
    </row>
    <row r="3869" spans="8:12" x14ac:dyDescent="0.15">
      <c r="H3869" s="68" t="s">
        <v>4454</v>
      </c>
      <c r="K3869" s="68" t="s">
        <v>4454</v>
      </c>
      <c r="L3869" s="68" t="s">
        <v>4454</v>
      </c>
    </row>
    <row r="3870" spans="8:12" x14ac:dyDescent="0.15">
      <c r="H3870" s="68" t="s">
        <v>4455</v>
      </c>
      <c r="K3870" s="68" t="s">
        <v>4455</v>
      </c>
      <c r="L3870" s="68" t="s">
        <v>4455</v>
      </c>
    </row>
    <row r="3871" spans="8:12" x14ac:dyDescent="0.15">
      <c r="H3871" s="68" t="s">
        <v>4456</v>
      </c>
      <c r="K3871" s="68" t="s">
        <v>4456</v>
      </c>
      <c r="L3871" s="68" t="s">
        <v>4456</v>
      </c>
    </row>
    <row r="3872" spans="8:12" x14ac:dyDescent="0.15">
      <c r="H3872" s="68" t="s">
        <v>4457</v>
      </c>
      <c r="K3872" s="68" t="s">
        <v>4457</v>
      </c>
      <c r="L3872" s="68" t="s">
        <v>4457</v>
      </c>
    </row>
    <row r="3873" spans="8:12" x14ac:dyDescent="0.15">
      <c r="H3873" s="68" t="s">
        <v>4458</v>
      </c>
      <c r="K3873" s="68" t="s">
        <v>4458</v>
      </c>
      <c r="L3873" s="68" t="s">
        <v>4458</v>
      </c>
    </row>
    <row r="3874" spans="8:12" x14ac:dyDescent="0.15">
      <c r="H3874" s="68" t="s">
        <v>4459</v>
      </c>
      <c r="K3874" s="68" t="s">
        <v>4459</v>
      </c>
      <c r="L3874" s="68" t="s">
        <v>4459</v>
      </c>
    </row>
    <row r="3875" spans="8:12" x14ac:dyDescent="0.15">
      <c r="H3875" s="68" t="s">
        <v>4460</v>
      </c>
      <c r="K3875" s="68" t="s">
        <v>4460</v>
      </c>
      <c r="L3875" s="68" t="s">
        <v>4460</v>
      </c>
    </row>
    <row r="3876" spans="8:12" x14ac:dyDescent="0.15">
      <c r="H3876" s="68" t="s">
        <v>4461</v>
      </c>
      <c r="K3876" s="68" t="s">
        <v>4461</v>
      </c>
      <c r="L3876" s="68" t="s">
        <v>4461</v>
      </c>
    </row>
    <row r="3877" spans="8:12" x14ac:dyDescent="0.15">
      <c r="H3877" s="68" t="s">
        <v>4462</v>
      </c>
      <c r="K3877" s="68" t="s">
        <v>4462</v>
      </c>
      <c r="L3877" s="68" t="s">
        <v>4462</v>
      </c>
    </row>
    <row r="3878" spans="8:12" x14ac:dyDescent="0.15">
      <c r="H3878" s="68" t="s">
        <v>4463</v>
      </c>
      <c r="K3878" s="68" t="s">
        <v>4463</v>
      </c>
      <c r="L3878" s="68" t="s">
        <v>4463</v>
      </c>
    </row>
    <row r="3879" spans="8:12" x14ac:dyDescent="0.15">
      <c r="H3879" s="68" t="s">
        <v>4464</v>
      </c>
      <c r="K3879" s="68" t="s">
        <v>4464</v>
      </c>
      <c r="L3879" s="68" t="s">
        <v>4464</v>
      </c>
    </row>
    <row r="3880" spans="8:12" x14ac:dyDescent="0.15">
      <c r="H3880" s="68" t="s">
        <v>4465</v>
      </c>
      <c r="K3880" s="68" t="s">
        <v>4465</v>
      </c>
      <c r="L3880" s="68" t="s">
        <v>4465</v>
      </c>
    </row>
    <row r="3881" spans="8:12" x14ac:dyDescent="0.15">
      <c r="H3881" s="68" t="s">
        <v>4466</v>
      </c>
      <c r="K3881" s="68" t="s">
        <v>4466</v>
      </c>
      <c r="L3881" s="68" t="s">
        <v>4466</v>
      </c>
    </row>
    <row r="3882" spans="8:12" x14ac:dyDescent="0.15">
      <c r="H3882" s="68" t="s">
        <v>4467</v>
      </c>
      <c r="K3882" s="68" t="s">
        <v>4467</v>
      </c>
      <c r="L3882" s="68" t="s">
        <v>4467</v>
      </c>
    </row>
    <row r="3883" spans="8:12" x14ac:dyDescent="0.15">
      <c r="H3883" s="68" t="s">
        <v>4468</v>
      </c>
      <c r="K3883" s="68" t="s">
        <v>4468</v>
      </c>
      <c r="L3883" s="68" t="s">
        <v>4468</v>
      </c>
    </row>
    <row r="3884" spans="8:12" x14ac:dyDescent="0.15">
      <c r="H3884" s="68" t="s">
        <v>4469</v>
      </c>
      <c r="K3884" s="68" t="s">
        <v>4469</v>
      </c>
      <c r="L3884" s="68" t="s">
        <v>4469</v>
      </c>
    </row>
    <row r="3885" spans="8:12" x14ac:dyDescent="0.15">
      <c r="H3885" s="68" t="s">
        <v>4470</v>
      </c>
      <c r="K3885" s="68" t="s">
        <v>4470</v>
      </c>
      <c r="L3885" s="68" t="s">
        <v>4470</v>
      </c>
    </row>
    <row r="3886" spans="8:12" x14ac:dyDescent="0.15">
      <c r="H3886" s="68" t="s">
        <v>4471</v>
      </c>
      <c r="K3886" s="68" t="s">
        <v>4471</v>
      </c>
      <c r="L3886" s="68" t="s">
        <v>4471</v>
      </c>
    </row>
    <row r="3887" spans="8:12" x14ac:dyDescent="0.15">
      <c r="H3887" s="68" t="s">
        <v>4472</v>
      </c>
      <c r="K3887" s="68" t="s">
        <v>4472</v>
      </c>
      <c r="L3887" s="68" t="s">
        <v>4472</v>
      </c>
    </row>
    <row r="3888" spans="8:12" x14ac:dyDescent="0.15">
      <c r="H3888" s="68" t="s">
        <v>4473</v>
      </c>
      <c r="K3888" s="68" t="s">
        <v>4473</v>
      </c>
      <c r="L3888" s="68" t="s">
        <v>4473</v>
      </c>
    </row>
    <row r="3889" spans="8:12" x14ac:dyDescent="0.15">
      <c r="H3889" s="68" t="s">
        <v>4474</v>
      </c>
      <c r="K3889" s="68" t="s">
        <v>4474</v>
      </c>
      <c r="L3889" s="68" t="s">
        <v>4474</v>
      </c>
    </row>
    <row r="3890" spans="8:12" x14ac:dyDescent="0.15">
      <c r="H3890" s="68" t="s">
        <v>4475</v>
      </c>
      <c r="K3890" s="68" t="s">
        <v>4475</v>
      </c>
      <c r="L3890" s="68" t="s">
        <v>4475</v>
      </c>
    </row>
    <row r="3891" spans="8:12" x14ac:dyDescent="0.15">
      <c r="H3891" s="68" t="s">
        <v>4476</v>
      </c>
      <c r="K3891" s="68" t="s">
        <v>4476</v>
      </c>
      <c r="L3891" s="68" t="s">
        <v>4476</v>
      </c>
    </row>
    <row r="3892" spans="8:12" x14ac:dyDescent="0.15">
      <c r="H3892" s="68" t="s">
        <v>4477</v>
      </c>
      <c r="K3892" s="68" t="s">
        <v>4477</v>
      </c>
      <c r="L3892" s="68" t="s">
        <v>4477</v>
      </c>
    </row>
    <row r="3893" spans="8:12" x14ac:dyDescent="0.15">
      <c r="H3893" s="68" t="s">
        <v>4478</v>
      </c>
      <c r="K3893" s="68" t="s">
        <v>4478</v>
      </c>
      <c r="L3893" s="68" t="s">
        <v>4478</v>
      </c>
    </row>
    <row r="3894" spans="8:12" x14ac:dyDescent="0.15">
      <c r="H3894" s="68" t="s">
        <v>4479</v>
      </c>
      <c r="K3894" s="68" t="s">
        <v>4479</v>
      </c>
      <c r="L3894" s="68" t="s">
        <v>4479</v>
      </c>
    </row>
    <row r="3895" spans="8:12" x14ac:dyDescent="0.15">
      <c r="H3895" s="68" t="s">
        <v>4480</v>
      </c>
      <c r="K3895" s="68" t="s">
        <v>4480</v>
      </c>
      <c r="L3895" s="68" t="s">
        <v>4480</v>
      </c>
    </row>
    <row r="3896" spans="8:12" x14ac:dyDescent="0.15">
      <c r="H3896" s="68" t="s">
        <v>4481</v>
      </c>
      <c r="K3896" s="68" t="s">
        <v>4481</v>
      </c>
      <c r="L3896" s="68" t="s">
        <v>4481</v>
      </c>
    </row>
    <row r="3897" spans="8:12" x14ac:dyDescent="0.15">
      <c r="H3897" s="68" t="s">
        <v>4482</v>
      </c>
      <c r="K3897" s="68" t="s">
        <v>4482</v>
      </c>
      <c r="L3897" s="68" t="s">
        <v>4482</v>
      </c>
    </row>
    <row r="3898" spans="8:12" x14ac:dyDescent="0.15">
      <c r="H3898" s="68" t="s">
        <v>4483</v>
      </c>
      <c r="K3898" s="68" t="s">
        <v>4483</v>
      </c>
      <c r="L3898" s="68" t="s">
        <v>4483</v>
      </c>
    </row>
    <row r="3899" spans="8:12" x14ac:dyDescent="0.15">
      <c r="H3899" s="68" t="s">
        <v>4484</v>
      </c>
      <c r="K3899" s="68" t="s">
        <v>4484</v>
      </c>
      <c r="L3899" s="68" t="s">
        <v>4484</v>
      </c>
    </row>
    <row r="3900" spans="8:12" x14ac:dyDescent="0.15">
      <c r="H3900" s="68" t="s">
        <v>4485</v>
      </c>
      <c r="K3900" s="68" t="s">
        <v>4485</v>
      </c>
      <c r="L3900" s="68" t="s">
        <v>4485</v>
      </c>
    </row>
    <row r="3901" spans="8:12" x14ac:dyDescent="0.15">
      <c r="H3901" s="68" t="s">
        <v>4486</v>
      </c>
      <c r="K3901" s="68" t="s">
        <v>4486</v>
      </c>
      <c r="L3901" s="68" t="s">
        <v>4486</v>
      </c>
    </row>
    <row r="3902" spans="8:12" x14ac:dyDescent="0.15">
      <c r="H3902" s="68" t="s">
        <v>4487</v>
      </c>
      <c r="K3902" s="68" t="s">
        <v>4487</v>
      </c>
      <c r="L3902" s="68" t="s">
        <v>4487</v>
      </c>
    </row>
    <row r="3903" spans="8:12" x14ac:dyDescent="0.15">
      <c r="H3903" s="68" t="s">
        <v>4488</v>
      </c>
      <c r="K3903" s="68" t="s">
        <v>4488</v>
      </c>
      <c r="L3903" s="68" t="s">
        <v>4488</v>
      </c>
    </row>
    <row r="3904" spans="8:12" x14ac:dyDescent="0.15">
      <c r="H3904" s="68" t="s">
        <v>4489</v>
      </c>
      <c r="K3904" s="68" t="s">
        <v>4489</v>
      </c>
      <c r="L3904" s="68" t="s">
        <v>4489</v>
      </c>
    </row>
    <row r="3905" spans="8:12" x14ac:dyDescent="0.15">
      <c r="H3905" s="68" t="s">
        <v>4490</v>
      </c>
      <c r="K3905" s="68" t="s">
        <v>4490</v>
      </c>
      <c r="L3905" s="68" t="s">
        <v>4490</v>
      </c>
    </row>
    <row r="3906" spans="8:12" x14ac:dyDescent="0.15">
      <c r="H3906" s="68" t="s">
        <v>4491</v>
      </c>
      <c r="K3906" s="68" t="s">
        <v>4491</v>
      </c>
      <c r="L3906" s="68" t="s">
        <v>4491</v>
      </c>
    </row>
    <row r="3907" spans="8:12" x14ac:dyDescent="0.15">
      <c r="H3907" s="68" t="s">
        <v>4492</v>
      </c>
      <c r="K3907" s="68" t="s">
        <v>4492</v>
      </c>
      <c r="L3907" s="68" t="s">
        <v>4492</v>
      </c>
    </row>
    <row r="3908" spans="8:12" x14ac:dyDescent="0.15">
      <c r="H3908" s="68" t="s">
        <v>4493</v>
      </c>
      <c r="K3908" s="68" t="s">
        <v>4493</v>
      </c>
      <c r="L3908" s="68" t="s">
        <v>4493</v>
      </c>
    </row>
    <row r="3909" spans="8:12" x14ac:dyDescent="0.15">
      <c r="H3909" s="68" t="s">
        <v>4494</v>
      </c>
      <c r="K3909" s="68" t="s">
        <v>4494</v>
      </c>
      <c r="L3909" s="68" t="s">
        <v>4494</v>
      </c>
    </row>
    <row r="3910" spans="8:12" x14ac:dyDescent="0.15">
      <c r="H3910" s="68" t="s">
        <v>4495</v>
      </c>
      <c r="K3910" s="68" t="s">
        <v>4495</v>
      </c>
      <c r="L3910" s="68" t="s">
        <v>4495</v>
      </c>
    </row>
    <row r="3911" spans="8:12" x14ac:dyDescent="0.15">
      <c r="H3911" s="68" t="s">
        <v>4496</v>
      </c>
      <c r="K3911" s="68" t="s">
        <v>4496</v>
      </c>
      <c r="L3911" s="68" t="s">
        <v>4496</v>
      </c>
    </row>
    <row r="3912" spans="8:12" x14ac:dyDescent="0.15">
      <c r="H3912" s="68" t="s">
        <v>4497</v>
      </c>
      <c r="K3912" s="68" t="s">
        <v>4497</v>
      </c>
      <c r="L3912" s="68" t="s">
        <v>4497</v>
      </c>
    </row>
    <row r="3913" spans="8:12" x14ac:dyDescent="0.15">
      <c r="H3913" s="68" t="s">
        <v>4498</v>
      </c>
      <c r="K3913" s="68" t="s">
        <v>4498</v>
      </c>
      <c r="L3913" s="68" t="s">
        <v>4498</v>
      </c>
    </row>
    <row r="3914" spans="8:12" x14ac:dyDescent="0.15">
      <c r="H3914" s="68" t="s">
        <v>4499</v>
      </c>
      <c r="K3914" s="68" t="s">
        <v>4499</v>
      </c>
      <c r="L3914" s="68" t="s">
        <v>4499</v>
      </c>
    </row>
    <row r="3915" spans="8:12" x14ac:dyDescent="0.15">
      <c r="H3915" s="68" t="s">
        <v>4500</v>
      </c>
      <c r="K3915" s="68" t="s">
        <v>4500</v>
      </c>
      <c r="L3915" s="68" t="s">
        <v>4500</v>
      </c>
    </row>
    <row r="3916" spans="8:12" x14ac:dyDescent="0.15">
      <c r="H3916" s="68" t="s">
        <v>4501</v>
      </c>
      <c r="K3916" s="68" t="s">
        <v>4501</v>
      </c>
      <c r="L3916" s="68" t="s">
        <v>4501</v>
      </c>
    </row>
    <row r="3917" spans="8:12" x14ac:dyDescent="0.15">
      <c r="H3917" s="68" t="s">
        <v>4502</v>
      </c>
      <c r="K3917" s="68" t="s">
        <v>4502</v>
      </c>
      <c r="L3917" s="68" t="s">
        <v>4502</v>
      </c>
    </row>
    <row r="3918" spans="8:12" x14ac:dyDescent="0.15">
      <c r="H3918" s="68" t="s">
        <v>4503</v>
      </c>
      <c r="K3918" s="68" t="s">
        <v>4503</v>
      </c>
      <c r="L3918" s="68" t="s">
        <v>4503</v>
      </c>
    </row>
    <row r="3919" spans="8:12" x14ac:dyDescent="0.15">
      <c r="H3919" s="68" t="s">
        <v>4504</v>
      </c>
      <c r="K3919" s="68" t="s">
        <v>4504</v>
      </c>
      <c r="L3919" s="68" t="s">
        <v>4504</v>
      </c>
    </row>
    <row r="3920" spans="8:12" x14ac:dyDescent="0.15">
      <c r="H3920" s="68" t="s">
        <v>4505</v>
      </c>
      <c r="K3920" s="68" t="s">
        <v>4505</v>
      </c>
      <c r="L3920" s="68" t="s">
        <v>4505</v>
      </c>
    </row>
    <row r="3921" spans="8:12" x14ac:dyDescent="0.15">
      <c r="H3921" s="68" t="s">
        <v>4506</v>
      </c>
      <c r="K3921" s="68" t="s">
        <v>4506</v>
      </c>
      <c r="L3921" s="68" t="s">
        <v>4506</v>
      </c>
    </row>
    <row r="3922" spans="8:12" x14ac:dyDescent="0.15">
      <c r="H3922" s="68" t="s">
        <v>4507</v>
      </c>
      <c r="K3922" s="68" t="s">
        <v>4507</v>
      </c>
      <c r="L3922" s="68" t="s">
        <v>4507</v>
      </c>
    </row>
    <row r="3923" spans="8:12" x14ac:dyDescent="0.15">
      <c r="H3923" s="68" t="s">
        <v>4508</v>
      </c>
      <c r="K3923" s="68" t="s">
        <v>4508</v>
      </c>
      <c r="L3923" s="68" t="s">
        <v>4508</v>
      </c>
    </row>
    <row r="3924" spans="8:12" x14ac:dyDescent="0.15">
      <c r="H3924" s="68" t="s">
        <v>4509</v>
      </c>
      <c r="K3924" s="68" t="s">
        <v>4509</v>
      </c>
      <c r="L3924" s="68" t="s">
        <v>4509</v>
      </c>
    </row>
    <row r="3925" spans="8:12" x14ac:dyDescent="0.15">
      <c r="H3925" s="68" t="s">
        <v>4510</v>
      </c>
      <c r="K3925" s="68" t="s">
        <v>4510</v>
      </c>
      <c r="L3925" s="68" t="s">
        <v>4510</v>
      </c>
    </row>
    <row r="3926" spans="8:12" x14ac:dyDescent="0.15">
      <c r="H3926" s="68" t="s">
        <v>4511</v>
      </c>
      <c r="K3926" s="68" t="s">
        <v>4511</v>
      </c>
      <c r="L3926" s="68" t="s">
        <v>4511</v>
      </c>
    </row>
    <row r="3927" spans="8:12" x14ac:dyDescent="0.15">
      <c r="H3927" s="68" t="s">
        <v>4512</v>
      </c>
      <c r="K3927" s="68" t="s">
        <v>4512</v>
      </c>
      <c r="L3927" s="68" t="s">
        <v>4512</v>
      </c>
    </row>
    <row r="3928" spans="8:12" x14ac:dyDescent="0.15">
      <c r="H3928" s="68" t="s">
        <v>4513</v>
      </c>
      <c r="K3928" s="68" t="s">
        <v>4513</v>
      </c>
      <c r="L3928" s="68" t="s">
        <v>4513</v>
      </c>
    </row>
    <row r="3929" spans="8:12" x14ac:dyDescent="0.15">
      <c r="H3929" s="68" t="s">
        <v>4514</v>
      </c>
      <c r="K3929" s="68" t="s">
        <v>4514</v>
      </c>
      <c r="L3929" s="68" t="s">
        <v>4514</v>
      </c>
    </row>
    <row r="3930" spans="8:12" x14ac:dyDescent="0.15">
      <c r="H3930" s="68" t="s">
        <v>4515</v>
      </c>
      <c r="K3930" s="68" t="s">
        <v>4515</v>
      </c>
      <c r="L3930" s="68" t="s">
        <v>4515</v>
      </c>
    </row>
    <row r="3931" spans="8:12" x14ac:dyDescent="0.15">
      <c r="H3931" s="68" t="s">
        <v>4516</v>
      </c>
      <c r="K3931" s="68" t="s">
        <v>4516</v>
      </c>
      <c r="L3931" s="68" t="s">
        <v>4516</v>
      </c>
    </row>
    <row r="3932" spans="8:12" x14ac:dyDescent="0.15">
      <c r="H3932" s="68" t="s">
        <v>4517</v>
      </c>
      <c r="K3932" s="68" t="s">
        <v>4517</v>
      </c>
      <c r="L3932" s="68" t="s">
        <v>4517</v>
      </c>
    </row>
    <row r="3933" spans="8:12" x14ac:dyDescent="0.15">
      <c r="H3933" s="68" t="s">
        <v>4518</v>
      </c>
      <c r="K3933" s="68" t="s">
        <v>4518</v>
      </c>
      <c r="L3933" s="68" t="s">
        <v>4518</v>
      </c>
    </row>
    <row r="3934" spans="8:12" x14ac:dyDescent="0.15">
      <c r="H3934" s="68" t="s">
        <v>4519</v>
      </c>
      <c r="K3934" s="68" t="s">
        <v>4519</v>
      </c>
      <c r="L3934" s="68" t="s">
        <v>4519</v>
      </c>
    </row>
    <row r="3935" spans="8:12" x14ac:dyDescent="0.15">
      <c r="H3935" s="68" t="s">
        <v>4520</v>
      </c>
      <c r="K3935" s="68" t="s">
        <v>4520</v>
      </c>
      <c r="L3935" s="68" t="s">
        <v>4520</v>
      </c>
    </row>
    <row r="3936" spans="8:12" x14ac:dyDescent="0.15">
      <c r="H3936" s="68" t="s">
        <v>4521</v>
      </c>
      <c r="K3936" s="68" t="s">
        <v>4521</v>
      </c>
      <c r="L3936" s="68" t="s">
        <v>4521</v>
      </c>
    </row>
    <row r="3937" spans="8:12" x14ac:dyDescent="0.15">
      <c r="H3937" s="68" t="s">
        <v>4522</v>
      </c>
      <c r="K3937" s="68" t="s">
        <v>4522</v>
      </c>
      <c r="L3937" s="68" t="s">
        <v>4522</v>
      </c>
    </row>
    <row r="3938" spans="8:12" x14ac:dyDescent="0.15">
      <c r="H3938" s="68" t="s">
        <v>4523</v>
      </c>
      <c r="K3938" s="68" t="s">
        <v>4523</v>
      </c>
      <c r="L3938" s="68" t="s">
        <v>4523</v>
      </c>
    </row>
    <row r="3939" spans="8:12" x14ac:dyDescent="0.15">
      <c r="H3939" s="68" t="s">
        <v>4524</v>
      </c>
      <c r="K3939" s="68" t="s">
        <v>4524</v>
      </c>
      <c r="L3939" s="68" t="s">
        <v>4524</v>
      </c>
    </row>
    <row r="3940" spans="8:12" x14ac:dyDescent="0.15">
      <c r="H3940" s="68" t="s">
        <v>4525</v>
      </c>
      <c r="K3940" s="68" t="s">
        <v>4525</v>
      </c>
      <c r="L3940" s="68" t="s">
        <v>4525</v>
      </c>
    </row>
    <row r="3941" spans="8:12" x14ac:dyDescent="0.15">
      <c r="H3941" s="68" t="s">
        <v>4526</v>
      </c>
      <c r="K3941" s="68" t="s">
        <v>4526</v>
      </c>
      <c r="L3941" s="68" t="s">
        <v>4526</v>
      </c>
    </row>
    <row r="3942" spans="8:12" x14ac:dyDescent="0.15">
      <c r="H3942" s="68" t="s">
        <v>4527</v>
      </c>
      <c r="K3942" s="68" t="s">
        <v>4527</v>
      </c>
      <c r="L3942" s="68" t="s">
        <v>4527</v>
      </c>
    </row>
    <row r="3943" spans="8:12" x14ac:dyDescent="0.15">
      <c r="H3943" s="68" t="s">
        <v>4528</v>
      </c>
      <c r="K3943" s="68" t="s">
        <v>4528</v>
      </c>
      <c r="L3943" s="68" t="s">
        <v>4528</v>
      </c>
    </row>
    <row r="3944" spans="8:12" x14ac:dyDescent="0.15">
      <c r="H3944" s="68" t="s">
        <v>4529</v>
      </c>
      <c r="K3944" s="68" t="s">
        <v>4529</v>
      </c>
      <c r="L3944" s="68" t="s">
        <v>4529</v>
      </c>
    </row>
    <row r="3945" spans="8:12" x14ac:dyDescent="0.15">
      <c r="H3945" s="68" t="s">
        <v>4530</v>
      </c>
      <c r="K3945" s="68" t="s">
        <v>4530</v>
      </c>
      <c r="L3945" s="68" t="s">
        <v>4530</v>
      </c>
    </row>
    <row r="3946" spans="8:12" x14ac:dyDescent="0.15">
      <c r="H3946" s="68" t="s">
        <v>4531</v>
      </c>
      <c r="K3946" s="68" t="s">
        <v>4531</v>
      </c>
      <c r="L3946" s="68" t="s">
        <v>4531</v>
      </c>
    </row>
    <row r="3947" spans="8:12" x14ac:dyDescent="0.15">
      <c r="H3947" s="68" t="s">
        <v>4532</v>
      </c>
      <c r="K3947" s="68" t="s">
        <v>4532</v>
      </c>
      <c r="L3947" s="68" t="s">
        <v>4532</v>
      </c>
    </row>
    <row r="3948" spans="8:12" x14ac:dyDescent="0.15">
      <c r="H3948" s="68" t="s">
        <v>4533</v>
      </c>
      <c r="K3948" s="68" t="s">
        <v>4533</v>
      </c>
      <c r="L3948" s="68" t="s">
        <v>4533</v>
      </c>
    </row>
    <row r="3949" spans="8:12" x14ac:dyDescent="0.15">
      <c r="H3949" s="68" t="s">
        <v>4534</v>
      </c>
      <c r="K3949" s="68" t="s">
        <v>4534</v>
      </c>
      <c r="L3949" s="68" t="s">
        <v>4534</v>
      </c>
    </row>
    <row r="3950" spans="8:12" x14ac:dyDescent="0.15">
      <c r="H3950" s="68" t="s">
        <v>4535</v>
      </c>
      <c r="K3950" s="68" t="s">
        <v>4535</v>
      </c>
      <c r="L3950" s="68" t="s">
        <v>4535</v>
      </c>
    </row>
    <row r="3951" spans="8:12" x14ac:dyDescent="0.15">
      <c r="H3951" s="68" t="s">
        <v>4536</v>
      </c>
      <c r="K3951" s="68" t="s">
        <v>4536</v>
      </c>
      <c r="L3951" s="68" t="s">
        <v>4536</v>
      </c>
    </row>
    <row r="3952" spans="8:12" x14ac:dyDescent="0.15">
      <c r="H3952" s="68" t="s">
        <v>4537</v>
      </c>
      <c r="K3952" s="68" t="s">
        <v>4537</v>
      </c>
      <c r="L3952" s="68" t="s">
        <v>4537</v>
      </c>
    </row>
    <row r="3953" spans="8:12" x14ac:dyDescent="0.15">
      <c r="H3953" s="68" t="s">
        <v>4538</v>
      </c>
      <c r="K3953" s="68" t="s">
        <v>4538</v>
      </c>
      <c r="L3953" s="68" t="s">
        <v>4538</v>
      </c>
    </row>
    <row r="3954" spans="8:12" x14ac:dyDescent="0.15">
      <c r="H3954" s="68" t="s">
        <v>4539</v>
      </c>
      <c r="K3954" s="68" t="s">
        <v>4539</v>
      </c>
      <c r="L3954" s="68" t="s">
        <v>4539</v>
      </c>
    </row>
    <row r="3955" spans="8:12" x14ac:dyDescent="0.15">
      <c r="H3955" s="68" t="s">
        <v>4540</v>
      </c>
      <c r="K3955" s="68" t="s">
        <v>4540</v>
      </c>
      <c r="L3955" s="68" t="s">
        <v>4540</v>
      </c>
    </row>
    <row r="3956" spans="8:12" x14ac:dyDescent="0.15">
      <c r="H3956" s="68" t="s">
        <v>4541</v>
      </c>
      <c r="K3956" s="68" t="s">
        <v>4541</v>
      </c>
      <c r="L3956" s="68" t="s">
        <v>4541</v>
      </c>
    </row>
    <row r="3957" spans="8:12" x14ac:dyDescent="0.15">
      <c r="H3957" s="68" t="s">
        <v>4542</v>
      </c>
      <c r="K3957" s="68" t="s">
        <v>4542</v>
      </c>
      <c r="L3957" s="68" t="s">
        <v>4542</v>
      </c>
    </row>
    <row r="3958" spans="8:12" x14ac:dyDescent="0.15">
      <c r="H3958" s="68" t="s">
        <v>4543</v>
      </c>
      <c r="K3958" s="68" t="s">
        <v>4543</v>
      </c>
      <c r="L3958" s="68" t="s">
        <v>4543</v>
      </c>
    </row>
    <row r="3959" spans="8:12" x14ac:dyDescent="0.15">
      <c r="H3959" s="68" t="s">
        <v>4544</v>
      </c>
      <c r="K3959" s="68" t="s">
        <v>4544</v>
      </c>
      <c r="L3959" s="68" t="s">
        <v>4544</v>
      </c>
    </row>
    <row r="3960" spans="8:12" x14ac:dyDescent="0.15">
      <c r="H3960" s="68" t="s">
        <v>4545</v>
      </c>
      <c r="K3960" s="68" t="s">
        <v>4545</v>
      </c>
      <c r="L3960" s="68" t="s">
        <v>4545</v>
      </c>
    </row>
    <row r="3961" spans="8:12" x14ac:dyDescent="0.15">
      <c r="H3961" s="68" t="s">
        <v>4546</v>
      </c>
      <c r="K3961" s="68" t="s">
        <v>4546</v>
      </c>
      <c r="L3961" s="68" t="s">
        <v>4546</v>
      </c>
    </row>
    <row r="3962" spans="8:12" x14ac:dyDescent="0.15">
      <c r="H3962" s="68" t="s">
        <v>4547</v>
      </c>
      <c r="K3962" s="68" t="s">
        <v>4547</v>
      </c>
      <c r="L3962" s="68" t="s">
        <v>4547</v>
      </c>
    </row>
    <row r="3963" spans="8:12" x14ac:dyDescent="0.15">
      <c r="H3963" s="68" t="s">
        <v>4548</v>
      </c>
      <c r="K3963" s="68" t="s">
        <v>4548</v>
      </c>
      <c r="L3963" s="68" t="s">
        <v>4548</v>
      </c>
    </row>
    <row r="3964" spans="8:12" x14ac:dyDescent="0.15">
      <c r="H3964" s="68" t="s">
        <v>4549</v>
      </c>
      <c r="K3964" s="68" t="s">
        <v>4549</v>
      </c>
      <c r="L3964" s="68" t="s">
        <v>4549</v>
      </c>
    </row>
    <row r="3965" spans="8:12" x14ac:dyDescent="0.15">
      <c r="H3965" s="68" t="s">
        <v>4550</v>
      </c>
      <c r="K3965" s="68" t="s">
        <v>4550</v>
      </c>
      <c r="L3965" s="68" t="s">
        <v>4550</v>
      </c>
    </row>
    <row r="3966" spans="8:12" x14ac:dyDescent="0.15">
      <c r="H3966" s="68" t="s">
        <v>4551</v>
      </c>
      <c r="K3966" s="68" t="s">
        <v>4551</v>
      </c>
      <c r="L3966" s="68" t="s">
        <v>4551</v>
      </c>
    </row>
    <row r="3967" spans="8:12" x14ac:dyDescent="0.15">
      <c r="H3967" s="68" t="s">
        <v>4552</v>
      </c>
      <c r="K3967" s="68" t="s">
        <v>4552</v>
      </c>
      <c r="L3967" s="68" t="s">
        <v>4552</v>
      </c>
    </row>
    <row r="3968" spans="8:12" x14ac:dyDescent="0.15">
      <c r="H3968" s="68" t="s">
        <v>4553</v>
      </c>
      <c r="K3968" s="68" t="s">
        <v>4553</v>
      </c>
      <c r="L3968" s="68" t="s">
        <v>4553</v>
      </c>
    </row>
    <row r="3969" spans="8:12" x14ac:dyDescent="0.15">
      <c r="H3969" s="68" t="s">
        <v>4554</v>
      </c>
      <c r="K3969" s="68" t="s">
        <v>4554</v>
      </c>
      <c r="L3969" s="68" t="s">
        <v>4554</v>
      </c>
    </row>
    <row r="3970" spans="8:12" x14ac:dyDescent="0.15">
      <c r="H3970" s="68" t="s">
        <v>4555</v>
      </c>
      <c r="K3970" s="68" t="s">
        <v>4555</v>
      </c>
      <c r="L3970" s="68" t="s">
        <v>4555</v>
      </c>
    </row>
    <row r="3971" spans="8:12" x14ac:dyDescent="0.15">
      <c r="H3971" s="68" t="s">
        <v>4556</v>
      </c>
      <c r="K3971" s="68" t="s">
        <v>4556</v>
      </c>
      <c r="L3971" s="68" t="s">
        <v>4556</v>
      </c>
    </row>
    <row r="3972" spans="8:12" x14ac:dyDescent="0.15">
      <c r="H3972" s="68" t="s">
        <v>4557</v>
      </c>
      <c r="K3972" s="68" t="s">
        <v>4557</v>
      </c>
      <c r="L3972" s="68" t="s">
        <v>4557</v>
      </c>
    </row>
    <row r="3973" spans="8:12" x14ac:dyDescent="0.15">
      <c r="H3973" s="68" t="s">
        <v>4558</v>
      </c>
      <c r="K3973" s="68" t="s">
        <v>4558</v>
      </c>
      <c r="L3973" s="68" t="s">
        <v>4558</v>
      </c>
    </row>
    <row r="3974" spans="8:12" x14ac:dyDescent="0.15">
      <c r="H3974" s="68" t="s">
        <v>4559</v>
      </c>
      <c r="K3974" s="68" t="s">
        <v>4559</v>
      </c>
      <c r="L3974" s="68" t="s">
        <v>4559</v>
      </c>
    </row>
    <row r="3975" spans="8:12" x14ac:dyDescent="0.15">
      <c r="H3975" s="68" t="s">
        <v>4560</v>
      </c>
      <c r="K3975" s="68" t="s">
        <v>4560</v>
      </c>
      <c r="L3975" s="68" t="s">
        <v>4560</v>
      </c>
    </row>
    <row r="3976" spans="8:12" x14ac:dyDescent="0.15">
      <c r="H3976" s="68" t="s">
        <v>4561</v>
      </c>
      <c r="K3976" s="68" t="s">
        <v>4561</v>
      </c>
      <c r="L3976" s="68" t="s">
        <v>4561</v>
      </c>
    </row>
    <row r="3977" spans="8:12" x14ac:dyDescent="0.15">
      <c r="H3977" s="68" t="s">
        <v>4562</v>
      </c>
      <c r="K3977" s="68" t="s">
        <v>4562</v>
      </c>
      <c r="L3977" s="68" t="s">
        <v>4562</v>
      </c>
    </row>
    <row r="3978" spans="8:12" x14ac:dyDescent="0.15">
      <c r="H3978" s="68" t="s">
        <v>4563</v>
      </c>
      <c r="K3978" s="68" t="s">
        <v>4563</v>
      </c>
      <c r="L3978" s="68" t="s">
        <v>4563</v>
      </c>
    </row>
    <row r="3979" spans="8:12" x14ac:dyDescent="0.15">
      <c r="H3979" s="68" t="s">
        <v>4564</v>
      </c>
      <c r="K3979" s="68" t="s">
        <v>4564</v>
      </c>
      <c r="L3979" s="68" t="s">
        <v>4564</v>
      </c>
    </row>
    <row r="3980" spans="8:12" x14ac:dyDescent="0.15">
      <c r="H3980" s="68" t="s">
        <v>4565</v>
      </c>
      <c r="K3980" s="68" t="s">
        <v>4565</v>
      </c>
      <c r="L3980" s="68" t="s">
        <v>4565</v>
      </c>
    </row>
    <row r="3981" spans="8:12" x14ac:dyDescent="0.15">
      <c r="H3981" s="68" t="s">
        <v>4566</v>
      </c>
      <c r="K3981" s="68" t="s">
        <v>4566</v>
      </c>
      <c r="L3981" s="68" t="s">
        <v>4566</v>
      </c>
    </row>
    <row r="3982" spans="8:12" x14ac:dyDescent="0.15">
      <c r="H3982" s="68" t="s">
        <v>4567</v>
      </c>
      <c r="K3982" s="68" t="s">
        <v>4567</v>
      </c>
      <c r="L3982" s="68" t="s">
        <v>4567</v>
      </c>
    </row>
    <row r="3983" spans="8:12" x14ac:dyDescent="0.15">
      <c r="H3983" s="68" t="s">
        <v>4568</v>
      </c>
      <c r="K3983" s="68" t="s">
        <v>4568</v>
      </c>
      <c r="L3983" s="68" t="s">
        <v>4568</v>
      </c>
    </row>
    <row r="3984" spans="8:12" x14ac:dyDescent="0.15">
      <c r="H3984" s="68" t="s">
        <v>4569</v>
      </c>
      <c r="K3984" s="68" t="s">
        <v>4569</v>
      </c>
      <c r="L3984" s="68" t="s">
        <v>4569</v>
      </c>
    </row>
    <row r="3985" spans="8:12" x14ac:dyDescent="0.15">
      <c r="H3985" s="68" t="s">
        <v>4570</v>
      </c>
      <c r="K3985" s="68" t="s">
        <v>4570</v>
      </c>
      <c r="L3985" s="68" t="s">
        <v>4570</v>
      </c>
    </row>
    <row r="3986" spans="8:12" x14ac:dyDescent="0.15">
      <c r="H3986" s="68" t="s">
        <v>4571</v>
      </c>
      <c r="K3986" s="68" t="s">
        <v>4571</v>
      </c>
      <c r="L3986" s="68" t="s">
        <v>4571</v>
      </c>
    </row>
    <row r="3987" spans="8:12" x14ac:dyDescent="0.15">
      <c r="H3987" s="68" t="s">
        <v>4572</v>
      </c>
      <c r="K3987" s="68" t="s">
        <v>4572</v>
      </c>
      <c r="L3987" s="68" t="s">
        <v>4572</v>
      </c>
    </row>
    <row r="3988" spans="8:12" x14ac:dyDescent="0.15">
      <c r="H3988" s="68" t="s">
        <v>4573</v>
      </c>
      <c r="K3988" s="68" t="s">
        <v>4573</v>
      </c>
      <c r="L3988" s="68" t="s">
        <v>4573</v>
      </c>
    </row>
    <row r="3989" spans="8:12" x14ac:dyDescent="0.15">
      <c r="H3989" s="68" t="s">
        <v>4574</v>
      </c>
      <c r="K3989" s="68" t="s">
        <v>4574</v>
      </c>
      <c r="L3989" s="68" t="s">
        <v>4574</v>
      </c>
    </row>
    <row r="3990" spans="8:12" x14ac:dyDescent="0.15">
      <c r="H3990" s="68" t="s">
        <v>4575</v>
      </c>
      <c r="K3990" s="68" t="s">
        <v>4575</v>
      </c>
      <c r="L3990" s="68" t="s">
        <v>4575</v>
      </c>
    </row>
    <row r="3991" spans="8:12" x14ac:dyDescent="0.15">
      <c r="H3991" s="68" t="s">
        <v>4576</v>
      </c>
      <c r="K3991" s="68" t="s">
        <v>4576</v>
      </c>
      <c r="L3991" s="68" t="s">
        <v>4576</v>
      </c>
    </row>
    <row r="3992" spans="8:12" x14ac:dyDescent="0.15">
      <c r="H3992" s="68" t="s">
        <v>4577</v>
      </c>
      <c r="K3992" s="68" t="s">
        <v>4577</v>
      </c>
      <c r="L3992" s="68" t="s">
        <v>4577</v>
      </c>
    </row>
    <row r="3993" spans="8:12" x14ac:dyDescent="0.15">
      <c r="H3993" s="68" t="s">
        <v>4578</v>
      </c>
      <c r="K3993" s="68" t="s">
        <v>4578</v>
      </c>
      <c r="L3993" s="68" t="s">
        <v>4578</v>
      </c>
    </row>
    <row r="3994" spans="8:12" x14ac:dyDescent="0.15">
      <c r="H3994" s="68" t="s">
        <v>4579</v>
      </c>
      <c r="K3994" s="68" t="s">
        <v>4579</v>
      </c>
      <c r="L3994" s="68" t="s">
        <v>4579</v>
      </c>
    </row>
    <row r="3995" spans="8:12" x14ac:dyDescent="0.15">
      <c r="H3995" s="68" t="s">
        <v>4580</v>
      </c>
      <c r="K3995" s="68" t="s">
        <v>4580</v>
      </c>
      <c r="L3995" s="68" t="s">
        <v>4580</v>
      </c>
    </row>
    <row r="3996" spans="8:12" x14ac:dyDescent="0.15">
      <c r="H3996" s="68" t="s">
        <v>4581</v>
      </c>
      <c r="K3996" s="68" t="s">
        <v>4581</v>
      </c>
      <c r="L3996" s="68" t="s">
        <v>4581</v>
      </c>
    </row>
    <row r="3997" spans="8:12" x14ac:dyDescent="0.15">
      <c r="H3997" s="68" t="s">
        <v>4582</v>
      </c>
      <c r="K3997" s="68" t="s">
        <v>4582</v>
      </c>
      <c r="L3997" s="68" t="s">
        <v>4582</v>
      </c>
    </row>
    <row r="3998" spans="8:12" x14ac:dyDescent="0.15">
      <c r="H3998" s="68" t="s">
        <v>4583</v>
      </c>
      <c r="K3998" s="68" t="s">
        <v>4583</v>
      </c>
      <c r="L3998" s="68" t="s">
        <v>4583</v>
      </c>
    </row>
    <row r="3999" spans="8:12" x14ac:dyDescent="0.15">
      <c r="H3999" s="68" t="s">
        <v>4584</v>
      </c>
      <c r="K3999" s="68" t="s">
        <v>4584</v>
      </c>
      <c r="L3999" s="68" t="s">
        <v>4584</v>
      </c>
    </row>
    <row r="4000" spans="8:12" x14ac:dyDescent="0.15">
      <c r="H4000" s="68" t="s">
        <v>4585</v>
      </c>
      <c r="K4000" s="68" t="s">
        <v>4585</v>
      </c>
      <c r="L4000" s="68" t="s">
        <v>4585</v>
      </c>
    </row>
    <row r="4001" spans="8:12" x14ac:dyDescent="0.15">
      <c r="H4001" s="68" t="s">
        <v>4586</v>
      </c>
      <c r="K4001" s="68" t="s">
        <v>4586</v>
      </c>
      <c r="L4001" s="68" t="s">
        <v>4586</v>
      </c>
    </row>
    <row r="4002" spans="8:12" x14ac:dyDescent="0.15">
      <c r="H4002" s="68" t="s">
        <v>4587</v>
      </c>
      <c r="K4002" s="68" t="s">
        <v>4587</v>
      </c>
      <c r="L4002" s="68" t="s">
        <v>4587</v>
      </c>
    </row>
    <row r="4003" spans="8:12" x14ac:dyDescent="0.15">
      <c r="H4003" s="68" t="s">
        <v>4588</v>
      </c>
      <c r="K4003" s="68" t="s">
        <v>4588</v>
      </c>
      <c r="L4003" s="68" t="s">
        <v>4588</v>
      </c>
    </row>
    <row r="4004" spans="8:12" x14ac:dyDescent="0.15">
      <c r="H4004" s="68" t="s">
        <v>4589</v>
      </c>
      <c r="K4004" s="68" t="s">
        <v>4589</v>
      </c>
      <c r="L4004" s="68" t="s">
        <v>4589</v>
      </c>
    </row>
    <row r="4005" spans="8:12" x14ac:dyDescent="0.15">
      <c r="H4005" s="68" t="s">
        <v>4590</v>
      </c>
      <c r="K4005" s="68" t="s">
        <v>4590</v>
      </c>
      <c r="L4005" s="68" t="s">
        <v>4590</v>
      </c>
    </row>
    <row r="4006" spans="8:12" x14ac:dyDescent="0.15">
      <c r="H4006" s="68" t="s">
        <v>4591</v>
      </c>
      <c r="K4006" s="68" t="s">
        <v>4591</v>
      </c>
      <c r="L4006" s="68" t="s">
        <v>4591</v>
      </c>
    </row>
    <row r="4007" spans="8:12" x14ac:dyDescent="0.15">
      <c r="H4007" s="68" t="s">
        <v>4592</v>
      </c>
      <c r="K4007" s="68" t="s">
        <v>4592</v>
      </c>
      <c r="L4007" s="68" t="s">
        <v>4592</v>
      </c>
    </row>
    <row r="4008" spans="8:12" x14ac:dyDescent="0.15">
      <c r="H4008" s="68" t="s">
        <v>4593</v>
      </c>
      <c r="K4008" s="68" t="s">
        <v>4593</v>
      </c>
      <c r="L4008" s="68" t="s">
        <v>4593</v>
      </c>
    </row>
    <row r="4009" spans="8:12" x14ac:dyDescent="0.15">
      <c r="H4009" s="68" t="s">
        <v>4594</v>
      </c>
      <c r="K4009" s="68" t="s">
        <v>4594</v>
      </c>
      <c r="L4009" s="68" t="s">
        <v>4594</v>
      </c>
    </row>
    <row r="4010" spans="8:12" x14ac:dyDescent="0.15">
      <c r="H4010" s="68" t="s">
        <v>4595</v>
      </c>
      <c r="K4010" s="68" t="s">
        <v>4595</v>
      </c>
      <c r="L4010" s="68" t="s">
        <v>4595</v>
      </c>
    </row>
    <row r="4011" spans="8:12" x14ac:dyDescent="0.15">
      <c r="H4011" s="68" t="s">
        <v>4596</v>
      </c>
      <c r="K4011" s="68" t="s">
        <v>4596</v>
      </c>
      <c r="L4011" s="68" t="s">
        <v>4596</v>
      </c>
    </row>
    <row r="4012" spans="8:12" x14ac:dyDescent="0.15">
      <c r="H4012" s="68" t="s">
        <v>4597</v>
      </c>
      <c r="K4012" s="68" t="s">
        <v>4597</v>
      </c>
      <c r="L4012" s="68" t="s">
        <v>4597</v>
      </c>
    </row>
    <row r="4013" spans="8:12" x14ac:dyDescent="0.15">
      <c r="H4013" s="68" t="s">
        <v>4598</v>
      </c>
      <c r="K4013" s="68" t="s">
        <v>4598</v>
      </c>
      <c r="L4013" s="68" t="s">
        <v>4598</v>
      </c>
    </row>
    <row r="4014" spans="8:12" x14ac:dyDescent="0.15">
      <c r="H4014" s="68" t="s">
        <v>4599</v>
      </c>
      <c r="K4014" s="68" t="s">
        <v>4599</v>
      </c>
      <c r="L4014" s="68" t="s">
        <v>4599</v>
      </c>
    </row>
    <row r="4015" spans="8:12" x14ac:dyDescent="0.15">
      <c r="H4015" s="68" t="s">
        <v>4600</v>
      </c>
      <c r="K4015" s="68" t="s">
        <v>4600</v>
      </c>
      <c r="L4015" s="68" t="s">
        <v>4600</v>
      </c>
    </row>
    <row r="4016" spans="8:12" x14ac:dyDescent="0.15">
      <c r="H4016" s="68" t="s">
        <v>4601</v>
      </c>
      <c r="K4016" s="68" t="s">
        <v>4601</v>
      </c>
      <c r="L4016" s="68" t="s">
        <v>4601</v>
      </c>
    </row>
    <row r="4017" spans="8:12" x14ac:dyDescent="0.15">
      <c r="H4017" s="68" t="s">
        <v>4602</v>
      </c>
      <c r="K4017" s="68" t="s">
        <v>4602</v>
      </c>
      <c r="L4017" s="68" t="s">
        <v>4602</v>
      </c>
    </row>
    <row r="4018" spans="8:12" x14ac:dyDescent="0.15">
      <c r="H4018" s="68" t="s">
        <v>4603</v>
      </c>
      <c r="K4018" s="68" t="s">
        <v>4603</v>
      </c>
      <c r="L4018" s="68" t="s">
        <v>4603</v>
      </c>
    </row>
    <row r="4019" spans="8:12" x14ac:dyDescent="0.15">
      <c r="H4019" s="68" t="s">
        <v>4604</v>
      </c>
      <c r="K4019" s="68" t="s">
        <v>4604</v>
      </c>
      <c r="L4019" s="68" t="s">
        <v>4604</v>
      </c>
    </row>
    <row r="4020" spans="8:12" x14ac:dyDescent="0.15">
      <c r="H4020" s="68" t="s">
        <v>4605</v>
      </c>
      <c r="K4020" s="68" t="s">
        <v>4605</v>
      </c>
      <c r="L4020" s="68" t="s">
        <v>4605</v>
      </c>
    </row>
    <row r="4021" spans="8:12" x14ac:dyDescent="0.15">
      <c r="H4021" s="68" t="s">
        <v>4606</v>
      </c>
      <c r="K4021" s="68" t="s">
        <v>4606</v>
      </c>
      <c r="L4021" s="68" t="s">
        <v>4606</v>
      </c>
    </row>
    <row r="4022" spans="8:12" x14ac:dyDescent="0.15">
      <c r="H4022" s="68" t="s">
        <v>4607</v>
      </c>
      <c r="K4022" s="68" t="s">
        <v>4607</v>
      </c>
      <c r="L4022" s="68" t="s">
        <v>4607</v>
      </c>
    </row>
    <row r="4023" spans="8:12" x14ac:dyDescent="0.15">
      <c r="H4023" s="68" t="s">
        <v>4608</v>
      </c>
      <c r="K4023" s="68" t="s">
        <v>4608</v>
      </c>
      <c r="L4023" s="68" t="s">
        <v>4608</v>
      </c>
    </row>
    <row r="4024" spans="8:12" x14ac:dyDescent="0.15">
      <c r="H4024" s="68" t="s">
        <v>4609</v>
      </c>
      <c r="K4024" s="68" t="s">
        <v>4609</v>
      </c>
      <c r="L4024" s="68" t="s">
        <v>4609</v>
      </c>
    </row>
    <row r="4025" spans="8:12" x14ac:dyDescent="0.15">
      <c r="H4025" s="68" t="s">
        <v>4610</v>
      </c>
      <c r="K4025" s="68" t="s">
        <v>4610</v>
      </c>
      <c r="L4025" s="68" t="s">
        <v>4610</v>
      </c>
    </row>
    <row r="4026" spans="8:12" x14ac:dyDescent="0.15">
      <c r="H4026" s="68" t="s">
        <v>4611</v>
      </c>
      <c r="K4026" s="68" t="s">
        <v>4611</v>
      </c>
      <c r="L4026" s="68" t="s">
        <v>4611</v>
      </c>
    </row>
    <row r="4027" spans="8:12" x14ac:dyDescent="0.15">
      <c r="H4027" s="68" t="s">
        <v>4612</v>
      </c>
      <c r="K4027" s="68" t="s">
        <v>4612</v>
      </c>
      <c r="L4027" s="68" t="s">
        <v>4612</v>
      </c>
    </row>
    <row r="4028" spans="8:12" x14ac:dyDescent="0.15">
      <c r="H4028" s="68" t="s">
        <v>4613</v>
      </c>
      <c r="K4028" s="68" t="s">
        <v>4613</v>
      </c>
      <c r="L4028" s="68" t="s">
        <v>4613</v>
      </c>
    </row>
    <row r="4029" spans="8:12" x14ac:dyDescent="0.15">
      <c r="H4029" s="68" t="s">
        <v>4614</v>
      </c>
      <c r="K4029" s="68" t="s">
        <v>4614</v>
      </c>
      <c r="L4029" s="68" t="s">
        <v>4614</v>
      </c>
    </row>
    <row r="4030" spans="8:12" x14ac:dyDescent="0.15">
      <c r="H4030" s="68" t="s">
        <v>4615</v>
      </c>
      <c r="K4030" s="68" t="s">
        <v>4615</v>
      </c>
      <c r="L4030" s="68" t="s">
        <v>4615</v>
      </c>
    </row>
    <row r="4031" spans="8:12" x14ac:dyDescent="0.15">
      <c r="H4031" s="68" t="s">
        <v>4616</v>
      </c>
      <c r="K4031" s="68" t="s">
        <v>4616</v>
      </c>
      <c r="L4031" s="68" t="s">
        <v>4616</v>
      </c>
    </row>
    <row r="4032" spans="8:12" x14ac:dyDescent="0.15">
      <c r="H4032" s="68" t="s">
        <v>4617</v>
      </c>
      <c r="K4032" s="68" t="s">
        <v>4617</v>
      </c>
      <c r="L4032" s="68" t="s">
        <v>4617</v>
      </c>
    </row>
    <row r="4033" spans="8:12" x14ac:dyDescent="0.15">
      <c r="H4033" s="68" t="s">
        <v>4618</v>
      </c>
      <c r="K4033" s="68" t="s">
        <v>4618</v>
      </c>
      <c r="L4033" s="68" t="s">
        <v>4618</v>
      </c>
    </row>
    <row r="4034" spans="8:12" x14ac:dyDescent="0.15">
      <c r="H4034" s="68" t="s">
        <v>4619</v>
      </c>
      <c r="K4034" s="68" t="s">
        <v>4619</v>
      </c>
      <c r="L4034" s="68" t="s">
        <v>4619</v>
      </c>
    </row>
    <row r="4035" spans="8:12" x14ac:dyDescent="0.15">
      <c r="H4035" s="68" t="s">
        <v>4620</v>
      </c>
      <c r="K4035" s="68" t="s">
        <v>4620</v>
      </c>
      <c r="L4035" s="68" t="s">
        <v>4620</v>
      </c>
    </row>
    <row r="4036" spans="8:12" x14ac:dyDescent="0.15">
      <c r="H4036" s="68" t="s">
        <v>4621</v>
      </c>
      <c r="K4036" s="68" t="s">
        <v>4621</v>
      </c>
      <c r="L4036" s="68" t="s">
        <v>4621</v>
      </c>
    </row>
    <row r="4037" spans="8:12" x14ac:dyDescent="0.15">
      <c r="H4037" s="68" t="s">
        <v>4622</v>
      </c>
      <c r="K4037" s="68" t="s">
        <v>4622</v>
      </c>
      <c r="L4037" s="68" t="s">
        <v>4622</v>
      </c>
    </row>
    <row r="4038" spans="8:12" x14ac:dyDescent="0.15">
      <c r="H4038" s="68" t="s">
        <v>4623</v>
      </c>
      <c r="K4038" s="68" t="s">
        <v>4623</v>
      </c>
      <c r="L4038" s="68" t="s">
        <v>4623</v>
      </c>
    </row>
    <row r="4039" spans="8:12" x14ac:dyDescent="0.15">
      <c r="H4039" s="68" t="s">
        <v>4624</v>
      </c>
      <c r="K4039" s="68" t="s">
        <v>4624</v>
      </c>
      <c r="L4039" s="68" t="s">
        <v>4624</v>
      </c>
    </row>
    <row r="4040" spans="8:12" x14ac:dyDescent="0.15">
      <c r="H4040" s="68" t="s">
        <v>4625</v>
      </c>
      <c r="K4040" s="68" t="s">
        <v>4625</v>
      </c>
      <c r="L4040" s="68" t="s">
        <v>4625</v>
      </c>
    </row>
    <row r="4041" spans="8:12" x14ac:dyDescent="0.15">
      <c r="H4041" s="68" t="s">
        <v>4626</v>
      </c>
      <c r="K4041" s="68" t="s">
        <v>4626</v>
      </c>
      <c r="L4041" s="68" t="s">
        <v>4626</v>
      </c>
    </row>
    <row r="4042" spans="8:12" x14ac:dyDescent="0.15">
      <c r="H4042" s="68" t="s">
        <v>4627</v>
      </c>
      <c r="K4042" s="68" t="s">
        <v>4627</v>
      </c>
      <c r="L4042" s="68" t="s">
        <v>4627</v>
      </c>
    </row>
    <row r="4043" spans="8:12" x14ac:dyDescent="0.15">
      <c r="H4043" s="68" t="s">
        <v>4628</v>
      </c>
      <c r="K4043" s="68" t="s">
        <v>4628</v>
      </c>
      <c r="L4043" s="68" t="s">
        <v>4628</v>
      </c>
    </row>
    <row r="4044" spans="8:12" x14ac:dyDescent="0.15">
      <c r="H4044" s="68" t="s">
        <v>4629</v>
      </c>
      <c r="K4044" s="68" t="s">
        <v>4629</v>
      </c>
      <c r="L4044" s="68" t="s">
        <v>4629</v>
      </c>
    </row>
    <row r="4045" spans="8:12" x14ac:dyDescent="0.15">
      <c r="H4045" s="68" t="s">
        <v>4630</v>
      </c>
      <c r="K4045" s="68" t="s">
        <v>4630</v>
      </c>
      <c r="L4045" s="68" t="s">
        <v>4630</v>
      </c>
    </row>
    <row r="4046" spans="8:12" x14ac:dyDescent="0.15">
      <c r="H4046" s="68" t="s">
        <v>4631</v>
      </c>
      <c r="K4046" s="68" t="s">
        <v>4631</v>
      </c>
      <c r="L4046" s="68" t="s">
        <v>4631</v>
      </c>
    </row>
    <row r="4047" spans="8:12" x14ac:dyDescent="0.15">
      <c r="H4047" s="68" t="s">
        <v>4632</v>
      </c>
      <c r="K4047" s="68" t="s">
        <v>4632</v>
      </c>
      <c r="L4047" s="68" t="s">
        <v>4632</v>
      </c>
    </row>
    <row r="4048" spans="8:12" x14ac:dyDescent="0.15">
      <c r="H4048" s="68" t="s">
        <v>4633</v>
      </c>
      <c r="K4048" s="68" t="s">
        <v>4633</v>
      </c>
      <c r="L4048" s="68" t="s">
        <v>4633</v>
      </c>
    </row>
    <row r="4049" spans="8:12" x14ac:dyDescent="0.15">
      <c r="H4049" s="68" t="s">
        <v>4634</v>
      </c>
      <c r="K4049" s="68" t="s">
        <v>4634</v>
      </c>
      <c r="L4049" s="68" t="s">
        <v>4634</v>
      </c>
    </row>
    <row r="4050" spans="8:12" x14ac:dyDescent="0.15">
      <c r="H4050" s="68" t="s">
        <v>4635</v>
      </c>
      <c r="K4050" s="68" t="s">
        <v>4635</v>
      </c>
      <c r="L4050" s="68" t="s">
        <v>4635</v>
      </c>
    </row>
    <row r="4051" spans="8:12" x14ac:dyDescent="0.15">
      <c r="H4051" s="68" t="s">
        <v>4636</v>
      </c>
      <c r="K4051" s="68" t="s">
        <v>4636</v>
      </c>
      <c r="L4051" s="68" t="s">
        <v>4636</v>
      </c>
    </row>
    <row r="4052" spans="8:12" x14ac:dyDescent="0.15">
      <c r="H4052" s="68" t="s">
        <v>4637</v>
      </c>
      <c r="K4052" s="68" t="s">
        <v>4637</v>
      </c>
      <c r="L4052" s="68" t="s">
        <v>4637</v>
      </c>
    </row>
    <row r="4053" spans="8:12" x14ac:dyDescent="0.15">
      <c r="H4053" s="68" t="s">
        <v>4638</v>
      </c>
      <c r="K4053" s="68" t="s">
        <v>4638</v>
      </c>
      <c r="L4053" s="68" t="s">
        <v>4638</v>
      </c>
    </row>
    <row r="4054" spans="8:12" x14ac:dyDescent="0.15">
      <c r="H4054" s="68" t="s">
        <v>4639</v>
      </c>
      <c r="K4054" s="68" t="s">
        <v>4639</v>
      </c>
      <c r="L4054" s="68" t="s">
        <v>4639</v>
      </c>
    </row>
    <row r="4055" spans="8:12" x14ac:dyDescent="0.15">
      <c r="H4055" s="68" t="s">
        <v>4640</v>
      </c>
      <c r="K4055" s="68" t="s">
        <v>4640</v>
      </c>
      <c r="L4055" s="68" t="s">
        <v>4640</v>
      </c>
    </row>
    <row r="4056" spans="8:12" x14ac:dyDescent="0.15">
      <c r="H4056" s="68" t="s">
        <v>4641</v>
      </c>
      <c r="K4056" s="68" t="s">
        <v>4641</v>
      </c>
      <c r="L4056" s="68" t="s">
        <v>4641</v>
      </c>
    </row>
    <row r="4057" spans="8:12" x14ac:dyDescent="0.15">
      <c r="H4057" s="68" t="s">
        <v>4642</v>
      </c>
      <c r="K4057" s="68" t="s">
        <v>4642</v>
      </c>
      <c r="L4057" s="68" t="s">
        <v>4642</v>
      </c>
    </row>
    <row r="4058" spans="8:12" x14ac:dyDescent="0.15">
      <c r="H4058" s="68" t="s">
        <v>4643</v>
      </c>
      <c r="K4058" s="68" t="s">
        <v>4643</v>
      </c>
      <c r="L4058" s="68" t="s">
        <v>4643</v>
      </c>
    </row>
    <row r="4059" spans="8:12" x14ac:dyDescent="0.15">
      <c r="H4059" s="68" t="s">
        <v>4644</v>
      </c>
      <c r="K4059" s="68" t="s">
        <v>4644</v>
      </c>
      <c r="L4059" s="68" t="s">
        <v>4644</v>
      </c>
    </row>
    <row r="4060" spans="8:12" x14ac:dyDescent="0.15">
      <c r="H4060" s="68" t="s">
        <v>4645</v>
      </c>
      <c r="K4060" s="68" t="s">
        <v>4645</v>
      </c>
      <c r="L4060" s="68" t="s">
        <v>4645</v>
      </c>
    </row>
    <row r="4061" spans="8:12" x14ac:dyDescent="0.15">
      <c r="H4061" s="68" t="s">
        <v>4646</v>
      </c>
      <c r="K4061" s="68" t="s">
        <v>4646</v>
      </c>
      <c r="L4061" s="68" t="s">
        <v>4646</v>
      </c>
    </row>
    <row r="4062" spans="8:12" x14ac:dyDescent="0.15">
      <c r="H4062" s="68" t="s">
        <v>4647</v>
      </c>
      <c r="K4062" s="68" t="s">
        <v>4647</v>
      </c>
      <c r="L4062" s="68" t="s">
        <v>4647</v>
      </c>
    </row>
    <row r="4063" spans="8:12" x14ac:dyDescent="0.15">
      <c r="H4063" s="68" t="s">
        <v>4648</v>
      </c>
      <c r="K4063" s="68" t="s">
        <v>4648</v>
      </c>
      <c r="L4063" s="68" t="s">
        <v>4648</v>
      </c>
    </row>
    <row r="4064" spans="8:12" x14ac:dyDescent="0.15">
      <c r="H4064" s="68" t="s">
        <v>4649</v>
      </c>
      <c r="K4064" s="68" t="s">
        <v>4649</v>
      </c>
      <c r="L4064" s="68" t="s">
        <v>4649</v>
      </c>
    </row>
    <row r="4065" spans="8:12" x14ac:dyDescent="0.15">
      <c r="H4065" s="68" t="s">
        <v>4650</v>
      </c>
      <c r="K4065" s="68" t="s">
        <v>4650</v>
      </c>
      <c r="L4065" s="68" t="s">
        <v>4650</v>
      </c>
    </row>
    <row r="4066" spans="8:12" x14ac:dyDescent="0.15">
      <c r="H4066" s="68" t="s">
        <v>4651</v>
      </c>
      <c r="K4066" s="68" t="s">
        <v>4651</v>
      </c>
      <c r="L4066" s="68" t="s">
        <v>4651</v>
      </c>
    </row>
    <row r="4067" spans="8:12" x14ac:dyDescent="0.15">
      <c r="H4067" s="68" t="s">
        <v>4652</v>
      </c>
      <c r="K4067" s="68" t="s">
        <v>4652</v>
      </c>
      <c r="L4067" s="68" t="s">
        <v>4652</v>
      </c>
    </row>
    <row r="4068" spans="8:12" x14ac:dyDescent="0.15">
      <c r="H4068" s="68" t="s">
        <v>4653</v>
      </c>
      <c r="K4068" s="68" t="s">
        <v>4653</v>
      </c>
      <c r="L4068" s="68" t="s">
        <v>4653</v>
      </c>
    </row>
    <row r="4069" spans="8:12" x14ac:dyDescent="0.15">
      <c r="H4069" s="68" t="s">
        <v>4654</v>
      </c>
      <c r="K4069" s="68" t="s">
        <v>4654</v>
      </c>
      <c r="L4069" s="68" t="s">
        <v>4654</v>
      </c>
    </row>
    <row r="4070" spans="8:12" x14ac:dyDescent="0.15">
      <c r="H4070" s="68" t="s">
        <v>4655</v>
      </c>
      <c r="K4070" s="68" t="s">
        <v>4655</v>
      </c>
      <c r="L4070" s="68" t="s">
        <v>4655</v>
      </c>
    </row>
    <row r="4071" spans="8:12" x14ac:dyDescent="0.15">
      <c r="H4071" s="68" t="s">
        <v>4656</v>
      </c>
      <c r="K4071" s="68" t="s">
        <v>4656</v>
      </c>
      <c r="L4071" s="68" t="s">
        <v>4656</v>
      </c>
    </row>
    <row r="4072" spans="8:12" x14ac:dyDescent="0.15">
      <c r="H4072" s="68" t="s">
        <v>4657</v>
      </c>
      <c r="K4072" s="68" t="s">
        <v>4657</v>
      </c>
      <c r="L4072" s="68" t="s">
        <v>4657</v>
      </c>
    </row>
    <row r="4073" spans="8:12" x14ac:dyDescent="0.15">
      <c r="H4073" s="68" t="s">
        <v>4658</v>
      </c>
      <c r="K4073" s="68" t="s">
        <v>4658</v>
      </c>
      <c r="L4073" s="68" t="s">
        <v>4658</v>
      </c>
    </row>
    <row r="4074" spans="8:12" x14ac:dyDescent="0.15">
      <c r="H4074" s="68" t="s">
        <v>4659</v>
      </c>
      <c r="K4074" s="68" t="s">
        <v>4659</v>
      </c>
      <c r="L4074" s="68" t="s">
        <v>4659</v>
      </c>
    </row>
    <row r="4075" spans="8:12" x14ac:dyDescent="0.15">
      <c r="H4075" s="68" t="s">
        <v>4660</v>
      </c>
      <c r="K4075" s="68" t="s">
        <v>4660</v>
      </c>
      <c r="L4075" s="68" t="s">
        <v>4660</v>
      </c>
    </row>
    <row r="4076" spans="8:12" x14ac:dyDescent="0.15">
      <c r="H4076" s="68" t="s">
        <v>4661</v>
      </c>
      <c r="K4076" s="68" t="s">
        <v>4661</v>
      </c>
      <c r="L4076" s="68" t="s">
        <v>4661</v>
      </c>
    </row>
    <row r="4077" spans="8:12" x14ac:dyDescent="0.15">
      <c r="H4077" s="68" t="s">
        <v>4662</v>
      </c>
      <c r="K4077" s="68" t="s">
        <v>4662</v>
      </c>
      <c r="L4077" s="68" t="s">
        <v>4662</v>
      </c>
    </row>
    <row r="4078" spans="8:12" x14ac:dyDescent="0.15">
      <c r="H4078" s="68" t="s">
        <v>4663</v>
      </c>
      <c r="K4078" s="68" t="s">
        <v>4663</v>
      </c>
      <c r="L4078" s="68" t="s">
        <v>4663</v>
      </c>
    </row>
    <row r="4079" spans="8:12" x14ac:dyDescent="0.15">
      <c r="H4079" s="68" t="s">
        <v>4664</v>
      </c>
      <c r="K4079" s="68" t="s">
        <v>4664</v>
      </c>
      <c r="L4079" s="68" t="s">
        <v>4664</v>
      </c>
    </row>
    <row r="4080" spans="8:12" x14ac:dyDescent="0.15">
      <c r="H4080" s="68" t="s">
        <v>4665</v>
      </c>
      <c r="K4080" s="68" t="s">
        <v>4665</v>
      </c>
      <c r="L4080" s="68" t="s">
        <v>4665</v>
      </c>
    </row>
    <row r="4081" spans="8:12" x14ac:dyDescent="0.15">
      <c r="H4081" s="68" t="s">
        <v>4666</v>
      </c>
      <c r="K4081" s="68" t="s">
        <v>4666</v>
      </c>
      <c r="L4081" s="68" t="s">
        <v>4666</v>
      </c>
    </row>
    <row r="4082" spans="8:12" x14ac:dyDescent="0.15">
      <c r="H4082" s="68" t="s">
        <v>4667</v>
      </c>
      <c r="K4082" s="68" t="s">
        <v>4667</v>
      </c>
      <c r="L4082" s="68" t="s">
        <v>4667</v>
      </c>
    </row>
    <row r="4083" spans="8:12" x14ac:dyDescent="0.15">
      <c r="H4083" s="68" t="s">
        <v>4668</v>
      </c>
      <c r="K4083" s="68" t="s">
        <v>4668</v>
      </c>
      <c r="L4083" s="68" t="s">
        <v>4668</v>
      </c>
    </row>
    <row r="4084" spans="8:12" x14ac:dyDescent="0.15">
      <c r="H4084" s="68" t="s">
        <v>4669</v>
      </c>
      <c r="K4084" s="68" t="s">
        <v>4669</v>
      </c>
      <c r="L4084" s="68" t="s">
        <v>4669</v>
      </c>
    </row>
    <row r="4085" spans="8:12" x14ac:dyDescent="0.15">
      <c r="H4085" s="68" t="s">
        <v>4670</v>
      </c>
      <c r="K4085" s="68" t="s">
        <v>4670</v>
      </c>
      <c r="L4085" s="68" t="s">
        <v>4670</v>
      </c>
    </row>
    <row r="4086" spans="8:12" x14ac:dyDescent="0.15">
      <c r="H4086" s="68" t="s">
        <v>4671</v>
      </c>
      <c r="K4086" s="68" t="s">
        <v>4671</v>
      </c>
      <c r="L4086" s="68" t="s">
        <v>4671</v>
      </c>
    </row>
    <row r="4087" spans="8:12" x14ac:dyDescent="0.15">
      <c r="H4087" s="68" t="s">
        <v>4672</v>
      </c>
      <c r="K4087" s="68" t="s">
        <v>4672</v>
      </c>
      <c r="L4087" s="68" t="s">
        <v>4672</v>
      </c>
    </row>
    <row r="4088" spans="8:12" x14ac:dyDescent="0.15">
      <c r="H4088" s="68" t="s">
        <v>4673</v>
      </c>
      <c r="K4088" s="68" t="s">
        <v>4673</v>
      </c>
      <c r="L4088" s="68" t="s">
        <v>4673</v>
      </c>
    </row>
    <row r="4089" spans="8:12" x14ac:dyDescent="0.15">
      <c r="H4089" s="68" t="s">
        <v>4674</v>
      </c>
      <c r="K4089" s="68" t="s">
        <v>4674</v>
      </c>
      <c r="L4089" s="68" t="s">
        <v>4674</v>
      </c>
    </row>
    <row r="4090" spans="8:12" x14ac:dyDescent="0.15">
      <c r="H4090" s="68" t="s">
        <v>4675</v>
      </c>
      <c r="K4090" s="68" t="s">
        <v>4675</v>
      </c>
      <c r="L4090" s="68" t="s">
        <v>4675</v>
      </c>
    </row>
    <row r="4091" spans="8:12" x14ac:dyDescent="0.15">
      <c r="H4091" s="68" t="s">
        <v>4676</v>
      </c>
      <c r="K4091" s="68" t="s">
        <v>4676</v>
      </c>
      <c r="L4091" s="68" t="s">
        <v>4676</v>
      </c>
    </row>
    <row r="4092" spans="8:12" x14ac:dyDescent="0.15">
      <c r="H4092" s="68" t="s">
        <v>4677</v>
      </c>
      <c r="K4092" s="68" t="s">
        <v>4677</v>
      </c>
      <c r="L4092" s="68" t="s">
        <v>4677</v>
      </c>
    </row>
    <row r="4093" spans="8:12" x14ac:dyDescent="0.15">
      <c r="H4093" s="68" t="s">
        <v>4678</v>
      </c>
      <c r="K4093" s="68" t="s">
        <v>4678</v>
      </c>
      <c r="L4093" s="68" t="s">
        <v>4678</v>
      </c>
    </row>
    <row r="4094" spans="8:12" x14ac:dyDescent="0.15">
      <c r="H4094" s="68" t="s">
        <v>4679</v>
      </c>
      <c r="K4094" s="68" t="s">
        <v>4679</v>
      </c>
      <c r="L4094" s="68" t="s">
        <v>4679</v>
      </c>
    </row>
    <row r="4095" spans="8:12" x14ac:dyDescent="0.15">
      <c r="H4095" s="68" t="s">
        <v>4680</v>
      </c>
      <c r="K4095" s="68" t="s">
        <v>4680</v>
      </c>
      <c r="L4095" s="68" t="s">
        <v>4680</v>
      </c>
    </row>
    <row r="4096" spans="8:12" x14ac:dyDescent="0.15">
      <c r="H4096" s="68" t="s">
        <v>4681</v>
      </c>
      <c r="K4096" s="68" t="s">
        <v>4681</v>
      </c>
      <c r="L4096" s="68" t="s">
        <v>4681</v>
      </c>
    </row>
    <row r="4097" spans="8:12" x14ac:dyDescent="0.15">
      <c r="H4097" s="68" t="s">
        <v>4682</v>
      </c>
      <c r="K4097" s="68" t="s">
        <v>4682</v>
      </c>
      <c r="L4097" s="68" t="s">
        <v>4682</v>
      </c>
    </row>
    <row r="4098" spans="8:12" x14ac:dyDescent="0.15">
      <c r="H4098" s="68" t="s">
        <v>4683</v>
      </c>
      <c r="K4098" s="68" t="s">
        <v>4683</v>
      </c>
      <c r="L4098" s="68" t="s">
        <v>4683</v>
      </c>
    </row>
    <row r="4099" spans="8:12" x14ac:dyDescent="0.15">
      <c r="H4099" s="68" t="s">
        <v>4684</v>
      </c>
      <c r="K4099" s="68" t="s">
        <v>4684</v>
      </c>
      <c r="L4099" s="68" t="s">
        <v>4684</v>
      </c>
    </row>
    <row r="4100" spans="8:12" x14ac:dyDescent="0.15">
      <c r="H4100" s="68" t="s">
        <v>4685</v>
      </c>
      <c r="K4100" s="68" t="s">
        <v>4685</v>
      </c>
      <c r="L4100" s="68" t="s">
        <v>4685</v>
      </c>
    </row>
    <row r="4101" spans="8:12" x14ac:dyDescent="0.15">
      <c r="H4101" s="68" t="s">
        <v>4686</v>
      </c>
      <c r="K4101" s="68" t="s">
        <v>4686</v>
      </c>
      <c r="L4101" s="68" t="s">
        <v>4686</v>
      </c>
    </row>
    <row r="4102" spans="8:12" x14ac:dyDescent="0.15">
      <c r="H4102" s="68" t="s">
        <v>4687</v>
      </c>
      <c r="K4102" s="68" t="s">
        <v>4687</v>
      </c>
      <c r="L4102" s="68" t="s">
        <v>4687</v>
      </c>
    </row>
    <row r="4103" spans="8:12" x14ac:dyDescent="0.15">
      <c r="H4103" s="68" t="s">
        <v>4688</v>
      </c>
      <c r="K4103" s="68" t="s">
        <v>4688</v>
      </c>
      <c r="L4103" s="68" t="s">
        <v>4688</v>
      </c>
    </row>
    <row r="4104" spans="8:12" x14ac:dyDescent="0.15">
      <c r="H4104" s="68" t="s">
        <v>4689</v>
      </c>
      <c r="K4104" s="68" t="s">
        <v>4689</v>
      </c>
      <c r="L4104" s="68" t="s">
        <v>4689</v>
      </c>
    </row>
    <row r="4105" spans="8:12" x14ac:dyDescent="0.15">
      <c r="H4105" s="68" t="s">
        <v>4690</v>
      </c>
      <c r="K4105" s="68" t="s">
        <v>4690</v>
      </c>
      <c r="L4105" s="68" t="s">
        <v>4690</v>
      </c>
    </row>
    <row r="4106" spans="8:12" x14ac:dyDescent="0.15">
      <c r="H4106" s="68" t="s">
        <v>4691</v>
      </c>
      <c r="K4106" s="68" t="s">
        <v>4691</v>
      </c>
      <c r="L4106" s="68" t="s">
        <v>4691</v>
      </c>
    </row>
    <row r="4107" spans="8:12" x14ac:dyDescent="0.15">
      <c r="H4107" s="68" t="s">
        <v>4692</v>
      </c>
      <c r="K4107" s="68" t="s">
        <v>4692</v>
      </c>
      <c r="L4107" s="68" t="s">
        <v>4692</v>
      </c>
    </row>
    <row r="4108" spans="8:12" x14ac:dyDescent="0.15">
      <c r="H4108" s="68" t="s">
        <v>4693</v>
      </c>
      <c r="K4108" s="68" t="s">
        <v>4693</v>
      </c>
      <c r="L4108" s="68" t="s">
        <v>4693</v>
      </c>
    </row>
    <row r="4109" spans="8:12" x14ac:dyDescent="0.15">
      <c r="H4109" s="68" t="s">
        <v>4694</v>
      </c>
      <c r="K4109" s="68" t="s">
        <v>4694</v>
      </c>
      <c r="L4109" s="68" t="s">
        <v>4694</v>
      </c>
    </row>
    <row r="4110" spans="8:12" x14ac:dyDescent="0.15">
      <c r="H4110" s="68" t="s">
        <v>4695</v>
      </c>
      <c r="K4110" s="68" t="s">
        <v>4695</v>
      </c>
      <c r="L4110" s="68" t="s">
        <v>4695</v>
      </c>
    </row>
    <row r="4111" spans="8:12" x14ac:dyDescent="0.15">
      <c r="H4111" s="68" t="s">
        <v>4696</v>
      </c>
      <c r="K4111" s="68" t="s">
        <v>4696</v>
      </c>
      <c r="L4111" s="68" t="s">
        <v>4696</v>
      </c>
    </row>
    <row r="4112" spans="8:12" x14ac:dyDescent="0.15">
      <c r="H4112" s="68" t="s">
        <v>4697</v>
      </c>
      <c r="K4112" s="68" t="s">
        <v>4697</v>
      </c>
      <c r="L4112" s="68" t="s">
        <v>4697</v>
      </c>
    </row>
    <row r="4113" spans="8:12" x14ac:dyDescent="0.15">
      <c r="H4113" s="68" t="s">
        <v>4698</v>
      </c>
      <c r="K4113" s="68" t="s">
        <v>4698</v>
      </c>
      <c r="L4113" s="68" t="s">
        <v>4698</v>
      </c>
    </row>
    <row r="4114" spans="8:12" x14ac:dyDescent="0.15">
      <c r="H4114" s="68" t="s">
        <v>4699</v>
      </c>
      <c r="K4114" s="68" t="s">
        <v>4699</v>
      </c>
      <c r="L4114" s="68" t="s">
        <v>4699</v>
      </c>
    </row>
    <row r="4115" spans="8:12" x14ac:dyDescent="0.15">
      <c r="H4115" s="68" t="s">
        <v>4700</v>
      </c>
      <c r="K4115" s="68" t="s">
        <v>4700</v>
      </c>
      <c r="L4115" s="68" t="s">
        <v>4700</v>
      </c>
    </row>
    <row r="4116" spans="8:12" x14ac:dyDescent="0.15">
      <c r="H4116" s="68" t="s">
        <v>4701</v>
      </c>
      <c r="K4116" s="68" t="s">
        <v>4701</v>
      </c>
      <c r="L4116" s="68" t="s">
        <v>4701</v>
      </c>
    </row>
    <row r="4117" spans="8:12" x14ac:dyDescent="0.15">
      <c r="H4117" s="68" t="s">
        <v>4702</v>
      </c>
      <c r="K4117" s="68" t="s">
        <v>4702</v>
      </c>
      <c r="L4117" s="68" t="s">
        <v>4702</v>
      </c>
    </row>
    <row r="4118" spans="8:12" x14ac:dyDescent="0.15">
      <c r="H4118" s="68" t="s">
        <v>4703</v>
      </c>
      <c r="K4118" s="68" t="s">
        <v>4703</v>
      </c>
      <c r="L4118" s="68" t="s">
        <v>4703</v>
      </c>
    </row>
    <row r="4119" spans="8:12" x14ac:dyDescent="0.15">
      <c r="H4119" s="68" t="s">
        <v>4704</v>
      </c>
      <c r="K4119" s="68" t="s">
        <v>4704</v>
      </c>
      <c r="L4119" s="68" t="s">
        <v>4704</v>
      </c>
    </row>
    <row r="4120" spans="8:12" x14ac:dyDescent="0.15">
      <c r="H4120" s="68" t="s">
        <v>4705</v>
      </c>
      <c r="K4120" s="68" t="s">
        <v>4705</v>
      </c>
      <c r="L4120" s="68" t="s">
        <v>4705</v>
      </c>
    </row>
    <row r="4121" spans="8:12" x14ac:dyDescent="0.15">
      <c r="H4121" s="68" t="s">
        <v>4706</v>
      </c>
      <c r="K4121" s="68" t="s">
        <v>4706</v>
      </c>
      <c r="L4121" s="68" t="s">
        <v>4706</v>
      </c>
    </row>
    <row r="4122" spans="8:12" x14ac:dyDescent="0.15">
      <c r="H4122" s="68" t="s">
        <v>4707</v>
      </c>
      <c r="K4122" s="68" t="s">
        <v>4707</v>
      </c>
      <c r="L4122" s="68" t="s">
        <v>4707</v>
      </c>
    </row>
    <row r="4123" spans="8:12" x14ac:dyDescent="0.15">
      <c r="H4123" s="68" t="s">
        <v>4708</v>
      </c>
      <c r="K4123" s="68" t="s">
        <v>4708</v>
      </c>
      <c r="L4123" s="68" t="s">
        <v>4708</v>
      </c>
    </row>
    <row r="4124" spans="8:12" x14ac:dyDescent="0.15">
      <c r="H4124" s="68" t="s">
        <v>4709</v>
      </c>
      <c r="K4124" s="68" t="s">
        <v>4709</v>
      </c>
      <c r="L4124" s="68" t="s">
        <v>4709</v>
      </c>
    </row>
    <row r="4125" spans="8:12" x14ac:dyDescent="0.15">
      <c r="H4125" s="68" t="s">
        <v>4710</v>
      </c>
      <c r="K4125" s="68" t="s">
        <v>4710</v>
      </c>
      <c r="L4125" s="68" t="s">
        <v>4710</v>
      </c>
    </row>
    <row r="4126" spans="8:12" x14ac:dyDescent="0.15">
      <c r="H4126" s="68" t="s">
        <v>4711</v>
      </c>
      <c r="K4126" s="68" t="s">
        <v>4711</v>
      </c>
      <c r="L4126" s="68" t="s">
        <v>4711</v>
      </c>
    </row>
    <row r="4127" spans="8:12" x14ac:dyDescent="0.15">
      <c r="H4127" s="68" t="s">
        <v>4712</v>
      </c>
      <c r="K4127" s="68" t="s">
        <v>4712</v>
      </c>
      <c r="L4127" s="68" t="s">
        <v>4712</v>
      </c>
    </row>
    <row r="4128" spans="8:12" x14ac:dyDescent="0.15">
      <c r="H4128" s="68" t="s">
        <v>4713</v>
      </c>
      <c r="K4128" s="68" t="s">
        <v>4713</v>
      </c>
      <c r="L4128" s="68" t="s">
        <v>4713</v>
      </c>
    </row>
    <row r="4129" spans="8:12" x14ac:dyDescent="0.15">
      <c r="H4129" s="68" t="s">
        <v>4714</v>
      </c>
      <c r="K4129" s="68" t="s">
        <v>4714</v>
      </c>
      <c r="L4129" s="68" t="s">
        <v>4714</v>
      </c>
    </row>
    <row r="4130" spans="8:12" x14ac:dyDescent="0.15">
      <c r="H4130" s="68" t="s">
        <v>4715</v>
      </c>
      <c r="K4130" s="68" t="s">
        <v>4715</v>
      </c>
      <c r="L4130" s="68" t="s">
        <v>4715</v>
      </c>
    </row>
    <row r="4131" spans="8:12" x14ac:dyDescent="0.15">
      <c r="H4131" s="68" t="s">
        <v>4716</v>
      </c>
      <c r="K4131" s="68" t="s">
        <v>4716</v>
      </c>
      <c r="L4131" s="68" t="s">
        <v>4716</v>
      </c>
    </row>
    <row r="4132" spans="8:12" x14ac:dyDescent="0.15">
      <c r="H4132" s="68" t="s">
        <v>4717</v>
      </c>
      <c r="K4132" s="68" t="s">
        <v>4717</v>
      </c>
      <c r="L4132" s="68" t="s">
        <v>4717</v>
      </c>
    </row>
    <row r="4133" spans="8:12" x14ac:dyDescent="0.15">
      <c r="H4133" s="68" t="s">
        <v>4718</v>
      </c>
      <c r="K4133" s="68" t="s">
        <v>4718</v>
      </c>
      <c r="L4133" s="68" t="s">
        <v>4718</v>
      </c>
    </row>
    <row r="4134" spans="8:12" x14ac:dyDescent="0.15">
      <c r="H4134" s="68" t="s">
        <v>4719</v>
      </c>
      <c r="K4134" s="68" t="s">
        <v>4719</v>
      </c>
      <c r="L4134" s="68" t="s">
        <v>4719</v>
      </c>
    </row>
    <row r="4135" spans="8:12" x14ac:dyDescent="0.15">
      <c r="H4135" s="68" t="s">
        <v>4720</v>
      </c>
      <c r="K4135" s="68" t="s">
        <v>4720</v>
      </c>
      <c r="L4135" s="68" t="s">
        <v>4720</v>
      </c>
    </row>
    <row r="4136" spans="8:12" x14ac:dyDescent="0.15">
      <c r="H4136" s="68" t="s">
        <v>4721</v>
      </c>
      <c r="K4136" s="68" t="s">
        <v>4721</v>
      </c>
      <c r="L4136" s="68" t="s">
        <v>4721</v>
      </c>
    </row>
    <row r="4137" spans="8:12" x14ac:dyDescent="0.15">
      <c r="H4137" s="68" t="s">
        <v>4722</v>
      </c>
      <c r="K4137" s="68" t="s">
        <v>4722</v>
      </c>
      <c r="L4137" s="68" t="s">
        <v>4722</v>
      </c>
    </row>
    <row r="4138" spans="8:12" x14ac:dyDescent="0.15">
      <c r="H4138" s="68" t="s">
        <v>4723</v>
      </c>
      <c r="K4138" s="68" t="s">
        <v>4723</v>
      </c>
      <c r="L4138" s="68" t="s">
        <v>4723</v>
      </c>
    </row>
    <row r="4139" spans="8:12" x14ac:dyDescent="0.15">
      <c r="H4139" s="68" t="s">
        <v>4724</v>
      </c>
      <c r="K4139" s="68" t="s">
        <v>4724</v>
      </c>
      <c r="L4139" s="68" t="s">
        <v>4724</v>
      </c>
    </row>
    <row r="4140" spans="8:12" x14ac:dyDescent="0.15">
      <c r="H4140" s="68" t="s">
        <v>4725</v>
      </c>
      <c r="K4140" s="68" t="s">
        <v>4725</v>
      </c>
      <c r="L4140" s="68" t="s">
        <v>4725</v>
      </c>
    </row>
    <row r="4141" spans="8:12" x14ac:dyDescent="0.15">
      <c r="H4141" s="68" t="s">
        <v>4726</v>
      </c>
      <c r="K4141" s="68" t="s">
        <v>4726</v>
      </c>
      <c r="L4141" s="68" t="s">
        <v>4726</v>
      </c>
    </row>
    <row r="4142" spans="8:12" x14ac:dyDescent="0.15">
      <c r="H4142" s="68" t="s">
        <v>4727</v>
      </c>
      <c r="K4142" s="68" t="s">
        <v>4727</v>
      </c>
      <c r="L4142" s="68" t="s">
        <v>4727</v>
      </c>
    </row>
    <row r="4143" spans="8:12" x14ac:dyDescent="0.15">
      <c r="H4143" s="68" t="s">
        <v>4728</v>
      </c>
      <c r="K4143" s="68" t="s">
        <v>4728</v>
      </c>
      <c r="L4143" s="68" t="s">
        <v>4728</v>
      </c>
    </row>
    <row r="4144" spans="8:12" x14ac:dyDescent="0.15">
      <c r="H4144" s="68" t="s">
        <v>4729</v>
      </c>
      <c r="K4144" s="68" t="s">
        <v>4729</v>
      </c>
      <c r="L4144" s="68" t="s">
        <v>4729</v>
      </c>
    </row>
    <row r="4145" spans="8:12" x14ac:dyDescent="0.15">
      <c r="H4145" s="68" t="s">
        <v>4730</v>
      </c>
      <c r="K4145" s="68" t="s">
        <v>4730</v>
      </c>
      <c r="L4145" s="68" t="s">
        <v>4730</v>
      </c>
    </row>
    <row r="4146" spans="8:12" x14ac:dyDescent="0.15">
      <c r="H4146" s="68" t="s">
        <v>4731</v>
      </c>
      <c r="K4146" s="68" t="s">
        <v>4731</v>
      </c>
      <c r="L4146" s="68" t="s">
        <v>4731</v>
      </c>
    </row>
    <row r="4147" spans="8:12" x14ac:dyDescent="0.15">
      <c r="H4147" s="68" t="s">
        <v>4732</v>
      </c>
      <c r="K4147" s="68" t="s">
        <v>4732</v>
      </c>
      <c r="L4147" s="68" t="s">
        <v>4732</v>
      </c>
    </row>
    <row r="4148" spans="8:12" x14ac:dyDescent="0.15">
      <c r="H4148" s="68" t="s">
        <v>4733</v>
      </c>
      <c r="K4148" s="68" t="s">
        <v>4733</v>
      </c>
      <c r="L4148" s="68" t="s">
        <v>4733</v>
      </c>
    </row>
    <row r="4149" spans="8:12" x14ac:dyDescent="0.15">
      <c r="H4149" s="68" t="s">
        <v>4734</v>
      </c>
      <c r="K4149" s="68" t="s">
        <v>4734</v>
      </c>
      <c r="L4149" s="68" t="s">
        <v>4734</v>
      </c>
    </row>
    <row r="4150" spans="8:12" x14ac:dyDescent="0.15">
      <c r="H4150" s="68" t="s">
        <v>4735</v>
      </c>
      <c r="K4150" s="68" t="s">
        <v>4735</v>
      </c>
      <c r="L4150" s="68" t="s">
        <v>4735</v>
      </c>
    </row>
    <row r="4151" spans="8:12" x14ac:dyDescent="0.15">
      <c r="H4151" s="68" t="s">
        <v>4736</v>
      </c>
      <c r="K4151" s="68" t="s">
        <v>4736</v>
      </c>
      <c r="L4151" s="68" t="s">
        <v>4736</v>
      </c>
    </row>
    <row r="4152" spans="8:12" x14ac:dyDescent="0.15">
      <c r="H4152" s="68" t="s">
        <v>4737</v>
      </c>
      <c r="K4152" s="68" t="s">
        <v>4737</v>
      </c>
      <c r="L4152" s="68" t="s">
        <v>4737</v>
      </c>
    </row>
    <row r="4153" spans="8:12" x14ac:dyDescent="0.15">
      <c r="H4153" s="68" t="s">
        <v>4738</v>
      </c>
      <c r="K4153" s="68" t="s">
        <v>4738</v>
      </c>
      <c r="L4153" s="68" t="s">
        <v>4738</v>
      </c>
    </row>
    <row r="4154" spans="8:12" x14ac:dyDescent="0.15">
      <c r="H4154" s="68" t="s">
        <v>4739</v>
      </c>
      <c r="K4154" s="68" t="s">
        <v>4739</v>
      </c>
      <c r="L4154" s="68" t="s">
        <v>4739</v>
      </c>
    </row>
    <row r="4155" spans="8:12" x14ac:dyDescent="0.15">
      <c r="H4155" s="68" t="s">
        <v>4740</v>
      </c>
      <c r="K4155" s="68" t="s">
        <v>4740</v>
      </c>
      <c r="L4155" s="68" t="s">
        <v>4740</v>
      </c>
    </row>
    <row r="4156" spans="8:12" x14ac:dyDescent="0.15">
      <c r="H4156" s="68" t="s">
        <v>4741</v>
      </c>
      <c r="K4156" s="68" t="s">
        <v>4741</v>
      </c>
      <c r="L4156" s="68" t="s">
        <v>4741</v>
      </c>
    </row>
    <row r="4157" spans="8:12" x14ac:dyDescent="0.15">
      <c r="H4157" s="68" t="s">
        <v>4742</v>
      </c>
      <c r="K4157" s="68" t="s">
        <v>4742</v>
      </c>
      <c r="L4157" s="68" t="s">
        <v>4742</v>
      </c>
    </row>
    <row r="4158" spans="8:12" x14ac:dyDescent="0.15">
      <c r="H4158" s="68" t="s">
        <v>4743</v>
      </c>
      <c r="K4158" s="68" t="s">
        <v>4743</v>
      </c>
      <c r="L4158" s="68" t="s">
        <v>4743</v>
      </c>
    </row>
    <row r="4159" spans="8:12" x14ac:dyDescent="0.15">
      <c r="H4159" s="68" t="s">
        <v>4744</v>
      </c>
      <c r="K4159" s="68" t="s">
        <v>4744</v>
      </c>
      <c r="L4159" s="68" t="s">
        <v>4744</v>
      </c>
    </row>
    <row r="4160" spans="8:12" x14ac:dyDescent="0.15">
      <c r="H4160" s="68" t="s">
        <v>4745</v>
      </c>
      <c r="K4160" s="68" t="s">
        <v>4745</v>
      </c>
      <c r="L4160" s="68" t="s">
        <v>4745</v>
      </c>
    </row>
    <row r="4161" spans="8:12" x14ac:dyDescent="0.15">
      <c r="H4161" s="68" t="s">
        <v>4746</v>
      </c>
      <c r="K4161" s="68" t="s">
        <v>4746</v>
      </c>
      <c r="L4161" s="68" t="s">
        <v>4746</v>
      </c>
    </row>
    <row r="4162" spans="8:12" x14ac:dyDescent="0.15">
      <c r="H4162" s="68" t="s">
        <v>4747</v>
      </c>
      <c r="K4162" s="68" t="s">
        <v>4747</v>
      </c>
      <c r="L4162" s="68" t="s">
        <v>4747</v>
      </c>
    </row>
    <row r="4163" spans="8:12" x14ac:dyDescent="0.15">
      <c r="H4163" s="68" t="s">
        <v>4748</v>
      </c>
      <c r="K4163" s="68" t="s">
        <v>4748</v>
      </c>
      <c r="L4163" s="68" t="s">
        <v>4748</v>
      </c>
    </row>
    <row r="4164" spans="8:12" x14ac:dyDescent="0.15">
      <c r="H4164" s="68" t="s">
        <v>4749</v>
      </c>
      <c r="K4164" s="68" t="s">
        <v>4749</v>
      </c>
      <c r="L4164" s="68" t="s">
        <v>4749</v>
      </c>
    </row>
    <row r="4165" spans="8:12" x14ac:dyDescent="0.15">
      <c r="H4165" s="68" t="s">
        <v>4750</v>
      </c>
      <c r="K4165" s="68" t="s">
        <v>4750</v>
      </c>
      <c r="L4165" s="68" t="s">
        <v>4750</v>
      </c>
    </row>
    <row r="4166" spans="8:12" x14ac:dyDescent="0.15">
      <c r="H4166" s="68" t="s">
        <v>4751</v>
      </c>
      <c r="K4166" s="68" t="s">
        <v>4751</v>
      </c>
      <c r="L4166" s="68" t="s">
        <v>4751</v>
      </c>
    </row>
    <row r="4167" spans="8:12" x14ac:dyDescent="0.15">
      <c r="H4167" s="68" t="s">
        <v>4752</v>
      </c>
      <c r="K4167" s="68" t="s">
        <v>4752</v>
      </c>
      <c r="L4167" s="68" t="s">
        <v>4752</v>
      </c>
    </row>
    <row r="4168" spans="8:12" x14ac:dyDescent="0.15">
      <c r="H4168" s="68" t="s">
        <v>4753</v>
      </c>
      <c r="K4168" s="68" t="s">
        <v>4753</v>
      </c>
      <c r="L4168" s="68" t="s">
        <v>4753</v>
      </c>
    </row>
    <row r="4169" spans="8:12" x14ac:dyDescent="0.15">
      <c r="H4169" s="68" t="s">
        <v>4754</v>
      </c>
      <c r="K4169" s="68" t="s">
        <v>4754</v>
      </c>
      <c r="L4169" s="68" t="s">
        <v>4754</v>
      </c>
    </row>
    <row r="4170" spans="8:12" x14ac:dyDescent="0.15">
      <c r="H4170" s="68" t="s">
        <v>4755</v>
      </c>
      <c r="K4170" s="68" t="s">
        <v>4755</v>
      </c>
      <c r="L4170" s="68" t="s">
        <v>4755</v>
      </c>
    </row>
    <row r="4171" spans="8:12" x14ac:dyDescent="0.15">
      <c r="H4171" s="68" t="s">
        <v>4756</v>
      </c>
      <c r="K4171" s="68" t="s">
        <v>4756</v>
      </c>
      <c r="L4171" s="68" t="s">
        <v>4756</v>
      </c>
    </row>
    <row r="4172" spans="8:12" x14ac:dyDescent="0.15">
      <c r="H4172" s="68" t="s">
        <v>4757</v>
      </c>
      <c r="K4172" s="68" t="s">
        <v>4757</v>
      </c>
      <c r="L4172" s="68" t="s">
        <v>4757</v>
      </c>
    </row>
    <row r="4173" spans="8:12" x14ac:dyDescent="0.15">
      <c r="H4173" s="68" t="s">
        <v>4758</v>
      </c>
      <c r="K4173" s="68" t="s">
        <v>4758</v>
      </c>
      <c r="L4173" s="68" t="s">
        <v>4758</v>
      </c>
    </row>
    <row r="4174" spans="8:12" x14ac:dyDescent="0.15">
      <c r="H4174" s="68" t="s">
        <v>4759</v>
      </c>
      <c r="K4174" s="68" t="s">
        <v>4759</v>
      </c>
      <c r="L4174" s="68" t="s">
        <v>4759</v>
      </c>
    </row>
    <row r="4175" spans="8:12" x14ac:dyDescent="0.15">
      <c r="H4175" s="68" t="s">
        <v>4760</v>
      </c>
      <c r="K4175" s="68" t="s">
        <v>4760</v>
      </c>
      <c r="L4175" s="68" t="s">
        <v>4760</v>
      </c>
    </row>
    <row r="4176" spans="8:12" x14ac:dyDescent="0.15">
      <c r="H4176" s="68" t="s">
        <v>4761</v>
      </c>
      <c r="K4176" s="68" t="s">
        <v>4761</v>
      </c>
      <c r="L4176" s="68" t="s">
        <v>4761</v>
      </c>
    </row>
    <row r="4177" spans="8:12" x14ac:dyDescent="0.15">
      <c r="H4177" s="68" t="s">
        <v>4762</v>
      </c>
      <c r="K4177" s="68" t="s">
        <v>4762</v>
      </c>
      <c r="L4177" s="68" t="s">
        <v>4762</v>
      </c>
    </row>
    <row r="4178" spans="8:12" x14ac:dyDescent="0.15">
      <c r="H4178" s="68" t="s">
        <v>4763</v>
      </c>
      <c r="K4178" s="68" t="s">
        <v>4763</v>
      </c>
      <c r="L4178" s="68" t="s">
        <v>4763</v>
      </c>
    </row>
    <row r="4179" spans="8:12" x14ac:dyDescent="0.15">
      <c r="H4179" s="68" t="s">
        <v>4764</v>
      </c>
      <c r="K4179" s="68" t="s">
        <v>4764</v>
      </c>
      <c r="L4179" s="68" t="s">
        <v>4764</v>
      </c>
    </row>
    <row r="4180" spans="8:12" x14ac:dyDescent="0.15">
      <c r="H4180" s="68" t="s">
        <v>4765</v>
      </c>
      <c r="K4180" s="68" t="s">
        <v>4765</v>
      </c>
      <c r="L4180" s="68" t="s">
        <v>4765</v>
      </c>
    </row>
    <row r="4181" spans="8:12" x14ac:dyDescent="0.15">
      <c r="H4181" s="68" t="s">
        <v>4766</v>
      </c>
      <c r="K4181" s="68" t="s">
        <v>4766</v>
      </c>
      <c r="L4181" s="68" t="s">
        <v>4766</v>
      </c>
    </row>
    <row r="4182" spans="8:12" x14ac:dyDescent="0.15">
      <c r="H4182" s="68" t="s">
        <v>4767</v>
      </c>
      <c r="K4182" s="68" t="s">
        <v>4767</v>
      </c>
      <c r="L4182" s="68" t="s">
        <v>4767</v>
      </c>
    </row>
    <row r="4183" spans="8:12" x14ac:dyDescent="0.15">
      <c r="H4183" s="68" t="s">
        <v>4768</v>
      </c>
      <c r="K4183" s="68" t="s">
        <v>4768</v>
      </c>
      <c r="L4183" s="68" t="s">
        <v>4768</v>
      </c>
    </row>
    <row r="4184" spans="8:12" x14ac:dyDescent="0.15">
      <c r="H4184" s="68" t="s">
        <v>4769</v>
      </c>
      <c r="K4184" s="68" t="s">
        <v>4769</v>
      </c>
      <c r="L4184" s="68" t="s">
        <v>4769</v>
      </c>
    </row>
    <row r="4185" spans="8:12" x14ac:dyDescent="0.15">
      <c r="H4185" s="68" t="s">
        <v>4770</v>
      </c>
      <c r="K4185" s="68" t="s">
        <v>4770</v>
      </c>
      <c r="L4185" s="68" t="s">
        <v>4770</v>
      </c>
    </row>
    <row r="4186" spans="8:12" x14ac:dyDescent="0.15">
      <c r="H4186" s="68" t="s">
        <v>4771</v>
      </c>
      <c r="K4186" s="68" t="s">
        <v>4771</v>
      </c>
      <c r="L4186" s="68" t="s">
        <v>4771</v>
      </c>
    </row>
    <row r="4187" spans="8:12" x14ac:dyDescent="0.15">
      <c r="H4187" s="68" t="s">
        <v>4772</v>
      </c>
      <c r="K4187" s="68" t="s">
        <v>4772</v>
      </c>
      <c r="L4187" s="68" t="s">
        <v>4772</v>
      </c>
    </row>
    <row r="4188" spans="8:12" x14ac:dyDescent="0.15">
      <c r="H4188" s="68" t="s">
        <v>4773</v>
      </c>
      <c r="K4188" s="68" t="s">
        <v>4773</v>
      </c>
      <c r="L4188" s="68" t="s">
        <v>4773</v>
      </c>
    </row>
    <row r="4189" spans="8:12" x14ac:dyDescent="0.15">
      <c r="H4189" s="68" t="s">
        <v>4774</v>
      </c>
      <c r="K4189" s="68" t="s">
        <v>4774</v>
      </c>
      <c r="L4189" s="68" t="s">
        <v>4774</v>
      </c>
    </row>
    <row r="4190" spans="8:12" x14ac:dyDescent="0.15">
      <c r="H4190" s="68" t="s">
        <v>4775</v>
      </c>
      <c r="K4190" s="68" t="s">
        <v>4775</v>
      </c>
      <c r="L4190" s="68" t="s">
        <v>4775</v>
      </c>
    </row>
    <row r="4191" spans="8:12" x14ac:dyDescent="0.15">
      <c r="H4191" s="68" t="s">
        <v>4776</v>
      </c>
      <c r="K4191" s="68" t="s">
        <v>4776</v>
      </c>
      <c r="L4191" s="68" t="s">
        <v>4776</v>
      </c>
    </row>
    <row r="4192" spans="8:12" x14ac:dyDescent="0.15">
      <c r="H4192" s="68" t="s">
        <v>4777</v>
      </c>
      <c r="K4192" s="68" t="s">
        <v>4777</v>
      </c>
      <c r="L4192" s="68" t="s">
        <v>4777</v>
      </c>
    </row>
    <row r="4193" spans="8:12" x14ac:dyDescent="0.15">
      <c r="H4193" s="68" t="s">
        <v>4778</v>
      </c>
      <c r="K4193" s="68" t="s">
        <v>4778</v>
      </c>
      <c r="L4193" s="68" t="s">
        <v>4778</v>
      </c>
    </row>
    <row r="4194" spans="8:12" x14ac:dyDescent="0.15">
      <c r="H4194" s="68" t="s">
        <v>4779</v>
      </c>
      <c r="K4194" s="68" t="s">
        <v>4779</v>
      </c>
      <c r="L4194" s="68" t="s">
        <v>4779</v>
      </c>
    </row>
    <row r="4195" spans="8:12" x14ac:dyDescent="0.15">
      <c r="H4195" s="68" t="s">
        <v>4780</v>
      </c>
      <c r="K4195" s="68" t="s">
        <v>4780</v>
      </c>
      <c r="L4195" s="68" t="s">
        <v>4780</v>
      </c>
    </row>
    <row r="4196" spans="8:12" x14ac:dyDescent="0.15">
      <c r="H4196" s="68" t="s">
        <v>4781</v>
      </c>
      <c r="K4196" s="68" t="s">
        <v>4781</v>
      </c>
      <c r="L4196" s="68" t="s">
        <v>4781</v>
      </c>
    </row>
    <row r="4197" spans="8:12" x14ac:dyDescent="0.15">
      <c r="H4197" s="68" t="s">
        <v>4782</v>
      </c>
      <c r="K4197" s="68" t="s">
        <v>4782</v>
      </c>
      <c r="L4197" s="68" t="s">
        <v>4782</v>
      </c>
    </row>
    <row r="4198" spans="8:12" x14ac:dyDescent="0.15">
      <c r="H4198" s="68" t="s">
        <v>4783</v>
      </c>
      <c r="K4198" s="68" t="s">
        <v>4783</v>
      </c>
      <c r="L4198" s="68" t="s">
        <v>4783</v>
      </c>
    </row>
    <row r="4199" spans="8:12" x14ac:dyDescent="0.15">
      <c r="H4199" s="68" t="s">
        <v>4784</v>
      </c>
      <c r="K4199" s="68" t="s">
        <v>4784</v>
      </c>
      <c r="L4199" s="68" t="s">
        <v>4784</v>
      </c>
    </row>
    <row r="4200" spans="8:12" x14ac:dyDescent="0.15">
      <c r="H4200" s="68" t="s">
        <v>4785</v>
      </c>
      <c r="K4200" s="68" t="s">
        <v>4785</v>
      </c>
      <c r="L4200" s="68" t="s">
        <v>4785</v>
      </c>
    </row>
    <row r="4201" spans="8:12" x14ac:dyDescent="0.15">
      <c r="H4201" s="68" t="s">
        <v>4786</v>
      </c>
      <c r="K4201" s="68" t="s">
        <v>4786</v>
      </c>
      <c r="L4201" s="68" t="s">
        <v>4786</v>
      </c>
    </row>
    <row r="4202" spans="8:12" x14ac:dyDescent="0.15">
      <c r="H4202" s="68" t="s">
        <v>4787</v>
      </c>
      <c r="K4202" s="68" t="s">
        <v>4787</v>
      </c>
      <c r="L4202" s="68" t="s">
        <v>4787</v>
      </c>
    </row>
    <row r="4203" spans="8:12" x14ac:dyDescent="0.15">
      <c r="H4203" s="68" t="s">
        <v>4788</v>
      </c>
      <c r="K4203" s="68" t="s">
        <v>4788</v>
      </c>
      <c r="L4203" s="68" t="s">
        <v>4788</v>
      </c>
    </row>
    <row r="4204" spans="8:12" x14ac:dyDescent="0.15">
      <c r="H4204" s="68" t="s">
        <v>4789</v>
      </c>
      <c r="K4204" s="68" t="s">
        <v>4789</v>
      </c>
      <c r="L4204" s="68" t="s">
        <v>4789</v>
      </c>
    </row>
    <row r="4205" spans="8:12" x14ac:dyDescent="0.15">
      <c r="H4205" s="68" t="s">
        <v>4790</v>
      </c>
      <c r="K4205" s="68" t="s">
        <v>4790</v>
      </c>
      <c r="L4205" s="68" t="s">
        <v>4790</v>
      </c>
    </row>
    <row r="4206" spans="8:12" x14ac:dyDescent="0.15">
      <c r="H4206" s="68" t="s">
        <v>4791</v>
      </c>
      <c r="K4206" s="68" t="s">
        <v>4791</v>
      </c>
      <c r="L4206" s="68" t="s">
        <v>4791</v>
      </c>
    </row>
    <row r="4207" spans="8:12" x14ac:dyDescent="0.15">
      <c r="H4207" s="68" t="s">
        <v>4792</v>
      </c>
      <c r="K4207" s="68" t="s">
        <v>4792</v>
      </c>
      <c r="L4207" s="68" t="s">
        <v>4792</v>
      </c>
    </row>
    <row r="4208" spans="8:12" x14ac:dyDescent="0.15">
      <c r="H4208" s="68" t="s">
        <v>4793</v>
      </c>
      <c r="K4208" s="68" t="s">
        <v>4793</v>
      </c>
      <c r="L4208" s="68" t="s">
        <v>4793</v>
      </c>
    </row>
    <row r="4209" spans="8:12" x14ac:dyDescent="0.15">
      <c r="H4209" s="68" t="s">
        <v>4794</v>
      </c>
      <c r="K4209" s="68" t="s">
        <v>4794</v>
      </c>
      <c r="L4209" s="68" t="s">
        <v>4794</v>
      </c>
    </row>
    <row r="4210" spans="8:12" x14ac:dyDescent="0.15">
      <c r="H4210" s="68" t="s">
        <v>4795</v>
      </c>
      <c r="K4210" s="68" t="s">
        <v>4795</v>
      </c>
      <c r="L4210" s="68" t="s">
        <v>4795</v>
      </c>
    </row>
    <row r="4211" spans="8:12" x14ac:dyDescent="0.15">
      <c r="H4211" s="68" t="s">
        <v>4796</v>
      </c>
      <c r="K4211" s="68" t="s">
        <v>4796</v>
      </c>
      <c r="L4211" s="68" t="s">
        <v>4796</v>
      </c>
    </row>
    <row r="4212" spans="8:12" x14ac:dyDescent="0.15">
      <c r="H4212" s="68" t="s">
        <v>4797</v>
      </c>
      <c r="K4212" s="68" t="s">
        <v>4797</v>
      </c>
      <c r="L4212" s="68" t="s">
        <v>4797</v>
      </c>
    </row>
    <row r="4213" spans="8:12" x14ac:dyDescent="0.15">
      <c r="H4213" s="68" t="s">
        <v>4798</v>
      </c>
      <c r="K4213" s="68" t="s">
        <v>4798</v>
      </c>
      <c r="L4213" s="68" t="s">
        <v>4798</v>
      </c>
    </row>
    <row r="4214" spans="8:12" x14ac:dyDescent="0.15">
      <c r="H4214" s="68" t="s">
        <v>4799</v>
      </c>
      <c r="K4214" s="68" t="s">
        <v>4799</v>
      </c>
      <c r="L4214" s="68" t="s">
        <v>4799</v>
      </c>
    </row>
    <row r="4215" spans="8:12" x14ac:dyDescent="0.15">
      <c r="H4215" s="68" t="s">
        <v>4800</v>
      </c>
      <c r="K4215" s="68" t="s">
        <v>4800</v>
      </c>
      <c r="L4215" s="68" t="s">
        <v>4800</v>
      </c>
    </row>
    <row r="4216" spans="8:12" x14ac:dyDescent="0.15">
      <c r="H4216" s="68" t="s">
        <v>4801</v>
      </c>
      <c r="K4216" s="68" t="s">
        <v>4801</v>
      </c>
      <c r="L4216" s="68" t="s">
        <v>4801</v>
      </c>
    </row>
    <row r="4217" spans="8:12" x14ac:dyDescent="0.15">
      <c r="H4217" s="68" t="s">
        <v>4802</v>
      </c>
      <c r="K4217" s="68" t="s">
        <v>4802</v>
      </c>
      <c r="L4217" s="68" t="s">
        <v>4802</v>
      </c>
    </row>
    <row r="4218" spans="8:12" x14ac:dyDescent="0.15">
      <c r="H4218" s="68" t="s">
        <v>4803</v>
      </c>
      <c r="K4218" s="68" t="s">
        <v>4803</v>
      </c>
      <c r="L4218" s="68" t="s">
        <v>4803</v>
      </c>
    </row>
    <row r="4219" spans="8:12" x14ac:dyDescent="0.15">
      <c r="H4219" s="68" t="s">
        <v>4804</v>
      </c>
      <c r="K4219" s="68" t="s">
        <v>4804</v>
      </c>
      <c r="L4219" s="68" t="s">
        <v>4804</v>
      </c>
    </row>
    <row r="4220" spans="8:12" x14ac:dyDescent="0.15">
      <c r="H4220" s="68" t="s">
        <v>4805</v>
      </c>
      <c r="K4220" s="68" t="s">
        <v>4805</v>
      </c>
      <c r="L4220" s="68" t="s">
        <v>4805</v>
      </c>
    </row>
    <row r="4221" spans="8:12" x14ac:dyDescent="0.15">
      <c r="H4221" s="68" t="s">
        <v>4806</v>
      </c>
      <c r="K4221" s="68" t="s">
        <v>4806</v>
      </c>
      <c r="L4221" s="68" t="s">
        <v>4806</v>
      </c>
    </row>
    <row r="4222" spans="8:12" x14ac:dyDescent="0.15">
      <c r="H4222" s="68" t="s">
        <v>4807</v>
      </c>
      <c r="K4222" s="68" t="s">
        <v>4807</v>
      </c>
      <c r="L4222" s="68" t="s">
        <v>4807</v>
      </c>
    </row>
    <row r="4223" spans="8:12" x14ac:dyDescent="0.15">
      <c r="H4223" s="68" t="s">
        <v>4808</v>
      </c>
      <c r="K4223" s="68" t="s">
        <v>4808</v>
      </c>
      <c r="L4223" s="68" t="s">
        <v>4808</v>
      </c>
    </row>
    <row r="4224" spans="8:12" x14ac:dyDescent="0.15">
      <c r="H4224" s="68" t="s">
        <v>4809</v>
      </c>
      <c r="K4224" s="68" t="s">
        <v>4809</v>
      </c>
      <c r="L4224" s="68" t="s">
        <v>4809</v>
      </c>
    </row>
    <row r="4225" spans="8:12" x14ac:dyDescent="0.15">
      <c r="H4225" s="68" t="s">
        <v>4810</v>
      </c>
      <c r="K4225" s="68" t="s">
        <v>4810</v>
      </c>
      <c r="L4225" s="68" t="s">
        <v>4810</v>
      </c>
    </row>
    <row r="4226" spans="8:12" x14ac:dyDescent="0.15">
      <c r="H4226" s="68" t="s">
        <v>4811</v>
      </c>
      <c r="K4226" s="68" t="s">
        <v>4811</v>
      </c>
      <c r="L4226" s="68" t="s">
        <v>4811</v>
      </c>
    </row>
    <row r="4227" spans="8:12" x14ac:dyDescent="0.15">
      <c r="H4227" s="68" t="s">
        <v>4812</v>
      </c>
      <c r="K4227" s="68" t="s">
        <v>4812</v>
      </c>
      <c r="L4227" s="68" t="s">
        <v>4812</v>
      </c>
    </row>
    <row r="4228" spans="8:12" x14ac:dyDescent="0.15">
      <c r="H4228" s="68" t="s">
        <v>4813</v>
      </c>
      <c r="K4228" s="68" t="s">
        <v>4813</v>
      </c>
      <c r="L4228" s="68" t="s">
        <v>4813</v>
      </c>
    </row>
    <row r="4229" spans="8:12" x14ac:dyDescent="0.15">
      <c r="H4229" s="68" t="s">
        <v>4814</v>
      </c>
      <c r="K4229" s="68" t="s">
        <v>4814</v>
      </c>
      <c r="L4229" s="68" t="s">
        <v>4814</v>
      </c>
    </row>
    <row r="4230" spans="8:12" x14ac:dyDescent="0.15">
      <c r="H4230" s="68" t="s">
        <v>4815</v>
      </c>
      <c r="K4230" s="68" t="s">
        <v>4815</v>
      </c>
      <c r="L4230" s="68" t="s">
        <v>4815</v>
      </c>
    </row>
    <row r="4231" spans="8:12" x14ac:dyDescent="0.15">
      <c r="H4231" s="68" t="s">
        <v>4816</v>
      </c>
      <c r="K4231" s="68" t="s">
        <v>4816</v>
      </c>
      <c r="L4231" s="68" t="s">
        <v>4816</v>
      </c>
    </row>
    <row r="4232" spans="8:12" x14ac:dyDescent="0.15">
      <c r="H4232" s="68" t="s">
        <v>4817</v>
      </c>
      <c r="K4232" s="68" t="s">
        <v>4817</v>
      </c>
      <c r="L4232" s="68" t="s">
        <v>4817</v>
      </c>
    </row>
    <row r="4233" spans="8:12" x14ac:dyDescent="0.15">
      <c r="H4233" s="68" t="s">
        <v>4818</v>
      </c>
      <c r="K4233" s="68" t="s">
        <v>4818</v>
      </c>
      <c r="L4233" s="68" t="s">
        <v>4818</v>
      </c>
    </row>
  </sheetData>
  <phoneticPr fontId="3"/>
  <pageMargins left="0.7" right="0.7" top="0.75" bottom="0.75" header="0.3" footer="0.3"/>
  <pageSetup paperSize="9" scale="97"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134"/>
  <sheetViews>
    <sheetView topLeftCell="A4" workbookViewId="0">
      <selection activeCell="C26" sqref="C26"/>
    </sheetView>
  </sheetViews>
  <sheetFormatPr defaultColWidth="9" defaultRowHeight="12" x14ac:dyDescent="0.15"/>
  <cols>
    <col min="1" max="1" width="16.125" style="110" customWidth="1"/>
    <col min="2" max="2" width="16.625" style="110" bestFit="1" customWidth="1"/>
    <col min="3" max="3" width="146.125" style="110" bestFit="1" customWidth="1"/>
    <col min="4" max="16384" width="9" style="110"/>
  </cols>
  <sheetData>
    <row r="1" spans="1:3" x14ac:dyDescent="0.15">
      <c r="B1" s="110" t="s">
        <v>4819</v>
      </c>
    </row>
    <row r="2" spans="1:3" x14ac:dyDescent="0.15">
      <c r="A2" s="111" t="s">
        <v>4820</v>
      </c>
      <c r="B2" s="111" t="s">
        <v>4821</v>
      </c>
      <c r="C2" s="111" t="s">
        <v>4822</v>
      </c>
    </row>
    <row r="3" spans="1:3" x14ac:dyDescent="0.15">
      <c r="A3" s="114"/>
      <c r="B3" s="114" t="s">
        <v>4823</v>
      </c>
      <c r="C3" s="112" t="s">
        <v>4824</v>
      </c>
    </row>
    <row r="4" spans="1:3" x14ac:dyDescent="0.15">
      <c r="A4" s="119" t="s">
        <v>4825</v>
      </c>
      <c r="B4" s="114" t="s">
        <v>4826</v>
      </c>
      <c r="C4" s="112" t="s">
        <v>4827</v>
      </c>
    </row>
    <row r="5" spans="1:3" x14ac:dyDescent="0.15">
      <c r="A5" s="120"/>
      <c r="B5" s="114" t="s">
        <v>4828</v>
      </c>
      <c r="C5" s="112" t="s">
        <v>4829</v>
      </c>
    </row>
    <row r="6" spans="1:3" x14ac:dyDescent="0.15">
      <c r="A6" s="119" t="s">
        <v>4830</v>
      </c>
      <c r="B6" s="114" t="s">
        <v>4831</v>
      </c>
      <c r="C6" s="112" t="s">
        <v>4832</v>
      </c>
    </row>
    <row r="7" spans="1:3" x14ac:dyDescent="0.15">
      <c r="A7" s="121"/>
      <c r="B7" s="114" t="s">
        <v>4833</v>
      </c>
      <c r="C7" s="113" t="s">
        <v>4834</v>
      </c>
    </row>
    <row r="8" spans="1:3" x14ac:dyDescent="0.15">
      <c r="A8" s="120"/>
      <c r="B8" s="114" t="s">
        <v>4835</v>
      </c>
      <c r="C8" s="112" t="s">
        <v>4836</v>
      </c>
    </row>
    <row r="9" spans="1:3" x14ac:dyDescent="0.15">
      <c r="A9" s="119" t="s">
        <v>4837</v>
      </c>
      <c r="B9" s="114" t="s">
        <v>4838</v>
      </c>
      <c r="C9" s="112" t="s">
        <v>4839</v>
      </c>
    </row>
    <row r="10" spans="1:3" x14ac:dyDescent="0.15">
      <c r="A10" s="121"/>
      <c r="B10" s="114" t="s">
        <v>4840</v>
      </c>
      <c r="C10" s="112" t="s">
        <v>4841</v>
      </c>
    </row>
    <row r="11" spans="1:3" x14ac:dyDescent="0.15">
      <c r="A11" s="121"/>
      <c r="B11" s="114" t="s">
        <v>4842</v>
      </c>
      <c r="C11" s="112" t="s">
        <v>4843</v>
      </c>
    </row>
    <row r="12" spans="1:3" x14ac:dyDescent="0.15">
      <c r="A12" s="121"/>
      <c r="B12" s="114" t="s">
        <v>4844</v>
      </c>
      <c r="C12" s="112" t="s">
        <v>4845</v>
      </c>
    </row>
    <row r="13" spans="1:3" x14ac:dyDescent="0.15">
      <c r="A13" s="120"/>
      <c r="B13" s="114" t="s">
        <v>4846</v>
      </c>
      <c r="C13" s="112" t="s">
        <v>4847</v>
      </c>
    </row>
    <row r="14" spans="1:3" x14ac:dyDescent="0.15">
      <c r="A14" s="119" t="s">
        <v>4848</v>
      </c>
      <c r="B14" s="114" t="s">
        <v>4849</v>
      </c>
      <c r="C14" s="112" t="s">
        <v>4850</v>
      </c>
    </row>
    <row r="15" spans="1:3" x14ac:dyDescent="0.15">
      <c r="A15" s="121"/>
      <c r="B15" s="114" t="s">
        <v>4851</v>
      </c>
      <c r="C15" s="112" t="s">
        <v>4852</v>
      </c>
    </row>
    <row r="16" spans="1:3" x14ac:dyDescent="0.15">
      <c r="A16" s="121"/>
      <c r="B16" s="114" t="s">
        <v>4853</v>
      </c>
      <c r="C16" s="112" t="s">
        <v>4854</v>
      </c>
    </row>
    <row r="17" spans="1:3" x14ac:dyDescent="0.15">
      <c r="A17" s="121"/>
      <c r="B17" s="114" t="s">
        <v>4855</v>
      </c>
      <c r="C17" s="112" t="s">
        <v>4856</v>
      </c>
    </row>
    <row r="18" spans="1:3" x14ac:dyDescent="0.15">
      <c r="A18" s="121"/>
      <c r="B18" s="114" t="s">
        <v>4857</v>
      </c>
      <c r="C18" s="112" t="s">
        <v>4858</v>
      </c>
    </row>
    <row r="19" spans="1:3" x14ac:dyDescent="0.15">
      <c r="A19" s="121"/>
      <c r="B19" s="114" t="s">
        <v>4859</v>
      </c>
      <c r="C19" s="112" t="s">
        <v>4860</v>
      </c>
    </row>
    <row r="20" spans="1:3" x14ac:dyDescent="0.15">
      <c r="A20" s="121"/>
      <c r="B20" s="114" t="s">
        <v>4861</v>
      </c>
      <c r="C20" s="112" t="s">
        <v>4862</v>
      </c>
    </row>
    <row r="21" spans="1:3" x14ac:dyDescent="0.15">
      <c r="A21" s="121"/>
      <c r="B21" s="114" t="s">
        <v>4863</v>
      </c>
      <c r="C21" s="112" t="s">
        <v>4864</v>
      </c>
    </row>
    <row r="22" spans="1:3" x14ac:dyDescent="0.15">
      <c r="A22" s="121"/>
      <c r="B22" s="114" t="s">
        <v>4865</v>
      </c>
      <c r="C22" s="112" t="s">
        <v>4866</v>
      </c>
    </row>
    <row r="23" spans="1:3" x14ac:dyDescent="0.15">
      <c r="A23" s="121"/>
      <c r="B23" s="114" t="s">
        <v>4867</v>
      </c>
      <c r="C23" s="112" t="s">
        <v>4868</v>
      </c>
    </row>
    <row r="24" spans="1:3" x14ac:dyDescent="0.15">
      <c r="A24" s="121"/>
      <c r="B24" s="114" t="s">
        <v>4869</v>
      </c>
      <c r="C24" s="112" t="s">
        <v>4870</v>
      </c>
    </row>
    <row r="25" spans="1:3" x14ac:dyDescent="0.15">
      <c r="A25" s="121"/>
      <c r="B25" s="114" t="s">
        <v>4871</v>
      </c>
      <c r="C25" s="112" t="s">
        <v>4872</v>
      </c>
    </row>
    <row r="26" spans="1:3" x14ac:dyDescent="0.15">
      <c r="A26" s="121"/>
      <c r="B26" s="114" t="s">
        <v>4873</v>
      </c>
      <c r="C26" s="112" t="s">
        <v>4874</v>
      </c>
    </row>
    <row r="27" spans="1:3" x14ac:dyDescent="0.15">
      <c r="A27" s="121"/>
      <c r="B27" s="114" t="s">
        <v>4875</v>
      </c>
      <c r="C27" s="112" t="s">
        <v>4876</v>
      </c>
    </row>
    <row r="28" spans="1:3" x14ac:dyDescent="0.15">
      <c r="A28" s="121"/>
      <c r="B28" s="114" t="s">
        <v>4877</v>
      </c>
      <c r="C28" s="112" t="s">
        <v>4878</v>
      </c>
    </row>
    <row r="29" spans="1:3" x14ac:dyDescent="0.15">
      <c r="A29" s="121"/>
      <c r="B29" s="114" t="s">
        <v>4879</v>
      </c>
      <c r="C29" s="112" t="s">
        <v>4880</v>
      </c>
    </row>
    <row r="30" spans="1:3" x14ac:dyDescent="0.15">
      <c r="A30" s="121"/>
      <c r="B30" s="114" t="s">
        <v>4881</v>
      </c>
      <c r="C30" s="112" t="s">
        <v>4882</v>
      </c>
    </row>
    <row r="31" spans="1:3" x14ac:dyDescent="0.15">
      <c r="A31" s="121"/>
      <c r="B31" s="114" t="s">
        <v>4883</v>
      </c>
      <c r="C31" s="112" t="s">
        <v>4884</v>
      </c>
    </row>
    <row r="32" spans="1:3" x14ac:dyDescent="0.15">
      <c r="A32" s="121"/>
      <c r="B32" s="114" t="s">
        <v>4885</v>
      </c>
      <c r="C32" s="112" t="s">
        <v>4886</v>
      </c>
    </row>
    <row r="33" spans="1:3" x14ac:dyDescent="0.15">
      <c r="A33" s="121"/>
      <c r="B33" s="114" t="s">
        <v>4887</v>
      </c>
      <c r="C33" s="112" t="s">
        <v>4888</v>
      </c>
    </row>
    <row r="34" spans="1:3" x14ac:dyDescent="0.15">
      <c r="A34" s="121"/>
      <c r="B34" s="114" t="s">
        <v>4889</v>
      </c>
      <c r="C34" s="112" t="s">
        <v>4890</v>
      </c>
    </row>
    <row r="35" spans="1:3" x14ac:dyDescent="0.15">
      <c r="A35" s="121"/>
      <c r="B35" s="114" t="s">
        <v>4891</v>
      </c>
      <c r="C35" s="112" t="s">
        <v>4892</v>
      </c>
    </row>
    <row r="36" spans="1:3" x14ac:dyDescent="0.15">
      <c r="A36" s="121"/>
      <c r="B36" s="114" t="s">
        <v>4893</v>
      </c>
      <c r="C36" s="112" t="s">
        <v>4894</v>
      </c>
    </row>
    <row r="37" spans="1:3" x14ac:dyDescent="0.15">
      <c r="A37" s="121"/>
      <c r="B37" s="114" t="s">
        <v>4895</v>
      </c>
      <c r="C37" s="112" t="s">
        <v>4896</v>
      </c>
    </row>
    <row r="38" spans="1:3" x14ac:dyDescent="0.15">
      <c r="A38" s="121"/>
      <c r="B38" s="114" t="s">
        <v>4897</v>
      </c>
      <c r="C38" s="112" t="s">
        <v>4898</v>
      </c>
    </row>
    <row r="39" spans="1:3" x14ac:dyDescent="0.15">
      <c r="A39" s="121"/>
      <c r="B39" s="114" t="s">
        <v>4899</v>
      </c>
      <c r="C39" s="112" t="s">
        <v>4900</v>
      </c>
    </row>
    <row r="40" spans="1:3" x14ac:dyDescent="0.15">
      <c r="A40" s="121"/>
      <c r="B40" s="114" t="s">
        <v>4901</v>
      </c>
      <c r="C40" s="112" t="s">
        <v>4902</v>
      </c>
    </row>
    <row r="41" spans="1:3" x14ac:dyDescent="0.15">
      <c r="A41" s="121"/>
      <c r="B41" s="114" t="s">
        <v>4903</v>
      </c>
      <c r="C41" s="112" t="s">
        <v>4904</v>
      </c>
    </row>
    <row r="42" spans="1:3" x14ac:dyDescent="0.15">
      <c r="A42" s="121"/>
      <c r="B42" s="114" t="s">
        <v>4905</v>
      </c>
      <c r="C42" s="112" t="s">
        <v>4906</v>
      </c>
    </row>
    <row r="43" spans="1:3" x14ac:dyDescent="0.15">
      <c r="A43" s="121"/>
      <c r="B43" s="114" t="s">
        <v>4907</v>
      </c>
      <c r="C43" s="112" t="s">
        <v>4908</v>
      </c>
    </row>
    <row r="44" spans="1:3" x14ac:dyDescent="0.15">
      <c r="A44" s="121"/>
      <c r="B44" s="114" t="s">
        <v>4909</v>
      </c>
      <c r="C44" s="112" t="s">
        <v>4910</v>
      </c>
    </row>
    <row r="45" spans="1:3" x14ac:dyDescent="0.15">
      <c r="A45" s="121"/>
      <c r="B45" s="114" t="s">
        <v>4911</v>
      </c>
      <c r="C45" s="112" t="s">
        <v>4912</v>
      </c>
    </row>
    <row r="46" spans="1:3" x14ac:dyDescent="0.15">
      <c r="A46" s="120"/>
      <c r="B46" s="114" t="s">
        <v>4913</v>
      </c>
      <c r="C46" s="112" t="s">
        <v>4914</v>
      </c>
    </row>
    <row r="47" spans="1:3" x14ac:dyDescent="0.15">
      <c r="A47" s="114"/>
      <c r="B47" s="114" t="s">
        <v>4915</v>
      </c>
      <c r="C47" s="112" t="s">
        <v>4916</v>
      </c>
    </row>
    <row r="48" spans="1:3" x14ac:dyDescent="0.15">
      <c r="A48" s="115"/>
      <c r="B48" s="115"/>
    </row>
    <row r="49" spans="1:2" x14ac:dyDescent="0.15">
      <c r="A49" s="115"/>
      <c r="B49" s="115"/>
    </row>
    <row r="50" spans="1:2" x14ac:dyDescent="0.15">
      <c r="A50" s="115"/>
      <c r="B50" s="115"/>
    </row>
    <row r="51" spans="1:2" x14ac:dyDescent="0.15">
      <c r="A51" s="115"/>
      <c r="B51" s="115"/>
    </row>
    <row r="52" spans="1:2" x14ac:dyDescent="0.15">
      <c r="A52" s="115"/>
      <c r="B52" s="115"/>
    </row>
    <row r="53" spans="1:2" x14ac:dyDescent="0.15">
      <c r="A53" s="115"/>
      <c r="B53" s="115"/>
    </row>
    <row r="54" spans="1:2" x14ac:dyDescent="0.15">
      <c r="A54" s="115"/>
      <c r="B54" s="115"/>
    </row>
    <row r="55" spans="1:2" x14ac:dyDescent="0.15">
      <c r="A55" s="115"/>
      <c r="B55" s="115"/>
    </row>
    <row r="56" spans="1:2" x14ac:dyDescent="0.15">
      <c r="A56" s="115"/>
      <c r="B56" s="115"/>
    </row>
    <row r="57" spans="1:2" x14ac:dyDescent="0.15">
      <c r="A57" s="115"/>
      <c r="B57" s="115"/>
    </row>
    <row r="58" spans="1:2" x14ac:dyDescent="0.15">
      <c r="A58" s="115"/>
      <c r="B58" s="115"/>
    </row>
    <row r="59" spans="1:2" x14ac:dyDescent="0.15">
      <c r="A59" s="115"/>
      <c r="B59" s="115"/>
    </row>
    <row r="60" spans="1:2" x14ac:dyDescent="0.15">
      <c r="A60" s="115"/>
      <c r="B60" s="115"/>
    </row>
    <row r="61" spans="1:2" x14ac:dyDescent="0.15">
      <c r="A61" s="115"/>
      <c r="B61" s="115"/>
    </row>
    <row r="62" spans="1:2" x14ac:dyDescent="0.15">
      <c r="A62" s="115"/>
      <c r="B62" s="115"/>
    </row>
    <row r="63" spans="1:2" x14ac:dyDescent="0.15">
      <c r="A63" s="115"/>
      <c r="B63" s="115"/>
    </row>
    <row r="64" spans="1:2" x14ac:dyDescent="0.15">
      <c r="A64" s="115"/>
      <c r="B64" s="115"/>
    </row>
    <row r="65" spans="1:2" x14ac:dyDescent="0.15">
      <c r="A65" s="115"/>
      <c r="B65" s="115"/>
    </row>
    <row r="66" spans="1:2" x14ac:dyDescent="0.15">
      <c r="A66" s="115"/>
      <c r="B66" s="115"/>
    </row>
    <row r="67" spans="1:2" x14ac:dyDescent="0.15">
      <c r="A67" s="115"/>
      <c r="B67" s="115"/>
    </row>
    <row r="68" spans="1:2" x14ac:dyDescent="0.15">
      <c r="A68" s="115"/>
      <c r="B68" s="115"/>
    </row>
    <row r="69" spans="1:2" x14ac:dyDescent="0.15">
      <c r="A69" s="115"/>
      <c r="B69" s="115"/>
    </row>
    <row r="70" spans="1:2" x14ac:dyDescent="0.15">
      <c r="A70" s="115"/>
      <c r="B70" s="115"/>
    </row>
    <row r="71" spans="1:2" x14ac:dyDescent="0.15">
      <c r="A71" s="115"/>
      <c r="B71" s="115"/>
    </row>
    <row r="72" spans="1:2" x14ac:dyDescent="0.15">
      <c r="A72" s="115"/>
      <c r="B72" s="115"/>
    </row>
    <row r="73" spans="1:2" x14ac:dyDescent="0.15">
      <c r="A73" s="115"/>
      <c r="B73" s="115"/>
    </row>
    <row r="74" spans="1:2" x14ac:dyDescent="0.15">
      <c r="A74" s="115"/>
      <c r="B74" s="115"/>
    </row>
    <row r="75" spans="1:2" x14ac:dyDescent="0.15">
      <c r="A75" s="115"/>
      <c r="B75" s="115"/>
    </row>
    <row r="76" spans="1:2" x14ac:dyDescent="0.15">
      <c r="A76" s="115"/>
      <c r="B76" s="115"/>
    </row>
    <row r="77" spans="1:2" x14ac:dyDescent="0.15">
      <c r="A77" s="115"/>
      <c r="B77" s="115"/>
    </row>
    <row r="78" spans="1:2" x14ac:dyDescent="0.15">
      <c r="A78" s="115"/>
      <c r="B78" s="115"/>
    </row>
    <row r="79" spans="1:2" x14ac:dyDescent="0.15">
      <c r="A79" s="115"/>
      <c r="B79" s="115"/>
    </row>
    <row r="80" spans="1:2" x14ac:dyDescent="0.15">
      <c r="A80" s="115"/>
      <c r="B80" s="115"/>
    </row>
    <row r="81" spans="1:2" x14ac:dyDescent="0.15">
      <c r="A81" s="115"/>
      <c r="B81" s="115"/>
    </row>
    <row r="82" spans="1:2" x14ac:dyDescent="0.15">
      <c r="A82" s="115"/>
      <c r="B82" s="115"/>
    </row>
    <row r="83" spans="1:2" x14ac:dyDescent="0.15">
      <c r="A83" s="115"/>
      <c r="B83" s="115"/>
    </row>
    <row r="84" spans="1:2" x14ac:dyDescent="0.15">
      <c r="A84" s="115"/>
      <c r="B84" s="115"/>
    </row>
    <row r="85" spans="1:2" x14ac:dyDescent="0.15">
      <c r="A85" s="115"/>
      <c r="B85" s="115"/>
    </row>
    <row r="86" spans="1:2" x14ac:dyDescent="0.15">
      <c r="A86" s="115"/>
      <c r="B86" s="115"/>
    </row>
    <row r="87" spans="1:2" x14ac:dyDescent="0.15">
      <c r="A87" s="115"/>
      <c r="B87" s="115"/>
    </row>
    <row r="88" spans="1:2" x14ac:dyDescent="0.15">
      <c r="A88" s="115"/>
      <c r="B88" s="115"/>
    </row>
    <row r="89" spans="1:2" x14ac:dyDescent="0.15">
      <c r="A89" s="115"/>
      <c r="B89" s="115"/>
    </row>
    <row r="90" spans="1:2" x14ac:dyDescent="0.15">
      <c r="A90" s="115"/>
      <c r="B90" s="115"/>
    </row>
    <row r="91" spans="1:2" x14ac:dyDescent="0.15">
      <c r="A91" s="115"/>
      <c r="B91" s="115"/>
    </row>
    <row r="92" spans="1:2" x14ac:dyDescent="0.15">
      <c r="A92" s="115"/>
      <c r="B92" s="115"/>
    </row>
    <row r="93" spans="1:2" x14ac:dyDescent="0.15">
      <c r="A93" s="115"/>
      <c r="B93" s="115"/>
    </row>
    <row r="94" spans="1:2" x14ac:dyDescent="0.15">
      <c r="A94" s="115"/>
      <c r="B94" s="115"/>
    </row>
    <row r="95" spans="1:2" x14ac:dyDescent="0.15">
      <c r="A95" s="115"/>
      <c r="B95" s="115"/>
    </row>
    <row r="96" spans="1:2" x14ac:dyDescent="0.15">
      <c r="A96" s="115"/>
      <c r="B96" s="115"/>
    </row>
    <row r="97" spans="1:2" x14ac:dyDescent="0.15">
      <c r="A97" s="115"/>
      <c r="B97" s="115"/>
    </row>
    <row r="98" spans="1:2" x14ac:dyDescent="0.15">
      <c r="A98" s="115"/>
      <c r="B98" s="115"/>
    </row>
    <row r="99" spans="1:2" x14ac:dyDescent="0.15">
      <c r="A99" s="115"/>
      <c r="B99" s="115"/>
    </row>
    <row r="100" spans="1:2" x14ac:dyDescent="0.15">
      <c r="A100" s="115"/>
      <c r="B100" s="115"/>
    </row>
    <row r="101" spans="1:2" x14ac:dyDescent="0.15">
      <c r="A101" s="115"/>
      <c r="B101" s="115"/>
    </row>
    <row r="102" spans="1:2" x14ac:dyDescent="0.15">
      <c r="A102" s="115"/>
      <c r="B102" s="115"/>
    </row>
    <row r="103" spans="1:2" x14ac:dyDescent="0.15">
      <c r="A103" s="115"/>
      <c r="B103" s="115"/>
    </row>
    <row r="104" spans="1:2" x14ac:dyDescent="0.15">
      <c r="A104" s="115"/>
      <c r="B104" s="115"/>
    </row>
    <row r="105" spans="1:2" x14ac:dyDescent="0.15">
      <c r="A105" s="115"/>
      <c r="B105" s="115"/>
    </row>
    <row r="106" spans="1:2" x14ac:dyDescent="0.15">
      <c r="A106" s="115"/>
      <c r="B106" s="115"/>
    </row>
    <row r="107" spans="1:2" x14ac:dyDescent="0.15">
      <c r="A107" s="115"/>
      <c r="B107" s="115"/>
    </row>
    <row r="108" spans="1:2" x14ac:dyDescent="0.15">
      <c r="A108" s="115"/>
      <c r="B108" s="115"/>
    </row>
    <row r="109" spans="1:2" x14ac:dyDescent="0.15">
      <c r="A109" s="115"/>
      <c r="B109" s="115"/>
    </row>
    <row r="110" spans="1:2" x14ac:dyDescent="0.15">
      <c r="A110" s="115"/>
      <c r="B110" s="115"/>
    </row>
    <row r="111" spans="1:2" x14ac:dyDescent="0.15">
      <c r="A111" s="115"/>
      <c r="B111" s="115"/>
    </row>
    <row r="112" spans="1:2" x14ac:dyDescent="0.15">
      <c r="A112" s="115"/>
      <c r="B112" s="115"/>
    </row>
    <row r="113" spans="1:2" x14ac:dyDescent="0.15">
      <c r="A113" s="115"/>
      <c r="B113" s="115"/>
    </row>
    <row r="114" spans="1:2" x14ac:dyDescent="0.15">
      <c r="A114" s="115"/>
      <c r="B114" s="115"/>
    </row>
    <row r="115" spans="1:2" x14ac:dyDescent="0.15">
      <c r="A115" s="115"/>
      <c r="B115" s="115"/>
    </row>
    <row r="116" spans="1:2" x14ac:dyDescent="0.15">
      <c r="B116" s="115"/>
    </row>
    <row r="117" spans="1:2" x14ac:dyDescent="0.15">
      <c r="B117" s="115"/>
    </row>
    <row r="118" spans="1:2" x14ac:dyDescent="0.15">
      <c r="B118" s="115"/>
    </row>
    <row r="119" spans="1:2" x14ac:dyDescent="0.15">
      <c r="B119" s="115"/>
    </row>
    <row r="120" spans="1:2" x14ac:dyDescent="0.15">
      <c r="B120" s="115"/>
    </row>
    <row r="121" spans="1:2" x14ac:dyDescent="0.15">
      <c r="B121" s="115"/>
    </row>
    <row r="122" spans="1:2" x14ac:dyDescent="0.15">
      <c r="B122" s="115"/>
    </row>
    <row r="123" spans="1:2" x14ac:dyDescent="0.15">
      <c r="B123" s="115"/>
    </row>
    <row r="124" spans="1:2" x14ac:dyDescent="0.15">
      <c r="B124" s="115"/>
    </row>
    <row r="125" spans="1:2" x14ac:dyDescent="0.15">
      <c r="B125" s="115"/>
    </row>
    <row r="126" spans="1:2" x14ac:dyDescent="0.15">
      <c r="B126" s="115"/>
    </row>
    <row r="127" spans="1:2" x14ac:dyDescent="0.15">
      <c r="B127" s="115"/>
    </row>
    <row r="128" spans="1:2" x14ac:dyDescent="0.15">
      <c r="B128" s="115"/>
    </row>
    <row r="129" spans="2:2" x14ac:dyDescent="0.15">
      <c r="B129" s="115"/>
    </row>
    <row r="130" spans="2:2" x14ac:dyDescent="0.15">
      <c r="B130" s="115"/>
    </row>
    <row r="131" spans="2:2" x14ac:dyDescent="0.15">
      <c r="B131" s="115"/>
    </row>
    <row r="132" spans="2:2" x14ac:dyDescent="0.15">
      <c r="B132" s="115"/>
    </row>
    <row r="133" spans="2:2" x14ac:dyDescent="0.15">
      <c r="B133" s="115"/>
    </row>
    <row r="134" spans="2:2" x14ac:dyDescent="0.15">
      <c r="B134" s="115"/>
    </row>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総括分析データ </vt:lpstr>
      <vt:lpstr>エラー確認シート</vt:lpstr>
      <vt:lpstr>実施計画書からの貼付用</vt:lpstr>
      <vt:lpstr>インポート</vt:lpstr>
      <vt:lpstr>エラーリスト</vt:lpstr>
      <vt:lpstr>反映・確認シート</vt:lpstr>
      <vt:lpstr>プルダウンリスト</vt:lpstr>
      <vt:lpstr>入力規制リスト</vt:lpstr>
      <vt:lpstr>'総括分析データ '!Print_Area</vt:lpstr>
      <vt:lpstr>モーダル</vt:lpstr>
      <vt:lpstr>荷姿</vt:lpstr>
      <vt:lpstr>取得時期</vt:lpstr>
      <vt:lpstr>天候</vt:lpstr>
      <vt:lpstr>燃料の種類</vt:lpstr>
      <vt:lpstr>プルダウンリスト!輸送形態</vt:lpstr>
      <vt:lpstr>輸送形態</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2022-09-28T03:03:40Z</dcterms:created>
  <dcterms:modified xsi:type="dcterms:W3CDTF">2022-12-19T01:00:48Z</dcterms:modified>
  <cp:category/>
  <cp:contentStatus/>
</cp:coreProperties>
</file>