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workbookProtection workbookAlgorithmName="SHA-512" workbookHashValue="liVNIvMoio1VfYNhJRMEB6eQ62+QZ4Tuc6mC3FtLUARP+5eHKeV3P9qKpjGmkcgCPjCwRFf6TaSfHZzBEsyijQ==" workbookSaltValue="mhgFA3Y1cN5bZyYKdFNyCA==" workbookSpinCount="100000" lockStructure="1"/>
  <bookViews>
    <workbookView xWindow="-120" yWindow="-120" windowWidth="29040" windowHeight="15840"/>
  </bookViews>
  <sheets>
    <sheet name="実施計画書" sheetId="27" r:id="rId1"/>
    <sheet name="エラー確認シート" sheetId="45" r:id="rId2"/>
    <sheet name="反映・チェックシート" sheetId="41" state="hidden" r:id="rId3"/>
    <sheet name="エラー一覧" sheetId="42" state="hidden" r:id="rId4"/>
    <sheet name="実施計画 _記入時の注意" sheetId="43" state="hidden" r:id="rId5"/>
    <sheet name="輸送品目" sheetId="37" r:id="rId6"/>
    <sheet name="インポート" sheetId="46" state="hidden" r:id="rId7"/>
    <sheet name="リスト" sheetId="9" state="hidden" r:id="rId8"/>
    <sheet name="入力規制" sheetId="44" state="hidden" r:id="rId9"/>
  </sheets>
  <definedNames>
    <definedName name="_xlnm._FilterDatabase" localSheetId="8" hidden="1">入力規制!$A$1:$A$21</definedName>
    <definedName name="_xlnm.Print_Area" localSheetId="0">実施計画書!$A$1:$AU$117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J68" i="43" l="1"/>
  <c r="AJ71" i="43"/>
  <c r="Q83" i="43"/>
  <c r="Q84" i="43"/>
  <c r="Q85" i="43"/>
  <c r="Q86" i="43"/>
  <c r="J103" i="43"/>
  <c r="AC103" i="43"/>
  <c r="F43" i="41"/>
  <c r="B35" i="46" s="1"/>
  <c r="AJ74" i="43" l="1"/>
  <c r="AU76" i="43"/>
  <c r="AU74" i="43"/>
  <c r="AJ76" i="43"/>
  <c r="I75" i="41"/>
  <c r="B62" i="46" s="1"/>
  <c r="C75" i="41"/>
  <c r="B49" i="46" s="1"/>
  <c r="A67" i="42"/>
  <c r="C67" i="42" s="1"/>
  <c r="I53" i="41"/>
  <c r="C53" i="41"/>
  <c r="B42" i="46" s="1"/>
  <c r="A31" i="42" l="1"/>
  <c r="B31" i="42" s="1"/>
  <c r="B55" i="46"/>
  <c r="A30" i="42"/>
  <c r="B67" i="42"/>
  <c r="A54" i="42"/>
  <c r="A55" i="42"/>
  <c r="A32" i="42"/>
  <c r="C32" i="42" s="1"/>
  <c r="T3" i="41"/>
  <c r="C99" i="41"/>
  <c r="B25" i="46" l="1"/>
  <c r="B30" i="42"/>
  <c r="B55" i="42"/>
  <c r="B54" i="42"/>
  <c r="J100" i="27"/>
  <c r="AC100" i="27"/>
  <c r="Q83" i="27"/>
  <c r="Q82" i="27" l="1"/>
  <c r="Q81" i="27"/>
  <c r="Q80" i="27"/>
  <c r="I92" i="41" l="1"/>
  <c r="B65" i="46" s="1"/>
  <c r="I94" i="41"/>
  <c r="B66" i="46" s="1"/>
  <c r="C94" i="41"/>
  <c r="B53" i="46" s="1"/>
  <c r="C92" i="41"/>
  <c r="G92" i="41" l="1"/>
  <c r="B52" i="46"/>
  <c r="G94" i="41"/>
  <c r="C96" i="41"/>
  <c r="I96" i="41"/>
  <c r="A69" i="42"/>
  <c r="A70" i="42"/>
  <c r="M92" i="41"/>
  <c r="A68" i="42"/>
  <c r="B68" i="42" s="1"/>
  <c r="A66" i="42"/>
  <c r="A59" i="42"/>
  <c r="M94" i="41"/>
  <c r="A58" i="42"/>
  <c r="A63" i="42"/>
  <c r="B63" i="42" s="1"/>
  <c r="A62" i="42"/>
  <c r="A60" i="42"/>
  <c r="A61" i="42"/>
  <c r="I83" i="41"/>
  <c r="C83" i="41"/>
  <c r="A71" i="42" l="1"/>
  <c r="C71" i="42" s="1"/>
  <c r="B67" i="46"/>
  <c r="A64" i="42"/>
  <c r="B64" i="42" s="1"/>
  <c r="B54" i="46"/>
  <c r="A57" i="42"/>
  <c r="B57" i="42" s="1"/>
  <c r="B64" i="46"/>
  <c r="A56" i="42"/>
  <c r="B56" i="42" s="1"/>
  <c r="B51" i="46"/>
  <c r="B60" i="42"/>
  <c r="B62" i="42"/>
  <c r="B70" i="42"/>
  <c r="B69" i="42"/>
  <c r="C59" i="42"/>
  <c r="B59" i="42"/>
  <c r="B58" i="42"/>
  <c r="B61" i="42"/>
  <c r="B66" i="42"/>
  <c r="A65" i="42"/>
  <c r="B65" i="42" s="1"/>
  <c r="A72" i="42"/>
  <c r="B72" i="42" s="1"/>
  <c r="K68" i="41"/>
  <c r="B61" i="46" s="1"/>
  <c r="K66" i="41"/>
  <c r="B60" i="46" s="1"/>
  <c r="K64" i="41"/>
  <c r="B59" i="46" s="1"/>
  <c r="K62" i="41"/>
  <c r="B58" i="46" s="1"/>
  <c r="K60" i="41"/>
  <c r="K58" i="41"/>
  <c r="B56" i="46" s="1"/>
  <c r="C68" i="41"/>
  <c r="B48" i="46" s="1"/>
  <c r="C66" i="41"/>
  <c r="B47" i="46" s="1"/>
  <c r="C64" i="41"/>
  <c r="B46" i="46" s="1"/>
  <c r="C62" i="41"/>
  <c r="B45" i="46" s="1"/>
  <c r="C60" i="41"/>
  <c r="B44" i="46" s="1"/>
  <c r="C58" i="41"/>
  <c r="B43" i="46" s="1"/>
  <c r="B71" i="42" l="1"/>
  <c r="C64" i="42"/>
  <c r="Q60" i="41"/>
  <c r="B57" i="46"/>
  <c r="A38" i="42"/>
  <c r="A37" i="42"/>
  <c r="A39" i="42"/>
  <c r="A50" i="42"/>
  <c r="I58" i="41"/>
  <c r="A41" i="42"/>
  <c r="B41" i="42" s="1"/>
  <c r="O58" i="41"/>
  <c r="Q58" i="41"/>
  <c r="O68" i="41"/>
  <c r="Q68" i="41"/>
  <c r="A51" i="42"/>
  <c r="O66" i="41"/>
  <c r="Q66" i="41"/>
  <c r="A49" i="42"/>
  <c r="A46" i="42"/>
  <c r="A48" i="42"/>
  <c r="Q64" i="41"/>
  <c r="O64" i="41"/>
  <c r="A47" i="42"/>
  <c r="Q62" i="41"/>
  <c r="A45" i="42"/>
  <c r="O62" i="41"/>
  <c r="O60" i="41"/>
  <c r="A40" i="42"/>
  <c r="I60" i="41"/>
  <c r="I62" i="41"/>
  <c r="I66" i="41"/>
  <c r="G66" i="41"/>
  <c r="I64" i="41"/>
  <c r="G64" i="41"/>
  <c r="I68" i="41"/>
  <c r="G68" i="41"/>
  <c r="G60" i="41"/>
  <c r="G62" i="41"/>
  <c r="G58" i="41"/>
  <c r="A33" i="42"/>
  <c r="F45" i="41"/>
  <c r="A26" i="42"/>
  <c r="C45" i="41"/>
  <c r="C43" i="41"/>
  <c r="B34" i="46" s="1"/>
  <c r="A28" i="42" l="1"/>
  <c r="B38" i="46"/>
  <c r="A27" i="42"/>
  <c r="B37" i="46"/>
  <c r="A35" i="42"/>
  <c r="B35" i="42" s="1"/>
  <c r="A34" i="42"/>
  <c r="B45" i="42"/>
  <c r="B40" i="42"/>
  <c r="B28" i="42"/>
  <c r="B46" i="42"/>
  <c r="B33" i="42"/>
  <c r="B47" i="42"/>
  <c r="B51" i="42"/>
  <c r="C37" i="42"/>
  <c r="B37" i="42"/>
  <c r="B27" i="42"/>
  <c r="B49" i="42"/>
  <c r="B48" i="42"/>
  <c r="B26" i="42"/>
  <c r="B50" i="42"/>
  <c r="A43" i="42"/>
  <c r="B43" i="42" s="1"/>
  <c r="A42" i="42"/>
  <c r="A36" i="42"/>
  <c r="A25" i="42"/>
  <c r="B19" i="41"/>
  <c r="B19" i="46" s="1"/>
  <c r="B9" i="41"/>
  <c r="M9" i="41" l="1"/>
  <c r="M11" i="41"/>
  <c r="B11" i="46"/>
  <c r="F17" i="41"/>
  <c r="B18" i="46" s="1"/>
  <c r="F13" i="41"/>
  <c r="B16" i="46" s="1"/>
  <c r="F9" i="41"/>
  <c r="B14" i="46" s="1"/>
  <c r="F15" i="41"/>
  <c r="B17" i="46" s="1"/>
  <c r="F11" i="41"/>
  <c r="B15" i="46" s="1"/>
  <c r="C47" i="42"/>
  <c r="C46" i="42"/>
  <c r="C45" i="42"/>
  <c r="B25" i="42"/>
  <c r="C42" i="42"/>
  <c r="B42" i="42"/>
  <c r="C36" i="42"/>
  <c r="B36" i="42"/>
  <c r="A44" i="42"/>
  <c r="A73" i="42"/>
  <c r="A52" i="42"/>
  <c r="A74" i="42"/>
  <c r="N19" i="41"/>
  <c r="H19" i="41"/>
  <c r="G40" i="41"/>
  <c r="B33" i="46" s="1"/>
  <c r="G38" i="41"/>
  <c r="B32" i="46" s="1"/>
  <c r="B34" i="9"/>
  <c r="A9" i="42"/>
  <c r="A12" i="42"/>
  <c r="B12" i="42" s="1"/>
  <c r="AJ68" i="27"/>
  <c r="AJ65" i="27"/>
  <c r="I43" i="41" s="1"/>
  <c r="B36" i="46" s="1"/>
  <c r="A8" i="42" l="1"/>
  <c r="B8" i="42" s="1"/>
  <c r="A14" i="42"/>
  <c r="B14" i="42" s="1"/>
  <c r="B21" i="46"/>
  <c r="A13" i="42"/>
  <c r="B20" i="46"/>
  <c r="B13" i="46"/>
  <c r="A10" i="42"/>
  <c r="B10" i="42" s="1"/>
  <c r="B12" i="46"/>
  <c r="C70" i="42"/>
  <c r="C50" i="42"/>
  <c r="B74" i="42"/>
  <c r="B9" i="42"/>
  <c r="B52" i="42"/>
  <c r="B73" i="42"/>
  <c r="B44" i="42"/>
  <c r="A11" i="42"/>
  <c r="AJ71" i="27"/>
  <c r="AJ73" i="27"/>
  <c r="I49" i="41" s="1"/>
  <c r="I45" i="41"/>
  <c r="B39" i="46" s="1"/>
  <c r="B13" i="42" l="1"/>
  <c r="A29" i="42"/>
  <c r="C49" i="42" s="1"/>
  <c r="B41" i="46"/>
  <c r="B11" i="42"/>
  <c r="I47" i="41"/>
  <c r="B40" i="46" s="1"/>
  <c r="B3" i="41"/>
  <c r="B29" i="42" l="1"/>
  <c r="C29" i="42"/>
  <c r="F7" i="41"/>
  <c r="B10" i="46" s="1"/>
  <c r="F5" i="41"/>
  <c r="B9" i="46" s="1"/>
  <c r="B6" i="46"/>
  <c r="F3" i="41"/>
  <c r="B8" i="46" s="1"/>
  <c r="G26" i="41"/>
  <c r="B26" i="46" s="1"/>
  <c r="G28" i="41"/>
  <c r="B27" i="46" s="1"/>
  <c r="G34" i="41"/>
  <c r="B30" i="46" s="1"/>
  <c r="G32" i="41"/>
  <c r="B29" i="46" s="1"/>
  <c r="G36" i="41"/>
  <c r="B31" i="46" s="1"/>
  <c r="G30" i="41"/>
  <c r="B28" i="46" s="1"/>
  <c r="M3" i="41"/>
  <c r="B21" i="41"/>
  <c r="B36" i="9"/>
  <c r="B40" i="9"/>
  <c r="A4" i="42"/>
  <c r="A6" i="42"/>
  <c r="C78" i="41"/>
  <c r="B50" i="46" s="1"/>
  <c r="I78" i="41"/>
  <c r="B63" i="46" s="1"/>
  <c r="A5" i="42" l="1"/>
  <c r="B5" i="42" s="1"/>
  <c r="B7" i="46"/>
  <c r="A75" i="42"/>
  <c r="B75" i="42" s="1"/>
  <c r="B22" i="46"/>
  <c r="B6" i="42"/>
  <c r="C4" i="42"/>
  <c r="B4" i="42"/>
  <c r="A53" i="42"/>
  <c r="C69" i="42" s="1"/>
  <c r="A24" i="42"/>
  <c r="C24" i="42" s="1"/>
  <c r="A22" i="42"/>
  <c r="C22" i="42" s="1"/>
  <c r="A20" i="42"/>
  <c r="C20" i="42" s="1"/>
  <c r="A3" i="42"/>
  <c r="A23" i="42"/>
  <c r="A19" i="42"/>
  <c r="A21" i="42"/>
  <c r="A15" i="42"/>
  <c r="H21" i="41"/>
  <c r="N21" i="41"/>
  <c r="A7" i="42"/>
  <c r="AU73" i="27"/>
  <c r="AU71" i="27"/>
  <c r="C48" i="42" l="1"/>
  <c r="C40" i="42"/>
  <c r="V3" i="41"/>
  <c r="A18" i="42" s="1"/>
  <c r="X3" i="41"/>
  <c r="A17" i="42"/>
  <c r="C17" i="42" s="1"/>
  <c r="B24" i="46"/>
  <c r="A16" i="42"/>
  <c r="B16" i="42" s="1"/>
  <c r="B23" i="46"/>
  <c r="C6" i="42"/>
  <c r="C8" i="42"/>
  <c r="C34" i="42"/>
  <c r="C11" i="42"/>
  <c r="C44" i="42"/>
  <c r="C61" i="42"/>
  <c r="C62" i="42"/>
  <c r="C53" i="42"/>
  <c r="C60" i="42"/>
  <c r="C10" i="42"/>
  <c r="C9" i="42"/>
  <c r="C7" i="42"/>
  <c r="B7" i="42"/>
  <c r="C15" i="42"/>
  <c r="B15" i="42"/>
  <c r="B19" i="42"/>
  <c r="B23" i="42"/>
  <c r="B21" i="42"/>
  <c r="C5" i="42"/>
  <c r="B3" i="42"/>
  <c r="C12" i="42"/>
  <c r="C13" i="42"/>
  <c r="C14" i="42"/>
  <c r="C72" i="42"/>
  <c r="C68" i="42"/>
  <c r="C3" i="42"/>
  <c r="C55" i="42"/>
  <c r="C52" i="42" l="1"/>
  <c r="C16" i="42"/>
  <c r="B17" i="42"/>
  <c r="C21" i="42"/>
  <c r="C23" i="42"/>
  <c r="C19" i="42"/>
  <c r="C54" i="42"/>
  <c r="C73" i="42"/>
  <c r="C75" i="42"/>
  <c r="C74" i="42"/>
  <c r="C25" i="42"/>
  <c r="C27" i="42"/>
  <c r="C33" i="42"/>
  <c r="C28" i="42"/>
  <c r="C57" i="42"/>
  <c r="C26" i="42"/>
  <c r="C56" i="42"/>
  <c r="C66" i="42"/>
  <c r="C58" i="42"/>
  <c r="C30" i="42"/>
  <c r="C31" i="42"/>
  <c r="C51" i="42"/>
  <c r="C65" i="42"/>
  <c r="C39" i="42"/>
  <c r="C43" i="42"/>
  <c r="C63" i="42"/>
  <c r="C38" i="42"/>
  <c r="B18" i="42"/>
  <c r="B1" i="42" s="1"/>
  <c r="T7" i="41" s="1"/>
  <c r="B68" i="46" s="1"/>
  <c r="C41" i="42"/>
  <c r="C35" i="42"/>
  <c r="A1" i="42"/>
  <c r="AW98" i="43" s="1"/>
  <c r="C18" i="42"/>
  <c r="F6" i="45" l="1"/>
  <c r="AW96" i="43"/>
  <c r="AW97" i="43"/>
  <c r="AW94" i="43"/>
  <c r="AW95" i="43"/>
  <c r="D6" i="45"/>
  <c r="B8" i="45"/>
  <c r="D10" i="45"/>
  <c r="B10" i="45"/>
  <c r="B6" i="45"/>
  <c r="D8" i="45"/>
  <c r="F100" i="45"/>
  <c r="F8" i="45"/>
  <c r="F10" i="45"/>
  <c r="B12" i="45"/>
  <c r="D12" i="45"/>
  <c r="F12" i="45"/>
  <c r="B14" i="45"/>
  <c r="B18" i="45"/>
  <c r="F18" i="45"/>
  <c r="D16" i="45"/>
  <c r="B16" i="45"/>
  <c r="F16" i="45"/>
  <c r="D18" i="45"/>
  <c r="D14" i="45"/>
  <c r="F14" i="45"/>
  <c r="B72" i="45"/>
  <c r="F74" i="45"/>
  <c r="F92" i="45"/>
  <c r="F76" i="45"/>
  <c r="F54" i="45"/>
  <c r="F40" i="45"/>
  <c r="B88" i="45"/>
  <c r="D20" i="45"/>
  <c r="D90" i="45"/>
  <c r="D98" i="45"/>
  <c r="F80" i="45"/>
  <c r="F96" i="45"/>
  <c r="B56" i="45"/>
  <c r="B34" i="45"/>
  <c r="B74" i="45"/>
  <c r="F86" i="45"/>
  <c r="B80" i="45"/>
  <c r="D66" i="45"/>
  <c r="B26" i="45"/>
  <c r="D56" i="45"/>
  <c r="F22" i="45"/>
  <c r="F58" i="45"/>
  <c r="D34" i="45"/>
  <c r="B90" i="45"/>
  <c r="B98" i="45"/>
  <c r="B66" i="45"/>
  <c r="D100" i="45"/>
  <c r="F24" i="45"/>
  <c r="F98" i="45"/>
  <c r="B32" i="45"/>
  <c r="D52" i="45"/>
  <c r="D30" i="45"/>
  <c r="F26" i="45"/>
  <c r="F32" i="45"/>
  <c r="B40" i="45"/>
  <c r="B96" i="45"/>
  <c r="D64" i="45"/>
  <c r="B20" i="45"/>
  <c r="B28" i="45"/>
  <c r="F104" i="45"/>
  <c r="F42" i="45"/>
  <c r="F88" i="45"/>
  <c r="D28" i="45"/>
  <c r="D62" i="45"/>
  <c r="B58" i="45"/>
  <c r="D82" i="45"/>
  <c r="B52" i="45"/>
  <c r="B60" i="45"/>
  <c r="B68" i="45"/>
  <c r="F28" i="45"/>
  <c r="F82" i="45"/>
  <c r="D72" i="45"/>
  <c r="D36" i="45"/>
  <c r="B82" i="45"/>
  <c r="B86" i="45"/>
  <c r="D68" i="45"/>
  <c r="B100" i="45"/>
  <c r="F68" i="45"/>
  <c r="F64" i="45"/>
  <c r="F90" i="45"/>
  <c r="F72" i="45"/>
  <c r="B44" i="45"/>
  <c r="D92" i="45"/>
  <c r="D22" i="45"/>
  <c r="D32" i="45"/>
  <c r="D40" i="45"/>
  <c r="D48" i="45"/>
  <c r="F102" i="45"/>
  <c r="F30" i="45"/>
  <c r="F52" i="45"/>
  <c r="D60" i="45"/>
  <c r="B92" i="45"/>
  <c r="D76" i="45"/>
  <c r="D84" i="45"/>
  <c r="D94" i="45"/>
  <c r="F70" i="45"/>
  <c r="F34" i="45"/>
  <c r="B24" i="45"/>
  <c r="D44" i="45"/>
  <c r="B50" i="45"/>
  <c r="B84" i="45"/>
  <c r="D24" i="45"/>
  <c r="D78" i="45"/>
  <c r="B22" i="45"/>
  <c r="B30" i="45"/>
  <c r="F36" i="45"/>
  <c r="F44" i="45"/>
  <c r="F94" i="45"/>
  <c r="B94" i="45"/>
  <c r="D38" i="45"/>
  <c r="D46" i="45"/>
  <c r="B42" i="45"/>
  <c r="D58" i="45"/>
  <c r="B46" i="45"/>
  <c r="B62" i="45"/>
  <c r="B70" i="45"/>
  <c r="F38" i="45"/>
  <c r="F84" i="45"/>
  <c r="F56" i="45"/>
  <c r="D74" i="45"/>
  <c r="B36" i="45"/>
  <c r="B76" i="45"/>
  <c r="B38" i="45"/>
  <c r="D26" i="45"/>
  <c r="D80" i="45"/>
  <c r="B102" i="45"/>
  <c r="F78" i="45"/>
  <c r="F46" i="45"/>
  <c r="F20" i="45"/>
  <c r="B64" i="45"/>
  <c r="D42" i="45"/>
  <c r="F62" i="45"/>
  <c r="F60" i="45"/>
  <c r="B78" i="45"/>
  <c r="B54" i="45"/>
  <c r="D50" i="45"/>
  <c r="F48" i="45"/>
  <c r="B48" i="45"/>
  <c r="D88" i="45"/>
  <c r="D96" i="45"/>
  <c r="F66" i="45"/>
  <c r="F50" i="45"/>
</calcChain>
</file>

<file path=xl/sharedStrings.xml><?xml version="1.0" encoding="utf-8"?>
<sst xmlns="http://schemas.openxmlformats.org/spreadsheetml/2006/main" count="1002" uniqueCount="507">
  <si>
    <t>実施計画書（1枚目）</t>
    <rPh sb="0" eb="2">
      <t>ジッシ</t>
    </rPh>
    <rPh sb="2" eb="4">
      <t>ケイカク</t>
    </rPh>
    <rPh sb="4" eb="5">
      <t>ショ</t>
    </rPh>
    <phoneticPr fontId="4"/>
  </si>
  <si>
    <t>1‐1</t>
    <phoneticPr fontId="4"/>
  </si>
  <si>
    <r>
      <t>申請するシステム　※下記に該当するシステムにチェックを入れる</t>
    </r>
    <r>
      <rPr>
        <b/>
        <sz val="8"/>
        <color rgb="FFFF0000"/>
        <rFont val="ＭＳ Ｐゴシック"/>
        <family val="3"/>
        <charset val="128"/>
      </rPr>
      <t>※1</t>
    </r>
    <rPh sb="0" eb="2">
      <t>シンセイ</t>
    </rPh>
    <rPh sb="10" eb="12">
      <t>カキ</t>
    </rPh>
    <rPh sb="13" eb="15">
      <t>ガイトウ</t>
    </rPh>
    <rPh sb="27" eb="28">
      <t>イ</t>
    </rPh>
    <phoneticPr fontId="4"/>
  </si>
  <si>
    <t>事業者名（トラック事業者）</t>
    <rPh sb="0" eb="3">
      <t>ジギョウシャ</t>
    </rPh>
    <rPh sb="3" eb="4">
      <t>メイ</t>
    </rPh>
    <rPh sb="9" eb="11">
      <t>ジギョウ</t>
    </rPh>
    <rPh sb="11" eb="12">
      <t>シャ</t>
    </rPh>
    <phoneticPr fontId="4"/>
  </si>
  <si>
    <t>✔</t>
  </si>
  <si>
    <t>車両動態管理システム</t>
    <rPh sb="0" eb="2">
      <t>シャリョウ</t>
    </rPh>
    <rPh sb="2" eb="4">
      <t>ドウタイ</t>
    </rPh>
    <rPh sb="4" eb="6">
      <t>カンリ</t>
    </rPh>
    <phoneticPr fontId="4"/>
  </si>
  <si>
    <t>　　</t>
    <phoneticPr fontId="4"/>
  </si>
  <si>
    <t>│</t>
    <phoneticPr fontId="4"/>
  </si>
  <si>
    <t>├</t>
    <phoneticPr fontId="4"/>
  </si>
  <si>
    <t>①デジタコ導入型</t>
    <rPh sb="5" eb="8">
      <t>ドウニュウガタ</t>
    </rPh>
    <phoneticPr fontId="4"/>
  </si>
  <si>
    <t>②GPS車載器導入型</t>
    <rPh sb="4" eb="7">
      <t>シャサイキ</t>
    </rPh>
    <rPh sb="7" eb="10">
      <t>ドウニュウガタ</t>
    </rPh>
    <phoneticPr fontId="4"/>
  </si>
  <si>
    <t>実施予定車両台数</t>
    <phoneticPr fontId="4"/>
  </si>
  <si>
    <t>台</t>
    <rPh sb="0" eb="1">
      <t>ダイ</t>
    </rPh>
    <phoneticPr fontId="4"/>
  </si>
  <si>
    <t>└</t>
    <phoneticPr fontId="4"/>
  </si>
  <si>
    <t>③サービス単独型</t>
    <rPh sb="5" eb="8">
      <t>タンドクガタ</t>
    </rPh>
    <phoneticPr fontId="4"/>
  </si>
  <si>
    <t>事業者名（荷主等）</t>
    <rPh sb="0" eb="3">
      <t>ジギョウシャ</t>
    </rPh>
    <rPh sb="3" eb="4">
      <t>メイ</t>
    </rPh>
    <rPh sb="5" eb="7">
      <t>ニヌシ</t>
    </rPh>
    <rPh sb="7" eb="8">
      <t>トウ</t>
    </rPh>
    <phoneticPr fontId="4"/>
  </si>
  <si>
    <t>予約受付システム等</t>
    <rPh sb="0" eb="2">
      <t>ヨヤク</t>
    </rPh>
    <rPh sb="2" eb="4">
      <t>ウケツケ</t>
    </rPh>
    <rPh sb="8" eb="9">
      <t>トウ</t>
    </rPh>
    <phoneticPr fontId="4"/>
  </si>
  <si>
    <t>①予約受付システム</t>
    <rPh sb="1" eb="3">
      <t>ヨヤク</t>
    </rPh>
    <rPh sb="3" eb="5">
      <t>ウケツケ</t>
    </rPh>
    <phoneticPr fontId="4"/>
  </si>
  <si>
    <t>②ASNシステム</t>
    <phoneticPr fontId="4"/>
  </si>
  <si>
    <r>
      <rPr>
        <sz val="10"/>
        <rFont val="ＭＳ Ｐゴシック"/>
        <family val="3"/>
        <charset val="128"/>
      </rPr>
      <t>③</t>
    </r>
    <r>
      <rPr>
        <sz val="9"/>
        <rFont val="ＭＳ Ｐゴシック"/>
        <family val="3"/>
        <charset val="128"/>
      </rPr>
      <t>受注情報事前確認ｼｽﾃﾑ</t>
    </r>
    <rPh sb="1" eb="3">
      <t>ジュチュウ</t>
    </rPh>
    <rPh sb="3" eb="5">
      <t>ジョウホウ</t>
    </rPh>
    <rPh sb="5" eb="7">
      <t>ジゼン</t>
    </rPh>
    <rPh sb="7" eb="9">
      <t>カクニン</t>
    </rPh>
    <phoneticPr fontId="4"/>
  </si>
  <si>
    <t>④パレット等管理システム</t>
    <rPh sb="5" eb="6">
      <t>トウ</t>
    </rPh>
    <rPh sb="6" eb="8">
      <t>カンリ</t>
    </rPh>
    <phoneticPr fontId="4"/>
  </si>
  <si>
    <t>実施する事業所数</t>
    <phoneticPr fontId="4"/>
  </si>
  <si>
    <t>箇所</t>
    <rPh sb="0" eb="2">
      <t>カショ</t>
    </rPh>
    <phoneticPr fontId="4"/>
  </si>
  <si>
    <t>⑤パレタイズシステム</t>
    <phoneticPr fontId="4"/>
  </si>
  <si>
    <t>事業者名（トラック事業者又は荷主等）</t>
    <rPh sb="0" eb="3">
      <t>ジギョウシャ</t>
    </rPh>
    <rPh sb="3" eb="4">
      <t>メイ</t>
    </rPh>
    <rPh sb="9" eb="11">
      <t>ジギョウ</t>
    </rPh>
    <rPh sb="11" eb="12">
      <t>シャ</t>
    </rPh>
    <rPh sb="12" eb="13">
      <t>マタ</t>
    </rPh>
    <rPh sb="14" eb="16">
      <t>ニヌシ</t>
    </rPh>
    <rPh sb="16" eb="17">
      <t>トウ</t>
    </rPh>
    <phoneticPr fontId="4"/>
  </si>
  <si>
    <t>配車計画システム</t>
    <rPh sb="0" eb="2">
      <t>ハイシャ</t>
    </rPh>
    <rPh sb="2" eb="4">
      <t>ケイカク</t>
    </rPh>
    <phoneticPr fontId="4"/>
  </si>
  <si>
    <t>AI・IoTによるシステム</t>
    <phoneticPr fontId="4"/>
  </si>
  <si>
    <t>連係ツール</t>
    <rPh sb="0" eb="2">
      <t>レンケイ</t>
    </rPh>
    <phoneticPr fontId="4"/>
  </si>
  <si>
    <t>実施予定
車両総数</t>
    <rPh sb="7" eb="8">
      <t>ソウ</t>
    </rPh>
    <phoneticPr fontId="4"/>
  </si>
  <si>
    <t>※申請したシステムごとに実施予定の車両の延べ台数ではなく実台数を入力すること。
※複数のシステムで同一車両を併用する場合は、重複する台数を除いた実台数を
　 入力すること。</t>
    <phoneticPr fontId="4"/>
  </si>
  <si>
    <t>連携予定の荷主等/トラック事業者</t>
    <rPh sb="0" eb="2">
      <t>レンケイ</t>
    </rPh>
    <rPh sb="2" eb="4">
      <t>ヨテイ</t>
    </rPh>
    <rPh sb="5" eb="7">
      <t>ニヌシ</t>
    </rPh>
    <rPh sb="7" eb="8">
      <t>トウ</t>
    </rPh>
    <rPh sb="13" eb="16">
      <t>ジギョウシャ</t>
    </rPh>
    <phoneticPr fontId="4"/>
  </si>
  <si>
    <t>連携先</t>
    <rPh sb="0" eb="2">
      <t>レンケイ</t>
    </rPh>
    <rPh sb="2" eb="3">
      <t>サキ</t>
    </rPh>
    <phoneticPr fontId="4"/>
  </si>
  <si>
    <t>運送契約締結の有無</t>
    <rPh sb="7" eb="9">
      <t>ウム</t>
    </rPh>
    <phoneticPr fontId="4"/>
  </si>
  <si>
    <t>発/着等</t>
    <rPh sb="0" eb="1">
      <t>ハツ</t>
    </rPh>
    <rPh sb="2" eb="3">
      <t>チャク</t>
    </rPh>
    <rPh sb="3" eb="4">
      <t>トウ</t>
    </rPh>
    <phoneticPr fontId="4"/>
  </si>
  <si>
    <t>連携予定の契約社数</t>
    <rPh sb="0" eb="2">
      <t>レンケイ</t>
    </rPh>
    <rPh sb="2" eb="4">
      <t>ヨテイ</t>
    </rPh>
    <rPh sb="5" eb="7">
      <t>ケイヤク</t>
    </rPh>
    <rPh sb="7" eb="8">
      <t>シャ</t>
    </rPh>
    <rPh sb="8" eb="9">
      <t>スウ</t>
    </rPh>
    <phoneticPr fontId="4"/>
  </si>
  <si>
    <t>荷主等</t>
    <rPh sb="0" eb="2">
      <t>ニヌシ</t>
    </rPh>
    <rPh sb="2" eb="3">
      <t>トウ</t>
    </rPh>
    <phoneticPr fontId="4"/>
  </si>
  <si>
    <t>有り</t>
    <rPh sb="0" eb="1">
      <t>ア</t>
    </rPh>
    <phoneticPr fontId="4"/>
  </si>
  <si>
    <t>発荷主</t>
    <rPh sb="0" eb="1">
      <t>ハツ</t>
    </rPh>
    <rPh sb="1" eb="3">
      <t>ニヌシ</t>
    </rPh>
    <phoneticPr fontId="4"/>
  </si>
  <si>
    <t>社</t>
    <rPh sb="0" eb="1">
      <t>シャ</t>
    </rPh>
    <phoneticPr fontId="4"/>
  </si>
  <si>
    <t>着荷主</t>
    <rPh sb="0" eb="1">
      <t>チャク</t>
    </rPh>
    <rPh sb="1" eb="3">
      <t>ニヌシ</t>
    </rPh>
    <phoneticPr fontId="4"/>
  </si>
  <si>
    <t>元請事業者</t>
    <rPh sb="0" eb="2">
      <t>モトウケ</t>
    </rPh>
    <rPh sb="2" eb="5">
      <t>ジギョウシャ</t>
    </rPh>
    <phoneticPr fontId="4"/>
  </si>
  <si>
    <t>無し</t>
    <rPh sb="0" eb="1">
      <t>ナ</t>
    </rPh>
    <phoneticPr fontId="4"/>
  </si>
  <si>
    <t>トラック事業者</t>
    <rPh sb="4" eb="7">
      <t>ジギョウシャ</t>
    </rPh>
    <phoneticPr fontId="4"/>
  </si>
  <si>
    <t>－</t>
    <phoneticPr fontId="4"/>
  </si>
  <si>
    <t>－</t>
  </si>
  <si>
    <t>1‐2</t>
    <phoneticPr fontId="4"/>
  </si>
  <si>
    <r>
      <rPr>
        <b/>
        <sz val="11"/>
        <color theme="1"/>
        <rFont val="ＭＳ Ｐゴシック"/>
        <family val="3"/>
        <charset val="128"/>
        <scheme val="minor"/>
      </rPr>
      <t>トラック事業者と荷主等
との連携において
期待される効果</t>
    </r>
    <r>
      <rPr>
        <b/>
        <sz val="11"/>
        <color rgb="FFFF0000"/>
        <rFont val="ＭＳ Ｐゴシック"/>
        <family val="3"/>
        <charset val="128"/>
        <scheme val="minor"/>
      </rPr>
      <t>※2</t>
    </r>
    <r>
      <rPr>
        <b/>
        <sz val="11"/>
        <color theme="1"/>
        <rFont val="ＭＳ Ｐゴシック"/>
        <family val="3"/>
        <charset val="128"/>
        <scheme val="minor"/>
      </rPr>
      <t xml:space="preserve">
</t>
    </r>
    <r>
      <rPr>
        <b/>
        <sz val="11"/>
        <color rgb="FFFF0000"/>
        <rFont val="ＭＳ Ｐゴシック"/>
        <family val="3"/>
        <charset val="128"/>
        <scheme val="minor"/>
      </rPr>
      <t>(申請車両1台あたり
10日間の合計を記入）</t>
    </r>
    <rPh sb="4" eb="6">
      <t>ジギョウ</t>
    </rPh>
    <rPh sb="6" eb="7">
      <t>シャ</t>
    </rPh>
    <rPh sb="8" eb="10">
      <t>ニヌシ</t>
    </rPh>
    <rPh sb="10" eb="11">
      <t>トウ</t>
    </rPh>
    <phoneticPr fontId="4"/>
  </si>
  <si>
    <r>
      <rPr>
        <b/>
        <sz val="12"/>
        <color theme="1"/>
        <rFont val="ＭＳ Ｐゴシック"/>
        <family val="3"/>
        <charset val="128"/>
      </rPr>
      <t>連携前</t>
    </r>
    <rPh sb="0" eb="2">
      <t>レンケイ</t>
    </rPh>
    <rPh sb="2" eb="3">
      <t>マエ</t>
    </rPh>
    <phoneticPr fontId="4"/>
  </si>
  <si>
    <t>燃料使用量（ℓ/台・10日）</t>
    <phoneticPr fontId="4"/>
  </si>
  <si>
    <t>トン・キロ（ｔ・㎞/台・10日）</t>
    <phoneticPr fontId="4"/>
  </si>
  <si>
    <t>トン・キロあたりの燃料使用量</t>
    <rPh sb="9" eb="11">
      <t>ネンリョウ</t>
    </rPh>
    <rPh sb="11" eb="14">
      <t>シヨウリョウ</t>
    </rPh>
    <phoneticPr fontId="4"/>
  </si>
  <si>
    <t>ℓ/t･km</t>
    <phoneticPr fontId="4"/>
  </si>
  <si>
    <t>別シート「燃料計算表」に入力してください</t>
    <rPh sb="0" eb="1">
      <t>ベツ</t>
    </rPh>
    <rPh sb="9" eb="10">
      <t>ヒョウ</t>
    </rPh>
    <rPh sb="12" eb="14">
      <t>ニュウリョク</t>
    </rPh>
    <phoneticPr fontId="4"/>
  </si>
  <si>
    <t>連携後</t>
    <rPh sb="0" eb="2">
      <t>レンケイ</t>
    </rPh>
    <rPh sb="2" eb="3">
      <t>ゴ</t>
    </rPh>
    <phoneticPr fontId="4"/>
  </si>
  <si>
    <t>トン・キロあたりの燃料使用量</t>
    <phoneticPr fontId="4"/>
  </si>
  <si>
    <t>全体の省エネルギー量
（燃料削減量）の計画値</t>
    <rPh sb="0" eb="2">
      <t>ゼンタイ</t>
    </rPh>
    <rPh sb="3" eb="4">
      <t>ショウ</t>
    </rPh>
    <rPh sb="9" eb="10">
      <t>リョウ</t>
    </rPh>
    <rPh sb="12" eb="14">
      <t>ネンリョウ</t>
    </rPh>
    <rPh sb="14" eb="16">
      <t>サクゲン</t>
    </rPh>
    <rPh sb="16" eb="17">
      <t>リョウ</t>
    </rPh>
    <rPh sb="19" eb="21">
      <t>ケイカク</t>
    </rPh>
    <rPh sb="21" eb="22">
      <t>チ</t>
    </rPh>
    <phoneticPr fontId="4"/>
  </si>
  <si>
    <t>連携前
トンキロあたり
燃料使用量</t>
    <phoneticPr fontId="4"/>
  </si>
  <si>
    <t>連携後
トンキロあたり
燃料使用量</t>
    <phoneticPr fontId="4"/>
  </si>
  <si>
    <t>×</t>
    <phoneticPr fontId="4"/>
  </si>
  <si>
    <t>申請車両
台数</t>
    <phoneticPr fontId="4"/>
  </si>
  <si>
    <t>燃料削減量</t>
    <rPh sb="0" eb="2">
      <t>ネンリョウ</t>
    </rPh>
    <rPh sb="2" eb="4">
      <t>サクゲン</t>
    </rPh>
    <rPh sb="4" eb="5">
      <t>リョウ</t>
    </rPh>
    <phoneticPr fontId="4"/>
  </si>
  <si>
    <t>省エネルギー量計算結果</t>
    <rPh sb="0" eb="1">
      <t>ショウ</t>
    </rPh>
    <rPh sb="6" eb="7">
      <t>リョウ</t>
    </rPh>
    <rPh sb="7" eb="9">
      <t>ケイサン</t>
    </rPh>
    <rPh sb="9" eb="11">
      <t>ケッカ</t>
    </rPh>
    <phoneticPr fontId="4"/>
  </si>
  <si>
    <t>ℓ</t>
    <phoneticPr fontId="4"/>
  </si>
  <si>
    <t>トンキロあたりの
燃料削減率の計画値</t>
    <rPh sb="9" eb="11">
      <t>ネンリョウ</t>
    </rPh>
    <rPh sb="11" eb="13">
      <t>サクゲン</t>
    </rPh>
    <rPh sb="13" eb="14">
      <t>リツ</t>
    </rPh>
    <phoneticPr fontId="4"/>
  </si>
  <si>
    <t>1－</t>
    <phoneticPr fontId="4"/>
  </si>
  <si>
    <t>÷</t>
    <phoneticPr fontId="4"/>
  </si>
  <si>
    <t>連携前
トンキロあたり
燃料使用量</t>
    <rPh sb="2" eb="3">
      <t>マエ</t>
    </rPh>
    <phoneticPr fontId="4"/>
  </si>
  <si>
    <t>燃料削減率</t>
    <rPh sb="0" eb="2">
      <t>ネンリョウ</t>
    </rPh>
    <rPh sb="2" eb="4">
      <t>サクゲン</t>
    </rPh>
    <rPh sb="4" eb="5">
      <t>リツ</t>
    </rPh>
    <phoneticPr fontId="4"/>
  </si>
  <si>
    <t>計画値計算結果</t>
    <rPh sb="0" eb="2">
      <t>ケイカク</t>
    </rPh>
    <rPh sb="2" eb="3">
      <t>チ</t>
    </rPh>
    <rPh sb="3" eb="5">
      <t>ケイサン</t>
    </rPh>
    <rPh sb="5" eb="7">
      <t>ケッカ</t>
    </rPh>
    <phoneticPr fontId="4"/>
  </si>
  <si>
    <t>％</t>
  </si>
  <si>
    <t>※1　</t>
    <phoneticPr fontId="4"/>
  </si>
  <si>
    <t>複数のシステムを申請する場合、すべてのシステムを活用した内容で連携メニューリストの区分AとBから</t>
    <rPh sb="0" eb="2">
      <t>フクスウ</t>
    </rPh>
    <rPh sb="8" eb="10">
      <t>シンセイ</t>
    </rPh>
    <rPh sb="12" eb="14">
      <t>バアイ</t>
    </rPh>
    <rPh sb="24" eb="26">
      <t>カツヨウ</t>
    </rPh>
    <rPh sb="28" eb="30">
      <t>ナイヨウ</t>
    </rPh>
    <rPh sb="31" eb="33">
      <t>レンケイ</t>
    </rPh>
    <rPh sb="41" eb="43">
      <t>クブン</t>
    </rPh>
    <phoneticPr fontId="4"/>
  </si>
  <si>
    <t>少なくとも各1メニューを必ず選択し、多様な連携による省エネ取組の実施を図ること。</t>
    <phoneticPr fontId="4"/>
  </si>
  <si>
    <t>※2　連携後の燃料使用量、トンキロは選択したすべてのメニューを実施することにより想定される数値を記入すること。</t>
    <phoneticPr fontId="4"/>
  </si>
  <si>
    <t>実施計画書（２枚目）</t>
    <rPh sb="0" eb="2">
      <t>ジッシ</t>
    </rPh>
    <rPh sb="2" eb="4">
      <t>ケイカク</t>
    </rPh>
    <rPh sb="4" eb="5">
      <t>ショ</t>
    </rPh>
    <phoneticPr fontId="4"/>
  </si>
  <si>
    <t>導入
事業者名</t>
    <rPh sb="0" eb="2">
      <t>ドウニュウ</t>
    </rPh>
    <rPh sb="3" eb="5">
      <t>ジギョウ</t>
    </rPh>
    <rPh sb="5" eb="6">
      <t>シャ</t>
    </rPh>
    <rPh sb="6" eb="7">
      <t>メイ</t>
    </rPh>
    <phoneticPr fontId="4"/>
  </si>
  <si>
    <t>予約受付システム等</t>
    <rPh sb="0" eb="4">
      <t>ヨヤクウケツケ</t>
    </rPh>
    <rPh sb="8" eb="9">
      <t>トウ</t>
    </rPh>
    <phoneticPr fontId="4"/>
  </si>
  <si>
    <t>AI・IoTによるシステム連係ツール</t>
    <rPh sb="13" eb="15">
      <t>レンケイ</t>
    </rPh>
    <phoneticPr fontId="4"/>
  </si>
  <si>
    <t>2‐1</t>
    <phoneticPr fontId="4"/>
  </si>
  <si>
    <r>
      <t>トラック事業者と荷主等との連携メニュー実施内容</t>
    </r>
    <r>
      <rPr>
        <b/>
        <vertAlign val="superscript"/>
        <sz val="12"/>
        <color rgb="FFFF0000"/>
        <rFont val="ＭＳ Ｐゴシック"/>
        <family val="3"/>
        <charset val="128"/>
        <scheme val="minor"/>
      </rPr>
      <t>※3</t>
    </r>
    <rPh sb="4" eb="7">
      <t>ジギョウシャ</t>
    </rPh>
    <rPh sb="8" eb="10">
      <t>ニヌシ</t>
    </rPh>
    <rPh sb="10" eb="11">
      <t>トウ</t>
    </rPh>
    <rPh sb="13" eb="15">
      <t>レンケイ</t>
    </rPh>
    <rPh sb="19" eb="21">
      <t>ジッシ</t>
    </rPh>
    <rPh sb="21" eb="23">
      <t>ナイヨウ</t>
    </rPh>
    <phoneticPr fontId="4"/>
  </si>
  <si>
    <t>区分</t>
    <phoneticPr fontId="4"/>
  </si>
  <si>
    <t>A</t>
    <phoneticPr fontId="4"/>
  </si>
  <si>
    <t>B</t>
    <phoneticPr fontId="4"/>
  </si>
  <si>
    <t>必須取得情報</t>
    <rPh sb="2" eb="4">
      <t>シュトク</t>
    </rPh>
    <rPh sb="4" eb="6">
      <t>ジョウホウ</t>
    </rPh>
    <phoneticPr fontId="4"/>
  </si>
  <si>
    <t>走行距離</t>
    <rPh sb="0" eb="2">
      <t>ソウコウ</t>
    </rPh>
    <rPh sb="2" eb="4">
      <t>キョリ</t>
    </rPh>
    <phoneticPr fontId="4"/>
  </si>
  <si>
    <t>輸送量及び積載率</t>
    <rPh sb="0" eb="2">
      <t>ユソウ</t>
    </rPh>
    <rPh sb="2" eb="3">
      <t>リョウ</t>
    </rPh>
    <rPh sb="3" eb="4">
      <t>オヨ</t>
    </rPh>
    <rPh sb="5" eb="7">
      <t>セキサイ</t>
    </rPh>
    <rPh sb="7" eb="8">
      <t>リツ</t>
    </rPh>
    <phoneticPr fontId="4"/>
  </si>
  <si>
    <t>燃料使用量</t>
    <rPh sb="0" eb="2">
      <t>ネンリョウ</t>
    </rPh>
    <rPh sb="2" eb="5">
      <t>シヨウリョウ</t>
    </rPh>
    <phoneticPr fontId="4"/>
  </si>
  <si>
    <t>Aメニューに応じた取得情報</t>
    <rPh sb="6" eb="7">
      <t>オウ</t>
    </rPh>
    <rPh sb="9" eb="11">
      <t>シュトク</t>
    </rPh>
    <phoneticPr fontId="4"/>
  </si>
  <si>
    <t>Bメニューに応じた取得情報</t>
    <rPh sb="6" eb="7">
      <t>オウ</t>
    </rPh>
    <rPh sb="9" eb="11">
      <t>シュトク</t>
    </rPh>
    <phoneticPr fontId="4"/>
  </si>
  <si>
    <t>⑧ その他</t>
    <rPh sb="4" eb="5">
      <t>タ</t>
    </rPh>
    <phoneticPr fontId="4"/>
  </si>
  <si>
    <t>荷待ち時間</t>
    <rPh sb="0" eb="1">
      <t>ニ</t>
    </rPh>
    <rPh sb="1" eb="2">
      <t>マ</t>
    </rPh>
    <rPh sb="3" eb="5">
      <t>ジカン</t>
    </rPh>
    <phoneticPr fontId="1"/>
  </si>
  <si>
    <t>荷待ち時間（うちアイドリング時間）</t>
    <rPh sb="0" eb="1">
      <t>ニ</t>
    </rPh>
    <rPh sb="1" eb="2">
      <t>マ</t>
    </rPh>
    <rPh sb="3" eb="5">
      <t>ジカン</t>
    </rPh>
    <rPh sb="14" eb="16">
      <t>ジカン</t>
    </rPh>
    <phoneticPr fontId="1"/>
  </si>
  <si>
    <t>走行距離（高速道路）</t>
    <rPh sb="0" eb="2">
      <t>ソウコウ</t>
    </rPh>
    <rPh sb="2" eb="4">
      <t>キョリ</t>
    </rPh>
    <rPh sb="5" eb="7">
      <t>コウソク</t>
    </rPh>
    <rPh sb="7" eb="9">
      <t>ドウロ</t>
    </rPh>
    <phoneticPr fontId="1"/>
  </si>
  <si>
    <t>早着による待機時間</t>
    <rPh sb="0" eb="2">
      <t>ソウチャク</t>
    </rPh>
    <rPh sb="5" eb="7">
      <t>タイキ</t>
    </rPh>
    <rPh sb="7" eb="9">
      <t>ジカン</t>
    </rPh>
    <phoneticPr fontId="1"/>
  </si>
  <si>
    <t>走行時間</t>
    <rPh sb="0" eb="2">
      <t>ソウコウ</t>
    </rPh>
    <rPh sb="2" eb="4">
      <t>ジカン</t>
    </rPh>
    <phoneticPr fontId="1"/>
  </si>
  <si>
    <t>平均速度</t>
    <rPh sb="0" eb="2">
      <t>ヘイキン</t>
    </rPh>
    <rPh sb="2" eb="4">
      <t>ソクド</t>
    </rPh>
    <phoneticPr fontId="1"/>
  </si>
  <si>
    <t>荷積み・荷卸し</t>
    <rPh sb="0" eb="2">
      <t>ニヅ</t>
    </rPh>
    <rPh sb="4" eb="6">
      <t>ニオロ</t>
    </rPh>
    <phoneticPr fontId="1"/>
  </si>
  <si>
    <t>主な輸送品目</t>
    <rPh sb="0" eb="1">
      <t>オモ</t>
    </rPh>
    <rPh sb="2" eb="4">
      <t>ユソウ</t>
    </rPh>
    <rPh sb="4" eb="6">
      <t>ヒンモク</t>
    </rPh>
    <phoneticPr fontId="4"/>
  </si>
  <si>
    <t>番号</t>
    <rPh sb="0" eb="2">
      <t>バンゴウ</t>
    </rPh>
    <phoneticPr fontId="4"/>
  </si>
  <si>
    <t>品目</t>
    <rPh sb="0" eb="2">
      <t>ヒンモク</t>
    </rPh>
    <phoneticPr fontId="4"/>
  </si>
  <si>
    <t>メニュー実施によって解消を図る省エネの課題</t>
    <rPh sb="10" eb="12">
      <t>カイショウ</t>
    </rPh>
    <rPh sb="13" eb="14">
      <t>ハカ</t>
    </rPh>
    <rPh sb="15" eb="16">
      <t>ショウ</t>
    </rPh>
    <rPh sb="19" eb="21">
      <t>カダイ</t>
    </rPh>
    <phoneticPr fontId="4"/>
  </si>
  <si>
    <t>メニュー実施によって解消を図る省エネの課題</t>
    <rPh sb="4" eb="6">
      <t>ジッシ</t>
    </rPh>
    <rPh sb="10" eb="12">
      <t>カイショウ</t>
    </rPh>
    <rPh sb="13" eb="14">
      <t>ハカ</t>
    </rPh>
    <rPh sb="15" eb="16">
      <t>ショウ</t>
    </rPh>
    <rPh sb="19" eb="21">
      <t>カダイ</t>
    </rPh>
    <phoneticPr fontId="4"/>
  </si>
  <si>
    <r>
      <t>トラック事業者と荷主等との連携・提案内容</t>
    </r>
    <r>
      <rPr>
        <b/>
        <sz val="8"/>
        <color rgb="FFFF0000"/>
        <rFont val="ＭＳ Ｐゴシック"/>
        <family val="3"/>
        <charset val="128"/>
        <scheme val="minor"/>
      </rPr>
      <t>※4</t>
    </r>
    <rPh sb="4" eb="7">
      <t>ジギョウシャ</t>
    </rPh>
    <rPh sb="10" eb="11">
      <t>トウ</t>
    </rPh>
    <phoneticPr fontId="4"/>
  </si>
  <si>
    <t>⑦ AI・IoTによるシステム連係ツールの導入</t>
    <rPh sb="21" eb="23">
      <t>ドウニュウ</t>
    </rPh>
    <phoneticPr fontId="4"/>
  </si>
  <si>
    <t>⑤ 予約受付システム等の導入</t>
    <rPh sb="2" eb="6">
      <t>ヨヤクウケツケ</t>
    </rPh>
    <rPh sb="10" eb="11">
      <t>ナド</t>
    </rPh>
    <rPh sb="12" eb="14">
      <t>ドウニュウ</t>
    </rPh>
    <phoneticPr fontId="4"/>
  </si>
  <si>
    <r>
      <rPr>
        <b/>
        <sz val="9"/>
        <color rgb="FFFF0000"/>
        <rFont val="ＭＳ Ｐゴシック"/>
        <family val="3"/>
        <charset val="128"/>
        <scheme val="minor"/>
      </rPr>
      <t>※5</t>
    </r>
    <r>
      <rPr>
        <b/>
        <sz val="9"/>
        <rFont val="ＭＳ Ｐゴシック"/>
        <family val="3"/>
        <charset val="128"/>
        <scheme val="minor"/>
      </rPr>
      <t xml:space="preserve"> 上記で「⑧その他」を選択した場合は連携提案内容を記入</t>
    </r>
    <phoneticPr fontId="4"/>
  </si>
  <si>
    <t>※3　実施しようとする連携メニューNo.は、公募要領P72～74の資料を参照し、</t>
    <rPh sb="3" eb="5">
      <t>ジッシ</t>
    </rPh>
    <rPh sb="11" eb="13">
      <t>レンケイ</t>
    </rPh>
    <phoneticPr fontId="4"/>
  </si>
  <si>
    <t>A・Bの区分よりそれぞれ1つ以上選択すること。</t>
    <phoneticPr fontId="4"/>
  </si>
  <si>
    <t>※4　当該項目にて選択した連携・提案内容による取組内容及び取組結果については、実績報告時の自己評価結果内の</t>
    <rPh sb="3" eb="5">
      <t>トウガイ</t>
    </rPh>
    <rPh sb="5" eb="7">
      <t>コウモク</t>
    </rPh>
    <rPh sb="9" eb="11">
      <t>センタク</t>
    </rPh>
    <rPh sb="13" eb="15">
      <t>レンケイ</t>
    </rPh>
    <rPh sb="16" eb="18">
      <t>テイアン</t>
    </rPh>
    <rPh sb="18" eb="20">
      <t>ナイヨウ</t>
    </rPh>
    <rPh sb="23" eb="25">
      <t>トリクミ</t>
    </rPh>
    <rPh sb="25" eb="27">
      <t>ナイヨウ</t>
    </rPh>
    <rPh sb="27" eb="28">
      <t>オヨ</t>
    </rPh>
    <rPh sb="29" eb="31">
      <t>トリクミ</t>
    </rPh>
    <rPh sb="31" eb="33">
      <t>ケッカ</t>
    </rPh>
    <rPh sb="51" eb="52">
      <t>ナイ</t>
    </rPh>
    <phoneticPr fontId="4"/>
  </si>
  <si>
    <t>２－４、２－５、３－４、３－５にて報告すること。</t>
    <phoneticPr fontId="4"/>
  </si>
  <si>
    <t>※5　「トラック事業者と荷主等との連携・提案内容」で「⑧その他」を選択した場合に記入すること。</t>
    <rPh sb="8" eb="11">
      <t>ジギョウシャ</t>
    </rPh>
    <rPh sb="12" eb="14">
      <t>ニヌシ</t>
    </rPh>
    <rPh sb="14" eb="15">
      <t>トウ</t>
    </rPh>
    <rPh sb="17" eb="19">
      <t>レンケイ</t>
    </rPh>
    <rPh sb="20" eb="22">
      <t>テイアン</t>
    </rPh>
    <rPh sb="22" eb="24">
      <t>ナイヨウ</t>
    </rPh>
    <rPh sb="30" eb="31">
      <t>タ</t>
    </rPh>
    <rPh sb="33" eb="35">
      <t>センタク</t>
    </rPh>
    <rPh sb="37" eb="39">
      <t>バアイ</t>
    </rPh>
    <rPh sb="40" eb="42">
      <t>キニュウ</t>
    </rPh>
    <phoneticPr fontId="4"/>
  </si>
  <si>
    <t>円</t>
    <rPh sb="0" eb="1">
      <t>エン</t>
    </rPh>
    <phoneticPr fontId="4"/>
  </si>
  <si>
    <t>申請するシステム</t>
    <rPh sb="0" eb="2">
      <t>シンセイ</t>
    </rPh>
    <phoneticPr fontId="4"/>
  </si>
  <si>
    <t>①デジタコ導入型</t>
    <phoneticPr fontId="4"/>
  </si>
  <si>
    <t>・実施する予定車両台数</t>
    <rPh sb="1" eb="3">
      <t>ジッシ</t>
    </rPh>
    <rPh sb="5" eb="7">
      <t>ヨテイ</t>
    </rPh>
    <rPh sb="7" eb="9">
      <t>シャリョウ</t>
    </rPh>
    <rPh sb="9" eb="11">
      <t>ダイスウ</t>
    </rPh>
    <phoneticPr fontId="4"/>
  </si>
  <si>
    <t>②GPS車載器導入型</t>
    <phoneticPr fontId="4"/>
  </si>
  <si>
    <t>③サービス単独型</t>
    <phoneticPr fontId="4"/>
  </si>
  <si>
    <t>予約受付システム等</t>
    <phoneticPr fontId="4"/>
  </si>
  <si>
    <t>①予約受付システム</t>
    <phoneticPr fontId="4"/>
  </si>
  <si>
    <t>・実施する事業所数</t>
    <rPh sb="1" eb="3">
      <t>ジッシ</t>
    </rPh>
    <rPh sb="5" eb="8">
      <t>ジギョウショ</t>
    </rPh>
    <rPh sb="8" eb="9">
      <t>スウ</t>
    </rPh>
    <phoneticPr fontId="4"/>
  </si>
  <si>
    <t>③受注情報事前確認システム</t>
    <phoneticPr fontId="4"/>
  </si>
  <si>
    <t>④パレット等管理システム</t>
    <phoneticPr fontId="4"/>
  </si>
  <si>
    <t>配車計画システム</t>
    <phoneticPr fontId="4"/>
  </si>
  <si>
    <t>連係ツール</t>
    <phoneticPr fontId="4"/>
  </si>
  <si>
    <t>連携予定の荷主等/トラック事業者</t>
    <phoneticPr fontId="4"/>
  </si>
  <si>
    <t>・荷主等</t>
    <rPh sb="1" eb="3">
      <t>ニヌシ</t>
    </rPh>
    <rPh sb="3" eb="4">
      <t>トウ</t>
    </rPh>
    <phoneticPr fontId="4"/>
  </si>
  <si>
    <t>・契約有り</t>
    <rPh sb="1" eb="3">
      <t>ケイヤク</t>
    </rPh>
    <rPh sb="3" eb="4">
      <t>ア</t>
    </rPh>
    <phoneticPr fontId="4"/>
  </si>
  <si>
    <t>・発荷主</t>
    <rPh sb="1" eb="2">
      <t>ハツ</t>
    </rPh>
    <rPh sb="2" eb="4">
      <t>ニヌシ</t>
    </rPh>
    <phoneticPr fontId="4"/>
  </si>
  <si>
    <t>社</t>
    <rPh sb="0" eb="1">
      <t>ヤシロ</t>
    </rPh>
    <phoneticPr fontId="4"/>
  </si>
  <si>
    <t>・着荷主</t>
    <rPh sb="1" eb="3">
      <t>チャクニ</t>
    </rPh>
    <rPh sb="3" eb="4">
      <t>ヌシ</t>
    </rPh>
    <phoneticPr fontId="4"/>
  </si>
  <si>
    <t>・元請事業者</t>
    <rPh sb="1" eb="2">
      <t>モト</t>
    </rPh>
    <rPh sb="2" eb="3">
      <t>ウケ</t>
    </rPh>
    <rPh sb="3" eb="6">
      <t>ジギョウシャ</t>
    </rPh>
    <phoneticPr fontId="4"/>
  </si>
  <si>
    <t>・契約無し</t>
    <rPh sb="1" eb="3">
      <t>ケイヤク</t>
    </rPh>
    <rPh sb="3" eb="4">
      <t>ナ</t>
    </rPh>
    <phoneticPr fontId="4"/>
  </si>
  <si>
    <t>・トラック事業者</t>
    <rPh sb="5" eb="7">
      <t>ジギョウ</t>
    </rPh>
    <rPh sb="7" eb="8">
      <t>シャ</t>
    </rPh>
    <phoneticPr fontId="4"/>
  </si>
  <si>
    <t>トンキロ</t>
    <phoneticPr fontId="4"/>
  </si>
  <si>
    <t>トンキロあたりの燃料使用量</t>
    <rPh sb="8" eb="10">
      <t>ネンリョウ</t>
    </rPh>
    <rPh sb="10" eb="13">
      <t>シヨウリョウ</t>
    </rPh>
    <phoneticPr fontId="4"/>
  </si>
  <si>
    <t>連携前</t>
    <rPh sb="0" eb="2">
      <t>レンケイ</t>
    </rPh>
    <rPh sb="2" eb="3">
      <t>マエ</t>
    </rPh>
    <phoneticPr fontId="4"/>
  </si>
  <si>
    <t>全体の省エネルギー量</t>
    <rPh sb="0" eb="2">
      <t>ゼンタイ</t>
    </rPh>
    <rPh sb="3" eb="4">
      <t>ショウ</t>
    </rPh>
    <rPh sb="9" eb="10">
      <t>リョウ</t>
    </rPh>
    <phoneticPr fontId="4"/>
  </si>
  <si>
    <t>トンキロあたりの燃料削減率の計画値</t>
    <rPh sb="8" eb="10">
      <t>ネンリョウ</t>
    </rPh>
    <rPh sb="10" eb="12">
      <t>サクゲン</t>
    </rPh>
    <rPh sb="12" eb="13">
      <t>リツ</t>
    </rPh>
    <rPh sb="14" eb="16">
      <t>ケイカク</t>
    </rPh>
    <rPh sb="16" eb="17">
      <t>チ</t>
    </rPh>
    <phoneticPr fontId="4"/>
  </si>
  <si>
    <t>区分A</t>
    <rPh sb="0" eb="2">
      <t>クブン</t>
    </rPh>
    <phoneticPr fontId="4"/>
  </si>
  <si>
    <t>区分B</t>
    <rPh sb="0" eb="2">
      <t>クブン</t>
    </rPh>
    <phoneticPr fontId="4"/>
  </si>
  <si>
    <t>　 メニューに応じた取得情報</t>
    <rPh sb="7" eb="8">
      <t>オウ</t>
    </rPh>
    <rPh sb="10" eb="12">
      <t>シュトク</t>
    </rPh>
    <rPh sb="12" eb="14">
      <t>ジョウホウ</t>
    </rPh>
    <phoneticPr fontId="4"/>
  </si>
  <si>
    <t>個別判定</t>
    <rPh sb="0" eb="2">
      <t>コベツ</t>
    </rPh>
    <rPh sb="2" eb="4">
      <t>ハンテイ</t>
    </rPh>
    <phoneticPr fontId="4"/>
  </si>
  <si>
    <t>輸送品目</t>
    <rPh sb="0" eb="2">
      <t>ユソウ</t>
    </rPh>
    <rPh sb="2" eb="4">
      <t>ヒンモク</t>
    </rPh>
    <phoneticPr fontId="4"/>
  </si>
  <si>
    <t>トラック事業者と荷主等との連携・提案内容</t>
    <phoneticPr fontId="4"/>
  </si>
  <si>
    <t>その他</t>
    <rPh sb="2" eb="3">
      <t>タ</t>
    </rPh>
    <phoneticPr fontId="4"/>
  </si>
  <si>
    <t>判定</t>
    <rPh sb="0" eb="2">
      <t>ハンテイ</t>
    </rPh>
    <phoneticPr fontId="4"/>
  </si>
  <si>
    <t>Error No</t>
    <phoneticPr fontId="4"/>
  </si>
  <si>
    <t>警告文</t>
    <rPh sb="0" eb="2">
      <t>ケイコク</t>
    </rPh>
    <rPh sb="2" eb="3">
      <t>ブン</t>
    </rPh>
    <phoneticPr fontId="4"/>
  </si>
  <si>
    <t>【エラー】区分Aで指定した項目以外の取得情報が入力されています。</t>
    <rPh sb="5" eb="7">
      <t>クブン</t>
    </rPh>
    <rPh sb="9" eb="11">
      <t>シテイ</t>
    </rPh>
    <rPh sb="13" eb="15">
      <t>コウモク</t>
    </rPh>
    <rPh sb="15" eb="17">
      <t>イガイ</t>
    </rPh>
    <rPh sb="18" eb="20">
      <t>シュトク</t>
    </rPh>
    <rPh sb="20" eb="22">
      <t>ジョウホウ</t>
    </rPh>
    <rPh sb="23" eb="25">
      <t>ニュウリョク</t>
    </rPh>
    <phoneticPr fontId="4"/>
  </si>
  <si>
    <t>【エラー】区分Aで1を選択されている場合、荷待ち時間、荷待ち時間（アイドリング）、早着による待機時間のいずれかを選択してください。</t>
    <rPh sb="5" eb="7">
      <t>クブン</t>
    </rPh>
    <rPh sb="11" eb="13">
      <t>センタク</t>
    </rPh>
    <rPh sb="18" eb="20">
      <t>バアイ</t>
    </rPh>
    <rPh sb="21" eb="22">
      <t>ニ</t>
    </rPh>
    <rPh sb="22" eb="23">
      <t>マ</t>
    </rPh>
    <rPh sb="24" eb="26">
      <t>ジカン</t>
    </rPh>
    <rPh sb="27" eb="28">
      <t>ニ</t>
    </rPh>
    <rPh sb="28" eb="29">
      <t>マ</t>
    </rPh>
    <rPh sb="30" eb="32">
      <t>ジカン</t>
    </rPh>
    <rPh sb="41" eb="43">
      <t>ソウチャク</t>
    </rPh>
    <rPh sb="46" eb="48">
      <t>タイキ</t>
    </rPh>
    <rPh sb="48" eb="50">
      <t>ジカン</t>
    </rPh>
    <rPh sb="56" eb="58">
      <t>センタク</t>
    </rPh>
    <phoneticPr fontId="4"/>
  </si>
  <si>
    <t>【エラー】区分Aで3を選択されている場合、交通情報を選択してください。</t>
    <rPh sb="5" eb="7">
      <t>クブン</t>
    </rPh>
    <rPh sb="11" eb="13">
      <t>センタク</t>
    </rPh>
    <rPh sb="18" eb="20">
      <t>バアイ</t>
    </rPh>
    <rPh sb="21" eb="23">
      <t>コウツウ</t>
    </rPh>
    <rPh sb="23" eb="25">
      <t>ジョウホウ</t>
    </rPh>
    <rPh sb="26" eb="28">
      <t>センタク</t>
    </rPh>
    <phoneticPr fontId="4"/>
  </si>
  <si>
    <t>【エラー】区分Aで4を選択されている場合、積載情報を選択してください。</t>
    <rPh sb="5" eb="7">
      <t>クブン</t>
    </rPh>
    <rPh sb="11" eb="13">
      <t>センタク</t>
    </rPh>
    <rPh sb="18" eb="20">
      <t>バアイ</t>
    </rPh>
    <rPh sb="21" eb="23">
      <t>セキサイ</t>
    </rPh>
    <rPh sb="23" eb="25">
      <t>ジョウホウ</t>
    </rPh>
    <rPh sb="26" eb="28">
      <t>センタク</t>
    </rPh>
    <phoneticPr fontId="4"/>
  </si>
  <si>
    <t>【エラー】区分Bで指定した項目以外の取得情報が入力されています。</t>
    <rPh sb="5" eb="7">
      <t>クブン</t>
    </rPh>
    <rPh sb="9" eb="11">
      <t>シテイ</t>
    </rPh>
    <rPh sb="13" eb="15">
      <t>コウモク</t>
    </rPh>
    <rPh sb="15" eb="17">
      <t>イガイ</t>
    </rPh>
    <rPh sb="18" eb="20">
      <t>シュトク</t>
    </rPh>
    <rPh sb="20" eb="22">
      <t>ジョウホウ</t>
    </rPh>
    <rPh sb="23" eb="25">
      <t>ニュウリョク</t>
    </rPh>
    <phoneticPr fontId="4"/>
  </si>
  <si>
    <t>【エラー】区分Bで5を選択されていますが、予約受付システムが選択されていません。</t>
    <rPh sb="5" eb="7">
      <t>クブン</t>
    </rPh>
    <rPh sb="11" eb="13">
      <t>センタク</t>
    </rPh>
    <rPh sb="21" eb="23">
      <t>ヨヤク</t>
    </rPh>
    <rPh sb="23" eb="25">
      <t>ウケツケ</t>
    </rPh>
    <rPh sb="30" eb="32">
      <t>センタク</t>
    </rPh>
    <phoneticPr fontId="4"/>
  </si>
  <si>
    <t>【エラー】区分Bで5を選択されている場合、荷待ち時間、荷待ち時間（アイドリング）、早着による待機時間のいずれかを選択してください。</t>
    <rPh sb="5" eb="7">
      <t>クブン</t>
    </rPh>
    <rPh sb="11" eb="13">
      <t>センタク</t>
    </rPh>
    <phoneticPr fontId="4"/>
  </si>
  <si>
    <t>【エラー】区分Bで6を選択されている場合、荷待ち時間、荷待ち時間（アイドリング）、早着による待機時間のいずれかを選択してください。</t>
    <rPh sb="5" eb="7">
      <t>クブン</t>
    </rPh>
    <rPh sb="11" eb="13">
      <t>センタク</t>
    </rPh>
    <phoneticPr fontId="4"/>
  </si>
  <si>
    <t>【エラー】区分Bで6を選択されている場合、発着時刻を選択してください。</t>
    <rPh sb="5" eb="7">
      <t>クブン</t>
    </rPh>
    <rPh sb="11" eb="13">
      <t>センタク</t>
    </rPh>
    <rPh sb="21" eb="23">
      <t>ハッチャク</t>
    </rPh>
    <rPh sb="23" eb="25">
      <t>ジコク</t>
    </rPh>
    <phoneticPr fontId="4"/>
  </si>
  <si>
    <t>【エラー】区分Bで7を選択されている場合、荷待ち時間、荷待ち時間（アイドリング）、早着による待機時間のいずれかを選択してください。</t>
    <rPh sb="5" eb="7">
      <t>クブン</t>
    </rPh>
    <rPh sb="11" eb="13">
      <t>センタク</t>
    </rPh>
    <phoneticPr fontId="4"/>
  </si>
  <si>
    <t>【エラー】区分Bで8を選択されている場合、積載情報を選択してください。</t>
    <rPh sb="5" eb="7">
      <t>クブン</t>
    </rPh>
    <rPh sb="11" eb="13">
      <t>センタク</t>
    </rPh>
    <rPh sb="21" eb="23">
      <t>セキサイ</t>
    </rPh>
    <rPh sb="23" eb="25">
      <t>ジョウホウ</t>
    </rPh>
    <phoneticPr fontId="4"/>
  </si>
  <si>
    <t>【エラー】区分Bで9を選択されている場合、積載情報を選択してください。</t>
    <rPh sb="5" eb="7">
      <t>クブン</t>
    </rPh>
    <rPh sb="11" eb="13">
      <t>センタク</t>
    </rPh>
    <rPh sb="21" eb="23">
      <t>セキサイ</t>
    </rPh>
    <rPh sb="23" eb="25">
      <t>ジョウホウ</t>
    </rPh>
    <phoneticPr fontId="4"/>
  </si>
  <si>
    <t>【エラー】区分Bで10を選択されている場合、空車情報を選択してください。</t>
    <rPh sb="5" eb="7">
      <t>クブン</t>
    </rPh>
    <rPh sb="12" eb="14">
      <t>センタク</t>
    </rPh>
    <rPh sb="22" eb="24">
      <t>クウシャ</t>
    </rPh>
    <rPh sb="24" eb="26">
      <t>ジョウホウ</t>
    </rPh>
    <phoneticPr fontId="4"/>
  </si>
  <si>
    <t>【エラー】荷主等の申請の場合、荷待ち時間、荷待ち時間（アイドリング）、早着による待機時間のいずれかを選択してください。</t>
    <rPh sb="5" eb="7">
      <t>ニヌシ</t>
    </rPh>
    <rPh sb="7" eb="8">
      <t>トウ</t>
    </rPh>
    <rPh sb="9" eb="11">
      <t>シンセイ</t>
    </rPh>
    <rPh sb="12" eb="14">
      <t>バアイ</t>
    </rPh>
    <phoneticPr fontId="4"/>
  </si>
  <si>
    <t>【エラー】区分Aで1を選択されている場合、① リアルタイムの情報共有を選択してください。</t>
    <rPh sb="5" eb="7">
      <t>クブン</t>
    </rPh>
    <rPh sb="11" eb="13">
      <t>センタク</t>
    </rPh>
    <rPh sb="18" eb="20">
      <t>バアイ</t>
    </rPh>
    <rPh sb="30" eb="32">
      <t>ジョウホウ</t>
    </rPh>
    <rPh sb="32" eb="34">
      <t>キョウユウ</t>
    </rPh>
    <rPh sb="35" eb="37">
      <t>センタク</t>
    </rPh>
    <phoneticPr fontId="4"/>
  </si>
  <si>
    <t>【エラー】区分Aで2を選択されている場合、③ ルート、配送順の調整を選択してください。</t>
    <rPh sb="5" eb="7">
      <t>クブン</t>
    </rPh>
    <rPh sb="11" eb="13">
      <t>センタク</t>
    </rPh>
    <rPh sb="18" eb="20">
      <t>バアイ</t>
    </rPh>
    <rPh sb="27" eb="29">
      <t>ハイソウ</t>
    </rPh>
    <rPh sb="29" eb="30">
      <t>ジュン</t>
    </rPh>
    <rPh sb="31" eb="33">
      <t>チョウセイ</t>
    </rPh>
    <rPh sb="34" eb="36">
      <t>センタク</t>
    </rPh>
    <phoneticPr fontId="4"/>
  </si>
  <si>
    <t>【エラー】区分Aで3を選択されている場合、③ ルート、配送順の調整を選択してください。</t>
    <rPh sb="5" eb="7">
      <t>クブン</t>
    </rPh>
    <rPh sb="11" eb="13">
      <t>センタク</t>
    </rPh>
    <rPh sb="18" eb="20">
      <t>バアイ</t>
    </rPh>
    <rPh sb="27" eb="29">
      <t>ハイソウ</t>
    </rPh>
    <rPh sb="29" eb="30">
      <t>ジュン</t>
    </rPh>
    <rPh sb="31" eb="33">
      <t>チョウセイ</t>
    </rPh>
    <rPh sb="34" eb="36">
      <t>センタク</t>
    </rPh>
    <phoneticPr fontId="4"/>
  </si>
  <si>
    <t>【エラー】区分Aで4を選択されている場合、④ 積載率の向上を選択してください。</t>
    <rPh sb="5" eb="7">
      <t>クブン</t>
    </rPh>
    <rPh sb="11" eb="13">
      <t>センタク</t>
    </rPh>
    <rPh sb="18" eb="20">
      <t>バアイ</t>
    </rPh>
    <rPh sb="23" eb="25">
      <t>セキサイ</t>
    </rPh>
    <rPh sb="25" eb="26">
      <t>リツ</t>
    </rPh>
    <rPh sb="27" eb="29">
      <t>コウジョウ</t>
    </rPh>
    <rPh sb="30" eb="32">
      <t>センタク</t>
    </rPh>
    <phoneticPr fontId="4"/>
  </si>
  <si>
    <t>【エラー】区分Aで⑧ その他を選択されている場合、その下にある空欄に具体的な提案内容を入力してください。</t>
    <rPh sb="5" eb="7">
      <t>クブン</t>
    </rPh>
    <rPh sb="15" eb="17">
      <t>センタク</t>
    </rPh>
    <rPh sb="22" eb="24">
      <t>バアイ</t>
    </rPh>
    <rPh sb="27" eb="28">
      <t>シタ</t>
    </rPh>
    <rPh sb="31" eb="33">
      <t>クウラン</t>
    </rPh>
    <rPh sb="34" eb="37">
      <t>グタイテキ</t>
    </rPh>
    <rPh sb="38" eb="40">
      <t>テイアン</t>
    </rPh>
    <rPh sb="40" eb="42">
      <t>ナイヨウ</t>
    </rPh>
    <rPh sb="43" eb="45">
      <t>ニュウリョク</t>
    </rPh>
    <phoneticPr fontId="4"/>
  </si>
  <si>
    <t>【エラー】区分Aで指定した項目以外の提案内容が入力されています。</t>
    <rPh sb="5" eb="7">
      <t>クブン</t>
    </rPh>
    <rPh sb="9" eb="11">
      <t>シテイ</t>
    </rPh>
    <rPh sb="13" eb="15">
      <t>コウモク</t>
    </rPh>
    <rPh sb="15" eb="17">
      <t>イガイ</t>
    </rPh>
    <rPh sb="18" eb="20">
      <t>テイアン</t>
    </rPh>
    <rPh sb="20" eb="22">
      <t>ナイヨウ</t>
    </rPh>
    <rPh sb="23" eb="25">
      <t>ニュウリョク</t>
    </rPh>
    <phoneticPr fontId="4"/>
  </si>
  <si>
    <t>【エラー】区分Bで6を選択されている場合、② 発着時刻の調整を選択してください。</t>
    <rPh sb="5" eb="7">
      <t>クブン</t>
    </rPh>
    <rPh sb="11" eb="13">
      <t>センタク</t>
    </rPh>
    <rPh sb="18" eb="20">
      <t>バアイ</t>
    </rPh>
    <rPh sb="23" eb="25">
      <t>ハッチャク</t>
    </rPh>
    <rPh sb="25" eb="27">
      <t>ジコク</t>
    </rPh>
    <rPh sb="28" eb="30">
      <t>チョウセイ</t>
    </rPh>
    <rPh sb="31" eb="33">
      <t>センタク</t>
    </rPh>
    <phoneticPr fontId="4"/>
  </si>
  <si>
    <t>【エラー】区分Bで8を選択されている場合、④ 積載率の向上を選択してください。</t>
    <rPh sb="5" eb="7">
      <t>クブン</t>
    </rPh>
    <rPh sb="11" eb="13">
      <t>センタク</t>
    </rPh>
    <rPh sb="18" eb="20">
      <t>バアイ</t>
    </rPh>
    <rPh sb="23" eb="25">
      <t>セキサイ</t>
    </rPh>
    <rPh sb="25" eb="26">
      <t>リツ</t>
    </rPh>
    <rPh sb="27" eb="29">
      <t>コウジョウ</t>
    </rPh>
    <rPh sb="30" eb="32">
      <t>センタク</t>
    </rPh>
    <phoneticPr fontId="4"/>
  </si>
  <si>
    <t>【エラー】区分Bで9を選択されている場合、④ 積載率の向上を選択してください。</t>
    <rPh sb="5" eb="7">
      <t>クブン</t>
    </rPh>
    <rPh sb="11" eb="13">
      <t>センタク</t>
    </rPh>
    <rPh sb="18" eb="20">
      <t>バアイ</t>
    </rPh>
    <rPh sb="23" eb="25">
      <t>セキサイ</t>
    </rPh>
    <rPh sb="25" eb="26">
      <t>リツ</t>
    </rPh>
    <rPh sb="27" eb="29">
      <t>コウジョウ</t>
    </rPh>
    <rPh sb="30" eb="32">
      <t>センタク</t>
    </rPh>
    <phoneticPr fontId="4"/>
  </si>
  <si>
    <t>【エラー】区分Bで⑧ その他を選択されている場合、その下にある空欄に具体的な提案内容を入力してください。</t>
    <rPh sb="5" eb="7">
      <t>クブン</t>
    </rPh>
    <rPh sb="15" eb="17">
      <t>センタク</t>
    </rPh>
    <rPh sb="22" eb="24">
      <t>バアイ</t>
    </rPh>
    <rPh sb="27" eb="28">
      <t>シタ</t>
    </rPh>
    <rPh sb="31" eb="33">
      <t>クウラン</t>
    </rPh>
    <rPh sb="34" eb="37">
      <t>グタイテキ</t>
    </rPh>
    <rPh sb="38" eb="40">
      <t>テイアン</t>
    </rPh>
    <rPh sb="40" eb="42">
      <t>ナイヨウ</t>
    </rPh>
    <rPh sb="43" eb="45">
      <t>ニュウリョク</t>
    </rPh>
    <phoneticPr fontId="4"/>
  </si>
  <si>
    <t>【エラー】区分Bで指定した項目以外の提案内容が入力されています。</t>
    <rPh sb="5" eb="7">
      <t>クブン</t>
    </rPh>
    <rPh sb="9" eb="11">
      <t>シテイ</t>
    </rPh>
    <rPh sb="13" eb="15">
      <t>コウモク</t>
    </rPh>
    <rPh sb="15" eb="17">
      <t>イガイ</t>
    </rPh>
    <rPh sb="18" eb="20">
      <t>テイアン</t>
    </rPh>
    <rPh sb="20" eb="22">
      <t>ナイヨウ</t>
    </rPh>
    <rPh sb="23" eb="25">
      <t>ニュウリョク</t>
    </rPh>
    <phoneticPr fontId="4"/>
  </si>
  <si>
    <t>【エラー】導入するシステムで予約受付システム等を選択されている場合、⑤ 予約受付システム等の導入を選択してください。</t>
    <rPh sb="5" eb="7">
      <t>ドウニュウ</t>
    </rPh>
    <rPh sb="14" eb="16">
      <t>ヨヤク</t>
    </rPh>
    <rPh sb="16" eb="18">
      <t>ウケツケ</t>
    </rPh>
    <rPh sb="22" eb="23">
      <t>トウ</t>
    </rPh>
    <rPh sb="24" eb="26">
      <t>センタク</t>
    </rPh>
    <rPh sb="31" eb="33">
      <t>バアイ</t>
    </rPh>
    <rPh sb="49" eb="51">
      <t>センタク</t>
    </rPh>
    <phoneticPr fontId="4"/>
  </si>
  <si>
    <t>【エラー】導入するシステムでAI・IoTによるシステム連係ツールを選択されている場合、⑦ AI・IoTによるシステム連係ツールの導入を選択してください。</t>
    <rPh sb="5" eb="7">
      <t>ドウニュウ</t>
    </rPh>
    <rPh sb="27" eb="29">
      <t>レンケイ</t>
    </rPh>
    <rPh sb="33" eb="35">
      <t>センタク</t>
    </rPh>
    <rPh sb="40" eb="42">
      <t>バアイ</t>
    </rPh>
    <rPh sb="67" eb="69">
      <t>センタク</t>
    </rPh>
    <phoneticPr fontId="4"/>
  </si>
  <si>
    <t>② 発着時刻の調整</t>
    <rPh sb="2" eb="4">
      <t>ハッチャク</t>
    </rPh>
    <rPh sb="4" eb="6">
      <t>ジコク</t>
    </rPh>
    <rPh sb="7" eb="9">
      <t>チョウセイ</t>
    </rPh>
    <phoneticPr fontId="4"/>
  </si>
  <si>
    <t>③ ルート、配送順の調整</t>
    <rPh sb="6" eb="8">
      <t>ハイソウ</t>
    </rPh>
    <rPh sb="8" eb="9">
      <t>ジュン</t>
    </rPh>
    <rPh sb="10" eb="12">
      <t>チョウセイ</t>
    </rPh>
    <phoneticPr fontId="4"/>
  </si>
  <si>
    <t>番号</t>
    <rPh sb="0" eb="2">
      <t>バンゴウ</t>
    </rPh>
    <phoneticPr fontId="27"/>
  </si>
  <si>
    <t>品　　目</t>
  </si>
  <si>
    <t>内　容　例　示</t>
  </si>
  <si>
    <t>穀物</t>
  </si>
  <si>
    <t>米、麦、雑穀・豆</t>
  </si>
  <si>
    <t>野菜・果物</t>
  </si>
  <si>
    <t>いも類、野菜類、果物類</t>
  </si>
  <si>
    <t>その他の農産物</t>
  </si>
  <si>
    <t>工芸作物、農産加工品、他に分類されない農産品（種子、花、苗、綿花、麻類、さとうきび、ビート、コーヒー豆、観葉・園芸植物類等）</t>
  </si>
  <si>
    <t>畜産物</t>
  </si>
  <si>
    <t>鳥獣類（主として食用のもの）、鳥獣肉・未加工乳・鳥卵、動物性粗繊維・原皮・原毛皮、他に分類されない畜産品（その他動物類、愛玩動物、虫類等）</t>
  </si>
  <si>
    <t>水産品</t>
  </si>
  <si>
    <t>魚介類（生鮮・冷凍、塩蔵・乾燥のもの）、その他の水産品（海草類、観賞魚、淡水魚、真珠等）</t>
  </si>
  <si>
    <t>木材</t>
  </si>
  <si>
    <t>原木、パルプ用材、製材（材木、建築・建設資材、板類等）、その他の林産品（植木、天然樹脂類、木材チップ、ゴム（天然）、樹皮等）</t>
  </si>
  <si>
    <t>薪炭</t>
  </si>
  <si>
    <t>薪、木炭、オガライト等</t>
  </si>
  <si>
    <t>石炭</t>
  </si>
  <si>
    <t>石炭、亜炭等</t>
  </si>
  <si>
    <t>金属鉱</t>
  </si>
  <si>
    <t>鉄鉱、その他の鉄属鉱、非鉄鉱</t>
  </si>
  <si>
    <t>砂利・砂・石材</t>
  </si>
  <si>
    <t>砂利、採石、バラスト、砂、骨材、砂袋、石製品等</t>
  </si>
  <si>
    <t>工業用非金属鉱物</t>
  </si>
  <si>
    <t>石灰石、りん鉱石、原塩、原油、天然ガス、温泉、園芸用土、その他の非金属鉱物</t>
  </si>
  <si>
    <t>鉄鋼</t>
  </si>
  <si>
    <t>鉄、鋼（粗鋼）、鋼材、配管資材、レール等</t>
  </si>
  <si>
    <t>非鉄金属</t>
  </si>
  <si>
    <t>地金、合金、伸銅品、電線・ケーブル、貴金属（工業品）</t>
  </si>
  <si>
    <t>金属製品</t>
  </si>
  <si>
    <t>建設用金属製品、建築用金属製品、線材製品、刃物、工具、その他の金属製品（ばね類、缶類、鉄・アルミ製品、溶材、金具等）</t>
  </si>
  <si>
    <t>輸送用機械</t>
  </si>
  <si>
    <t>自動車、船舶、航空機、鉄道車両、自転車等</t>
  </si>
  <si>
    <t>輸送用機械部品</t>
  </si>
  <si>
    <t>輸送用機械の部品（自動車用、船舶用、航空機用、鉄道車両用、自転車用等）</t>
  </si>
  <si>
    <t>その他の機械</t>
  </si>
  <si>
    <t>産業機械、電気機械、家電製品、その他の機械</t>
  </si>
  <si>
    <t>セメント</t>
  </si>
  <si>
    <t>セメント、バラセメント</t>
  </si>
  <si>
    <t>その他の窯業品</t>
  </si>
  <si>
    <t>セメント製品、コンクリート製品、れんが、石灰、その他の窯業品（瓶類、ガラス製品、陶器類、耐火材、カーボン等）</t>
  </si>
  <si>
    <t>揮発油</t>
  </si>
  <si>
    <t>ガソリン、ベンジン等</t>
  </si>
  <si>
    <t>重油</t>
  </si>
  <si>
    <t>その他の石油</t>
  </si>
  <si>
    <t>石油類、軽油、灯油、ジェット燃料、潤滑油、機械油等</t>
  </si>
  <si>
    <t>その他の石油製品</t>
  </si>
  <si>
    <t>アスファルト、パラフィン、合材等</t>
  </si>
  <si>
    <t>LPG及びその他のガス</t>
  </si>
  <si>
    <t>プロパンガス、ブタンガス、その他の石油ガス製品</t>
  </si>
  <si>
    <t>コークス・その他の石炭製品</t>
  </si>
  <si>
    <t>コークス類、煉炭等</t>
  </si>
  <si>
    <t>化学薬品</t>
  </si>
  <si>
    <t>硫酸、ソーダ、アルコール（食用を除く）、その他の化学薬品</t>
  </si>
  <si>
    <t>化学肥料</t>
  </si>
  <si>
    <t>窒素質肥料、りん酸質肥料、加里質肥料、その他の化学肥料</t>
  </si>
  <si>
    <t>染料・塗料・その他の化学工業品</t>
  </si>
  <si>
    <t>染料・顔料・塗料・合成樹脂、動植物性油脂、プラスチック製品、ビニール製品、他に分類されない化学工業品（火薬類、インク類、医薬品、化粧品、化学用品等）</t>
  </si>
  <si>
    <t>紙・パルプ</t>
  </si>
  <si>
    <t>用紙類、ちり紙類、ダンボール類、巻取紙、包装紙、パルプ等</t>
  </si>
  <si>
    <t>繊維工業品</t>
  </si>
  <si>
    <t>糸（紡織半製品を含む）、織物（繊維二次製品を含む）</t>
  </si>
  <si>
    <t>日用品</t>
  </si>
  <si>
    <t>書籍・印刷物、衣服・身廻品・はきもの、文具・玩具・運動・娯楽用品・楽器、家具・装備品、衛生・暖房用具、台所及び食卓用品、他に分類されない日用品</t>
  </si>
  <si>
    <t>ゴム製品・木製品その他の製造工業品</t>
  </si>
  <si>
    <t>ゴム皮革製品（他に分類されないもの）、木製品（他に分類されないもの）、他に分類されない製造工業品</t>
  </si>
  <si>
    <t>製造食品</t>
  </si>
  <si>
    <t>製造食品（肉製品、酪農製品、缶詰、菓子、調理冷凍食品）</t>
  </si>
  <si>
    <t>食料工業品</t>
  </si>
  <si>
    <t>飲料、その他の食料工業品（調味料類、でんぷん類、酵母、動物性製造食品、飲料水、たばこ等）</t>
  </si>
  <si>
    <t>金属くず</t>
  </si>
  <si>
    <t>鉄・アルミ・鉛くず、スクラップ、解体車両等</t>
  </si>
  <si>
    <t>その他のくずもの</t>
  </si>
  <si>
    <t>粗大ごみ、廃材、廃油、古新聞、古紙、もみがら、プラスチックくず、木くず、紙くず、ガラスくず、スラグ、古タイヤ等</t>
  </si>
  <si>
    <t>動植物性製造飼・肥料</t>
  </si>
  <si>
    <t>牧草、乾草、糞類、灰類、堆肥、ぬか類、酒かす、ペットフード等</t>
  </si>
  <si>
    <t>廃棄物</t>
  </si>
  <si>
    <t>その他の廃棄物（屎尿、汚泥、ごみ、廃液、枝木、コンクリート・アスファルトがら、産業廃棄物、雪等）</t>
  </si>
  <si>
    <t>廃土砂</t>
  </si>
  <si>
    <t>廃土砂（残土、瓦礫等）</t>
  </si>
  <si>
    <t>輸送用容器</t>
  </si>
  <si>
    <t>金属製輸送用容器（ガス容器、ドラム缶、タンク等）、その他の輸送用容器（コンテナ、樽、パレット、フレコン等）</t>
  </si>
  <si>
    <t>取合せ品</t>
  </si>
  <si>
    <t>引越荷物、郵便物・鉄道便荷物・貨物、自動車特別積合せ貨物、内航船舶小口混載貨物等</t>
  </si>
  <si>
    <t>混載</t>
    <rPh sb="0" eb="2">
      <t>コンサイ</t>
    </rPh>
    <phoneticPr fontId="27"/>
  </si>
  <si>
    <t>空荷輸送</t>
    <rPh sb="0" eb="1">
      <t>カラ</t>
    </rPh>
    <rPh sb="1" eb="2">
      <t>ニ</t>
    </rPh>
    <rPh sb="2" eb="4">
      <t>ユソウ</t>
    </rPh>
    <phoneticPr fontId="27"/>
  </si>
  <si>
    <t>【荷主との連携・提案内容】</t>
    <phoneticPr fontId="4"/>
  </si>
  <si>
    <t>① リアルタイムの情報共有</t>
    <rPh sb="9" eb="11">
      <t>ジョウホウ</t>
    </rPh>
    <rPh sb="11" eb="13">
      <t>キョウユウ</t>
    </rPh>
    <phoneticPr fontId="4"/>
  </si>
  <si>
    <t>④ 積載率の向上</t>
    <rPh sb="2" eb="4">
      <t>セキサイ</t>
    </rPh>
    <rPh sb="4" eb="5">
      <t>リツ</t>
    </rPh>
    <rPh sb="6" eb="8">
      <t>コウジョウ</t>
    </rPh>
    <phoneticPr fontId="4"/>
  </si>
  <si>
    <t xml:space="preserve">⑥ 配車計画システムの導入
</t>
    <phoneticPr fontId="4"/>
  </si>
  <si>
    <t>【メニュー別の取得情報】</t>
    <phoneticPr fontId="4"/>
  </si>
  <si>
    <t>休憩</t>
    <rPh sb="0" eb="2">
      <t>キュウケイ</t>
    </rPh>
    <phoneticPr fontId="1"/>
  </si>
  <si>
    <t>発着時刻</t>
    <rPh sb="0" eb="2">
      <t>ハッチャク</t>
    </rPh>
    <rPh sb="2" eb="4">
      <t>ジコク</t>
    </rPh>
    <phoneticPr fontId="1"/>
  </si>
  <si>
    <t>積載情報</t>
    <rPh sb="0" eb="2">
      <t>セキサイ</t>
    </rPh>
    <rPh sb="2" eb="4">
      <t>ジョウホウ</t>
    </rPh>
    <phoneticPr fontId="1"/>
  </si>
  <si>
    <t>空車情報</t>
    <rPh sb="0" eb="2">
      <t>クウシャ</t>
    </rPh>
    <rPh sb="2" eb="4">
      <t>ジョウホウ</t>
    </rPh>
    <phoneticPr fontId="1"/>
  </si>
  <si>
    <t>交通情報</t>
    <rPh sb="0" eb="2">
      <t>コウツウ</t>
    </rPh>
    <rPh sb="2" eb="4">
      <t>ジョウホウ</t>
    </rPh>
    <phoneticPr fontId="1"/>
  </si>
  <si>
    <t>温度情報</t>
    <rPh sb="0" eb="2">
      <t>オンド</t>
    </rPh>
    <rPh sb="2" eb="4">
      <t>ジョウホウ</t>
    </rPh>
    <phoneticPr fontId="1"/>
  </si>
  <si>
    <t>【燃料費】</t>
    <rPh sb="1" eb="4">
      <t>ネンリョウヒ</t>
    </rPh>
    <phoneticPr fontId="4"/>
  </si>
  <si>
    <t>・ガソリン</t>
    <phoneticPr fontId="4"/>
  </si>
  <si>
    <t>・軽油</t>
    <rPh sb="1" eb="3">
      <t>ケイユ</t>
    </rPh>
    <phoneticPr fontId="4"/>
  </si>
  <si>
    <t>【エラー】導入するシステムで配車計画システムを選択されている場合、⑥ 配車計画システムの導入を選択してください。</t>
    <rPh sb="5" eb="7">
      <t>ドウニュウ</t>
    </rPh>
    <rPh sb="14" eb="16">
      <t>ハイシャ</t>
    </rPh>
    <rPh sb="16" eb="18">
      <t>ケイカク</t>
    </rPh>
    <rPh sb="23" eb="25">
      <t>センタク</t>
    </rPh>
    <rPh sb="30" eb="32">
      <t>バアイ</t>
    </rPh>
    <rPh sb="47" eb="49">
      <t>センタク</t>
    </rPh>
    <phoneticPr fontId="4"/>
  </si>
  <si>
    <t>・実施予定車両総数</t>
    <rPh sb="1" eb="3">
      <t>ジッシ</t>
    </rPh>
    <rPh sb="3" eb="5">
      <t>ヨテイ</t>
    </rPh>
    <rPh sb="5" eb="7">
      <t>シャリョウ</t>
    </rPh>
    <rPh sb="7" eb="9">
      <t>ソウスウ</t>
    </rPh>
    <phoneticPr fontId="4"/>
  </si>
  <si>
    <t>・全体エラー</t>
    <rPh sb="1" eb="3">
      <t>ゼンタイ</t>
    </rPh>
    <phoneticPr fontId="4"/>
  </si>
  <si>
    <t>連携メニュー番号</t>
    <rPh sb="0" eb="2">
      <t>レンケイ</t>
    </rPh>
    <rPh sb="6" eb="8">
      <t>バンゴウ</t>
    </rPh>
    <phoneticPr fontId="4"/>
  </si>
  <si>
    <t>現状のルートにおける渋滞多発による走行時間の長時間化</t>
    <rPh sb="0" eb="2">
      <t>ゲンジョウ</t>
    </rPh>
    <rPh sb="10" eb="12">
      <t>ジュウタイ</t>
    </rPh>
    <rPh sb="12" eb="14">
      <t>タハツ</t>
    </rPh>
    <rPh sb="17" eb="19">
      <t>ソウコウ</t>
    </rPh>
    <rPh sb="19" eb="21">
      <t>ジカン</t>
    </rPh>
    <rPh sb="22" eb="25">
      <t>チョウジカン</t>
    </rPh>
    <rPh sb="25" eb="26">
      <t>カ</t>
    </rPh>
    <phoneticPr fontId="4"/>
  </si>
  <si>
    <t>荷積み・荷卸し場所における他の貨物事業者との到着時刻が重複してしまうことによる待機時間の増加</t>
    <rPh sb="0" eb="2">
      <t>ニヅ</t>
    </rPh>
    <rPh sb="4" eb="6">
      <t>ニオロ</t>
    </rPh>
    <rPh sb="7" eb="9">
      <t>バショ</t>
    </rPh>
    <rPh sb="13" eb="14">
      <t>タ</t>
    </rPh>
    <rPh sb="15" eb="17">
      <t>カモツ</t>
    </rPh>
    <rPh sb="17" eb="19">
      <t>ジギョウ</t>
    </rPh>
    <rPh sb="19" eb="20">
      <t>シャ</t>
    </rPh>
    <rPh sb="22" eb="24">
      <t>トウチャク</t>
    </rPh>
    <rPh sb="24" eb="26">
      <t>ジコク</t>
    </rPh>
    <rPh sb="27" eb="29">
      <t>チョウフク</t>
    </rPh>
    <rPh sb="39" eb="41">
      <t>タイキ</t>
    </rPh>
    <rPh sb="41" eb="43">
      <t>ジカン</t>
    </rPh>
    <rPh sb="44" eb="46">
      <t>ゾウカ</t>
    </rPh>
    <phoneticPr fontId="4"/>
  </si>
  <si>
    <t>②ASNシステム</t>
  </si>
  <si>
    <t>⑤パレタイズシステム</t>
  </si>
  <si>
    <t>実施予定
車両総数</t>
    <phoneticPr fontId="4"/>
  </si>
  <si>
    <t>事業者名（トラック事業者）</t>
    <phoneticPr fontId="4"/>
  </si>
  <si>
    <t>事業者名（荷主等）</t>
    <phoneticPr fontId="4"/>
  </si>
  <si>
    <t>事業者名（トラック事業者又は荷主等）</t>
    <phoneticPr fontId="4"/>
  </si>
  <si>
    <t>AI・IoTによるシステム連係ツール</t>
    <phoneticPr fontId="4"/>
  </si>
  <si>
    <r>
      <t>トラック事業者と荷主等
との連携において
期待される効果</t>
    </r>
    <r>
      <rPr>
        <b/>
        <sz val="11"/>
        <color rgb="FFFF0000"/>
        <rFont val="ＭＳ Ｐゴシック"/>
        <family val="3"/>
        <charset val="128"/>
        <scheme val="minor"/>
      </rPr>
      <t>※2</t>
    </r>
    <r>
      <rPr>
        <b/>
        <sz val="11"/>
        <color theme="1"/>
        <rFont val="ＭＳ Ｐゴシック"/>
        <family val="3"/>
        <charset val="128"/>
        <scheme val="minor"/>
      </rPr>
      <t xml:space="preserve">
</t>
    </r>
    <r>
      <rPr>
        <b/>
        <sz val="11"/>
        <color rgb="FFFF0000"/>
        <rFont val="ＭＳ Ｐゴシック"/>
        <family val="3"/>
        <charset val="128"/>
        <scheme val="minor"/>
      </rPr>
      <t>(申請車両1台あたり
10日間の合計を記入）</t>
    </r>
    <rPh sb="4" eb="6">
      <t>ジギョウ</t>
    </rPh>
    <rPh sb="6" eb="7">
      <t>シャ</t>
    </rPh>
    <rPh sb="8" eb="10">
      <t>ニヌシ</t>
    </rPh>
    <rPh sb="10" eb="11">
      <t>トウ</t>
    </rPh>
    <phoneticPr fontId="4"/>
  </si>
  <si>
    <t>トラック事業者と荷主等
との連携において
期待される効果</t>
    <phoneticPr fontId="4"/>
  </si>
  <si>
    <t>連携前</t>
    <phoneticPr fontId="4"/>
  </si>
  <si>
    <t>連係後</t>
    <rPh sb="0" eb="3">
      <t>レンケイゴ</t>
    </rPh>
    <phoneticPr fontId="4"/>
  </si>
  <si>
    <t>全体の省エネルギー量
（燃料削減量）の計画値</t>
    <phoneticPr fontId="4"/>
  </si>
  <si>
    <t>燃料削減量</t>
    <phoneticPr fontId="4"/>
  </si>
  <si>
    <t>トンキロあたりの
燃料削減率の計画値</t>
    <phoneticPr fontId="4"/>
  </si>
  <si>
    <t>燃料削減率</t>
    <rPh sb="4" eb="5">
      <t>リツ</t>
    </rPh>
    <phoneticPr fontId="4"/>
  </si>
  <si>
    <t>チェックボックス</t>
    <phoneticPr fontId="4"/>
  </si>
  <si>
    <t>49まで入力可能</t>
    <rPh sb="4" eb="6">
      <t>ニュウリョク</t>
    </rPh>
    <rPh sb="6" eb="8">
      <t>カノウ</t>
    </rPh>
    <phoneticPr fontId="4"/>
  </si>
  <si>
    <t>トラック事業者と荷主等との連携メニュー実施内容</t>
    <phoneticPr fontId="4"/>
  </si>
  <si>
    <t>連携メニュー番号</t>
    <rPh sb="6" eb="8">
      <t>バンゴウ</t>
    </rPh>
    <phoneticPr fontId="4"/>
  </si>
  <si>
    <t>1～4まで入力可</t>
    <rPh sb="5" eb="7">
      <t>ニュウリョク</t>
    </rPh>
    <rPh sb="7" eb="8">
      <t>カ</t>
    </rPh>
    <phoneticPr fontId="4"/>
  </si>
  <si>
    <t>5から17まで入力可</t>
    <phoneticPr fontId="4"/>
  </si>
  <si>
    <t>Aメニューに応じた取得情報</t>
    <phoneticPr fontId="4"/>
  </si>
  <si>
    <t>Bメニューに応じた取得情報</t>
    <phoneticPr fontId="4"/>
  </si>
  <si>
    <t>主な輸送品目</t>
    <phoneticPr fontId="4"/>
  </si>
  <si>
    <t>メニュー実施によって解消を図る省エネの課題</t>
    <phoneticPr fontId="4"/>
  </si>
  <si>
    <t>「⑧その他」を選択した場合は連携提案内容を記入</t>
    <phoneticPr fontId="4"/>
  </si>
  <si>
    <t>運送契約締結の有無・発/着等</t>
    <rPh sb="7" eb="9">
      <t>ウム</t>
    </rPh>
    <phoneticPr fontId="4"/>
  </si>
  <si>
    <t>有</t>
    <rPh sb="0" eb="1">
      <t>アリ</t>
    </rPh>
    <phoneticPr fontId="4"/>
  </si>
  <si>
    <t>無</t>
    <rPh sb="0" eb="1">
      <t>ナシ</t>
    </rPh>
    <phoneticPr fontId="4"/>
  </si>
  <si>
    <t>●荷主等</t>
    <rPh sb="1" eb="3">
      <t>ニヌシ</t>
    </rPh>
    <rPh sb="3" eb="4">
      <t>トウ</t>
    </rPh>
    <phoneticPr fontId="4"/>
  </si>
  <si>
    <t>●トラック事業者</t>
    <rPh sb="5" eb="8">
      <t>ジギョウシャ</t>
    </rPh>
    <phoneticPr fontId="4"/>
  </si>
  <si>
    <t>99999まで可能</t>
    <rPh sb="7" eb="9">
      <t>カノウ</t>
    </rPh>
    <phoneticPr fontId="4"/>
  </si>
  <si>
    <t>43まで入力可能</t>
    <rPh sb="4" eb="6">
      <t>ニュウリョク</t>
    </rPh>
    <rPh sb="6" eb="8">
      <t>カノウ</t>
    </rPh>
    <phoneticPr fontId="4"/>
  </si>
  <si>
    <t>関数</t>
    <rPh sb="0" eb="2">
      <t>カンスウ</t>
    </rPh>
    <phoneticPr fontId="4"/>
  </si>
  <si>
    <t>実施計画書　エラー確認シート</t>
    <rPh sb="0" eb="2">
      <t>ジッシ</t>
    </rPh>
    <rPh sb="2" eb="5">
      <t>ケイカクショ</t>
    </rPh>
    <rPh sb="9" eb="11">
      <t>カクニン</t>
    </rPh>
    <phoneticPr fontId="4"/>
  </si>
  <si>
    <t>入力項目</t>
    <rPh sb="0" eb="2">
      <t>ニュウリョク</t>
    </rPh>
    <rPh sb="2" eb="4">
      <t>コウモク</t>
    </rPh>
    <phoneticPr fontId="4"/>
  </si>
  <si>
    <t>入力がおわったら✔を選択して、ここをクリック</t>
    <rPh sb="0" eb="2">
      <t>ニュウリョク</t>
    </rPh>
    <rPh sb="10" eb="12">
      <t>センタク</t>
    </rPh>
    <phoneticPr fontId="4"/>
  </si>
  <si>
    <t>チェック発動</t>
    <rPh sb="4" eb="6">
      <t>ハツドウ</t>
    </rPh>
    <phoneticPr fontId="4"/>
  </si>
  <si>
    <t>【エラー】申請するシステムを1つ以上選択してください。その際に、AI・IoTによるシステム連係ツールのみの選択はできません。</t>
    <rPh sb="5" eb="7">
      <t>シンセイ</t>
    </rPh>
    <rPh sb="16" eb="18">
      <t>イジョウ</t>
    </rPh>
    <rPh sb="18" eb="20">
      <t>センタク</t>
    </rPh>
    <rPh sb="29" eb="30">
      <t>サイ</t>
    </rPh>
    <rPh sb="45" eb="47">
      <t>レンケイ</t>
    </rPh>
    <rPh sb="53" eb="55">
      <t>センタク</t>
    </rPh>
    <phoneticPr fontId="4"/>
  </si>
  <si>
    <t>【エラー】車両動態管理システムの導入区分を1つ以上選択してください。</t>
    <rPh sb="5" eb="7">
      <t>シャリョウ</t>
    </rPh>
    <rPh sb="7" eb="9">
      <t>ドウタイ</t>
    </rPh>
    <rPh sb="9" eb="11">
      <t>カンリ</t>
    </rPh>
    <rPh sb="16" eb="18">
      <t>ドウニュウ</t>
    </rPh>
    <rPh sb="18" eb="20">
      <t>クブン</t>
    </rPh>
    <rPh sb="23" eb="25">
      <t>イジョウ</t>
    </rPh>
    <rPh sb="25" eb="27">
      <t>センタク</t>
    </rPh>
    <phoneticPr fontId="4"/>
  </si>
  <si>
    <t>修正</t>
    <rPh sb="0" eb="2">
      <t>シュウセイ</t>
    </rPh>
    <phoneticPr fontId="4"/>
  </si>
  <si>
    <t>I5、14、27</t>
    <phoneticPr fontId="4"/>
  </si>
  <si>
    <t>【エラー】車両動態管理システムの事業者名（トラック事業者）を入力してください。</t>
    <rPh sb="5" eb="7">
      <t>シャリョウ</t>
    </rPh>
    <rPh sb="7" eb="9">
      <t>ドウタイ</t>
    </rPh>
    <rPh sb="9" eb="11">
      <t>カンリ</t>
    </rPh>
    <rPh sb="16" eb="19">
      <t>ジギョウシャ</t>
    </rPh>
    <rPh sb="19" eb="20">
      <t>メイ</t>
    </rPh>
    <rPh sb="25" eb="27">
      <t>ジギョウ</t>
    </rPh>
    <rPh sb="27" eb="28">
      <t>シャ</t>
    </rPh>
    <rPh sb="30" eb="32">
      <t>ニュウリョク</t>
    </rPh>
    <phoneticPr fontId="4"/>
  </si>
  <si>
    <t>【エラー】車両動態管理システムの実施予定車両台数を正しく入力してください。</t>
    <rPh sb="5" eb="7">
      <t>シャリョウ</t>
    </rPh>
    <rPh sb="7" eb="9">
      <t>ドウタイ</t>
    </rPh>
    <rPh sb="9" eb="11">
      <t>カンリ</t>
    </rPh>
    <rPh sb="16" eb="18">
      <t>ジッシ</t>
    </rPh>
    <rPh sb="18" eb="20">
      <t>ヨテイ</t>
    </rPh>
    <rPh sb="20" eb="22">
      <t>シャリョウ</t>
    </rPh>
    <rPh sb="22" eb="24">
      <t>ダイスウ</t>
    </rPh>
    <rPh sb="25" eb="26">
      <t>タダ</t>
    </rPh>
    <rPh sb="28" eb="30">
      <t>ニュウリョク</t>
    </rPh>
    <phoneticPr fontId="4"/>
  </si>
  <si>
    <t>AI10</t>
    <phoneticPr fontId="4"/>
  </si>
  <si>
    <t>I5、14</t>
    <phoneticPr fontId="4"/>
  </si>
  <si>
    <t>【エラー】車両動態管理システムと予約受付システム等は同時に申請できません。どちらかの✔を削除してください。</t>
    <rPh sb="5" eb="7">
      <t>シャリョウ</t>
    </rPh>
    <rPh sb="7" eb="9">
      <t>ドウタイ</t>
    </rPh>
    <rPh sb="9" eb="11">
      <t>カンリ</t>
    </rPh>
    <rPh sb="16" eb="18">
      <t>ヨヤク</t>
    </rPh>
    <rPh sb="18" eb="20">
      <t>ウケツケ</t>
    </rPh>
    <rPh sb="24" eb="25">
      <t>トウ</t>
    </rPh>
    <rPh sb="26" eb="28">
      <t>ドウジ</t>
    </rPh>
    <rPh sb="29" eb="31">
      <t>シンセイ</t>
    </rPh>
    <rPh sb="44" eb="46">
      <t>サクジョ</t>
    </rPh>
    <phoneticPr fontId="4"/>
  </si>
  <si>
    <t>【動態】</t>
    <rPh sb="1" eb="3">
      <t>ドウタイ</t>
    </rPh>
    <phoneticPr fontId="4"/>
  </si>
  <si>
    <t>【予約】</t>
    <rPh sb="1" eb="3">
      <t>ヨヤク</t>
    </rPh>
    <phoneticPr fontId="4"/>
  </si>
  <si>
    <t>【配車】</t>
    <rPh sb="1" eb="3">
      <t>ハイシャ</t>
    </rPh>
    <phoneticPr fontId="4"/>
  </si>
  <si>
    <t>【AI】</t>
    <phoneticPr fontId="4"/>
  </si>
  <si>
    <t>【エラー】予約受付システム等の導入区分を1つ以上選択してください。</t>
    <rPh sb="5" eb="7">
      <t>ヨヤク</t>
    </rPh>
    <rPh sb="7" eb="9">
      <t>ウケツケ</t>
    </rPh>
    <rPh sb="13" eb="14">
      <t>トウ</t>
    </rPh>
    <rPh sb="15" eb="17">
      <t>ドウニュウ</t>
    </rPh>
    <rPh sb="17" eb="19">
      <t>クブン</t>
    </rPh>
    <rPh sb="22" eb="24">
      <t>イジョウ</t>
    </rPh>
    <rPh sb="24" eb="26">
      <t>センタク</t>
    </rPh>
    <phoneticPr fontId="4"/>
  </si>
  <si>
    <t>【エラー】予約受付システム等の事業者名（荷主等）を入力してください。</t>
    <rPh sb="15" eb="18">
      <t>ジギョウシャ</t>
    </rPh>
    <rPh sb="18" eb="19">
      <t>メイ</t>
    </rPh>
    <rPh sb="20" eb="22">
      <t>ニヌシ</t>
    </rPh>
    <rPh sb="22" eb="23">
      <t>トウ</t>
    </rPh>
    <rPh sb="25" eb="27">
      <t>ニュウリョク</t>
    </rPh>
    <phoneticPr fontId="4"/>
  </si>
  <si>
    <t>K7、9、11</t>
    <phoneticPr fontId="4"/>
  </si>
  <si>
    <t>K16、18、20、22、24</t>
    <phoneticPr fontId="4"/>
  </si>
  <si>
    <t>R15</t>
    <phoneticPr fontId="4"/>
  </si>
  <si>
    <t>【エラー】予約受付システム等の実施する事業所数を正しく入力してください。</t>
    <rPh sb="15" eb="17">
      <t>ジッシ</t>
    </rPh>
    <rPh sb="19" eb="22">
      <t>ジギョウショ</t>
    </rPh>
    <rPh sb="22" eb="23">
      <t>スウ</t>
    </rPh>
    <rPh sb="24" eb="25">
      <t>タダ</t>
    </rPh>
    <rPh sb="27" eb="29">
      <t>ニュウリョク</t>
    </rPh>
    <phoneticPr fontId="4"/>
  </si>
  <si>
    <t>R23</t>
    <phoneticPr fontId="4"/>
  </si>
  <si>
    <t>【エラー】予約受付システム等の実施予定車両台数を正しく入力してください。</t>
    <rPh sb="15" eb="17">
      <t>ジッシ</t>
    </rPh>
    <rPh sb="17" eb="19">
      <t>ヨテイ</t>
    </rPh>
    <rPh sb="19" eb="21">
      <t>シャリョウ</t>
    </rPh>
    <rPh sb="21" eb="23">
      <t>ダイスウ</t>
    </rPh>
    <rPh sb="24" eb="25">
      <t>タダ</t>
    </rPh>
    <rPh sb="27" eb="29">
      <t>ニュウリョク</t>
    </rPh>
    <phoneticPr fontId="4"/>
  </si>
  <si>
    <t>AI23</t>
    <phoneticPr fontId="4"/>
  </si>
  <si>
    <t>【エラー】配車計画システムの事業者名（トラック事業者又は荷主等）を入力してください。</t>
    <rPh sb="5" eb="7">
      <t>ハイシャ</t>
    </rPh>
    <rPh sb="7" eb="9">
      <t>ケイカク</t>
    </rPh>
    <rPh sb="14" eb="17">
      <t>ジギョウシャ</t>
    </rPh>
    <rPh sb="17" eb="18">
      <t>メイ</t>
    </rPh>
    <rPh sb="33" eb="35">
      <t>ニュウリョク</t>
    </rPh>
    <phoneticPr fontId="4"/>
  </si>
  <si>
    <t>R28</t>
    <phoneticPr fontId="4"/>
  </si>
  <si>
    <t>【エラー】配車計画システムの実施する事業所数を正しく入力してください。</t>
    <rPh sb="14" eb="16">
      <t>ジッシ</t>
    </rPh>
    <rPh sb="18" eb="21">
      <t>ジギョウショ</t>
    </rPh>
    <rPh sb="21" eb="22">
      <t>スウ</t>
    </rPh>
    <rPh sb="23" eb="24">
      <t>タダ</t>
    </rPh>
    <rPh sb="26" eb="28">
      <t>ニュウリョク</t>
    </rPh>
    <phoneticPr fontId="4"/>
  </si>
  <si>
    <t>R34</t>
    <phoneticPr fontId="4"/>
  </si>
  <si>
    <t>AI34</t>
    <phoneticPr fontId="4"/>
  </si>
  <si>
    <t>【エラー】配車計画システムの実施予定車両台数を正しく入力してください。</t>
    <rPh sb="14" eb="16">
      <t>ジッシ</t>
    </rPh>
    <rPh sb="16" eb="18">
      <t>ヨテイ</t>
    </rPh>
    <rPh sb="18" eb="20">
      <t>シャリョウ</t>
    </rPh>
    <rPh sb="20" eb="22">
      <t>ダイスウ</t>
    </rPh>
    <rPh sb="23" eb="24">
      <t>タダ</t>
    </rPh>
    <rPh sb="26" eb="28">
      <t>ニュウリョク</t>
    </rPh>
    <phoneticPr fontId="4"/>
  </si>
  <si>
    <t>【エラー】AI・IoTによるシステム連係ツールの事業者名（トラック事業者又は荷主等）を入力してください。</t>
    <rPh sb="18" eb="20">
      <t>レンケイ</t>
    </rPh>
    <rPh sb="24" eb="27">
      <t>ジギョウシャ</t>
    </rPh>
    <rPh sb="27" eb="28">
      <t>メイ</t>
    </rPh>
    <rPh sb="43" eb="45">
      <t>ニュウリョク</t>
    </rPh>
    <phoneticPr fontId="4"/>
  </si>
  <si>
    <t>【エラー】AI・IoTによるシステム連係ツールの実施する事業所数を正しく入力してください。</t>
    <rPh sb="24" eb="26">
      <t>ジッシ</t>
    </rPh>
    <rPh sb="28" eb="31">
      <t>ジギョウショ</t>
    </rPh>
    <rPh sb="31" eb="32">
      <t>スウ</t>
    </rPh>
    <rPh sb="33" eb="34">
      <t>タダ</t>
    </rPh>
    <rPh sb="36" eb="38">
      <t>ニュウリョク</t>
    </rPh>
    <phoneticPr fontId="4"/>
  </si>
  <si>
    <t>【エラー】AI・IoTによるシステム連係ツールの実施予定車両台数を正しく入力してください。</t>
    <rPh sb="24" eb="26">
      <t>ジッシ</t>
    </rPh>
    <rPh sb="26" eb="28">
      <t>ヨテイ</t>
    </rPh>
    <rPh sb="28" eb="30">
      <t>シャリョウ</t>
    </rPh>
    <rPh sb="30" eb="32">
      <t>ダイスウ</t>
    </rPh>
    <rPh sb="33" eb="34">
      <t>タダ</t>
    </rPh>
    <rPh sb="36" eb="38">
      <t>ニュウリョク</t>
    </rPh>
    <phoneticPr fontId="4"/>
  </si>
  <si>
    <t>AL50</t>
    <phoneticPr fontId="4"/>
  </si>
  <si>
    <t>【エラー】実施予定車両総数が0台以下または各システムの実施予定車両台数の合計を超えているため、正しく入力してください。</t>
    <rPh sb="5" eb="7">
      <t>ジッシ</t>
    </rPh>
    <rPh sb="7" eb="9">
      <t>ヨテイ</t>
    </rPh>
    <rPh sb="9" eb="11">
      <t>シャリョウ</t>
    </rPh>
    <rPh sb="11" eb="13">
      <t>ソウスウ</t>
    </rPh>
    <rPh sb="15" eb="16">
      <t>ダイ</t>
    </rPh>
    <rPh sb="16" eb="18">
      <t>イカ</t>
    </rPh>
    <rPh sb="21" eb="22">
      <t>カク</t>
    </rPh>
    <rPh sb="27" eb="29">
      <t>ジッシ</t>
    </rPh>
    <rPh sb="29" eb="31">
      <t>ヨテイ</t>
    </rPh>
    <rPh sb="31" eb="33">
      <t>シャリョウ</t>
    </rPh>
    <rPh sb="33" eb="35">
      <t>ダイスウ</t>
    </rPh>
    <rPh sb="36" eb="38">
      <t>ゴウケイ</t>
    </rPh>
    <rPh sb="39" eb="40">
      <t>コ</t>
    </rPh>
    <rPh sb="47" eb="48">
      <t>タダ</t>
    </rPh>
    <rPh sb="50" eb="52">
      <t>ニュウリョク</t>
    </rPh>
    <phoneticPr fontId="4"/>
  </si>
  <si>
    <t>1-1 申請するシステム</t>
    <rPh sb="4" eb="6">
      <t>シンセイ</t>
    </rPh>
    <phoneticPr fontId="4"/>
  </si>
  <si>
    <t>1-1 連携予定の荷主等/トラック事業者</t>
    <rPh sb="4" eb="6">
      <t>レンケイ</t>
    </rPh>
    <rPh sb="6" eb="8">
      <t>ヨテイ</t>
    </rPh>
    <rPh sb="9" eb="11">
      <t>ニヌシ</t>
    </rPh>
    <rPh sb="11" eb="12">
      <t>トウ</t>
    </rPh>
    <rPh sb="17" eb="19">
      <t>ジギョウ</t>
    </rPh>
    <rPh sb="19" eb="20">
      <t>シャ</t>
    </rPh>
    <phoneticPr fontId="4"/>
  </si>
  <si>
    <t>【エラー】連携予定の荷主等の社数を入力してください。</t>
    <rPh sb="5" eb="7">
      <t>レンケイ</t>
    </rPh>
    <rPh sb="7" eb="9">
      <t>ヨテイ</t>
    </rPh>
    <rPh sb="10" eb="12">
      <t>ニヌシ</t>
    </rPh>
    <rPh sb="12" eb="13">
      <t>トウ</t>
    </rPh>
    <rPh sb="14" eb="15">
      <t>シャ</t>
    </rPh>
    <rPh sb="15" eb="16">
      <t>スウ</t>
    </rPh>
    <rPh sb="17" eb="19">
      <t>ニュウリョク</t>
    </rPh>
    <phoneticPr fontId="4"/>
  </si>
  <si>
    <t>AJ55～60</t>
    <phoneticPr fontId="4"/>
  </si>
  <si>
    <t>【注意】連携予定の荷主等の社数が合計で50を超えています。事業場の数とお間違えないですか？間違えない場合であっても全社に連携提案が可能でしょうか？問題ない場合は修正は不要です。</t>
    <rPh sb="4" eb="6">
      <t>レンケイ</t>
    </rPh>
    <rPh sb="6" eb="8">
      <t>ヨテイ</t>
    </rPh>
    <rPh sb="9" eb="11">
      <t>ニヌシ</t>
    </rPh>
    <rPh sb="11" eb="12">
      <t>トウ</t>
    </rPh>
    <rPh sb="13" eb="14">
      <t>シャ</t>
    </rPh>
    <rPh sb="14" eb="15">
      <t>スウ</t>
    </rPh>
    <rPh sb="16" eb="18">
      <t>ゴウケイ</t>
    </rPh>
    <rPh sb="22" eb="23">
      <t>コ</t>
    </rPh>
    <rPh sb="29" eb="31">
      <t>ジギョウ</t>
    </rPh>
    <rPh sb="31" eb="32">
      <t>バ</t>
    </rPh>
    <rPh sb="33" eb="34">
      <t>カズ</t>
    </rPh>
    <rPh sb="36" eb="38">
      <t>マチガ</t>
    </rPh>
    <rPh sb="45" eb="47">
      <t>マチガ</t>
    </rPh>
    <rPh sb="50" eb="52">
      <t>バアイ</t>
    </rPh>
    <rPh sb="57" eb="59">
      <t>ゼンシャ</t>
    </rPh>
    <rPh sb="60" eb="62">
      <t>レンケイ</t>
    </rPh>
    <rPh sb="62" eb="64">
      <t>テイアン</t>
    </rPh>
    <rPh sb="65" eb="67">
      <t>カノウ</t>
    </rPh>
    <rPh sb="73" eb="75">
      <t>モンダイ</t>
    </rPh>
    <rPh sb="77" eb="79">
      <t>バアイ</t>
    </rPh>
    <rPh sb="80" eb="82">
      <t>シュウセイ</t>
    </rPh>
    <rPh sb="83" eb="85">
      <t>フヨウ</t>
    </rPh>
    <phoneticPr fontId="4"/>
  </si>
  <si>
    <t>AJ61、62</t>
    <phoneticPr fontId="4"/>
  </si>
  <si>
    <t>【エラー】連携予定のトラック事業者数の社数を入力してください。</t>
    <rPh sb="5" eb="7">
      <t>レンケイ</t>
    </rPh>
    <rPh sb="7" eb="9">
      <t>ヨテイ</t>
    </rPh>
    <rPh sb="14" eb="16">
      <t>ジギョウ</t>
    </rPh>
    <rPh sb="16" eb="17">
      <t>シャ</t>
    </rPh>
    <rPh sb="17" eb="18">
      <t>スウ</t>
    </rPh>
    <rPh sb="19" eb="20">
      <t>シャ</t>
    </rPh>
    <rPh sb="20" eb="21">
      <t>スウ</t>
    </rPh>
    <rPh sb="22" eb="24">
      <t>ニュウリョク</t>
    </rPh>
    <phoneticPr fontId="4"/>
  </si>
  <si>
    <t>【注意】連携予定のトラック事業者数の社数が合計で50を超えています。事業場の数とお間違えないですか？間違えない場合であっても全社に連携提案が可能でしょうか？問題ない場合は修正は不要です。</t>
    <rPh sb="4" eb="6">
      <t>レンケイ</t>
    </rPh>
    <rPh sb="6" eb="8">
      <t>ヨテイ</t>
    </rPh>
    <rPh sb="13" eb="15">
      <t>ジギョウ</t>
    </rPh>
    <rPh sb="15" eb="16">
      <t>シャ</t>
    </rPh>
    <rPh sb="16" eb="17">
      <t>スウ</t>
    </rPh>
    <rPh sb="18" eb="19">
      <t>シャ</t>
    </rPh>
    <rPh sb="19" eb="20">
      <t>スウ</t>
    </rPh>
    <rPh sb="21" eb="23">
      <t>ゴウケイ</t>
    </rPh>
    <rPh sb="27" eb="28">
      <t>コ</t>
    </rPh>
    <rPh sb="34" eb="36">
      <t>ジギョウ</t>
    </rPh>
    <rPh sb="36" eb="37">
      <t>バ</t>
    </rPh>
    <rPh sb="38" eb="39">
      <t>カズ</t>
    </rPh>
    <rPh sb="41" eb="43">
      <t>マチガ</t>
    </rPh>
    <rPh sb="50" eb="52">
      <t>マチガ</t>
    </rPh>
    <rPh sb="55" eb="57">
      <t>バアイ</t>
    </rPh>
    <rPh sb="62" eb="64">
      <t>ゼンシャ</t>
    </rPh>
    <rPh sb="65" eb="67">
      <t>レンケイ</t>
    </rPh>
    <rPh sb="67" eb="69">
      <t>テイアン</t>
    </rPh>
    <rPh sb="70" eb="72">
      <t>カノウ</t>
    </rPh>
    <rPh sb="78" eb="80">
      <t>モンダイ</t>
    </rPh>
    <rPh sb="82" eb="84">
      <t>バアイ</t>
    </rPh>
    <rPh sb="85" eb="87">
      <t>シュウセイ</t>
    </rPh>
    <rPh sb="88" eb="90">
      <t>フヨウ</t>
    </rPh>
    <phoneticPr fontId="4"/>
  </si>
  <si>
    <t>【エラー】連携予定の荷主等/トラック事業者数の社数を入力してください。</t>
    <rPh sb="5" eb="7">
      <t>レンケイ</t>
    </rPh>
    <rPh sb="7" eb="9">
      <t>ヨテイ</t>
    </rPh>
    <rPh sb="10" eb="12">
      <t>ニヌシ</t>
    </rPh>
    <rPh sb="12" eb="13">
      <t>トウ</t>
    </rPh>
    <rPh sb="23" eb="24">
      <t>シャ</t>
    </rPh>
    <rPh sb="24" eb="25">
      <t>スウ</t>
    </rPh>
    <rPh sb="26" eb="28">
      <t>ニュウリョク</t>
    </rPh>
    <phoneticPr fontId="4"/>
  </si>
  <si>
    <t>1-2　連携前</t>
    <rPh sb="4" eb="6">
      <t>レンケイ</t>
    </rPh>
    <rPh sb="6" eb="7">
      <t>マエ</t>
    </rPh>
    <phoneticPr fontId="4"/>
  </si>
  <si>
    <t>【エラー】燃料使用量を入力してください。</t>
    <rPh sb="5" eb="7">
      <t>ネンリョウ</t>
    </rPh>
    <rPh sb="7" eb="10">
      <t>シヨウリョウ</t>
    </rPh>
    <rPh sb="11" eb="13">
      <t>ニュウリョク</t>
    </rPh>
    <phoneticPr fontId="4"/>
  </si>
  <si>
    <t>Q65</t>
    <phoneticPr fontId="4"/>
  </si>
  <si>
    <t>【エラー】トンキロを入力してください。</t>
    <rPh sb="10" eb="12">
      <t>ニュウリョク</t>
    </rPh>
    <phoneticPr fontId="4"/>
  </si>
  <si>
    <t>AA65</t>
    <phoneticPr fontId="4"/>
  </si>
  <si>
    <t>1-2　連携後</t>
    <rPh sb="4" eb="6">
      <t>レンケイ</t>
    </rPh>
    <rPh sb="6" eb="7">
      <t>ゴ</t>
    </rPh>
    <phoneticPr fontId="4"/>
  </si>
  <si>
    <t>Q68</t>
    <phoneticPr fontId="4"/>
  </si>
  <si>
    <t>AA68</t>
    <phoneticPr fontId="4"/>
  </si>
  <si>
    <t>燃料使用量（ℓ/台・10日）</t>
    <phoneticPr fontId="4"/>
  </si>
  <si>
    <t>1-2　トンキロあたりの燃料削減率の計画値</t>
    <phoneticPr fontId="4"/>
  </si>
  <si>
    <t>【エラー】1%以上になるよう連携前／後の燃料使用量およびトンキロを修正してください。</t>
    <rPh sb="7" eb="9">
      <t>イジョウ</t>
    </rPh>
    <rPh sb="14" eb="16">
      <t>レンケイ</t>
    </rPh>
    <rPh sb="16" eb="17">
      <t>マエ</t>
    </rPh>
    <rPh sb="18" eb="19">
      <t>ゴ</t>
    </rPh>
    <rPh sb="20" eb="22">
      <t>ネンリョウ</t>
    </rPh>
    <rPh sb="22" eb="25">
      <t>シヨウリョウ</t>
    </rPh>
    <rPh sb="33" eb="35">
      <t>シュウセイ</t>
    </rPh>
    <phoneticPr fontId="4"/>
  </si>
  <si>
    <t>Q65、68、AA65、68</t>
    <phoneticPr fontId="4"/>
  </si>
  <si>
    <t>2-1 連携メニュー番号</t>
    <rPh sb="4" eb="6">
      <t>レンケイ</t>
    </rPh>
    <rPh sb="10" eb="12">
      <t>バンゴウ</t>
    </rPh>
    <phoneticPr fontId="4"/>
  </si>
  <si>
    <t>O86</t>
    <phoneticPr fontId="4"/>
  </si>
  <si>
    <t>【エラー】区分Aの連携メニュー番号が空欄または1～4以外の番号が入力されているため、正しく入力してください。※３つ目以降の取組の場合は、このエラーを放念してください。</t>
    <rPh sb="5" eb="7">
      <t>クブン</t>
    </rPh>
    <rPh sb="9" eb="11">
      <t>レンケイ</t>
    </rPh>
    <rPh sb="15" eb="17">
      <t>バンゴウ</t>
    </rPh>
    <rPh sb="18" eb="20">
      <t>クウラン</t>
    </rPh>
    <rPh sb="26" eb="28">
      <t>イガイ</t>
    </rPh>
    <rPh sb="29" eb="31">
      <t>バンゴウ</t>
    </rPh>
    <rPh sb="32" eb="34">
      <t>ニュウリョク</t>
    </rPh>
    <rPh sb="42" eb="43">
      <t>タダ</t>
    </rPh>
    <rPh sb="45" eb="47">
      <t>ニュウリョク</t>
    </rPh>
    <rPh sb="57" eb="58">
      <t>メ</t>
    </rPh>
    <rPh sb="58" eb="60">
      <t>イコウ</t>
    </rPh>
    <rPh sb="61" eb="63">
      <t>トリクミ</t>
    </rPh>
    <rPh sb="64" eb="66">
      <t>バアイ</t>
    </rPh>
    <rPh sb="74" eb="76">
      <t>ホウネン</t>
    </rPh>
    <phoneticPr fontId="4"/>
  </si>
  <si>
    <t>【エラー】区分Bの連携メニュー番号が空欄または5～16以外の番号が入力されているため、正しくプルダウンから選択してください。※３つ目以降の取組の場合は、このエラーを放念してください。</t>
    <rPh sb="5" eb="7">
      <t>クブン</t>
    </rPh>
    <rPh sb="9" eb="11">
      <t>レンケイ</t>
    </rPh>
    <rPh sb="15" eb="17">
      <t>バンゴウ</t>
    </rPh>
    <rPh sb="18" eb="20">
      <t>クウラン</t>
    </rPh>
    <rPh sb="27" eb="29">
      <t>イガイ</t>
    </rPh>
    <rPh sb="30" eb="32">
      <t>バンゴウ</t>
    </rPh>
    <rPh sb="33" eb="35">
      <t>ニュウリョク</t>
    </rPh>
    <rPh sb="43" eb="44">
      <t>タダ</t>
    </rPh>
    <rPh sb="53" eb="55">
      <t>センタク</t>
    </rPh>
    <phoneticPr fontId="4"/>
  </si>
  <si>
    <t>【注意】区分Bの連携メニュー番号が17（その他）となっています。区分A、Bから1つずつ取組実施に加えて３つ目以降の取組であれば問題ありません。</t>
    <rPh sb="4" eb="6">
      <t>クブン</t>
    </rPh>
    <rPh sb="8" eb="10">
      <t>レンケイ</t>
    </rPh>
    <rPh sb="14" eb="16">
      <t>バンゴウ</t>
    </rPh>
    <rPh sb="22" eb="23">
      <t>タ</t>
    </rPh>
    <rPh sb="32" eb="34">
      <t>クブン</t>
    </rPh>
    <rPh sb="43" eb="45">
      <t>トリクミ</t>
    </rPh>
    <rPh sb="45" eb="47">
      <t>ジッシ</t>
    </rPh>
    <rPh sb="48" eb="49">
      <t>クワ</t>
    </rPh>
    <rPh sb="53" eb="54">
      <t>メ</t>
    </rPh>
    <rPh sb="54" eb="56">
      <t>イコウ</t>
    </rPh>
    <rPh sb="57" eb="59">
      <t>トリクミ</t>
    </rPh>
    <rPh sb="63" eb="65">
      <t>モンダイ</t>
    </rPh>
    <phoneticPr fontId="4"/>
  </si>
  <si>
    <t>2-1 メニューに応じた情報</t>
    <rPh sb="9" eb="10">
      <t>オウ</t>
    </rPh>
    <rPh sb="12" eb="14">
      <t>ジョウホウ</t>
    </rPh>
    <phoneticPr fontId="4"/>
  </si>
  <si>
    <t>AJ86</t>
    <phoneticPr fontId="4"/>
  </si>
  <si>
    <t>E92～97</t>
  </si>
  <si>
    <t>E92～97</t>
    <phoneticPr fontId="4"/>
  </si>
  <si>
    <t>【注意】温度センサーや温度ケーブル等を導入する場合は、温度情報を選択してください。温度に係る機器の導入がない場合は問題ありません。</t>
    <rPh sb="1" eb="3">
      <t>チュウイ</t>
    </rPh>
    <rPh sb="4" eb="6">
      <t>オンド</t>
    </rPh>
    <rPh sb="11" eb="13">
      <t>オンド</t>
    </rPh>
    <rPh sb="17" eb="18">
      <t>トウ</t>
    </rPh>
    <rPh sb="19" eb="21">
      <t>ドウニュウ</t>
    </rPh>
    <rPh sb="23" eb="25">
      <t>バアイ</t>
    </rPh>
    <rPh sb="27" eb="29">
      <t>オンド</t>
    </rPh>
    <rPh sb="29" eb="31">
      <t>ジョウホウ</t>
    </rPh>
    <rPh sb="32" eb="34">
      <t>センタク</t>
    </rPh>
    <rPh sb="41" eb="43">
      <t>オンド</t>
    </rPh>
    <rPh sb="44" eb="45">
      <t>カカワ</t>
    </rPh>
    <rPh sb="46" eb="48">
      <t>キキ</t>
    </rPh>
    <rPh sb="49" eb="51">
      <t>ドウニュウ</t>
    </rPh>
    <rPh sb="54" eb="56">
      <t>バアイ</t>
    </rPh>
    <rPh sb="57" eb="59">
      <t>モンダイ</t>
    </rPh>
    <phoneticPr fontId="4"/>
  </si>
  <si>
    <t>E92～97、AB92～97</t>
    <phoneticPr fontId="4"/>
  </si>
  <si>
    <t>【エラー】区分Aの中で同じ情報が複数以上選択されています。</t>
    <rPh sb="5" eb="7">
      <t>クブン</t>
    </rPh>
    <rPh sb="9" eb="10">
      <t>ナカ</t>
    </rPh>
    <rPh sb="11" eb="12">
      <t>オナ</t>
    </rPh>
    <rPh sb="13" eb="15">
      <t>ジョウホウ</t>
    </rPh>
    <rPh sb="16" eb="18">
      <t>フクスウ</t>
    </rPh>
    <rPh sb="18" eb="20">
      <t>イジョウ</t>
    </rPh>
    <rPh sb="20" eb="22">
      <t>センタク</t>
    </rPh>
    <phoneticPr fontId="4"/>
  </si>
  <si>
    <t>A重複</t>
    <rPh sb="1" eb="3">
      <t>チョウフク</t>
    </rPh>
    <phoneticPr fontId="4"/>
  </si>
  <si>
    <t>B重複</t>
    <rPh sb="1" eb="3">
      <t>チョウフク</t>
    </rPh>
    <phoneticPr fontId="4"/>
  </si>
  <si>
    <t>A指定外</t>
    <rPh sb="1" eb="3">
      <t>シテイ</t>
    </rPh>
    <rPh sb="3" eb="4">
      <t>ガイ</t>
    </rPh>
    <phoneticPr fontId="4"/>
  </si>
  <si>
    <t>【注意】区分Aで2を選択されており、かつ高速道路を利用した取組の場合は、走行距離（高速道路）を選択してください。高速道路を利用した取組でない場合</t>
    <rPh sb="1" eb="3">
      <t>チュウイ</t>
    </rPh>
    <rPh sb="4" eb="6">
      <t>クブン</t>
    </rPh>
    <rPh sb="10" eb="12">
      <t>センタク</t>
    </rPh>
    <rPh sb="20" eb="22">
      <t>コウソク</t>
    </rPh>
    <rPh sb="22" eb="24">
      <t>ドウロ</t>
    </rPh>
    <rPh sb="25" eb="27">
      <t>リヨウ</t>
    </rPh>
    <rPh sb="29" eb="31">
      <t>トリクミ</t>
    </rPh>
    <rPh sb="32" eb="34">
      <t>バアイ</t>
    </rPh>
    <rPh sb="36" eb="38">
      <t>ソウコウ</t>
    </rPh>
    <rPh sb="38" eb="40">
      <t>キョリ</t>
    </rPh>
    <rPh sb="41" eb="43">
      <t>コウソク</t>
    </rPh>
    <rPh sb="43" eb="45">
      <t>ドウロ</t>
    </rPh>
    <rPh sb="47" eb="49">
      <t>センタク</t>
    </rPh>
    <rPh sb="56" eb="58">
      <t>コウソク</t>
    </rPh>
    <rPh sb="58" eb="60">
      <t>ドウロ</t>
    </rPh>
    <rPh sb="61" eb="63">
      <t>リヨウ</t>
    </rPh>
    <rPh sb="65" eb="67">
      <t>トリクミ</t>
    </rPh>
    <rPh sb="70" eb="72">
      <t>バアイ</t>
    </rPh>
    <phoneticPr fontId="4"/>
  </si>
  <si>
    <t>【エラー】区分Bの中で同じ情報が複数以上選択されています。</t>
    <rPh sb="5" eb="7">
      <t>クブン</t>
    </rPh>
    <rPh sb="9" eb="10">
      <t>ナカ</t>
    </rPh>
    <rPh sb="11" eb="12">
      <t>オナ</t>
    </rPh>
    <rPh sb="13" eb="15">
      <t>ジョウホウ</t>
    </rPh>
    <rPh sb="16" eb="18">
      <t>フクスウ</t>
    </rPh>
    <rPh sb="18" eb="20">
      <t>イジョウ</t>
    </rPh>
    <rPh sb="20" eb="22">
      <t>センタク</t>
    </rPh>
    <phoneticPr fontId="4"/>
  </si>
  <si>
    <t>【注意】区分Aで2を選択されており、かつ走行距離や走行時間増幅の原因が渋滞によるものの場合は、交通情報を選択してください。</t>
    <rPh sb="1" eb="3">
      <t>チュウイ</t>
    </rPh>
    <rPh sb="4" eb="6">
      <t>クブン</t>
    </rPh>
    <rPh sb="10" eb="12">
      <t>センタク</t>
    </rPh>
    <rPh sb="20" eb="22">
      <t>ソウコウ</t>
    </rPh>
    <rPh sb="22" eb="24">
      <t>キョリ</t>
    </rPh>
    <rPh sb="27" eb="29">
      <t>ジカン</t>
    </rPh>
    <rPh sb="29" eb="31">
      <t>ゾウフク</t>
    </rPh>
    <rPh sb="32" eb="34">
      <t>ゲンイン</t>
    </rPh>
    <rPh sb="35" eb="37">
      <t>ジュウタイ</t>
    </rPh>
    <rPh sb="43" eb="45">
      <t>バアイ</t>
    </rPh>
    <rPh sb="47" eb="49">
      <t>コウツウ</t>
    </rPh>
    <rPh sb="49" eb="51">
      <t>ジョウホウ</t>
    </rPh>
    <rPh sb="52" eb="54">
      <t>センタク</t>
    </rPh>
    <phoneticPr fontId="4"/>
  </si>
  <si>
    <t>AB92～97</t>
    <phoneticPr fontId="4"/>
  </si>
  <si>
    <t>B指定外</t>
    <rPh sb="1" eb="3">
      <t>シテイ</t>
    </rPh>
    <rPh sb="3" eb="4">
      <t>ガイ</t>
    </rPh>
    <phoneticPr fontId="4"/>
  </si>
  <si>
    <t>【注意】荷主等の申請の場合、荷待ち時間、荷待ち時間（アイドリング）、早着による待機時間のいずれかを選択してください。トラック事業者の場合は問題ありません。</t>
    <rPh sb="1" eb="3">
      <t>チュウイ</t>
    </rPh>
    <rPh sb="4" eb="6">
      <t>ニヌシ</t>
    </rPh>
    <rPh sb="6" eb="7">
      <t>トウ</t>
    </rPh>
    <rPh sb="8" eb="10">
      <t>シンセイ</t>
    </rPh>
    <rPh sb="11" eb="13">
      <t>バアイ</t>
    </rPh>
    <rPh sb="62" eb="64">
      <t>ジギョウ</t>
    </rPh>
    <rPh sb="64" eb="65">
      <t>シャ</t>
    </rPh>
    <rPh sb="66" eb="68">
      <t>バアイ</t>
    </rPh>
    <rPh sb="69" eb="71">
      <t>モンダイ</t>
    </rPh>
    <phoneticPr fontId="4"/>
  </si>
  <si>
    <t>2-1 連携・提案内容</t>
    <rPh sb="4" eb="6">
      <t>レンケイ</t>
    </rPh>
    <rPh sb="7" eb="9">
      <t>テイアン</t>
    </rPh>
    <rPh sb="9" eb="11">
      <t>ナイヨウ</t>
    </rPh>
    <phoneticPr fontId="4"/>
  </si>
  <si>
    <t>C104、105</t>
    <phoneticPr fontId="4"/>
  </si>
  <si>
    <t>【エラー】区分Aの連携提案な内容が1つも選択されていません。</t>
    <rPh sb="5" eb="7">
      <t>クブン</t>
    </rPh>
    <rPh sb="9" eb="11">
      <t>レンケイ</t>
    </rPh>
    <rPh sb="11" eb="13">
      <t>テイアン</t>
    </rPh>
    <rPh sb="14" eb="16">
      <t>ナイヨウ</t>
    </rPh>
    <rPh sb="20" eb="22">
      <t>センタク</t>
    </rPh>
    <phoneticPr fontId="4"/>
  </si>
  <si>
    <t>【エラー】区分Aの連携提案な内容が重複して選択されています。</t>
    <rPh sb="5" eb="7">
      <t>クブン</t>
    </rPh>
    <rPh sb="9" eb="11">
      <t>レンケイ</t>
    </rPh>
    <rPh sb="11" eb="13">
      <t>テイアン</t>
    </rPh>
    <rPh sb="14" eb="16">
      <t>ナイヨウ</t>
    </rPh>
    <rPh sb="17" eb="19">
      <t>チョウフク</t>
    </rPh>
    <rPh sb="21" eb="23">
      <t>センタク</t>
    </rPh>
    <phoneticPr fontId="4"/>
  </si>
  <si>
    <t>【エラー】区分Bの連携提案な内容が1つも選択されていません。</t>
    <rPh sb="5" eb="7">
      <t>クブン</t>
    </rPh>
    <rPh sb="9" eb="11">
      <t>レンケイ</t>
    </rPh>
    <rPh sb="11" eb="13">
      <t>テイアン</t>
    </rPh>
    <rPh sb="14" eb="16">
      <t>ナイヨウ</t>
    </rPh>
    <rPh sb="20" eb="22">
      <t>センタク</t>
    </rPh>
    <phoneticPr fontId="4"/>
  </si>
  <si>
    <t>【エラー】区分Bの連携提案な内容が重複して選択されています。</t>
    <rPh sb="5" eb="7">
      <t>クブン</t>
    </rPh>
    <rPh sb="9" eb="11">
      <t>レンケイ</t>
    </rPh>
    <rPh sb="11" eb="13">
      <t>テイアン</t>
    </rPh>
    <rPh sb="14" eb="16">
      <t>ナイヨウ</t>
    </rPh>
    <rPh sb="17" eb="19">
      <t>チョウフク</t>
    </rPh>
    <rPh sb="21" eb="23">
      <t>センタク</t>
    </rPh>
    <phoneticPr fontId="4"/>
  </si>
  <si>
    <t>Z104、105</t>
    <phoneticPr fontId="4"/>
  </si>
  <si>
    <t>2-1 主な輸送品目</t>
    <rPh sb="4" eb="5">
      <t>オモ</t>
    </rPh>
    <rPh sb="6" eb="8">
      <t>ユソウ</t>
    </rPh>
    <rPh sb="8" eb="10">
      <t>ヒンモク</t>
    </rPh>
    <phoneticPr fontId="4"/>
  </si>
  <si>
    <t>C100</t>
    <phoneticPr fontId="4"/>
  </si>
  <si>
    <t>【エラー】区分Aの主な輸送品目の番号が選択されていない、もしくは1～43以外の情報を入力しています。</t>
    <rPh sb="5" eb="7">
      <t>クブン</t>
    </rPh>
    <rPh sb="9" eb="10">
      <t>オモ</t>
    </rPh>
    <rPh sb="11" eb="13">
      <t>ユソウ</t>
    </rPh>
    <rPh sb="13" eb="15">
      <t>ヒンモク</t>
    </rPh>
    <rPh sb="16" eb="18">
      <t>バンゴウ</t>
    </rPh>
    <rPh sb="19" eb="21">
      <t>センタク</t>
    </rPh>
    <rPh sb="36" eb="38">
      <t>イガイ</t>
    </rPh>
    <rPh sb="39" eb="41">
      <t>ジョウホウ</t>
    </rPh>
    <rPh sb="42" eb="44">
      <t>ニュウリョク</t>
    </rPh>
    <phoneticPr fontId="4"/>
  </si>
  <si>
    <t>【エラー】区分Bの主な輸送品目の番号が選択されていない、もしくは1～43以外の情報を入力しています。</t>
    <rPh sb="5" eb="7">
      <t>クブン</t>
    </rPh>
    <rPh sb="9" eb="10">
      <t>オモ</t>
    </rPh>
    <rPh sb="11" eb="13">
      <t>ユソウ</t>
    </rPh>
    <rPh sb="13" eb="15">
      <t>ヒンモク</t>
    </rPh>
    <rPh sb="16" eb="18">
      <t>バンゴウ</t>
    </rPh>
    <rPh sb="19" eb="21">
      <t>センタク</t>
    </rPh>
    <rPh sb="36" eb="38">
      <t>イガイ</t>
    </rPh>
    <rPh sb="39" eb="41">
      <t>ジョウホウ</t>
    </rPh>
    <rPh sb="42" eb="44">
      <t>ニュウリョク</t>
    </rPh>
    <phoneticPr fontId="4"/>
  </si>
  <si>
    <t>Z100</t>
    <phoneticPr fontId="4"/>
  </si>
  <si>
    <t>2-1 省エネの課題</t>
    <rPh sb="4" eb="5">
      <t>ショウ</t>
    </rPh>
    <rPh sb="8" eb="10">
      <t>カダイ</t>
    </rPh>
    <phoneticPr fontId="4"/>
  </si>
  <si>
    <t>【エラー】区分Aの省エネの課題が空欄です。</t>
    <rPh sb="5" eb="7">
      <t>クブン</t>
    </rPh>
    <rPh sb="9" eb="10">
      <t>ショウ</t>
    </rPh>
    <rPh sb="13" eb="15">
      <t>カダイ</t>
    </rPh>
    <rPh sb="16" eb="18">
      <t>クウラン</t>
    </rPh>
    <phoneticPr fontId="4"/>
  </si>
  <si>
    <t>C102</t>
    <phoneticPr fontId="4"/>
  </si>
  <si>
    <t>Z102</t>
    <phoneticPr fontId="4"/>
  </si>
  <si>
    <t>【エラー】区分Bの省エネの課題が空欄です。</t>
    <rPh sb="5" eb="7">
      <t>クブン</t>
    </rPh>
    <rPh sb="9" eb="10">
      <t>ショウ</t>
    </rPh>
    <rPh sb="13" eb="15">
      <t>カダイ</t>
    </rPh>
    <rPh sb="16" eb="18">
      <t>クウラン</t>
    </rPh>
    <phoneticPr fontId="4"/>
  </si>
  <si>
    <t>C104、105</t>
    <phoneticPr fontId="4"/>
  </si>
  <si>
    <t>Z104、105</t>
    <phoneticPr fontId="4"/>
  </si>
  <si>
    <t>エラー内容</t>
    <rPh sb="3" eb="5">
      <t>ナイヨウ</t>
    </rPh>
    <phoneticPr fontId="4"/>
  </si>
  <si>
    <t>修正が必要な箇所</t>
    <rPh sb="0" eb="2">
      <t>シュウセイ</t>
    </rPh>
    <rPh sb="3" eb="5">
      <t>ヒツヨウ</t>
    </rPh>
    <rPh sb="6" eb="8">
      <t>カショ</t>
    </rPh>
    <phoneticPr fontId="4"/>
  </si>
  <si>
    <t>奇数</t>
    <rPh sb="0" eb="2">
      <t>キスウ</t>
    </rPh>
    <phoneticPr fontId="4"/>
  </si>
  <si>
    <t>偶数</t>
    <rPh sb="0" eb="2">
      <t>グウスウ</t>
    </rPh>
    <phoneticPr fontId="4"/>
  </si>
  <si>
    <t>DB用</t>
    <rPh sb="2" eb="3">
      <t>ヨウ</t>
    </rPh>
    <phoneticPr fontId="4"/>
  </si>
  <si>
    <t>R40</t>
    <phoneticPr fontId="4"/>
  </si>
  <si>
    <t>R46</t>
    <phoneticPr fontId="4"/>
  </si>
  <si>
    <t>AI46</t>
    <phoneticPr fontId="4"/>
  </si>
  <si>
    <t>AJ55～62</t>
    <phoneticPr fontId="4"/>
  </si>
  <si>
    <t>【注意】区分Aにメニューに応じた取得情報が1つも選択されていません。</t>
    <rPh sb="4" eb="6">
      <t>クブン</t>
    </rPh>
    <rPh sb="13" eb="14">
      <t>オウ</t>
    </rPh>
    <rPh sb="16" eb="18">
      <t>シュトク</t>
    </rPh>
    <rPh sb="18" eb="20">
      <t>ジョウホウ</t>
    </rPh>
    <rPh sb="24" eb="26">
      <t>センタク</t>
    </rPh>
    <phoneticPr fontId="4"/>
  </si>
  <si>
    <t>I14、AJ86</t>
    <phoneticPr fontId="4"/>
  </si>
  <si>
    <t>○○輸送株式会社</t>
    <rPh sb="2" eb="4">
      <t>ユソウ</t>
    </rPh>
    <rPh sb="4" eb="8">
      <t>カブシキガイシャ</t>
    </rPh>
    <phoneticPr fontId="4"/>
  </si>
  <si>
    <t>　</t>
  </si>
  <si>
    <t>○○輸送株式会社</t>
    <phoneticPr fontId="4"/>
  </si>
  <si>
    <t>年度</t>
    <rPh sb="0" eb="2">
      <t>ネンド</t>
    </rPh>
    <phoneticPr fontId="4"/>
  </si>
  <si>
    <t>R4</t>
    <phoneticPr fontId="4"/>
  </si>
  <si>
    <t>事業</t>
    <rPh sb="0" eb="2">
      <t>ジギョウ</t>
    </rPh>
    <phoneticPr fontId="4"/>
  </si>
  <si>
    <t>DK</t>
    <phoneticPr fontId="4"/>
  </si>
  <si>
    <t>項目</t>
    <rPh sb="0" eb="2">
      <t>コウモク</t>
    </rPh>
    <phoneticPr fontId="4"/>
  </si>
  <si>
    <t>実施計画書</t>
    <rPh sb="0" eb="5">
      <t>ジッシケイカクショ</t>
    </rPh>
    <phoneticPr fontId="4"/>
  </si>
  <si>
    <t>バージョン</t>
    <phoneticPr fontId="4"/>
  </si>
  <si>
    <t>車両動態管理_申請</t>
    <rPh sb="0" eb="6">
      <t>シャリョウドウタイカンリ</t>
    </rPh>
    <rPh sb="7" eb="9">
      <t>シンセイ</t>
    </rPh>
    <phoneticPr fontId="1"/>
  </si>
  <si>
    <t>車両動態管理_車両台数</t>
    <rPh sb="0" eb="6">
      <t>シャリョウドウタイカンリ</t>
    </rPh>
    <rPh sb="7" eb="9">
      <t>シャリョウ</t>
    </rPh>
    <rPh sb="9" eb="11">
      <t>ダイスウ</t>
    </rPh>
    <phoneticPr fontId="1"/>
  </si>
  <si>
    <t>車両動態管理_デジタコ導入型_申請</t>
    <rPh sb="0" eb="6">
      <t>シャリョウドウタイカンリ</t>
    </rPh>
    <rPh sb="11" eb="14">
      <t>ドウニュウガタ</t>
    </rPh>
    <phoneticPr fontId="1"/>
  </si>
  <si>
    <t>車両動態管理_GPS車載器導入型_申請</t>
    <rPh sb="0" eb="6">
      <t>シャリョウドウタイカンリ</t>
    </rPh>
    <rPh sb="10" eb="16">
      <t>シャサイキドウニュウガタ</t>
    </rPh>
    <phoneticPr fontId="1"/>
  </si>
  <si>
    <t>車両動態管理_サービス単独型_申請</t>
    <rPh sb="0" eb="6">
      <t>シャリョウドウタイカンリ</t>
    </rPh>
    <rPh sb="11" eb="14">
      <t>タンドクガタ</t>
    </rPh>
    <phoneticPr fontId="1"/>
  </si>
  <si>
    <t>予約受付等_申請</t>
    <rPh sb="0" eb="5">
      <t>ヨヤクウケツケトウ</t>
    </rPh>
    <rPh sb="6" eb="8">
      <t>シンセイ</t>
    </rPh>
    <phoneticPr fontId="1"/>
  </si>
  <si>
    <t>予約受付等_事業所数</t>
    <rPh sb="0" eb="5">
      <t>ヨヤクウケツケトウ</t>
    </rPh>
    <rPh sb="6" eb="10">
      <t>ジギョウショスウ</t>
    </rPh>
    <phoneticPr fontId="1"/>
  </si>
  <si>
    <t>予約受付等_車両台数</t>
    <rPh sb="0" eb="5">
      <t>ヨヤクウケツケトウ</t>
    </rPh>
    <rPh sb="6" eb="8">
      <t>シャリョウ</t>
    </rPh>
    <rPh sb="8" eb="10">
      <t>ダイスウ</t>
    </rPh>
    <phoneticPr fontId="1"/>
  </si>
  <si>
    <t>予約受付等_予約受付システム_申請</t>
    <rPh sb="0" eb="5">
      <t>ヨヤクウケツケトウ</t>
    </rPh>
    <rPh sb="6" eb="8">
      <t>ヨヤク</t>
    </rPh>
    <rPh sb="8" eb="10">
      <t>ウケツケ</t>
    </rPh>
    <phoneticPr fontId="1"/>
  </si>
  <si>
    <t>予約受付等_ASNシステム_申請</t>
    <rPh sb="0" eb="5">
      <t>ヨヤクウケツケトウ</t>
    </rPh>
    <phoneticPr fontId="1"/>
  </si>
  <si>
    <t>予約受付等_受注情報事前確認システム_申請</t>
    <rPh sb="0" eb="5">
      <t>ヨヤクウケツケトウ</t>
    </rPh>
    <rPh sb="6" eb="14">
      <t>ジュチュウジョウホウジゼンカクニン</t>
    </rPh>
    <phoneticPr fontId="1"/>
  </si>
  <si>
    <t>予約受付等_パレット等管理システム_申請</t>
    <rPh sb="0" eb="5">
      <t>ヨヤクウケツケトウ</t>
    </rPh>
    <rPh sb="10" eb="11">
      <t>トウ</t>
    </rPh>
    <rPh sb="11" eb="13">
      <t>カンリ</t>
    </rPh>
    <phoneticPr fontId="1"/>
  </si>
  <si>
    <t>予約受付等_パレタイズシステム_申請</t>
    <rPh sb="0" eb="5">
      <t>ヨヤクウケツケトウ</t>
    </rPh>
    <phoneticPr fontId="1"/>
  </si>
  <si>
    <t>配車計画_申請</t>
    <rPh sb="0" eb="4">
      <t>ハイシャケイカク</t>
    </rPh>
    <rPh sb="5" eb="7">
      <t>シンセイ</t>
    </rPh>
    <phoneticPr fontId="1"/>
  </si>
  <si>
    <t>配車計画_事業所数</t>
    <rPh sb="0" eb="4">
      <t>ハイシャケイカク</t>
    </rPh>
    <rPh sb="5" eb="8">
      <t>ジギョウショ</t>
    </rPh>
    <rPh sb="8" eb="9">
      <t>スウ</t>
    </rPh>
    <phoneticPr fontId="1"/>
  </si>
  <si>
    <t>配車計画_車両台数</t>
    <rPh sb="0" eb="4">
      <t>ハイシャケイカク</t>
    </rPh>
    <rPh sb="5" eb="9">
      <t>シャリョウダイスウ</t>
    </rPh>
    <phoneticPr fontId="1"/>
  </si>
  <si>
    <t>AIIoT_申請</t>
    <rPh sb="6" eb="8">
      <t>シンセイ</t>
    </rPh>
    <phoneticPr fontId="1"/>
  </si>
  <si>
    <t>AIIoT_事業所数</t>
    <rPh sb="6" eb="9">
      <t>ジギョウショ</t>
    </rPh>
    <rPh sb="9" eb="10">
      <t>スウ</t>
    </rPh>
    <phoneticPr fontId="1"/>
  </si>
  <si>
    <t>AIIoT_車両台数</t>
    <rPh sb="6" eb="10">
      <t>シャリョウダイスウ</t>
    </rPh>
    <phoneticPr fontId="1"/>
  </si>
  <si>
    <t>車両総数</t>
    <rPh sb="0" eb="4">
      <t>シャリョウソウスウ</t>
    </rPh>
    <phoneticPr fontId="1"/>
  </si>
  <si>
    <t>荷主等_契約有り_発荷主_契約者数</t>
    <rPh sb="0" eb="3">
      <t>ニヌシトウ</t>
    </rPh>
    <rPh sb="4" eb="6">
      <t>ケイヤク</t>
    </rPh>
    <rPh sb="6" eb="7">
      <t>ア</t>
    </rPh>
    <rPh sb="9" eb="10">
      <t>ハツ</t>
    </rPh>
    <rPh sb="10" eb="12">
      <t>ニヌシ</t>
    </rPh>
    <rPh sb="13" eb="15">
      <t>ケイヤク</t>
    </rPh>
    <rPh sb="15" eb="16">
      <t>シャ</t>
    </rPh>
    <rPh sb="16" eb="17">
      <t>スウ</t>
    </rPh>
    <phoneticPr fontId="1"/>
  </si>
  <si>
    <t>荷主等_契約有り_着荷主_契約者数</t>
    <rPh sb="0" eb="3">
      <t>ニヌシトウ</t>
    </rPh>
    <rPh sb="4" eb="6">
      <t>ケイヤク</t>
    </rPh>
    <rPh sb="6" eb="7">
      <t>ア</t>
    </rPh>
    <rPh sb="9" eb="10">
      <t>チャク</t>
    </rPh>
    <rPh sb="10" eb="12">
      <t>ニヌシ</t>
    </rPh>
    <rPh sb="13" eb="15">
      <t>ケイヤク</t>
    </rPh>
    <rPh sb="15" eb="16">
      <t>シャ</t>
    </rPh>
    <rPh sb="16" eb="17">
      <t>スウ</t>
    </rPh>
    <phoneticPr fontId="1"/>
  </si>
  <si>
    <t>荷主等_契約有り_元請事業者_契約者数</t>
    <rPh sb="0" eb="3">
      <t>ニヌシトウ</t>
    </rPh>
    <rPh sb="4" eb="6">
      <t>ケイヤク</t>
    </rPh>
    <rPh sb="6" eb="7">
      <t>ア</t>
    </rPh>
    <rPh sb="9" eb="11">
      <t>モトウケ</t>
    </rPh>
    <rPh sb="11" eb="14">
      <t>ジギョウシャ</t>
    </rPh>
    <rPh sb="15" eb="17">
      <t>ケイヤク</t>
    </rPh>
    <rPh sb="17" eb="18">
      <t>シャ</t>
    </rPh>
    <rPh sb="18" eb="19">
      <t>スウ</t>
    </rPh>
    <phoneticPr fontId="1"/>
  </si>
  <si>
    <t>荷主等_契約無し_発荷主_契約者数</t>
    <rPh sb="0" eb="3">
      <t>ニヌシトウ</t>
    </rPh>
    <rPh sb="4" eb="6">
      <t>ケイヤク</t>
    </rPh>
    <rPh sb="6" eb="7">
      <t>ナ</t>
    </rPh>
    <rPh sb="9" eb="10">
      <t>ハツ</t>
    </rPh>
    <rPh sb="10" eb="12">
      <t>ニヌシ</t>
    </rPh>
    <rPh sb="13" eb="15">
      <t>ケイヤク</t>
    </rPh>
    <rPh sb="15" eb="16">
      <t>シャ</t>
    </rPh>
    <rPh sb="16" eb="17">
      <t>スウ</t>
    </rPh>
    <phoneticPr fontId="1"/>
  </si>
  <si>
    <t>荷主等_契約無し_着荷主_契約者数</t>
    <rPh sb="0" eb="3">
      <t>ニヌシトウ</t>
    </rPh>
    <rPh sb="4" eb="6">
      <t>ケイヤク</t>
    </rPh>
    <rPh sb="9" eb="10">
      <t>チャク</t>
    </rPh>
    <rPh sb="10" eb="12">
      <t>ニヌシ</t>
    </rPh>
    <rPh sb="13" eb="15">
      <t>ケイヤク</t>
    </rPh>
    <rPh sb="15" eb="16">
      <t>シャ</t>
    </rPh>
    <rPh sb="16" eb="17">
      <t>スウ</t>
    </rPh>
    <phoneticPr fontId="1"/>
  </si>
  <si>
    <t>荷主等_契約無し_元請事業者_契約者数</t>
    <rPh sb="0" eb="3">
      <t>ニヌシトウ</t>
    </rPh>
    <rPh sb="4" eb="6">
      <t>ケイヤク</t>
    </rPh>
    <rPh sb="9" eb="11">
      <t>モトウケ</t>
    </rPh>
    <rPh sb="11" eb="14">
      <t>ジギョウシャ</t>
    </rPh>
    <rPh sb="15" eb="17">
      <t>ケイヤク</t>
    </rPh>
    <rPh sb="17" eb="18">
      <t>シャ</t>
    </rPh>
    <rPh sb="18" eb="19">
      <t>スウ</t>
    </rPh>
    <phoneticPr fontId="1"/>
  </si>
  <si>
    <t>トラック事業者_契約有り_契約者数</t>
    <rPh sb="4" eb="7">
      <t>ジギョウシャ</t>
    </rPh>
    <rPh sb="8" eb="10">
      <t>ケイヤク</t>
    </rPh>
    <rPh sb="10" eb="11">
      <t>ア</t>
    </rPh>
    <rPh sb="13" eb="15">
      <t>ケイヤク</t>
    </rPh>
    <rPh sb="15" eb="16">
      <t>シャ</t>
    </rPh>
    <rPh sb="16" eb="17">
      <t>スウ</t>
    </rPh>
    <phoneticPr fontId="1"/>
  </si>
  <si>
    <t>トラック事業者_契約無し_契約者数</t>
    <rPh sb="4" eb="7">
      <t>ジギョウシャ</t>
    </rPh>
    <rPh sb="8" eb="10">
      <t>ケイヤク</t>
    </rPh>
    <rPh sb="10" eb="11">
      <t>ナ</t>
    </rPh>
    <rPh sb="13" eb="15">
      <t>ケイヤク</t>
    </rPh>
    <rPh sb="15" eb="16">
      <t>シャ</t>
    </rPh>
    <rPh sb="16" eb="17">
      <t>スウ</t>
    </rPh>
    <phoneticPr fontId="1"/>
  </si>
  <si>
    <t>連携前_燃料使用量</t>
    <rPh sb="0" eb="3">
      <t>レンケイマエ</t>
    </rPh>
    <rPh sb="4" eb="9">
      <t>ネンリョウシヨウリョウ</t>
    </rPh>
    <phoneticPr fontId="1"/>
  </si>
  <si>
    <t>連携前_トンキロ</t>
    <rPh sb="0" eb="3">
      <t>レンケイマエ</t>
    </rPh>
    <phoneticPr fontId="1"/>
  </si>
  <si>
    <t>連携前_トンキロあたりの燃料使用量</t>
    <rPh sb="0" eb="3">
      <t>レンケイマエ</t>
    </rPh>
    <rPh sb="12" eb="17">
      <t>ネンリョウシヨウリョウ</t>
    </rPh>
    <phoneticPr fontId="1"/>
  </si>
  <si>
    <t>連携後_燃料使用量</t>
    <rPh sb="0" eb="2">
      <t>レンケイ</t>
    </rPh>
    <rPh sb="2" eb="3">
      <t>ゴ</t>
    </rPh>
    <rPh sb="4" eb="9">
      <t>ネンリョウシヨウリョウ</t>
    </rPh>
    <phoneticPr fontId="1"/>
  </si>
  <si>
    <t>連携後_トンキロ</t>
    <rPh sb="0" eb="2">
      <t>レンケイ</t>
    </rPh>
    <rPh sb="2" eb="3">
      <t>ゴ</t>
    </rPh>
    <phoneticPr fontId="1"/>
  </si>
  <si>
    <t>連携後_トンキロあたりの燃料使用量</t>
    <rPh sb="0" eb="2">
      <t>レンケイ</t>
    </rPh>
    <rPh sb="2" eb="3">
      <t>ゴ</t>
    </rPh>
    <rPh sb="12" eb="17">
      <t>ネンリョウシヨウリョウ</t>
    </rPh>
    <phoneticPr fontId="1"/>
  </si>
  <si>
    <t>燃料削減量</t>
    <rPh sb="0" eb="5">
      <t>ネンリョウサクゲンリョウ</t>
    </rPh>
    <phoneticPr fontId="1"/>
  </si>
  <si>
    <t>燃料削減率</t>
    <rPh sb="0" eb="5">
      <t>ネンリョウサクゲンリツ</t>
    </rPh>
    <phoneticPr fontId="1"/>
  </si>
  <si>
    <t>区分A_1_連携メニュー番号</t>
    <rPh sb="0" eb="2">
      <t>クブン</t>
    </rPh>
    <rPh sb="6" eb="8">
      <t>レンケイ</t>
    </rPh>
    <rPh sb="12" eb="14">
      <t>バンゴウ</t>
    </rPh>
    <phoneticPr fontId="1"/>
  </si>
  <si>
    <t>区分A_1_取得情報_4</t>
    <rPh sb="0" eb="2">
      <t>クブン</t>
    </rPh>
    <rPh sb="6" eb="10">
      <t>シュトクジョウホウ</t>
    </rPh>
    <phoneticPr fontId="1"/>
  </si>
  <si>
    <t>区分A_1_取得情報_5</t>
    <rPh sb="0" eb="2">
      <t>クブン</t>
    </rPh>
    <rPh sb="6" eb="10">
      <t>シュトクジョウホウ</t>
    </rPh>
    <phoneticPr fontId="1"/>
  </si>
  <si>
    <t>区分A_1_取得情報_6</t>
    <rPh sb="0" eb="2">
      <t>クブン</t>
    </rPh>
    <rPh sb="6" eb="10">
      <t>シュトクジョウホウ</t>
    </rPh>
    <phoneticPr fontId="1"/>
  </si>
  <si>
    <t>区分A_1_取得情報_7</t>
    <rPh sb="0" eb="2">
      <t>クブン</t>
    </rPh>
    <rPh sb="6" eb="10">
      <t>シュトクジョウホウ</t>
    </rPh>
    <phoneticPr fontId="1"/>
  </si>
  <si>
    <t>区分A_1_取得情報_8</t>
    <rPh sb="0" eb="2">
      <t>クブン</t>
    </rPh>
    <rPh sb="6" eb="10">
      <t>シュトクジョウホウ</t>
    </rPh>
    <phoneticPr fontId="1"/>
  </si>
  <si>
    <t>区分A_1_取得情報_9</t>
    <rPh sb="0" eb="2">
      <t>クブン</t>
    </rPh>
    <rPh sb="6" eb="10">
      <t>シュトクジョウホウ</t>
    </rPh>
    <phoneticPr fontId="1"/>
  </si>
  <si>
    <t>区分A_1_輸送品目_番号</t>
    <rPh sb="0" eb="2">
      <t>クブン</t>
    </rPh>
    <rPh sb="6" eb="10">
      <t>ユソウヒンモク</t>
    </rPh>
    <rPh sb="11" eb="13">
      <t>バンゴウ</t>
    </rPh>
    <phoneticPr fontId="1"/>
  </si>
  <si>
    <t>区分A_1_輸送品目_品目</t>
    <rPh sb="0" eb="2">
      <t>クブン</t>
    </rPh>
    <rPh sb="6" eb="10">
      <t>ユソウヒンモク</t>
    </rPh>
    <rPh sb="11" eb="13">
      <t>ヒンモク</t>
    </rPh>
    <phoneticPr fontId="1"/>
  </si>
  <si>
    <t>区分A_1_課題</t>
    <rPh sb="0" eb="2">
      <t>クブン</t>
    </rPh>
    <rPh sb="6" eb="8">
      <t>カダイ</t>
    </rPh>
    <phoneticPr fontId="1"/>
  </si>
  <si>
    <t>区分A_1_連携提案内容_1</t>
    <rPh sb="0" eb="2">
      <t>クブン</t>
    </rPh>
    <rPh sb="6" eb="12">
      <t>レンケイテイアンナイヨウ</t>
    </rPh>
    <phoneticPr fontId="1"/>
  </si>
  <si>
    <t>区分A_1_連携提案内容_2</t>
    <rPh sb="0" eb="2">
      <t>クブン</t>
    </rPh>
    <rPh sb="6" eb="12">
      <t>レンケイテイアンナイヨウ</t>
    </rPh>
    <phoneticPr fontId="1"/>
  </si>
  <si>
    <t>区分A_1_連携提案内容_3</t>
    <rPh sb="0" eb="2">
      <t>クブン</t>
    </rPh>
    <rPh sb="6" eb="12">
      <t>レンケイテイアンナイヨウ</t>
    </rPh>
    <phoneticPr fontId="1"/>
  </si>
  <si>
    <t>区分B_1_連携メニュー番号</t>
    <rPh sb="0" eb="2">
      <t>クブン</t>
    </rPh>
    <rPh sb="6" eb="8">
      <t>レンケイ</t>
    </rPh>
    <rPh sb="12" eb="14">
      <t>バンゴウ</t>
    </rPh>
    <phoneticPr fontId="1"/>
  </si>
  <si>
    <t>区分B_1_取得情報_4</t>
    <rPh sb="0" eb="2">
      <t>クブン</t>
    </rPh>
    <rPh sb="6" eb="10">
      <t>シュトクジョウホウ</t>
    </rPh>
    <phoneticPr fontId="1"/>
  </si>
  <si>
    <t>区分B_1_取得情報_5</t>
    <rPh sb="0" eb="2">
      <t>クブン</t>
    </rPh>
    <rPh sb="6" eb="10">
      <t>シュトクジョウホウ</t>
    </rPh>
    <phoneticPr fontId="1"/>
  </si>
  <si>
    <t>区分B_1_取得情報_6</t>
    <rPh sb="0" eb="2">
      <t>クブン</t>
    </rPh>
    <rPh sb="6" eb="10">
      <t>シュトクジョウホウ</t>
    </rPh>
    <phoneticPr fontId="1"/>
  </si>
  <si>
    <t>区分B_1_取得情報_7</t>
    <rPh sb="0" eb="2">
      <t>クブン</t>
    </rPh>
    <rPh sb="6" eb="10">
      <t>シュトクジョウホウ</t>
    </rPh>
    <phoneticPr fontId="1"/>
  </si>
  <si>
    <t>区分B_1_取得情報_8</t>
    <rPh sb="0" eb="2">
      <t>クブン</t>
    </rPh>
    <rPh sb="6" eb="10">
      <t>シュトクジョウホウ</t>
    </rPh>
    <phoneticPr fontId="1"/>
  </si>
  <si>
    <t>区分B_1_取得情報_9</t>
    <rPh sb="0" eb="2">
      <t>クブン</t>
    </rPh>
    <rPh sb="6" eb="10">
      <t>シュトクジョウホウ</t>
    </rPh>
    <phoneticPr fontId="1"/>
  </si>
  <si>
    <t>区分B_1_輸送品目_番号</t>
    <rPh sb="0" eb="2">
      <t>クブン</t>
    </rPh>
    <rPh sb="6" eb="10">
      <t>ユソウヒンモク</t>
    </rPh>
    <rPh sb="11" eb="13">
      <t>バンゴウ</t>
    </rPh>
    <phoneticPr fontId="1"/>
  </si>
  <si>
    <t>区分B_1_輸送品目_品目</t>
    <rPh sb="0" eb="2">
      <t>クブン</t>
    </rPh>
    <rPh sb="6" eb="10">
      <t>ユソウヒンモク</t>
    </rPh>
    <rPh sb="11" eb="13">
      <t>ヒンモク</t>
    </rPh>
    <phoneticPr fontId="1"/>
  </si>
  <si>
    <t>区分B_1_課題</t>
    <rPh sb="0" eb="2">
      <t>クブン</t>
    </rPh>
    <rPh sb="6" eb="8">
      <t>カダイ</t>
    </rPh>
    <phoneticPr fontId="1"/>
  </si>
  <si>
    <t>区分B_1_連携提案内容_1</t>
    <rPh sb="0" eb="2">
      <t>クブン</t>
    </rPh>
    <rPh sb="6" eb="12">
      <t>レンケイテイアンナイヨウ</t>
    </rPh>
    <phoneticPr fontId="1"/>
  </si>
  <si>
    <t>区分B_1_連携提案内容_2</t>
    <rPh sb="0" eb="2">
      <t>クブン</t>
    </rPh>
    <rPh sb="6" eb="12">
      <t>レンケイテイアンナイヨウ</t>
    </rPh>
    <phoneticPr fontId="1"/>
  </si>
  <si>
    <t>区分B_1_連携提案内容_3</t>
    <rPh sb="0" eb="2">
      <t>クブン</t>
    </rPh>
    <rPh sb="6" eb="12">
      <t>レンケイテイアンナイヨウ</t>
    </rPh>
    <phoneticPr fontId="1"/>
  </si>
  <si>
    <t>エラー</t>
    <phoneticPr fontId="4"/>
  </si>
  <si>
    <t>20220805</t>
    <phoneticPr fontId="4"/>
  </si>
  <si>
    <t>※3　実施しようとする連携メニューNo.は、公募要領P45～47の資料を参照し、</t>
    <rPh sb="3" eb="5">
      <t>ジッシ</t>
    </rPh>
    <rPh sb="11" eb="13">
      <t>レンケイ</t>
    </rPh>
    <phoneticPr fontId="4"/>
  </si>
  <si>
    <t>最低台数</t>
    <rPh sb="0" eb="2">
      <t>サイテイ</t>
    </rPh>
    <rPh sb="2" eb="4">
      <t>ダイスウ</t>
    </rPh>
    <phoneticPr fontId="4"/>
  </si>
  <si>
    <t>最高台数</t>
    <rPh sb="0" eb="2">
      <t>サイコウ</t>
    </rPh>
    <rPh sb="2" eb="4">
      <t>ダイスウ</t>
    </rPh>
    <phoneticPr fontId="4"/>
  </si>
  <si>
    <t>R6</t>
    <phoneticPr fontId="4"/>
  </si>
  <si>
    <t>I14、C104、105、Z104、105</t>
    <phoneticPr fontId="4"/>
  </si>
  <si>
    <t>I27、C104、105、Z104、105</t>
    <phoneticPr fontId="4"/>
  </si>
  <si>
    <t>I39、C104、105、Z104、105</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</si>
</sst>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0.0000000000000000000"/>
    <numFmt numFmtId="178" formatCode="0.0%"/>
    <numFmt numFmtId="179" formatCode="0.0000000_ "/>
    <numFmt numFmtId="180" formatCode="0.00_);[Red]\(0.00\)"/>
    <numFmt numFmtId="181" formatCode="[DBNum3][$-411]0"/>
    <numFmt numFmtId="182" formatCode="#,##0.00_);[Red]\(#,##0.00\)"/>
    <numFmt numFmtId="183" formatCode="0_ "/>
  </numFmts>
  <fonts count="71">
    <font>
      <sz val="11"/>
      <color theme="1"/>
      <name val="ＭＳ Ｐゴシック"/>
      <family val="2"/>
      <charset val="128"/>
      <scheme val="minor"/>
    </font>
    <font>
      <sz val="11"/>
      <color theme="1"/>
      <name val="ＭＳ Ｐゴシック"/>
      <family val="2"/>
      <charset val="128"/>
      <scheme val="minor"/>
    </font>
    <font>
      <b/>
      <sz val="11"/>
      <color rgb="FFFA7D00"/>
      <name val="ＭＳ Ｐゴシック"/>
      <family val="2"/>
      <charset val="128"/>
      <scheme val="minor"/>
    </font>
    <font>
      <b/>
      <sz val="16"/>
      <color theme="0"/>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12"/>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b/>
      <sz val="16"/>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1"/>
      <color rgb="FFC00000"/>
      <name val="ＭＳ Ｐゴシック"/>
      <family val="3"/>
      <charset val="128"/>
      <scheme val="minor"/>
    </font>
    <font>
      <sz val="14"/>
      <color rgb="FFFF0000"/>
      <name val="ＭＳ Ｐゴシック"/>
      <family val="3"/>
      <charset val="128"/>
      <scheme val="minor"/>
    </font>
    <font>
      <b/>
      <vertAlign val="superscript"/>
      <sz val="12"/>
      <color rgb="FFFF0000"/>
      <name val="ＭＳ Ｐゴシック"/>
      <family val="3"/>
      <charset val="128"/>
      <scheme val="minor"/>
    </font>
    <font>
      <sz val="9"/>
      <color theme="1"/>
      <name val="ＭＳ ゴシック"/>
      <family val="3"/>
      <charset val="128"/>
    </font>
    <font>
      <sz val="20"/>
      <color rgb="FFFF0000"/>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b/>
      <sz val="11"/>
      <color rgb="FFC00000"/>
      <name val="ＭＳ Ｐゴシック"/>
      <family val="2"/>
      <charset val="128"/>
      <scheme val="minor"/>
    </font>
    <font>
      <b/>
      <sz val="12"/>
      <color theme="1"/>
      <name val="ＭＳ Ｐゴシック"/>
      <family val="3"/>
      <charset val="128"/>
    </font>
    <font>
      <b/>
      <sz val="12"/>
      <color theme="1"/>
      <name val="UD"/>
      <family val="1"/>
      <charset val="128"/>
    </font>
    <font>
      <sz val="28"/>
      <color theme="1"/>
      <name val="HG教科書体"/>
      <family val="1"/>
      <charset val="128"/>
    </font>
    <font>
      <sz val="28"/>
      <color theme="1"/>
      <name val="HGS教科書体"/>
      <family val="1"/>
      <charset val="128"/>
    </font>
    <font>
      <sz val="11"/>
      <name val="ＭＳ Ｐゴシック"/>
      <family val="3"/>
      <charset val="128"/>
    </font>
    <font>
      <sz val="6"/>
      <name val="ＭＳ Ｐゴシック"/>
      <family val="3"/>
      <charset val="128"/>
    </font>
    <font>
      <b/>
      <sz val="11"/>
      <color theme="1"/>
      <name val="ＭＳ Ｐゴシック"/>
      <family val="3"/>
      <charset val="128"/>
      <scheme val="minor"/>
    </font>
    <font>
      <sz val="11"/>
      <color rgb="FF000000"/>
      <name val="ＭＳ Ｐゴシック"/>
      <family val="3"/>
      <charset val="128"/>
      <scheme val="minor"/>
    </font>
    <font>
      <b/>
      <sz val="8"/>
      <color rgb="FFFF0000"/>
      <name val="ＭＳ Ｐゴシック"/>
      <family val="3"/>
      <charset val="128"/>
      <scheme val="minor"/>
    </font>
    <font>
      <sz val="12"/>
      <name val="ＭＳ Ｐゴシック"/>
      <family val="3"/>
      <charset val="128"/>
      <scheme val="minor"/>
    </font>
    <font>
      <b/>
      <sz val="9"/>
      <name val="ＭＳ Ｐゴシック"/>
      <family val="3"/>
      <charset val="128"/>
      <scheme val="minor"/>
    </font>
    <font>
      <b/>
      <sz val="9"/>
      <color rgb="FFFF0000"/>
      <name val="ＭＳ Ｐゴシック"/>
      <family val="3"/>
      <charset val="128"/>
      <scheme val="minor"/>
    </font>
    <font>
      <b/>
      <sz val="16"/>
      <color rgb="FFFF0000"/>
      <name val="ＭＳ Ｐゴシック"/>
      <family val="3"/>
      <charset val="128"/>
      <scheme val="minor"/>
    </font>
    <font>
      <b/>
      <sz val="11"/>
      <name val="ＭＳ Ｐゴシック"/>
      <family val="3"/>
      <charset val="128"/>
    </font>
    <font>
      <b/>
      <sz val="11"/>
      <name val="ＭＳ Ｐゴシック"/>
      <family val="3"/>
      <charset val="128"/>
      <scheme val="minor"/>
    </font>
    <font>
      <sz val="11"/>
      <name val="ＭＳ Ｐゴシック"/>
      <family val="3"/>
      <charset val="128"/>
      <scheme val="minor"/>
    </font>
    <font>
      <b/>
      <sz val="10"/>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0"/>
      <color rgb="FF000000"/>
      <name val="ＭＳ Ｐゴシック"/>
      <family val="3"/>
      <charset val="128"/>
      <scheme val="minor"/>
    </font>
    <font>
      <b/>
      <sz val="8"/>
      <color rgb="FFFF0000"/>
      <name val="ＭＳ Ｐゴシック"/>
      <family val="3"/>
      <charset val="128"/>
    </font>
    <font>
      <sz val="10"/>
      <color theme="1"/>
      <name val="ＭＳ ゴシック"/>
      <family val="3"/>
      <charset val="128"/>
    </font>
    <font>
      <sz val="20"/>
      <name val="ＭＳ Ｐゴシック"/>
      <family val="3"/>
      <charset val="128"/>
      <scheme val="minor"/>
    </font>
    <font>
      <sz val="8.5"/>
      <name val="ＭＳ Ｐゴシック"/>
      <family val="3"/>
      <charset val="128"/>
      <scheme val="minor"/>
    </font>
    <font>
      <b/>
      <sz val="16"/>
      <name val="ＭＳ Ｐゴシック"/>
      <family val="3"/>
      <charset val="128"/>
    </font>
    <font>
      <b/>
      <sz val="14"/>
      <color rgb="FFFF0000"/>
      <name val="ＭＳ Ｐゴシック"/>
      <family val="3"/>
      <charset val="128"/>
      <scheme val="minor"/>
    </font>
    <font>
      <b/>
      <sz val="16"/>
      <color rgb="FFFF0000"/>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10"/>
      <name val="ＭＳ Ｐゴシック"/>
      <family val="3"/>
      <charset val="128"/>
    </font>
    <font>
      <sz val="9"/>
      <name val="ＭＳ Ｐゴシック"/>
      <family val="3"/>
      <charset val="128"/>
    </font>
    <font>
      <b/>
      <sz val="16"/>
      <color theme="1"/>
      <name val="ＭＳ Ｐゴシック"/>
      <family val="3"/>
      <charset val="128"/>
      <scheme val="major"/>
    </font>
    <font>
      <sz val="11"/>
      <color rgb="FFFF0000"/>
      <name val="ＭＳ Ｐゴシック"/>
      <family val="3"/>
      <charset val="128"/>
    </font>
    <font>
      <b/>
      <sz val="11"/>
      <color rgb="FFFF0000"/>
      <name val="ＭＳ Ｐゴシック"/>
      <family val="3"/>
      <charset val="128"/>
    </font>
    <font>
      <b/>
      <sz val="16"/>
      <color rgb="FFFF0000"/>
      <name val="ＭＳ Ｐゴシック"/>
      <family val="3"/>
      <charset val="128"/>
      <scheme val="major"/>
    </font>
    <font>
      <sz val="11"/>
      <color theme="0"/>
      <name val="ＭＳ Ｐゴシック"/>
      <family val="2"/>
      <charset val="128"/>
      <scheme val="minor"/>
    </font>
    <font>
      <u/>
      <sz val="11"/>
      <color theme="10"/>
      <name val="ＭＳ Ｐゴシック"/>
      <family val="2"/>
      <charset val="128"/>
      <scheme val="minor"/>
    </font>
    <font>
      <b/>
      <u/>
      <sz val="16"/>
      <color theme="10"/>
      <name val="ＭＳ Ｐゴシック"/>
      <family val="3"/>
      <charset val="128"/>
      <scheme val="minor"/>
    </font>
    <font>
      <u/>
      <sz val="18"/>
      <color theme="10"/>
      <name val="ＭＳ Ｐゴシック"/>
      <family val="2"/>
      <charset val="128"/>
      <scheme val="minor"/>
    </font>
    <font>
      <sz val="11"/>
      <color theme="1" tint="0.499984740745262"/>
      <name val="ＭＳ Ｐゴシック"/>
      <family val="3"/>
      <charset val="128"/>
    </font>
    <font>
      <sz val="10"/>
      <color theme="1" tint="0.499984740745262"/>
      <name val="ＭＳ Ｐゴシック"/>
      <family val="3"/>
      <charset val="128"/>
    </font>
    <font>
      <sz val="14"/>
      <color theme="1" tint="0.499984740745262"/>
      <name val="ＭＳ Ｐゴシック"/>
      <family val="3"/>
      <charset val="128"/>
      <scheme val="minor"/>
    </font>
    <font>
      <sz val="11"/>
      <color theme="1" tint="0.499984740745262"/>
      <name val="ＭＳ Ｐゴシック"/>
      <family val="3"/>
      <charset val="128"/>
      <scheme val="minor"/>
    </font>
    <font>
      <b/>
      <sz val="12"/>
      <color theme="1" tint="0.499984740745262"/>
      <name val="ＭＳ Ｐゴシック"/>
      <family val="3"/>
      <charset val="128"/>
      <scheme val="minor"/>
    </font>
    <font>
      <sz val="11"/>
      <name val="ＭＳ Ｐゴシック"/>
      <family val="2"/>
      <charset val="128"/>
      <scheme val="minor"/>
    </font>
    <font>
      <b/>
      <sz val="11"/>
      <name val="ＭＳ Ｐゴシック"/>
      <family val="2"/>
      <charset val="128"/>
      <scheme val="minor"/>
    </font>
    <font>
      <sz val="11"/>
      <color theme="0"/>
      <name val="ＭＳ Ｐゴシック"/>
      <family val="3"/>
      <charset val="128"/>
      <scheme val="minor"/>
    </font>
    <font>
      <sz val="11"/>
      <color rgb="FFA0A0A0"/>
      <name val="ＭＳ Ｐゴシック"/>
      <family val="2"/>
      <charset val="128"/>
      <scheme val="minor"/>
    </font>
  </fonts>
  <fills count="14">
    <fill>
      <patternFill patternType="none"/>
    </fill>
    <fill>
      <patternFill patternType="gray125"/>
    </fill>
    <fill>
      <patternFill patternType="solid">
        <fgColor rgb="FFF2F2F2"/>
      </patternFill>
    </fill>
    <fill>
      <patternFill patternType="solid">
        <fgColor theme="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A0A0A0"/>
        <bgColor indexed="64"/>
      </patternFill>
    </fill>
  </fills>
  <borders count="84">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theme="1"/>
      </left>
      <right style="medium">
        <color theme="1"/>
      </right>
      <top style="medium">
        <color theme="1"/>
      </top>
      <bottom/>
      <diagonal/>
    </border>
    <border>
      <left style="medium">
        <color theme="1"/>
      </left>
      <right style="medium">
        <color theme="1"/>
      </right>
      <top style="thin">
        <color theme="1"/>
      </top>
      <bottom style="medium">
        <color theme="1"/>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hair">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2" borderId="1" applyNumberFormat="0" applyAlignment="0" applyProtection="0">
      <alignment vertical="center"/>
    </xf>
    <xf numFmtId="0" fontId="26" fillId="0" borderId="0">
      <alignment vertical="center"/>
    </xf>
    <xf numFmtId="0" fontId="19" fillId="0" borderId="0">
      <alignment vertical="center"/>
    </xf>
    <xf numFmtId="0" fontId="59" fillId="0" borderId="0" applyNumberFormat="0" applyFill="0" applyBorder="0" applyAlignment="0" applyProtection="0">
      <alignment vertical="center"/>
    </xf>
  </cellStyleXfs>
  <cellXfs count="615">
    <xf numFmtId="0" fontId="0" fillId="0" borderId="0" xfId="0">
      <alignment vertical="center"/>
    </xf>
    <xf numFmtId="0" fontId="5" fillId="0" borderId="0" xfId="0" applyFont="1">
      <alignment vertical="center"/>
    </xf>
    <xf numFmtId="0" fontId="5" fillId="0" borderId="0" xfId="0" applyFont="1" applyAlignment="1"/>
    <xf numFmtId="0" fontId="24" fillId="0" borderId="0" xfId="0" applyFont="1">
      <alignment vertical="center"/>
    </xf>
    <xf numFmtId="0" fontId="25" fillId="0" borderId="0" xfId="0" applyFont="1">
      <alignment vertical="center"/>
    </xf>
    <xf numFmtId="0" fontId="8" fillId="0" borderId="0" xfId="0" applyFont="1" applyAlignment="1">
      <alignment horizontal="center" vertical="center" wrapText="1" justifyLastLine="1"/>
    </xf>
    <xf numFmtId="178" fontId="10" fillId="0" borderId="0" xfId="2" applyNumberFormat="1" applyFont="1" applyFill="1" applyBorder="1" applyAlignment="1" applyProtection="1">
      <alignment horizontal="center" vertical="center" wrapText="1"/>
    </xf>
    <xf numFmtId="0" fontId="8" fillId="0" borderId="29" xfId="0" applyFont="1" applyBorder="1" applyAlignment="1">
      <alignment vertical="center" wrapText="1" justifyLastLine="1"/>
    </xf>
    <xf numFmtId="0" fontId="6" fillId="0" borderId="29" xfId="0" applyFont="1" applyBorder="1" applyAlignment="1">
      <alignment vertical="center" wrapText="1" justifyLastLine="1"/>
    </xf>
    <xf numFmtId="0" fontId="19" fillId="0" borderId="29" xfId="0" applyFont="1" applyBorder="1" applyAlignment="1">
      <alignment horizontal="center" vertical="center" wrapText="1"/>
    </xf>
    <xf numFmtId="0" fontId="12" fillId="0" borderId="0" xfId="0" applyFont="1" applyAlignment="1">
      <alignment horizontal="center" vertical="center"/>
    </xf>
    <xf numFmtId="0" fontId="19" fillId="0" borderId="0" xfId="0" applyFont="1" applyAlignment="1">
      <alignment horizontal="center" vertical="center" wrapText="1"/>
    </xf>
    <xf numFmtId="0" fontId="8"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3" fillId="0" borderId="0" xfId="0" applyFont="1" applyAlignment="1">
      <alignment horizontal="left" vertical="center"/>
    </xf>
    <xf numFmtId="0" fontId="10" fillId="0" borderId="0" xfId="0" applyFont="1" applyAlignment="1">
      <alignment horizontal="center" vertical="center" wrapText="1"/>
    </xf>
    <xf numFmtId="0" fontId="28" fillId="0" borderId="0" xfId="0" applyFont="1" applyAlignment="1">
      <alignment horizontal="center" vertical="center" wrapText="1" justifyLastLine="1"/>
    </xf>
    <xf numFmtId="0" fontId="28" fillId="0" borderId="0" xfId="0" applyFont="1">
      <alignment vertical="center"/>
    </xf>
    <xf numFmtId="0" fontId="12" fillId="0" borderId="0" xfId="0" applyFont="1" applyAlignment="1">
      <alignment horizontal="left" vertical="center" wrapText="1"/>
    </xf>
    <xf numFmtId="0" fontId="20" fillId="0" borderId="29" xfId="0" applyFont="1" applyBorder="1" applyAlignment="1">
      <alignment horizontal="right" vertical="center" wrapText="1" justifyLastLine="1"/>
    </xf>
    <xf numFmtId="0" fontId="20" fillId="0" borderId="0" xfId="1" applyNumberFormat="1" applyFont="1" applyFill="1" applyBorder="1" applyAlignment="1" applyProtection="1">
      <alignment horizontal="right" vertical="center" wrapText="1"/>
    </xf>
    <xf numFmtId="0" fontId="2" fillId="0" borderId="34" xfId="3" applyFill="1" applyBorder="1" applyAlignment="1" applyProtection="1">
      <alignment horizontal="center" vertical="center"/>
    </xf>
    <xf numFmtId="0" fontId="13" fillId="0" borderId="34" xfId="0" applyFont="1" applyBorder="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xf>
    <xf numFmtId="0" fontId="19" fillId="0" borderId="0" xfId="0" applyFont="1" applyAlignment="1">
      <alignment horizontal="left" vertical="center" wrapText="1" shrinkToFit="1"/>
    </xf>
    <xf numFmtId="0" fontId="12" fillId="0" borderId="0" xfId="0" applyFont="1" applyAlignment="1">
      <alignment horizontal="left" vertical="center" wrapText="1" shrinkToFit="1"/>
    </xf>
    <xf numFmtId="0" fontId="7" fillId="0" borderId="0" xfId="0" applyFont="1" applyAlignment="1">
      <alignment horizontal="left" vertical="top" wrapText="1"/>
    </xf>
    <xf numFmtId="0" fontId="16" fillId="0" borderId="0" xfId="0" applyFont="1" applyAlignment="1">
      <alignment horizontal="left" vertical="center" wrapText="1"/>
    </xf>
    <xf numFmtId="0" fontId="16" fillId="0" borderId="0" xfId="0" applyFont="1">
      <alignment vertical="center"/>
    </xf>
    <xf numFmtId="0" fontId="29" fillId="0" borderId="0" xfId="0" applyFont="1">
      <alignment vertical="center"/>
    </xf>
    <xf numFmtId="0" fontId="6" fillId="0" borderId="0" xfId="0" applyFont="1" applyAlignment="1">
      <alignment horizontal="center" vertical="center" wrapText="1" justifyLastLine="1"/>
    </xf>
    <xf numFmtId="0" fontId="6" fillId="0" borderId="0" xfId="0" applyFont="1" applyAlignment="1">
      <alignment horizontal="right" vertical="center" wrapText="1" justifyLastLine="1"/>
    </xf>
    <xf numFmtId="176" fontId="39" fillId="0" borderId="0" xfId="0" applyNumberFormat="1" applyFont="1" applyAlignment="1">
      <alignment horizontal="right" vertical="center" wrapText="1"/>
    </xf>
    <xf numFmtId="0" fontId="42" fillId="4" borderId="63" xfId="0" applyFont="1" applyFill="1" applyBorder="1" applyAlignment="1">
      <alignment horizontal="center" vertical="center" wrapText="1"/>
    </xf>
    <xf numFmtId="0" fontId="42" fillId="4" borderId="64" xfId="0" applyFont="1" applyFill="1" applyBorder="1" applyAlignment="1">
      <alignment horizontal="center" vertical="center" wrapText="1"/>
    </xf>
    <xf numFmtId="0" fontId="42" fillId="6" borderId="58" xfId="0" applyFont="1" applyFill="1" applyBorder="1" applyAlignment="1">
      <alignment horizontal="center" vertical="center" wrapText="1"/>
    </xf>
    <xf numFmtId="0" fontId="38" fillId="6" borderId="59" xfId="0" applyFont="1" applyFill="1" applyBorder="1" applyAlignment="1">
      <alignment horizontal="center" vertical="center" wrapText="1"/>
    </xf>
    <xf numFmtId="0" fontId="38" fillId="6" borderId="61" xfId="0" applyFont="1" applyFill="1" applyBorder="1" applyAlignment="1">
      <alignment horizontal="center" vertical="center" wrapText="1"/>
    </xf>
    <xf numFmtId="0" fontId="38" fillId="6" borderId="58" xfId="0" applyFont="1" applyFill="1" applyBorder="1" applyAlignment="1">
      <alignment horizontal="center" vertical="center" wrapText="1"/>
    </xf>
    <xf numFmtId="0" fontId="38" fillId="6" borderId="63" xfId="0" applyFont="1" applyFill="1" applyBorder="1" applyAlignment="1">
      <alignment horizontal="center" vertical="center" wrapText="1"/>
    </xf>
    <xf numFmtId="0" fontId="44" fillId="0" borderId="0" xfId="0" applyFont="1">
      <alignment vertical="center"/>
    </xf>
    <xf numFmtId="177" fontId="2" fillId="2" borderId="35" xfId="3" applyNumberFormat="1" applyBorder="1" applyAlignment="1" applyProtection="1">
      <alignment horizontal="center" vertical="center"/>
    </xf>
    <xf numFmtId="177" fontId="21" fillId="2" borderId="35" xfId="3" applyNumberFormat="1" applyFont="1" applyBorder="1" applyAlignment="1" applyProtection="1">
      <alignment horizontal="center" vertical="center"/>
    </xf>
    <xf numFmtId="177" fontId="21" fillId="2" borderId="0" xfId="3" applyNumberFormat="1" applyFont="1" applyBorder="1" applyAlignment="1" applyProtection="1">
      <alignment horizontal="center" vertical="center"/>
    </xf>
    <xf numFmtId="0" fontId="5" fillId="0" borderId="0" xfId="0" applyFont="1" applyAlignment="1">
      <alignment vertical="center" shrinkToFit="1"/>
    </xf>
    <xf numFmtId="0" fontId="35" fillId="4" borderId="0" xfId="0" applyFont="1" applyFill="1" applyAlignment="1">
      <alignment horizontal="left" vertical="center" wrapText="1" justifyLastLine="1"/>
    </xf>
    <xf numFmtId="0" fontId="26" fillId="8" borderId="25" xfId="0" applyFont="1" applyFill="1" applyBorder="1" applyAlignment="1">
      <alignment horizontal="left" vertical="center" wrapText="1" indent="2"/>
    </xf>
    <xf numFmtId="0" fontId="26" fillId="8" borderId="0" xfId="0" applyFont="1" applyFill="1" applyAlignment="1">
      <alignment horizontal="left" vertical="center" wrapText="1" indent="2"/>
    </xf>
    <xf numFmtId="0" fontId="26" fillId="8" borderId="0" xfId="0" applyFont="1" applyFill="1" applyAlignment="1">
      <alignment vertical="center" wrapText="1"/>
    </xf>
    <xf numFmtId="0" fontId="35" fillId="8" borderId="0" xfId="0" applyFont="1" applyFill="1" applyAlignment="1">
      <alignment horizontal="left" vertical="center"/>
    </xf>
    <xf numFmtId="0" fontId="26" fillId="8" borderId="20" xfId="0" applyFont="1" applyFill="1" applyBorder="1" applyAlignment="1">
      <alignment vertical="center" wrapText="1"/>
    </xf>
    <xf numFmtId="0" fontId="26" fillId="8" borderId="8" xfId="0" applyFont="1" applyFill="1" applyBorder="1" applyAlignment="1">
      <alignment vertical="center" wrapText="1"/>
    </xf>
    <xf numFmtId="0" fontId="26" fillId="8" borderId="25" xfId="0" applyFont="1" applyFill="1" applyBorder="1" applyAlignment="1">
      <alignment vertical="center" wrapText="1"/>
    </xf>
    <xf numFmtId="0" fontId="52" fillId="8" borderId="0" xfId="0" applyFont="1" applyFill="1" applyAlignment="1">
      <alignment vertical="center" wrapText="1"/>
    </xf>
    <xf numFmtId="0" fontId="26" fillId="8" borderId="77" xfId="0" applyFont="1" applyFill="1" applyBorder="1" applyAlignment="1">
      <alignment vertical="center" wrapText="1"/>
    </xf>
    <xf numFmtId="0" fontId="26" fillId="8" borderId="78" xfId="0" applyFont="1" applyFill="1" applyBorder="1" applyAlignment="1">
      <alignment vertical="center" wrapText="1"/>
    </xf>
    <xf numFmtId="0" fontId="26" fillId="8" borderId="79" xfId="0" applyFont="1" applyFill="1" applyBorder="1" applyAlignment="1">
      <alignment vertical="center" wrapText="1"/>
    </xf>
    <xf numFmtId="0" fontId="26" fillId="8" borderId="13" xfId="0" applyFont="1" applyFill="1" applyBorder="1" applyAlignment="1">
      <alignment vertical="center" wrapText="1"/>
    </xf>
    <xf numFmtId="0" fontId="0" fillId="0" borderId="63" xfId="0" applyBorder="1">
      <alignment vertical="center"/>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left" vertical="center"/>
    </xf>
    <xf numFmtId="0" fontId="0" fillId="0" borderId="63" xfId="0" applyBorder="1" applyAlignment="1">
      <alignment horizontal="center" vertical="center"/>
    </xf>
    <xf numFmtId="0" fontId="0" fillId="0" borderId="63" xfId="0" applyBorder="1" applyAlignment="1">
      <alignment horizontal="right" vertical="center"/>
    </xf>
    <xf numFmtId="49" fontId="0" fillId="0" borderId="0" xfId="0" applyNumberFormat="1">
      <alignment vertical="center"/>
    </xf>
    <xf numFmtId="0" fontId="0" fillId="11" borderId="2" xfId="0" applyFill="1" applyBorder="1" applyAlignment="1">
      <alignment horizontal="center" vertical="center"/>
    </xf>
    <xf numFmtId="49" fontId="0" fillId="11" borderId="2" xfId="0" applyNumberFormat="1" applyFill="1" applyBorder="1" applyAlignment="1">
      <alignment horizontal="center" vertical="center"/>
    </xf>
    <xf numFmtId="49" fontId="0" fillId="0" borderId="2" xfId="0" applyNumberFormat="1" applyBorder="1" applyAlignment="1">
      <alignment horizontal="center" vertical="center"/>
    </xf>
    <xf numFmtId="0" fontId="0" fillId="0" borderId="2" xfId="0" applyBorder="1" applyAlignment="1">
      <alignment horizontal="center" vertical="center"/>
    </xf>
    <xf numFmtId="0" fontId="6" fillId="0" borderId="0" xfId="0" applyFont="1">
      <alignment vertical="center"/>
    </xf>
    <xf numFmtId="0" fontId="0" fillId="0" borderId="2" xfId="0" applyBorder="1" applyAlignment="1">
      <alignment vertical="center" shrinkToFit="1"/>
    </xf>
    <xf numFmtId="0" fontId="50" fillId="0" borderId="0" xfId="0" applyFont="1">
      <alignment vertical="center"/>
    </xf>
    <xf numFmtId="0" fontId="35" fillId="8" borderId="76" xfId="0" applyFont="1" applyFill="1" applyBorder="1" applyAlignment="1">
      <alignment horizontal="center" vertical="center"/>
    </xf>
    <xf numFmtId="0" fontId="26" fillId="7" borderId="63" xfId="0" applyFont="1" applyFill="1" applyBorder="1" applyAlignment="1" applyProtection="1">
      <alignment horizontal="center" vertical="center" wrapText="1"/>
      <protection locked="0"/>
    </xf>
    <xf numFmtId="0" fontId="36" fillId="4" borderId="0" xfId="0" applyFont="1" applyFill="1" applyAlignment="1">
      <alignment horizontal="center" vertical="center" wrapText="1" justifyLastLine="1"/>
    </xf>
    <xf numFmtId="0" fontId="0" fillId="0" borderId="0" xfId="0" applyAlignment="1">
      <alignment horizontal="center" vertical="center"/>
    </xf>
    <xf numFmtId="0" fontId="0" fillId="0" borderId="0" xfId="0" applyAlignment="1">
      <alignment horizontal="right" vertical="center"/>
    </xf>
    <xf numFmtId="0" fontId="0" fillId="0" borderId="63" xfId="0" applyBorder="1" applyAlignment="1">
      <alignment vertical="center" shrinkToFit="1"/>
    </xf>
    <xf numFmtId="0" fontId="44" fillId="0" borderId="0" xfId="0" applyFont="1" applyAlignment="1">
      <alignment vertical="center" wrapText="1"/>
    </xf>
    <xf numFmtId="0" fontId="36" fillId="4" borderId="0" xfId="0" applyFont="1" applyFill="1" applyAlignment="1">
      <alignment horizontal="center" vertical="center" wrapText="1" justifyLastLine="1"/>
    </xf>
    <xf numFmtId="0" fontId="55" fillId="7" borderId="63" xfId="0" applyFont="1" applyFill="1" applyBorder="1" applyAlignment="1" applyProtection="1">
      <alignment horizontal="center" vertical="center" wrapText="1"/>
      <protection locked="0"/>
    </xf>
    <xf numFmtId="0" fontId="41" fillId="0" borderId="0" xfId="0" applyFont="1" applyFill="1" applyBorder="1" applyAlignment="1" applyProtection="1">
      <alignment vertical="center" justifyLastLine="1"/>
      <protection locked="0"/>
    </xf>
    <xf numFmtId="0" fontId="19" fillId="0" borderId="0" xfId="0" applyFont="1">
      <alignment vertical="center"/>
    </xf>
    <xf numFmtId="0" fontId="19" fillId="0" borderId="0" xfId="0" applyFont="1" applyFill="1" applyBorder="1" applyAlignment="1">
      <alignment vertical="center" justifyLastLine="1"/>
    </xf>
    <xf numFmtId="0" fontId="19" fillId="0" borderId="0" xfId="0" applyFont="1" applyFill="1" applyBorder="1" applyAlignment="1">
      <alignment vertical="center"/>
    </xf>
    <xf numFmtId="0" fontId="19" fillId="0" borderId="0" xfId="0" applyFont="1" applyAlignment="1">
      <alignment horizontal="right" vertical="center"/>
    </xf>
    <xf numFmtId="0" fontId="19" fillId="0" borderId="0" xfId="0" applyFont="1" applyAlignment="1">
      <alignment vertical="center" wrapText="1"/>
    </xf>
    <xf numFmtId="0" fontId="19" fillId="0" borderId="0" xfId="0" applyFont="1" applyAlignment="1">
      <alignment horizontal="left" vertical="center"/>
    </xf>
    <xf numFmtId="0" fontId="19" fillId="0" borderId="0" xfId="0" applyFont="1" applyFill="1" applyBorder="1" applyAlignment="1">
      <alignment horizontal="right" vertical="center" justifyLastLine="1"/>
    </xf>
    <xf numFmtId="0" fontId="19" fillId="0" borderId="0" xfId="0" applyFont="1" applyFill="1" applyBorder="1" applyAlignment="1">
      <alignment horizontal="left" vertical="center" justifyLastLine="1"/>
    </xf>
    <xf numFmtId="0" fontId="0" fillId="0" borderId="0" xfId="0" applyAlignment="1">
      <alignment horizontal="center" vertical="center"/>
    </xf>
    <xf numFmtId="49" fontId="0" fillId="0" borderId="0" xfId="0" applyNumberFormat="1" applyAlignment="1">
      <alignment vertical="center" shrinkToFit="1"/>
    </xf>
    <xf numFmtId="49" fontId="0" fillId="11" borderId="2" xfId="0" applyNumberFormat="1" applyFill="1" applyBorder="1" applyAlignment="1">
      <alignment horizontal="center" vertical="center" shrinkToFit="1"/>
    </xf>
    <xf numFmtId="49" fontId="0" fillId="0" borderId="2" xfId="0" applyNumberFormat="1" applyBorder="1" applyAlignment="1">
      <alignment horizontal="left" vertical="center" shrinkToFit="1"/>
    </xf>
    <xf numFmtId="183" fontId="0" fillId="0" borderId="0" xfId="0" applyNumberFormat="1">
      <alignment vertical="center"/>
    </xf>
    <xf numFmtId="183" fontId="0" fillId="0" borderId="63" xfId="0" applyNumberFormat="1" applyBorder="1">
      <alignment vertical="center"/>
    </xf>
    <xf numFmtId="183" fontId="0" fillId="0" borderId="63" xfId="0" applyNumberFormat="1" applyBorder="1" applyAlignment="1">
      <alignment horizontal="center" vertical="center"/>
    </xf>
    <xf numFmtId="0" fontId="0" fillId="10" borderId="2" xfId="0" applyFill="1" applyBorder="1" applyAlignment="1">
      <alignment horizontal="center" vertical="center"/>
    </xf>
    <xf numFmtId="0" fontId="0" fillId="0" borderId="2" xfId="0" applyBorder="1">
      <alignment vertical="center"/>
    </xf>
    <xf numFmtId="49" fontId="0" fillId="0" borderId="2" xfId="0" applyNumberFormat="1" applyBorder="1">
      <alignment vertical="center"/>
    </xf>
    <xf numFmtId="0" fontId="0" fillId="0" borderId="0" xfId="0" applyAlignment="1">
      <alignment horizontal="center" vertical="center"/>
    </xf>
    <xf numFmtId="0" fontId="5" fillId="13" borderId="0" xfId="0" applyFont="1" applyFill="1">
      <alignment vertical="center"/>
    </xf>
    <xf numFmtId="0" fontId="5" fillId="13" borderId="0" xfId="0" applyFont="1" applyFill="1" applyAlignment="1">
      <alignment vertical="center" shrinkToFit="1"/>
    </xf>
    <xf numFmtId="0" fontId="24" fillId="13" borderId="0" xfId="0" applyFont="1" applyFill="1">
      <alignment vertical="center"/>
    </xf>
    <xf numFmtId="0" fontId="25" fillId="13" borderId="0" xfId="0" applyFont="1" applyFill="1">
      <alignment vertical="center"/>
    </xf>
    <xf numFmtId="0" fontId="6" fillId="13" borderId="0" xfId="0" applyFont="1" applyFill="1">
      <alignment vertical="center"/>
    </xf>
    <xf numFmtId="0" fontId="50" fillId="13" borderId="0" xfId="0" applyFont="1" applyFill="1">
      <alignment vertical="center"/>
    </xf>
    <xf numFmtId="0" fontId="5" fillId="13" borderId="0" xfId="0" applyFont="1" applyFill="1" applyAlignment="1"/>
    <xf numFmtId="0" fontId="16" fillId="13" borderId="0" xfId="0" applyFont="1" applyFill="1">
      <alignment vertical="center"/>
    </xf>
    <xf numFmtId="0" fontId="5" fillId="7" borderId="0" xfId="0" applyFont="1" applyFill="1">
      <alignment vertical="center"/>
    </xf>
    <xf numFmtId="0" fontId="44" fillId="7" borderId="0" xfId="0" applyFont="1" applyFill="1">
      <alignment vertical="center"/>
    </xf>
    <xf numFmtId="0" fontId="44" fillId="7" borderId="0" xfId="0" applyFont="1" applyFill="1" applyAlignment="1">
      <alignment vertical="center" wrapText="1"/>
    </xf>
    <xf numFmtId="0" fontId="5" fillId="7" borderId="63" xfId="0" applyFont="1" applyFill="1" applyBorder="1" applyAlignment="1" applyProtection="1">
      <alignment horizontal="center" vertical="center"/>
      <protection locked="0"/>
    </xf>
    <xf numFmtId="0" fontId="60" fillId="7" borderId="0" xfId="6" applyFont="1" applyFill="1" applyAlignment="1">
      <alignment vertical="center"/>
    </xf>
    <xf numFmtId="0" fontId="5" fillId="7" borderId="0" xfId="0" applyFont="1" applyFill="1" applyAlignment="1"/>
    <xf numFmtId="0" fontId="3" fillId="7" borderId="0" xfId="0" applyFont="1" applyFill="1" applyAlignment="1">
      <alignment horizontal="left" vertical="center"/>
    </xf>
    <xf numFmtId="0" fontId="12" fillId="7" borderId="0" xfId="0" applyFont="1" applyFill="1" applyAlignment="1">
      <alignment horizontal="center" vertical="center"/>
    </xf>
    <xf numFmtId="0" fontId="19" fillId="7" borderId="0" xfId="0" applyFont="1" applyFill="1" applyAlignment="1">
      <alignment horizontal="center" vertical="center" wrapText="1"/>
    </xf>
    <xf numFmtId="0" fontId="6" fillId="7" borderId="0" xfId="0" applyFont="1" applyFill="1" applyAlignment="1">
      <alignment horizontal="center" vertical="center"/>
    </xf>
    <xf numFmtId="0" fontId="20" fillId="7" borderId="0" xfId="1" applyNumberFormat="1" applyFont="1" applyFill="1" applyBorder="1" applyAlignment="1" applyProtection="1">
      <alignment horizontal="right" vertical="center" wrapText="1"/>
    </xf>
    <xf numFmtId="0" fontId="10" fillId="7" borderId="0" xfId="0" applyFont="1" applyFill="1" applyAlignment="1">
      <alignment horizontal="center" vertical="center" wrapText="1"/>
    </xf>
    <xf numFmtId="178" fontId="10" fillId="7" borderId="0" xfId="2" applyNumberFormat="1" applyFont="1" applyFill="1" applyBorder="1" applyAlignment="1" applyProtection="1">
      <alignment horizontal="center" vertical="center" wrapText="1"/>
    </xf>
    <xf numFmtId="0" fontId="8" fillId="7" borderId="0" xfId="0" applyFont="1" applyFill="1" applyAlignment="1">
      <alignment horizontal="center" vertical="center" wrapText="1"/>
    </xf>
    <xf numFmtId="0" fontId="11" fillId="7" borderId="0" xfId="0" applyFont="1" applyFill="1" applyAlignment="1">
      <alignment horizontal="center" vertical="center"/>
    </xf>
    <xf numFmtId="0" fontId="19" fillId="7" borderId="0" xfId="0" applyFont="1" applyFill="1" applyAlignment="1">
      <alignment horizontal="left" vertical="center" wrapText="1" shrinkToFit="1"/>
    </xf>
    <xf numFmtId="0" fontId="12" fillId="7" borderId="0" xfId="0" applyFont="1" applyFill="1" applyAlignment="1">
      <alignment horizontal="left" vertical="center" wrapText="1" shrinkToFit="1"/>
    </xf>
    <xf numFmtId="0" fontId="6" fillId="7" borderId="0" xfId="0" applyFont="1" applyFill="1" applyAlignment="1">
      <alignment horizontal="center" vertical="center" wrapText="1"/>
    </xf>
    <xf numFmtId="0" fontId="7" fillId="7" borderId="0" xfId="0" applyFont="1" applyFill="1" applyAlignment="1">
      <alignment horizontal="left" vertical="top" wrapText="1"/>
    </xf>
    <xf numFmtId="0" fontId="12" fillId="7" borderId="0" xfId="0" applyFont="1" applyFill="1" applyAlignment="1">
      <alignment horizontal="left" vertical="center" wrapText="1"/>
    </xf>
    <xf numFmtId="0" fontId="8" fillId="7" borderId="0" xfId="0" applyFont="1" applyFill="1" applyAlignment="1">
      <alignment horizontal="left" vertical="center" wrapText="1"/>
    </xf>
    <xf numFmtId="0" fontId="16" fillId="7" borderId="0" xfId="0" applyFont="1" applyFill="1" applyAlignment="1">
      <alignment horizontal="left" vertical="center" wrapText="1"/>
    </xf>
    <xf numFmtId="0" fontId="8" fillId="7" borderId="0" xfId="0" applyFont="1" applyFill="1" applyAlignment="1">
      <alignment horizontal="center" vertical="center" wrapText="1" justifyLastLine="1"/>
    </xf>
    <xf numFmtId="0" fontId="28" fillId="7" borderId="0" xfId="0" applyFont="1" applyFill="1" applyAlignment="1">
      <alignment horizontal="center" vertical="center" wrapText="1" justifyLastLine="1"/>
    </xf>
    <xf numFmtId="0" fontId="6" fillId="7" borderId="0" xfId="0" applyFont="1" applyFill="1" applyAlignment="1">
      <alignment horizontal="center" vertical="center" wrapText="1" justifyLastLine="1"/>
    </xf>
    <xf numFmtId="0" fontId="6" fillId="7" borderId="0" xfId="0" applyFont="1" applyFill="1" applyAlignment="1">
      <alignment horizontal="right" vertical="center" wrapText="1" justifyLastLine="1"/>
    </xf>
    <xf numFmtId="176" fontId="39" fillId="7" borderId="0" xfId="0" applyNumberFormat="1" applyFont="1" applyFill="1" applyAlignment="1">
      <alignment horizontal="right" vertical="center" wrapText="1"/>
    </xf>
    <xf numFmtId="0" fontId="8" fillId="7" borderId="29" xfId="0" applyFont="1" applyFill="1" applyBorder="1" applyAlignment="1">
      <alignment vertical="center" wrapText="1" justifyLastLine="1"/>
    </xf>
    <xf numFmtId="0" fontId="6" fillId="7" borderId="29" xfId="0" applyFont="1" applyFill="1" applyBorder="1" applyAlignment="1">
      <alignment vertical="center" wrapText="1" justifyLastLine="1"/>
    </xf>
    <xf numFmtId="0" fontId="20" fillId="7" borderId="29" xfId="0" applyFont="1" applyFill="1" applyBorder="1" applyAlignment="1">
      <alignment horizontal="right" vertical="center" wrapText="1" justifyLastLine="1"/>
    </xf>
    <xf numFmtId="0" fontId="19" fillId="7" borderId="29" xfId="0" applyFont="1" applyFill="1" applyBorder="1" applyAlignment="1">
      <alignment horizontal="center" vertical="center" wrapText="1"/>
    </xf>
    <xf numFmtId="0" fontId="62" fillId="10" borderId="63" xfId="0" applyFont="1" applyFill="1" applyBorder="1" applyAlignment="1" applyProtection="1">
      <alignment horizontal="right" vertical="center" wrapText="1"/>
      <protection locked="0"/>
    </xf>
    <xf numFmtId="0" fontId="0" fillId="7" borderId="0" xfId="0" applyFill="1">
      <alignment vertical="center"/>
    </xf>
    <xf numFmtId="0" fontId="28" fillId="7" borderId="0" xfId="0" applyFont="1" applyFill="1" applyAlignment="1">
      <alignment horizontal="center" vertical="center"/>
    </xf>
    <xf numFmtId="0" fontId="0" fillId="7" borderId="0" xfId="0" applyFill="1" applyAlignment="1">
      <alignment vertical="top"/>
    </xf>
    <xf numFmtId="0" fontId="0" fillId="13" borderId="0" xfId="0" applyFill="1">
      <alignment vertical="center"/>
    </xf>
    <xf numFmtId="0" fontId="0" fillId="13" borderId="0" xfId="0" applyFill="1" applyAlignment="1">
      <alignment vertical="top"/>
    </xf>
    <xf numFmtId="0" fontId="29" fillId="7" borderId="58" xfId="0" applyFont="1" applyFill="1" applyBorder="1" applyAlignment="1">
      <alignment horizontal="left" vertical="center" wrapText="1"/>
    </xf>
    <xf numFmtId="0" fontId="29" fillId="7" borderId="30" xfId="0" applyFont="1" applyFill="1" applyBorder="1" applyAlignment="1">
      <alignment horizontal="left" vertical="center" wrapText="1"/>
    </xf>
    <xf numFmtId="0" fontId="37" fillId="7" borderId="59" xfId="0" applyFont="1" applyFill="1" applyBorder="1" applyAlignment="1">
      <alignment horizontal="left" vertical="center" wrapText="1"/>
    </xf>
    <xf numFmtId="0" fontId="37" fillId="7" borderId="12" xfId="0" applyFont="1" applyFill="1" applyBorder="1" applyAlignment="1">
      <alignment horizontal="left" vertical="center" wrapText="1"/>
    </xf>
    <xf numFmtId="0" fontId="37" fillId="7" borderId="61" xfId="0" applyFont="1" applyFill="1" applyBorder="1" applyAlignment="1">
      <alignment horizontal="left" vertical="center" wrapText="1"/>
    </xf>
    <xf numFmtId="0" fontId="37" fillId="7" borderId="32" xfId="0" applyFont="1" applyFill="1" applyBorder="1" applyAlignment="1">
      <alignment horizontal="left" vertical="center" wrapText="1"/>
    </xf>
    <xf numFmtId="0" fontId="37" fillId="7" borderId="58" xfId="0" applyFont="1" applyFill="1" applyBorder="1" applyAlignment="1">
      <alignment horizontal="left" vertical="center" wrapText="1"/>
    </xf>
    <xf numFmtId="0" fontId="37" fillId="7" borderId="30" xfId="0" applyFont="1" applyFill="1" applyBorder="1" applyAlignment="1">
      <alignment horizontal="left" vertical="center" wrapText="1"/>
    </xf>
    <xf numFmtId="0" fontId="37" fillId="7" borderId="12" xfId="0" applyFont="1" applyFill="1" applyBorder="1" applyAlignment="1">
      <alignment horizontal="left" vertical="top" wrapText="1"/>
    </xf>
    <xf numFmtId="0" fontId="37" fillId="7" borderId="63" xfId="0" applyFont="1" applyFill="1" applyBorder="1" applyAlignment="1">
      <alignment horizontal="left" vertical="center" wrapText="1"/>
    </xf>
    <xf numFmtId="0" fontId="37" fillId="7" borderId="64" xfId="0" applyFont="1" applyFill="1" applyBorder="1" applyAlignment="1">
      <alignment horizontal="left" vertical="center" wrapText="1"/>
    </xf>
    <xf numFmtId="0" fontId="37" fillId="7" borderId="65" xfId="0" applyFont="1" applyFill="1" applyBorder="1" applyAlignment="1">
      <alignment horizontal="left" vertical="center" wrapText="1"/>
    </xf>
    <xf numFmtId="0" fontId="37" fillId="7" borderId="66" xfId="0" applyFont="1" applyFill="1" applyBorder="1" applyAlignment="1">
      <alignment horizontal="left" vertical="center" wrapText="1"/>
    </xf>
    <xf numFmtId="0" fontId="67" fillId="0" borderId="0" xfId="0" applyFont="1" applyProtection="1">
      <alignment vertical="center"/>
    </xf>
    <xf numFmtId="0" fontId="0" fillId="0" borderId="0" xfId="0" applyProtection="1">
      <alignment vertical="center"/>
    </xf>
    <xf numFmtId="0" fontId="70" fillId="13" borderId="0" xfId="0" applyFont="1" applyFill="1" applyProtection="1">
      <alignment vertical="center"/>
    </xf>
    <xf numFmtId="0" fontId="0" fillId="13" borderId="0" xfId="0" applyFill="1" applyProtection="1">
      <alignment vertical="center"/>
    </xf>
    <xf numFmtId="0" fontId="68" fillId="0" borderId="0" xfId="0" applyFont="1" applyProtection="1">
      <alignment vertical="center"/>
    </xf>
    <xf numFmtId="0" fontId="0" fillId="12" borderId="0" xfId="0" applyFill="1" applyAlignment="1" applyProtection="1">
      <alignment horizontal="center" vertical="center"/>
    </xf>
    <xf numFmtId="0" fontId="69" fillId="0" borderId="0" xfId="0" applyFont="1" applyProtection="1">
      <alignment vertical="center"/>
    </xf>
    <xf numFmtId="0" fontId="58" fillId="0" borderId="0" xfId="0" applyFont="1" applyProtection="1">
      <alignment vertical="center"/>
    </xf>
    <xf numFmtId="0" fontId="58" fillId="0" borderId="0" xfId="0" applyFont="1" applyAlignment="1" applyProtection="1">
      <alignment vertical="center" shrinkToFit="1"/>
    </xf>
    <xf numFmtId="0" fontId="67" fillId="13" borderId="0" xfId="0" applyFont="1" applyFill="1" applyProtection="1">
      <alignment vertical="center"/>
    </xf>
    <xf numFmtId="0" fontId="58" fillId="13" borderId="0" xfId="0" applyFont="1" applyFill="1" applyAlignment="1" applyProtection="1">
      <alignment vertical="center" shrinkToFit="1"/>
    </xf>
    <xf numFmtId="0" fontId="58" fillId="13" borderId="0" xfId="0" applyFont="1" applyFill="1" applyProtection="1">
      <alignment vertical="center"/>
    </xf>
    <xf numFmtId="0" fontId="26" fillId="8" borderId="13" xfId="0" applyFont="1" applyFill="1" applyBorder="1" applyAlignment="1">
      <alignment horizontal="center" vertical="center" wrapText="1"/>
    </xf>
    <xf numFmtId="0" fontId="26" fillId="8" borderId="0"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35" fillId="8" borderId="0" xfId="0" applyFont="1" applyFill="1" applyAlignment="1">
      <alignment horizontal="left" vertical="top" wrapText="1"/>
    </xf>
    <xf numFmtId="0" fontId="35" fillId="8" borderId="21" xfId="0" applyFont="1" applyFill="1" applyBorder="1" applyAlignment="1">
      <alignment horizontal="left" vertical="top" wrapText="1"/>
    </xf>
    <xf numFmtId="0" fontId="62" fillId="10" borderId="20" xfId="0" applyFont="1" applyFill="1" applyBorder="1" applyAlignment="1" applyProtection="1">
      <alignment horizontal="left" vertical="center" wrapText="1"/>
      <protection locked="0"/>
    </xf>
    <xf numFmtId="0" fontId="62" fillId="10" borderId="8" xfId="0" applyFont="1" applyFill="1" applyBorder="1" applyAlignment="1" applyProtection="1">
      <alignment horizontal="left" vertical="center" wrapText="1"/>
      <protection locked="0"/>
    </xf>
    <xf numFmtId="0" fontId="62" fillId="10" borderId="26" xfId="0" applyFont="1" applyFill="1" applyBorder="1" applyAlignment="1" applyProtection="1">
      <alignment horizontal="left" vertical="center" wrapText="1"/>
      <protection locked="0"/>
    </xf>
    <xf numFmtId="0" fontId="62" fillId="10" borderId="25" xfId="0" applyFont="1" applyFill="1" applyBorder="1" applyAlignment="1" applyProtection="1">
      <alignment horizontal="left" vertical="center" wrapText="1"/>
      <protection locked="0"/>
    </xf>
    <xf numFmtId="0" fontId="62" fillId="10" borderId="0" xfId="0" applyFont="1" applyFill="1" applyAlignment="1" applyProtection="1">
      <alignment horizontal="left" vertical="center" wrapText="1"/>
      <protection locked="0"/>
    </xf>
    <xf numFmtId="0" fontId="62" fillId="10" borderId="33" xfId="0" applyFont="1" applyFill="1" applyBorder="1" applyAlignment="1" applyProtection="1">
      <alignment horizontal="left" vertical="center" wrapText="1"/>
      <protection locked="0"/>
    </xf>
    <xf numFmtId="181" fontId="5" fillId="7" borderId="9" xfId="0" applyNumberFormat="1" applyFont="1" applyFill="1" applyBorder="1" applyAlignment="1">
      <alignment horizontal="left" vertical="center" shrinkToFit="1"/>
    </xf>
    <xf numFmtId="181" fontId="5" fillId="7" borderId="12" xfId="0" applyNumberFormat="1" applyFont="1" applyFill="1" applyBorder="1" applyAlignment="1">
      <alignment horizontal="left" vertical="center" shrinkToFit="1"/>
    </xf>
    <xf numFmtId="0" fontId="38" fillId="0" borderId="70" xfId="0" applyFont="1" applyBorder="1" applyAlignment="1">
      <alignment horizontal="center" vertical="center" wrapText="1"/>
    </xf>
    <xf numFmtId="0" fontId="38" fillId="0" borderId="72"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55"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74" xfId="0" applyFont="1" applyBorder="1" applyAlignment="1">
      <alignment horizontal="center" vertical="center" wrapText="1"/>
    </xf>
    <xf numFmtId="0" fontId="3" fillId="3" borderId="75" xfId="0" applyFont="1" applyFill="1" applyBorder="1" applyAlignment="1">
      <alignment horizontal="left" vertical="center"/>
    </xf>
    <xf numFmtId="0" fontId="3" fillId="3" borderId="13" xfId="0" applyFont="1" applyFill="1" applyBorder="1" applyAlignment="1">
      <alignment horizontal="left" vertical="center"/>
    </xf>
    <xf numFmtId="0" fontId="3" fillId="3" borderId="60" xfId="0" applyFont="1" applyFill="1" applyBorder="1" applyAlignment="1">
      <alignment horizontal="left" vertical="center"/>
    </xf>
    <xf numFmtId="181" fontId="5" fillId="7" borderId="18" xfId="0" applyNumberFormat="1" applyFont="1" applyFill="1" applyBorder="1" applyAlignment="1">
      <alignment horizontal="left" vertical="center" shrinkToFit="1"/>
    </xf>
    <xf numFmtId="181" fontId="5" fillId="7" borderId="30" xfId="0" applyNumberFormat="1" applyFont="1" applyFill="1" applyBorder="1" applyAlignment="1">
      <alignment horizontal="left" vertical="center" shrinkToFit="1"/>
    </xf>
    <xf numFmtId="0" fontId="6" fillId="4" borderId="37" xfId="0" applyFont="1" applyFill="1" applyBorder="1" applyAlignment="1">
      <alignment horizontal="center" vertical="center" textRotation="255"/>
    </xf>
    <xf numFmtId="0" fontId="6" fillId="4" borderId="38" xfId="0" applyFont="1" applyFill="1" applyBorder="1" applyAlignment="1">
      <alignment horizontal="center" vertical="center" textRotation="255"/>
    </xf>
    <xf numFmtId="0" fontId="38" fillId="4" borderId="9" xfId="0" applyFont="1" applyFill="1" applyBorder="1" applyAlignment="1">
      <alignment horizontal="center" vertical="center" textRotation="255" shrinkToFit="1"/>
    </xf>
    <xf numFmtId="0" fontId="38" fillId="4" borderId="10" xfId="0" applyFont="1" applyFill="1" applyBorder="1" applyAlignment="1">
      <alignment horizontal="center" vertical="center" textRotation="255" shrinkToFit="1"/>
    </xf>
    <xf numFmtId="0" fontId="38" fillId="5" borderId="11" xfId="0" applyFont="1" applyFill="1" applyBorder="1" applyAlignment="1">
      <alignment horizontal="left" vertical="center" shrinkToFit="1"/>
    </xf>
    <xf numFmtId="0" fontId="38" fillId="5" borderId="9" xfId="0" applyFont="1" applyFill="1" applyBorder="1" applyAlignment="1">
      <alignment horizontal="left" vertical="center" shrinkToFit="1"/>
    </xf>
    <xf numFmtId="0" fontId="38" fillId="5" borderId="10" xfId="0" applyFont="1" applyFill="1" applyBorder="1" applyAlignment="1">
      <alignment horizontal="left" vertical="center" shrinkToFit="1"/>
    </xf>
    <xf numFmtId="0" fontId="28" fillId="4" borderId="11" xfId="0" applyFont="1" applyFill="1" applyBorder="1" applyAlignment="1">
      <alignment horizontal="center" vertical="center" wrapText="1" justifyLastLine="1"/>
    </xf>
    <xf numFmtId="0" fontId="28" fillId="4" borderId="9" xfId="0" applyFont="1" applyFill="1" applyBorder="1" applyAlignment="1">
      <alignment horizontal="center" vertical="center" wrapText="1" justifyLastLine="1"/>
    </xf>
    <xf numFmtId="0" fontId="28" fillId="4" borderId="12" xfId="0" applyFont="1" applyFill="1" applyBorder="1" applyAlignment="1">
      <alignment horizontal="center" vertical="center" wrapText="1" justifyLastLine="1"/>
    </xf>
    <xf numFmtId="0" fontId="28" fillId="4" borderId="20" xfId="0" applyFont="1" applyFill="1" applyBorder="1" applyAlignment="1">
      <alignment horizontal="center" vertical="center" wrapText="1"/>
    </xf>
    <xf numFmtId="0" fontId="0" fillId="0" borderId="8" xfId="0" applyBorder="1" applyAlignment="1">
      <alignment horizontal="center" vertical="center" wrapText="1"/>
    </xf>
    <xf numFmtId="0" fontId="0" fillId="0" borderId="19" xfId="0"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8" fillId="4" borderId="42" xfId="0" applyFont="1" applyFill="1" applyBorder="1" applyAlignment="1">
      <alignment horizontal="center" vertical="center" wrapText="1" justifyLastLine="1"/>
    </xf>
    <xf numFmtId="0" fontId="28" fillId="4" borderId="43" xfId="0" applyFont="1" applyFill="1" applyBorder="1" applyAlignment="1">
      <alignment horizontal="center" vertical="center" wrapText="1" justifyLastLine="1"/>
    </xf>
    <xf numFmtId="0" fontId="64" fillId="10" borderId="42" xfId="0" applyFont="1" applyFill="1" applyBorder="1" applyAlignment="1" applyProtection="1">
      <alignment horizontal="right" vertical="center" wrapText="1" justifyLastLine="1"/>
      <protection locked="0"/>
    </xf>
    <xf numFmtId="0" fontId="64" fillId="10" borderId="43" xfId="0" applyFont="1" applyFill="1" applyBorder="1" applyAlignment="1" applyProtection="1">
      <alignment horizontal="right" vertical="center" wrapText="1" justifyLastLine="1"/>
      <protection locked="0"/>
    </xf>
    <xf numFmtId="0" fontId="26" fillId="8" borderId="33" xfId="0" applyFont="1" applyFill="1" applyBorder="1" applyAlignment="1">
      <alignment horizontal="center" vertical="center" wrapText="1"/>
    </xf>
    <xf numFmtId="0" fontId="61" fillId="7" borderId="0" xfId="6" applyFont="1" applyFill="1" applyAlignment="1" applyProtection="1">
      <alignment horizontal="left" vertical="center"/>
      <protection locked="0" hidden="1"/>
    </xf>
    <xf numFmtId="0" fontId="62" fillId="10" borderId="25" xfId="0" applyFont="1" applyFill="1" applyBorder="1" applyAlignment="1" applyProtection="1">
      <alignment horizontal="right" vertical="center" wrapText="1"/>
      <protection locked="0"/>
    </xf>
    <xf numFmtId="0" fontId="62" fillId="10" borderId="0" xfId="0" applyFont="1" applyFill="1" applyAlignment="1" applyProtection="1">
      <alignment horizontal="right" vertical="center" wrapText="1"/>
      <protection locked="0"/>
    </xf>
    <xf numFmtId="0" fontId="62" fillId="10" borderId="77" xfId="0" applyFont="1" applyFill="1" applyBorder="1" applyAlignment="1" applyProtection="1">
      <alignment horizontal="right" vertical="center" wrapText="1"/>
      <protection locked="0"/>
    </xf>
    <xf numFmtId="0" fontId="62" fillId="10" borderId="78" xfId="0" applyFont="1" applyFill="1" applyBorder="1" applyAlignment="1" applyProtection="1">
      <alignment horizontal="right" vertical="center" wrapText="1"/>
      <protection locked="0"/>
    </xf>
    <xf numFmtId="0" fontId="35" fillId="8" borderId="0" xfId="0" applyFont="1" applyFill="1" applyAlignment="1">
      <alignment horizontal="center" vertical="center"/>
    </xf>
    <xf numFmtId="0" fontId="66" fillId="10" borderId="83" xfId="0" applyFont="1" applyFill="1" applyBorder="1" applyAlignment="1" applyProtection="1">
      <alignment horizontal="left" vertical="center" wrapText="1"/>
      <protection locked="0"/>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12" fillId="0" borderId="5" xfId="0" applyFont="1" applyBorder="1" applyAlignment="1" applyProtection="1">
      <alignment horizontal="left" vertical="top" wrapText="1" shrinkToFit="1"/>
      <protection locked="0"/>
    </xf>
    <xf numFmtId="0" fontId="12" fillId="0" borderId="6" xfId="0" applyFont="1" applyBorder="1" applyAlignment="1" applyProtection="1">
      <alignment horizontal="left" vertical="top" wrapText="1" shrinkToFit="1"/>
      <protection locked="0"/>
    </xf>
    <xf numFmtId="0" fontId="31" fillId="0" borderId="4" xfId="0" applyFont="1" applyBorder="1" applyAlignment="1" applyProtection="1">
      <alignment horizontal="left" vertical="top" wrapText="1"/>
      <protection locked="0"/>
    </xf>
    <xf numFmtId="0" fontId="31" fillId="0" borderId="5" xfId="0" applyFont="1" applyBorder="1" applyAlignment="1" applyProtection="1">
      <alignment horizontal="left" vertical="top" wrapText="1"/>
      <protection locked="0"/>
    </xf>
    <xf numFmtId="0" fontId="31" fillId="0" borderId="7" xfId="0" applyFont="1" applyBorder="1" applyAlignment="1" applyProtection="1">
      <alignment horizontal="left" vertical="top" wrapText="1"/>
      <protection locked="0"/>
    </xf>
    <xf numFmtId="0" fontId="6" fillId="4" borderId="9" xfId="0" applyFont="1" applyFill="1" applyBorder="1" applyAlignment="1">
      <alignment horizontal="center" vertical="center" wrapText="1" shrinkToFit="1"/>
    </xf>
    <xf numFmtId="0" fontId="6" fillId="4" borderId="11" xfId="0" applyFont="1" applyFill="1" applyBorder="1" applyAlignment="1">
      <alignment horizontal="center" vertical="center" wrapText="1" shrinkToFit="1"/>
    </xf>
    <xf numFmtId="0" fontId="6" fillId="4" borderId="12" xfId="0" applyFont="1" applyFill="1" applyBorder="1" applyAlignment="1">
      <alignment horizontal="center" vertical="center" wrapText="1" shrinkToFit="1"/>
    </xf>
    <xf numFmtId="0" fontId="6" fillId="4" borderId="9"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9" xfId="0" applyFont="1" applyFill="1" applyBorder="1" applyAlignment="1">
      <alignment horizontal="center" vertical="center" textRotation="255" shrinkToFit="1"/>
    </xf>
    <xf numFmtId="0" fontId="6" fillId="4" borderId="10" xfId="0" applyFont="1" applyFill="1" applyBorder="1" applyAlignment="1">
      <alignment horizontal="center" vertical="center" textRotation="255" shrinkToFit="1"/>
    </xf>
    <xf numFmtId="0" fontId="0" fillId="0" borderId="0" xfId="0" applyAlignment="1" applyProtection="1">
      <alignment horizontal="left" vertical="center"/>
      <protection locked="0"/>
    </xf>
    <xf numFmtId="0" fontId="6" fillId="4" borderId="2" xfId="0" applyFont="1" applyFill="1" applyBorder="1" applyAlignment="1">
      <alignment horizontal="center" vertical="center" textRotation="255" shrinkToFit="1"/>
    </xf>
    <xf numFmtId="0" fontId="19" fillId="0" borderId="11" xfId="0" applyFont="1" applyBorder="1" applyAlignment="1" applyProtection="1">
      <alignment horizontal="left" vertical="center" wrapText="1" shrinkToFit="1"/>
      <protection locked="0"/>
    </xf>
    <xf numFmtId="0" fontId="19" fillId="0" borderId="9" xfId="0" applyFont="1" applyBorder="1" applyAlignment="1" applyProtection="1">
      <alignment horizontal="left" vertical="center" wrapText="1" shrinkToFit="1"/>
      <protection locked="0"/>
    </xf>
    <xf numFmtId="0" fontId="19" fillId="0" borderId="12" xfId="0" applyFont="1" applyBorder="1" applyAlignment="1" applyProtection="1">
      <alignment horizontal="left" vertical="center" wrapText="1" shrinkToFit="1"/>
      <protection locked="0"/>
    </xf>
    <xf numFmtId="0" fontId="44" fillId="7" borderId="0" xfId="0" applyFont="1" applyFill="1" applyAlignment="1">
      <alignment vertical="center" wrapText="1"/>
    </xf>
    <xf numFmtId="0" fontId="65" fillId="10" borderId="43" xfId="0" applyFont="1" applyFill="1" applyBorder="1" applyAlignment="1">
      <alignment horizontal="center" vertical="center" wrapText="1"/>
    </xf>
    <xf numFmtId="0" fontId="65" fillId="10" borderId="45" xfId="0" applyFont="1" applyFill="1" applyBorder="1" applyAlignment="1">
      <alignment horizontal="center" vertical="center" wrapText="1"/>
    </xf>
    <xf numFmtId="0" fontId="28" fillId="4" borderId="46" xfId="0" applyFont="1" applyFill="1" applyBorder="1" applyAlignment="1">
      <alignment horizontal="center" vertical="center" wrapText="1" justifyLastLine="1"/>
    </xf>
    <xf numFmtId="0" fontId="28" fillId="4" borderId="47" xfId="0" applyFont="1" applyFill="1" applyBorder="1" applyAlignment="1">
      <alignment horizontal="center" vertical="center" wrapText="1" justifyLastLine="1"/>
    </xf>
    <xf numFmtId="0" fontId="64" fillId="10" borderId="46" xfId="0" applyFont="1" applyFill="1" applyBorder="1" applyAlignment="1" applyProtection="1">
      <alignment horizontal="right" vertical="center" wrapText="1" justifyLastLine="1"/>
      <protection locked="0"/>
    </xf>
    <xf numFmtId="0" fontId="64" fillId="10" borderId="47" xfId="0" applyFont="1" applyFill="1" applyBorder="1" applyAlignment="1" applyProtection="1">
      <alignment horizontal="right" vertical="center" wrapText="1" justifyLastLine="1"/>
      <protection locked="0"/>
    </xf>
    <xf numFmtId="0" fontId="28" fillId="4" borderId="10" xfId="0" applyFont="1" applyFill="1" applyBorder="1" applyAlignment="1">
      <alignment horizontal="center" vertical="center" wrapText="1" justifyLastLine="1"/>
    </xf>
    <xf numFmtId="0" fontId="64" fillId="10" borderId="49" xfId="0" applyFont="1" applyFill="1" applyBorder="1" applyAlignment="1" applyProtection="1">
      <alignment horizontal="right" vertical="center" wrapText="1" justifyLastLine="1"/>
      <protection locked="0"/>
    </xf>
    <xf numFmtId="0" fontId="64" fillId="10" borderId="50" xfId="0" applyFont="1" applyFill="1" applyBorder="1" applyAlignment="1" applyProtection="1">
      <alignment horizontal="right" vertical="center" wrapText="1" justifyLastLine="1"/>
      <protection locked="0"/>
    </xf>
    <xf numFmtId="0" fontId="28" fillId="4" borderId="25" xfId="0" applyFont="1" applyFill="1" applyBorder="1" applyAlignment="1">
      <alignment horizontal="center" vertical="center" wrapText="1" justifyLastLine="1"/>
    </xf>
    <xf numFmtId="0" fontId="28" fillId="4" borderId="0" xfId="0" applyFont="1" applyFill="1" applyAlignment="1">
      <alignment horizontal="center" vertical="center" wrapText="1" justifyLastLine="1"/>
    </xf>
    <xf numFmtId="0" fontId="28" fillId="4" borderId="21" xfId="0" applyFont="1" applyFill="1" applyBorder="1" applyAlignment="1">
      <alignment horizontal="center" vertical="center" wrapText="1" justifyLastLine="1"/>
    </xf>
    <xf numFmtId="0" fontId="28" fillId="4" borderId="28" xfId="0" applyFont="1" applyFill="1" applyBorder="1" applyAlignment="1">
      <alignment horizontal="center" vertical="center" wrapText="1" justifyLastLine="1"/>
    </xf>
    <xf numFmtId="0" fontId="28" fillId="4" borderId="14" xfId="0" applyFont="1" applyFill="1" applyBorder="1" applyAlignment="1">
      <alignment horizontal="center" vertical="center" wrapText="1" justifyLastLine="1"/>
    </xf>
    <xf numFmtId="0" fontId="28" fillId="4" borderId="22" xfId="0" applyFont="1" applyFill="1" applyBorder="1" applyAlignment="1">
      <alignment horizontal="center" vertical="center" wrapText="1" justifyLastLine="1"/>
    </xf>
    <xf numFmtId="0" fontId="28" fillId="4" borderId="44" xfId="0" applyFont="1" applyFill="1" applyBorder="1" applyAlignment="1">
      <alignment horizontal="center" vertical="center" wrapText="1" justifyLastLine="1"/>
    </xf>
    <xf numFmtId="0" fontId="65" fillId="10" borderId="47" xfId="0" applyFont="1" applyFill="1" applyBorder="1" applyAlignment="1">
      <alignment horizontal="center" vertical="center" wrapText="1"/>
    </xf>
    <xf numFmtId="0" fontId="65" fillId="10" borderId="48" xfId="0" applyFont="1" applyFill="1" applyBorder="1" applyAlignment="1">
      <alignment horizontal="center" vertical="center" wrapText="1"/>
    </xf>
    <xf numFmtId="0" fontId="65" fillId="10" borderId="50" xfId="0" applyFont="1" applyFill="1" applyBorder="1" applyAlignment="1">
      <alignment horizontal="center" vertical="center" wrapText="1"/>
    </xf>
    <xf numFmtId="0" fontId="65" fillId="10" borderId="51" xfId="0" applyFont="1" applyFill="1" applyBorder="1" applyAlignment="1">
      <alignment horizontal="center" vertical="center" wrapText="1"/>
    </xf>
    <xf numFmtId="0" fontId="52" fillId="8" borderId="0" xfId="0" applyFont="1" applyFill="1" applyAlignment="1">
      <alignment horizontal="left" vertical="center" wrapText="1"/>
    </xf>
    <xf numFmtId="0" fontId="35" fillId="4" borderId="20" xfId="0" applyFont="1" applyFill="1" applyBorder="1" applyAlignment="1">
      <alignment horizontal="center" vertical="center" wrapText="1"/>
    </xf>
    <xf numFmtId="0" fontId="35" fillId="4" borderId="8" xfId="0" applyFont="1" applyFill="1" applyBorder="1" applyAlignment="1">
      <alignment horizontal="center" vertical="center" wrapText="1"/>
    </xf>
    <xf numFmtId="0" fontId="35" fillId="4" borderId="19"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5" fillId="4" borderId="5" xfId="0" applyFont="1" applyFill="1" applyBorder="1" applyAlignment="1">
      <alignment horizontal="center" vertical="center" wrapText="1"/>
    </xf>
    <xf numFmtId="0" fontId="35" fillId="4" borderId="6" xfId="0" applyFont="1" applyFill="1" applyBorder="1" applyAlignment="1">
      <alignment horizontal="center" vertical="center" wrapText="1"/>
    </xf>
    <xf numFmtId="0" fontId="35" fillId="4" borderId="26" xfId="0" applyFont="1" applyFill="1" applyBorder="1" applyAlignment="1">
      <alignment horizontal="center" vertical="center" wrapText="1"/>
    </xf>
    <xf numFmtId="0" fontId="35" fillId="4" borderId="7" xfId="0" applyFont="1" applyFill="1" applyBorder="1" applyAlignment="1">
      <alignment horizontal="center" vertical="center" wrapText="1"/>
    </xf>
    <xf numFmtId="176" fontId="39" fillId="5" borderId="15" xfId="0" applyNumberFormat="1" applyFont="1" applyFill="1" applyBorder="1" applyAlignment="1" applyProtection="1">
      <alignment horizontal="right" vertical="center" wrapText="1"/>
      <protection hidden="1"/>
    </xf>
    <xf numFmtId="176" fontId="39" fillId="5" borderId="27" xfId="0" applyNumberFormat="1" applyFont="1" applyFill="1" applyBorder="1" applyAlignment="1" applyProtection="1">
      <alignment horizontal="right" vertical="center" wrapText="1"/>
      <protection hidden="1"/>
    </xf>
    <xf numFmtId="0" fontId="18" fillId="4" borderId="68" xfId="0" applyFont="1" applyFill="1" applyBorder="1" applyAlignment="1">
      <alignment horizontal="center" vertical="center" wrapText="1"/>
    </xf>
    <xf numFmtId="0" fontId="18" fillId="4" borderId="69"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46" fillId="4" borderId="69" xfId="0" applyFont="1" applyFill="1" applyBorder="1" applyAlignment="1">
      <alignment horizontal="left" vertical="center" wrapText="1"/>
    </xf>
    <xf numFmtId="0" fontId="46" fillId="4" borderId="81" xfId="0" applyFont="1" applyFill="1" applyBorder="1" applyAlignment="1">
      <alignment horizontal="left" vertical="center" wrapText="1"/>
    </xf>
    <xf numFmtId="0" fontId="46" fillId="4" borderId="0" xfId="0" applyFont="1" applyFill="1" applyAlignment="1">
      <alignment horizontal="left" vertical="center" wrapText="1"/>
    </xf>
    <xf numFmtId="0" fontId="46" fillId="4" borderId="33" xfId="0" applyFont="1" applyFill="1" applyBorder="1" applyAlignment="1">
      <alignment horizontal="left" vertical="center" wrapText="1"/>
    </xf>
    <xf numFmtId="0" fontId="46" fillId="4" borderId="5" xfId="0" applyFont="1" applyFill="1" applyBorder="1" applyAlignment="1">
      <alignment horizontal="left" vertical="center" wrapText="1"/>
    </xf>
    <xf numFmtId="0" fontId="46" fillId="4" borderId="7" xfId="0" applyFont="1" applyFill="1" applyBorder="1" applyAlignment="1">
      <alignment horizontal="left" vertical="center" wrapText="1"/>
    </xf>
    <xf numFmtId="0" fontId="22" fillId="4" borderId="71" xfId="0" applyFont="1" applyFill="1" applyBorder="1" applyAlignment="1">
      <alignment horizontal="center" vertical="center"/>
    </xf>
    <xf numFmtId="0" fontId="23" fillId="4" borderId="13" xfId="0" applyFont="1" applyFill="1" applyBorder="1" applyAlignment="1">
      <alignment horizontal="center" vertical="center"/>
    </xf>
    <xf numFmtId="0" fontId="23" fillId="4" borderId="25" xfId="0" applyFont="1" applyFill="1" applyBorder="1" applyAlignment="1">
      <alignment horizontal="center" vertical="center"/>
    </xf>
    <xf numFmtId="0" fontId="23" fillId="4" borderId="0" xfId="0" applyFont="1" applyFill="1" applyAlignment="1">
      <alignment horizontal="center" vertical="center"/>
    </xf>
    <xf numFmtId="0" fontId="23" fillId="4" borderId="4" xfId="0" applyFont="1" applyFill="1" applyBorder="1" applyAlignment="1">
      <alignment horizontal="center" vertical="center"/>
    </xf>
    <xf numFmtId="0" fontId="23" fillId="4" borderId="5" xfId="0" applyFont="1" applyFill="1" applyBorder="1" applyAlignment="1">
      <alignment horizontal="center" vertical="center"/>
    </xf>
    <xf numFmtId="0" fontId="8" fillId="4" borderId="20" xfId="1" applyNumberFormat="1" applyFont="1" applyFill="1" applyBorder="1" applyAlignment="1" applyProtection="1">
      <alignment horizontal="center" vertical="center" wrapText="1"/>
    </xf>
    <xf numFmtId="0" fontId="8" fillId="4" borderId="8" xfId="1" applyNumberFormat="1" applyFont="1" applyFill="1" applyBorder="1" applyAlignment="1" applyProtection="1">
      <alignment horizontal="center" vertical="center" wrapText="1"/>
    </xf>
    <xf numFmtId="0" fontId="8" fillId="4" borderId="25" xfId="1" applyNumberFormat="1" applyFont="1" applyFill="1" applyBorder="1" applyAlignment="1" applyProtection="1">
      <alignment horizontal="center" vertical="center" wrapText="1"/>
    </xf>
    <xf numFmtId="0" fontId="8" fillId="4" borderId="0" xfId="1" applyNumberFormat="1" applyFont="1" applyFill="1" applyBorder="1" applyAlignment="1" applyProtection="1">
      <alignment horizontal="center" vertical="center" wrapText="1"/>
    </xf>
    <xf numFmtId="0" fontId="8" fillId="4" borderId="4" xfId="1" applyNumberFormat="1" applyFont="1" applyFill="1" applyBorder="1" applyAlignment="1" applyProtection="1">
      <alignment horizontal="center" vertical="center" wrapText="1"/>
    </xf>
    <xf numFmtId="0" fontId="8" fillId="4" borderId="5" xfId="1" applyNumberFormat="1" applyFont="1" applyFill="1" applyBorder="1" applyAlignment="1" applyProtection="1">
      <alignment horizontal="center" vertical="center" wrapText="1"/>
    </xf>
    <xf numFmtId="0" fontId="23" fillId="4" borderId="17" xfId="0" applyFont="1" applyFill="1" applyBorder="1" applyAlignment="1">
      <alignment horizontal="center" vertical="center" shrinkToFit="1"/>
    </xf>
    <xf numFmtId="0" fontId="23" fillId="4" borderId="18" xfId="0" applyFont="1" applyFill="1" applyBorder="1" applyAlignment="1">
      <alignment horizontal="center" vertical="center" shrinkToFit="1"/>
    </xf>
    <xf numFmtId="0" fontId="23" fillId="4" borderId="70" xfId="0" applyFont="1" applyFill="1" applyBorder="1" applyAlignment="1">
      <alignment horizontal="center" vertical="center" shrinkToFit="1"/>
    </xf>
    <xf numFmtId="182" fontId="54" fillId="7" borderId="11" xfId="0" applyNumberFormat="1" applyFont="1" applyFill="1" applyBorder="1" applyAlignment="1" applyProtection="1">
      <alignment horizontal="right" vertical="center"/>
      <protection locked="0"/>
    </xf>
    <xf numFmtId="182" fontId="54" fillId="7" borderId="9" xfId="0" applyNumberFormat="1" applyFont="1" applyFill="1" applyBorder="1" applyAlignment="1" applyProtection="1">
      <alignment horizontal="right" vertical="center"/>
      <protection locked="0"/>
    </xf>
    <xf numFmtId="182" fontId="54" fillId="7" borderId="10" xfId="0" applyNumberFormat="1" applyFont="1" applyFill="1" applyBorder="1" applyAlignment="1" applyProtection="1">
      <alignment horizontal="right" vertical="center"/>
      <protection locked="0"/>
    </xf>
    <xf numFmtId="182" fontId="54" fillId="7" borderId="20" xfId="0" applyNumberFormat="1" applyFont="1" applyFill="1" applyBorder="1" applyAlignment="1" applyProtection="1">
      <alignment horizontal="right" vertical="center"/>
      <protection locked="0"/>
    </xf>
    <xf numFmtId="182" fontId="54" fillId="7" borderId="8" xfId="0" applyNumberFormat="1" applyFont="1" applyFill="1" applyBorder="1" applyAlignment="1" applyProtection="1">
      <alignment horizontal="right" vertical="center"/>
      <protection locked="0"/>
    </xf>
    <xf numFmtId="182" fontId="54" fillId="7" borderId="19" xfId="0" applyNumberFormat="1" applyFont="1" applyFill="1" applyBorder="1" applyAlignment="1" applyProtection="1">
      <alignment horizontal="right" vertical="center"/>
      <protection locked="0"/>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70" xfId="0" applyFont="1" applyFill="1" applyBorder="1" applyAlignment="1">
      <alignment horizontal="center" vertical="center"/>
    </xf>
    <xf numFmtId="182" fontId="47" fillId="0" borderId="20" xfId="1" applyNumberFormat="1" applyFont="1" applyFill="1" applyBorder="1" applyAlignment="1" applyProtection="1">
      <alignment horizontal="right" vertical="center" shrinkToFit="1"/>
      <protection locked="0"/>
    </xf>
    <xf numFmtId="182" fontId="47" fillId="0" borderId="8" xfId="1" applyNumberFormat="1" applyFont="1" applyFill="1" applyBorder="1" applyAlignment="1" applyProtection="1">
      <alignment horizontal="right" vertical="center" shrinkToFit="1"/>
      <protection locked="0"/>
    </xf>
    <xf numFmtId="182" fontId="47" fillId="0" borderId="19" xfId="1" applyNumberFormat="1" applyFont="1" applyFill="1" applyBorder="1" applyAlignment="1" applyProtection="1">
      <alignment horizontal="right" vertical="center" shrinkToFit="1"/>
      <protection locked="0"/>
    </xf>
    <xf numFmtId="182" fontId="47" fillId="0" borderId="25" xfId="1" applyNumberFormat="1" applyFont="1" applyFill="1" applyBorder="1" applyAlignment="1" applyProtection="1">
      <alignment horizontal="right" vertical="center" shrinkToFit="1"/>
      <protection locked="0"/>
    </xf>
    <xf numFmtId="182" fontId="47" fillId="0" borderId="0" xfId="1" applyNumberFormat="1" applyFont="1" applyFill="1" applyBorder="1" applyAlignment="1" applyProtection="1">
      <alignment horizontal="right" vertical="center" shrinkToFit="1"/>
      <protection locked="0"/>
    </xf>
    <xf numFmtId="182" fontId="47" fillId="0" borderId="21" xfId="1" applyNumberFormat="1" applyFont="1" applyFill="1" applyBorder="1" applyAlignment="1" applyProtection="1">
      <alignment horizontal="right" vertical="center" shrinkToFit="1"/>
      <protection locked="0"/>
    </xf>
    <xf numFmtId="0" fontId="23" fillId="4" borderId="11" xfId="0" applyFont="1" applyFill="1" applyBorder="1" applyAlignment="1">
      <alignment horizontal="center" vertical="center" shrinkToFit="1"/>
    </xf>
    <xf numFmtId="0" fontId="23" fillId="4" borderId="9" xfId="0" applyFont="1" applyFill="1" applyBorder="1" applyAlignment="1">
      <alignment horizontal="center" vertical="center" shrinkToFit="1"/>
    </xf>
    <xf numFmtId="0" fontId="23" fillId="4" borderId="10" xfId="0" applyFont="1" applyFill="1" applyBorder="1" applyAlignment="1">
      <alignment horizontal="center" vertical="center" shrinkToFit="1"/>
    </xf>
    <xf numFmtId="0" fontId="6" fillId="4" borderId="10" xfId="0" applyFont="1" applyFill="1" applyBorder="1" applyAlignment="1">
      <alignment horizontal="center" vertical="center"/>
    </xf>
    <xf numFmtId="182" fontId="47" fillId="0" borderId="4" xfId="1" applyNumberFormat="1" applyFont="1" applyFill="1" applyBorder="1" applyAlignment="1" applyProtection="1">
      <alignment horizontal="right" vertical="center" shrinkToFit="1"/>
      <protection locked="0"/>
    </xf>
    <xf numFmtId="182" fontId="47" fillId="0" borderId="5" xfId="1" applyNumberFormat="1" applyFont="1" applyFill="1" applyBorder="1" applyAlignment="1" applyProtection="1">
      <alignment horizontal="right" vertical="center" shrinkToFit="1"/>
      <protection locked="0"/>
    </xf>
    <xf numFmtId="182" fontId="47" fillId="0" borderId="6" xfId="1" applyNumberFormat="1" applyFont="1" applyFill="1" applyBorder="1" applyAlignment="1" applyProtection="1">
      <alignment horizontal="right" vertical="center" shrinkToFit="1"/>
      <protection locked="0"/>
    </xf>
    <xf numFmtId="0" fontId="28" fillId="4" borderId="49" xfId="0" applyFont="1" applyFill="1" applyBorder="1" applyAlignment="1">
      <alignment horizontal="center" vertical="center" wrapText="1" justifyLastLine="1"/>
    </xf>
    <xf numFmtId="0" fontId="28" fillId="4" borderId="50" xfId="0" applyFont="1" applyFill="1" applyBorder="1" applyAlignment="1">
      <alignment horizontal="center" vertical="center" wrapText="1" justifyLastLine="1"/>
    </xf>
    <xf numFmtId="0" fontId="63" fillId="10" borderId="0" xfId="0" applyFont="1" applyFill="1" applyAlignment="1">
      <alignment horizontal="center" wrapText="1"/>
    </xf>
    <xf numFmtId="0" fontId="63" fillId="10" borderId="21" xfId="0" applyFont="1" applyFill="1" applyBorder="1" applyAlignment="1">
      <alignment horizontal="center" wrapText="1"/>
    </xf>
    <xf numFmtId="0" fontId="63" fillId="10" borderId="78" xfId="0" applyFont="1" applyFill="1" applyBorder="1" applyAlignment="1">
      <alignment horizontal="center" wrapText="1"/>
    </xf>
    <xf numFmtId="0" fontId="63" fillId="10" borderId="79" xfId="0" applyFont="1" applyFill="1" applyBorder="1" applyAlignment="1">
      <alignment horizontal="center" wrapText="1"/>
    </xf>
    <xf numFmtId="0" fontId="62" fillId="10" borderId="20" xfId="0" applyFont="1" applyFill="1" applyBorder="1" applyAlignment="1" applyProtection="1">
      <alignment horizontal="right" vertical="center" wrapText="1"/>
      <protection locked="0"/>
    </xf>
    <xf numFmtId="0" fontId="62" fillId="10" borderId="8" xfId="0" applyFont="1" applyFill="1" applyBorder="1" applyAlignment="1" applyProtection="1">
      <alignment horizontal="right" vertical="center" wrapText="1"/>
      <protection locked="0"/>
    </xf>
    <xf numFmtId="0" fontId="63" fillId="10" borderId="8" xfId="0" applyFont="1" applyFill="1" applyBorder="1" applyAlignment="1">
      <alignment horizontal="center" wrapText="1"/>
    </xf>
    <xf numFmtId="0" fontId="63" fillId="10" borderId="26" xfId="0" applyFont="1" applyFill="1" applyBorder="1" applyAlignment="1">
      <alignment horizontal="center" wrapText="1"/>
    </xf>
    <xf numFmtId="0" fontId="63" fillId="10" borderId="33" xfId="0" applyFont="1" applyFill="1" applyBorder="1" applyAlignment="1">
      <alignment horizontal="center" wrapText="1"/>
    </xf>
    <xf numFmtId="0" fontId="63" fillId="10" borderId="80" xfId="0" applyFont="1" applyFill="1" applyBorder="1" applyAlignment="1">
      <alignment horizontal="center" wrapText="1"/>
    </xf>
    <xf numFmtId="0" fontId="65" fillId="10" borderId="14" xfId="0" applyFont="1" applyFill="1" applyBorder="1" applyAlignment="1">
      <alignment horizontal="center" vertical="center" wrapText="1"/>
    </xf>
    <xf numFmtId="0" fontId="65" fillId="10" borderId="52" xfId="0" applyFont="1" applyFill="1" applyBorder="1" applyAlignment="1">
      <alignment horizontal="center" vertical="center" wrapText="1"/>
    </xf>
    <xf numFmtId="0" fontId="35" fillId="4" borderId="11"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35" fillId="4" borderId="10" xfId="0" applyFont="1" applyFill="1" applyBorder="1" applyAlignment="1">
      <alignment horizontal="center" vertical="center" wrapText="1"/>
    </xf>
    <xf numFmtId="0" fontId="62" fillId="10" borderId="4" xfId="0" applyFont="1" applyFill="1" applyBorder="1" applyAlignment="1" applyProtection="1">
      <alignment horizontal="left" vertical="center" wrapText="1"/>
      <protection locked="0"/>
    </xf>
    <xf numFmtId="0" fontId="62" fillId="10" borderId="5" xfId="0" applyFont="1" applyFill="1" applyBorder="1" applyAlignment="1" applyProtection="1">
      <alignment horizontal="left" vertical="center" wrapText="1"/>
      <protection locked="0"/>
    </xf>
    <xf numFmtId="0" fontId="62" fillId="10" borderId="7" xfId="0" applyFont="1" applyFill="1" applyBorder="1" applyAlignment="1" applyProtection="1">
      <alignment horizontal="left" vertical="center" wrapText="1"/>
      <protection locked="0"/>
    </xf>
    <xf numFmtId="0" fontId="19" fillId="0" borderId="10" xfId="0" applyFont="1" applyBorder="1" applyAlignment="1" applyProtection="1">
      <alignment horizontal="left" vertical="center" wrapText="1" shrinkToFit="1"/>
      <protection locked="0"/>
    </xf>
    <xf numFmtId="0" fontId="6" fillId="4" borderId="11" xfId="0" applyFont="1" applyFill="1" applyBorder="1" applyAlignment="1">
      <alignment horizontal="center" vertical="center" textRotation="255" shrinkToFit="1"/>
    </xf>
    <xf numFmtId="0" fontId="6" fillId="4" borderId="8" xfId="0" applyFont="1" applyFill="1" applyBorder="1" applyAlignment="1">
      <alignment horizontal="center" vertical="center" wrapText="1" justifyLastLine="1"/>
    </xf>
    <xf numFmtId="0" fontId="6" fillId="4" borderId="14" xfId="0" applyFont="1" applyFill="1" applyBorder="1" applyAlignment="1">
      <alignment horizontal="center" vertical="center" wrapText="1" justifyLastLine="1"/>
    </xf>
    <xf numFmtId="0" fontId="6" fillId="4" borderId="8" xfId="0" applyFont="1" applyFill="1" applyBorder="1" applyAlignment="1">
      <alignment horizontal="right" vertical="center" wrapText="1" justifyLastLine="1"/>
    </xf>
    <xf numFmtId="0" fontId="6" fillId="4" borderId="14" xfId="0" applyFont="1" applyFill="1" applyBorder="1" applyAlignment="1">
      <alignment horizontal="right" vertical="center" wrapText="1" justifyLastLine="1"/>
    </xf>
    <xf numFmtId="0" fontId="28" fillId="4" borderId="8" xfId="0" applyFont="1" applyFill="1" applyBorder="1" applyAlignment="1">
      <alignment horizontal="center" vertical="center" wrapText="1" justifyLastLine="1"/>
    </xf>
    <xf numFmtId="0" fontId="12" fillId="0" borderId="11" xfId="0" applyFont="1" applyBorder="1" applyAlignment="1" applyProtection="1">
      <alignment horizontal="center" vertical="center" wrapText="1" shrinkToFit="1"/>
      <protection locked="0"/>
    </xf>
    <xf numFmtId="0" fontId="12" fillId="0" borderId="9" xfId="0" applyFont="1" applyBorder="1" applyAlignment="1" applyProtection="1">
      <alignment horizontal="center" vertical="center" wrapText="1" shrinkToFit="1"/>
      <protection locked="0"/>
    </xf>
    <xf numFmtId="0" fontId="12" fillId="0" borderId="10" xfId="0" applyFont="1" applyBorder="1" applyAlignment="1" applyProtection="1">
      <alignment horizontal="center" vertical="center" wrapText="1" shrinkToFit="1"/>
      <protection locked="0"/>
    </xf>
    <xf numFmtId="0" fontId="12" fillId="0" borderId="11"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12" fillId="0" borderId="12"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6" fillId="4" borderId="2"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12" fillId="0" borderId="9"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32" fillId="0" borderId="44" xfId="0" applyFont="1" applyBorder="1" applyAlignment="1">
      <alignment horizontal="left" vertical="center" wrapText="1"/>
    </xf>
    <xf numFmtId="0" fontId="32" fillId="0" borderId="40" xfId="0" applyFont="1" applyBorder="1" applyAlignment="1">
      <alignment horizontal="left" vertical="center" wrapText="1"/>
    </xf>
    <xf numFmtId="0" fontId="32" fillId="0" borderId="41" xfId="0" applyFont="1" applyBorder="1" applyAlignment="1">
      <alignment horizontal="left" vertical="center" wrapText="1"/>
    </xf>
    <xf numFmtId="0" fontId="44" fillId="7" borderId="13" xfId="0" applyFont="1" applyFill="1" applyBorder="1" applyAlignment="1">
      <alignment vertical="center"/>
    </xf>
    <xf numFmtId="0" fontId="66" fillId="10" borderId="82" xfId="0" applyFont="1" applyFill="1" applyBorder="1" applyAlignment="1" applyProtection="1">
      <alignment horizontal="left" vertical="center" wrapText="1"/>
      <protection locked="0"/>
    </xf>
    <xf numFmtId="0" fontId="53" fillId="8" borderId="0" xfId="0" applyFont="1" applyFill="1" applyAlignment="1">
      <alignment horizontal="left" vertical="center" wrapText="1"/>
    </xf>
    <xf numFmtId="176" fontId="36" fillId="4" borderId="8" xfId="1" applyNumberFormat="1" applyFont="1" applyFill="1" applyBorder="1" applyAlignment="1" applyProtection="1">
      <alignment horizontal="center" vertical="center" wrapText="1"/>
    </xf>
    <xf numFmtId="176" fontId="36" fillId="4" borderId="19" xfId="1" applyNumberFormat="1" applyFont="1" applyFill="1" applyBorder="1" applyAlignment="1" applyProtection="1">
      <alignment horizontal="center" vertical="center" wrapText="1"/>
    </xf>
    <xf numFmtId="176" fontId="36" fillId="4" borderId="5" xfId="1" applyNumberFormat="1" applyFont="1" applyFill="1" applyBorder="1" applyAlignment="1" applyProtection="1">
      <alignment horizontal="center" vertical="center" wrapText="1"/>
    </xf>
    <xf numFmtId="176" fontId="36" fillId="4" borderId="6" xfId="1" applyNumberFormat="1" applyFont="1" applyFill="1" applyBorder="1" applyAlignment="1" applyProtection="1">
      <alignment horizontal="center" vertical="center" wrapText="1"/>
    </xf>
    <xf numFmtId="176" fontId="6" fillId="4" borderId="8" xfId="1" applyNumberFormat="1" applyFont="1" applyFill="1" applyBorder="1" applyAlignment="1" applyProtection="1">
      <alignment horizontal="right" vertical="center" wrapText="1"/>
    </xf>
    <xf numFmtId="176" fontId="6" fillId="4" borderId="5" xfId="1" applyNumberFormat="1" applyFont="1" applyFill="1" applyBorder="1" applyAlignment="1" applyProtection="1">
      <alignment horizontal="right" vertical="center" wrapText="1"/>
    </xf>
    <xf numFmtId="176" fontId="6" fillId="4" borderId="8" xfId="1" applyNumberFormat="1" applyFont="1" applyFill="1" applyBorder="1" applyAlignment="1" applyProtection="1">
      <alignment horizontal="center" vertical="center" wrapText="1"/>
    </xf>
    <xf numFmtId="176" fontId="6" fillId="4" borderId="5" xfId="1" applyNumberFormat="1" applyFont="1" applyFill="1" applyBorder="1" applyAlignment="1" applyProtection="1">
      <alignment horizontal="center" vertical="center" wrapText="1"/>
    </xf>
    <xf numFmtId="0" fontId="28" fillId="4" borderId="71" xfId="1" applyNumberFormat="1" applyFont="1" applyFill="1" applyBorder="1" applyAlignment="1" applyProtection="1">
      <alignment horizontal="center" vertical="center" wrapText="1"/>
    </xf>
    <xf numFmtId="0" fontId="8" fillId="4" borderId="13" xfId="1" applyNumberFormat="1" applyFont="1" applyFill="1" applyBorder="1" applyAlignment="1" applyProtection="1">
      <alignment horizontal="center" vertical="center" wrapText="1"/>
    </xf>
    <xf numFmtId="0" fontId="8" fillId="4" borderId="36" xfId="1" applyNumberFormat="1" applyFont="1" applyFill="1" applyBorder="1" applyAlignment="1" applyProtection="1">
      <alignment horizontal="center" vertical="center" wrapText="1"/>
    </xf>
    <xf numFmtId="0" fontId="8" fillId="4" borderId="21" xfId="1" applyNumberFormat="1" applyFont="1" applyFill="1" applyBorder="1" applyAlignment="1" applyProtection="1">
      <alignment horizontal="center" vertical="center" wrapText="1"/>
    </xf>
    <xf numFmtId="0" fontId="8" fillId="4" borderId="6" xfId="1" applyNumberFormat="1" applyFont="1" applyFill="1" applyBorder="1" applyAlignment="1" applyProtection="1">
      <alignment horizontal="center" vertical="center" wrapText="1"/>
    </xf>
    <xf numFmtId="179" fontId="10" fillId="5" borderId="20" xfId="0" applyNumberFormat="1" applyFont="1" applyFill="1" applyBorder="1" applyAlignment="1" applyProtection="1">
      <alignment horizontal="right" vertical="center" wrapText="1"/>
      <protection hidden="1"/>
    </xf>
    <xf numFmtId="179" fontId="10" fillId="5" borderId="8" xfId="0" applyNumberFormat="1" applyFont="1" applyFill="1" applyBorder="1" applyAlignment="1" applyProtection="1">
      <alignment horizontal="right" vertical="center" wrapText="1"/>
      <protection hidden="1"/>
    </xf>
    <xf numFmtId="0" fontId="38" fillId="5" borderId="12" xfId="0" applyFont="1" applyFill="1" applyBorder="1" applyAlignment="1">
      <alignment horizontal="left" vertical="center" shrinkToFit="1"/>
    </xf>
    <xf numFmtId="0" fontId="38" fillId="4" borderId="11" xfId="0" applyFont="1" applyFill="1" applyBorder="1" applyAlignment="1">
      <alignment horizontal="center" vertical="center" textRotation="255" shrinkToFit="1"/>
    </xf>
    <xf numFmtId="176" fontId="6" fillId="4" borderId="20" xfId="1" applyNumberFormat="1" applyFont="1" applyFill="1" applyBorder="1" applyAlignment="1" applyProtection="1">
      <alignment horizontal="center" vertical="center" wrapText="1"/>
    </xf>
    <xf numFmtId="176" fontId="6" fillId="4" borderId="4" xfId="1" applyNumberFormat="1" applyFont="1" applyFill="1" applyBorder="1" applyAlignment="1" applyProtection="1">
      <alignment horizontal="center" vertical="center" wrapText="1"/>
    </xf>
    <xf numFmtId="0" fontId="26" fillId="7" borderId="65" xfId="0" applyFont="1" applyFill="1" applyBorder="1" applyAlignment="1" applyProtection="1">
      <alignment horizontal="right" vertical="center" wrapText="1"/>
      <protection locked="0"/>
    </xf>
    <xf numFmtId="0" fontId="26" fillId="7" borderId="64" xfId="0" applyFont="1" applyFill="1" applyBorder="1" applyAlignment="1" applyProtection="1">
      <alignment horizontal="right" vertical="center" wrapText="1"/>
      <protection locked="0"/>
    </xf>
    <xf numFmtId="0" fontId="38" fillId="4" borderId="11" xfId="0" applyFont="1" applyFill="1" applyBorder="1" applyAlignment="1">
      <alignment horizontal="center" vertical="center"/>
    </xf>
    <xf numFmtId="0" fontId="38" fillId="4" borderId="9" xfId="0" applyFont="1" applyFill="1" applyBorder="1" applyAlignment="1">
      <alignment horizontal="center" vertical="center"/>
    </xf>
    <xf numFmtId="0" fontId="38" fillId="4" borderId="12" xfId="0" applyFont="1" applyFill="1" applyBorder="1" applyAlignment="1">
      <alignment horizontal="center" vertical="center"/>
    </xf>
    <xf numFmtId="180" fontId="47" fillId="5" borderId="20" xfId="1" applyNumberFormat="1" applyFont="1" applyFill="1" applyBorder="1" applyAlignment="1" applyProtection="1">
      <alignment horizontal="right" vertical="center" shrinkToFit="1"/>
    </xf>
    <xf numFmtId="180" fontId="47" fillId="5" borderId="8" xfId="1" applyNumberFormat="1" applyFont="1" applyFill="1" applyBorder="1" applyAlignment="1" applyProtection="1">
      <alignment horizontal="right" vertical="center" shrinkToFit="1"/>
    </xf>
    <xf numFmtId="180" fontId="47" fillId="5" borderId="4" xfId="1" applyNumberFormat="1" applyFont="1" applyFill="1" applyBorder="1" applyAlignment="1" applyProtection="1">
      <alignment horizontal="right" vertical="center" shrinkToFit="1"/>
    </xf>
    <xf numFmtId="180" fontId="47" fillId="5" borderId="5" xfId="1" applyNumberFormat="1" applyFont="1" applyFill="1" applyBorder="1" applyAlignment="1" applyProtection="1">
      <alignment horizontal="right" vertical="center" shrinkToFit="1"/>
    </xf>
    <xf numFmtId="0" fontId="10" fillId="5" borderId="8" xfId="0" applyFont="1" applyFill="1" applyBorder="1" applyAlignment="1">
      <alignment horizontal="center" vertical="center" shrinkToFit="1"/>
    </xf>
    <xf numFmtId="0" fontId="10" fillId="5" borderId="26" xfId="0" applyFont="1" applyFill="1" applyBorder="1" applyAlignment="1">
      <alignment horizontal="center" vertical="center" shrinkToFit="1"/>
    </xf>
    <xf numFmtId="0" fontId="10" fillId="5" borderId="5" xfId="0" applyFont="1" applyFill="1" applyBorder="1" applyAlignment="1">
      <alignment horizontal="center" vertical="center" shrinkToFit="1"/>
    </xf>
    <xf numFmtId="0" fontId="10" fillId="5" borderId="7" xfId="0" applyFont="1" applyFill="1" applyBorder="1" applyAlignment="1">
      <alignment horizontal="center" vertical="center" shrinkToFit="1"/>
    </xf>
    <xf numFmtId="0" fontId="64" fillId="10" borderId="28" xfId="0" applyFont="1" applyFill="1" applyBorder="1" applyAlignment="1" applyProtection="1">
      <alignment horizontal="right" vertical="center" wrapText="1" justifyLastLine="1"/>
      <protection locked="0"/>
    </xf>
    <xf numFmtId="0" fontId="64" fillId="10" borderId="14" xfId="0" applyFont="1" applyFill="1" applyBorder="1" applyAlignment="1" applyProtection="1">
      <alignment horizontal="right" vertical="center" wrapText="1" justifyLastLine="1"/>
      <protection locked="0"/>
    </xf>
    <xf numFmtId="0" fontId="40" fillId="7" borderId="23" xfId="0" applyFont="1" applyFill="1" applyBorder="1" applyAlignment="1" applyProtection="1">
      <alignment horizontal="right" vertical="center" wrapText="1"/>
      <protection locked="0"/>
    </xf>
    <xf numFmtId="0" fontId="40" fillId="7" borderId="24" xfId="0" applyFont="1" applyFill="1" applyBorder="1" applyAlignment="1" applyProtection="1">
      <alignment horizontal="right" vertical="center" wrapText="1"/>
      <protection locked="0"/>
    </xf>
    <xf numFmtId="0" fontId="40" fillId="7" borderId="17" xfId="0" applyFont="1" applyFill="1" applyBorder="1" applyAlignment="1" applyProtection="1">
      <alignment horizontal="right" vertical="center" wrapText="1"/>
      <protection locked="0"/>
    </xf>
    <xf numFmtId="0" fontId="40" fillId="7" borderId="56" xfId="0" applyFont="1" applyFill="1" applyBorder="1" applyAlignment="1" applyProtection="1">
      <alignment horizontal="right" vertical="center" wrapText="1"/>
      <protection locked="0"/>
    </xf>
    <xf numFmtId="0" fontId="40" fillId="7" borderId="2" xfId="0" applyFont="1" applyFill="1" applyBorder="1" applyAlignment="1" applyProtection="1">
      <alignment horizontal="right" vertical="center" wrapText="1"/>
      <protection locked="0"/>
    </xf>
    <xf numFmtId="0" fontId="40" fillId="7" borderId="11" xfId="0" applyFont="1" applyFill="1" applyBorder="1" applyAlignment="1" applyProtection="1">
      <alignment horizontal="right" vertical="center" wrapText="1"/>
      <protection locked="0"/>
    </xf>
    <xf numFmtId="0" fontId="40" fillId="7" borderId="57" xfId="0" applyFont="1" applyFill="1" applyBorder="1" applyAlignment="1" applyProtection="1">
      <alignment horizontal="right" vertical="center" wrapText="1"/>
      <protection locked="0"/>
    </xf>
    <xf numFmtId="0" fontId="40" fillId="7" borderId="73" xfId="0" applyFont="1" applyFill="1" applyBorder="1" applyAlignment="1" applyProtection="1">
      <alignment horizontal="right" vertical="center" wrapText="1"/>
      <protection locked="0"/>
    </xf>
    <xf numFmtId="0" fontId="40" fillId="7" borderId="15" xfId="0" applyFont="1" applyFill="1" applyBorder="1" applyAlignment="1" applyProtection="1">
      <alignment horizontal="right" vertical="center" wrapText="1"/>
      <protection locked="0"/>
    </xf>
    <xf numFmtId="0" fontId="35" fillId="4" borderId="25" xfId="0" applyFont="1" applyFill="1" applyBorder="1" applyAlignment="1">
      <alignment horizontal="center" vertical="center" wrapText="1"/>
    </xf>
    <xf numFmtId="0" fontId="35" fillId="4" borderId="0" xfId="0" applyFont="1" applyFill="1" applyAlignment="1">
      <alignment horizontal="center" vertical="center" wrapText="1"/>
    </xf>
    <xf numFmtId="0" fontId="35" fillId="4" borderId="77" xfId="0" applyFont="1" applyFill="1" applyBorder="1" applyAlignment="1">
      <alignment horizontal="center" vertical="center" wrapText="1"/>
    </xf>
    <xf numFmtId="0" fontId="35" fillId="4" borderId="78" xfId="0" applyFont="1" applyFill="1" applyBorder="1" applyAlignment="1">
      <alignment horizontal="center" vertical="center" wrapText="1"/>
    </xf>
    <xf numFmtId="0" fontId="35" fillId="4" borderId="33" xfId="0" applyFont="1" applyFill="1" applyBorder="1" applyAlignment="1">
      <alignment horizontal="center" vertical="center" wrapText="1"/>
    </xf>
    <xf numFmtId="0" fontId="3" fillId="3" borderId="31" xfId="0" applyFont="1" applyFill="1" applyBorder="1" applyAlignment="1">
      <alignment horizontal="left" vertical="center"/>
    </xf>
    <xf numFmtId="0" fontId="3" fillId="3" borderId="18" xfId="0" applyFont="1" applyFill="1" applyBorder="1" applyAlignment="1">
      <alignment horizontal="left" vertical="center"/>
    </xf>
    <xf numFmtId="0" fontId="3" fillId="3" borderId="30" xfId="0" applyFont="1" applyFill="1" applyBorder="1" applyAlignment="1">
      <alignment horizontal="left" vertical="center"/>
    </xf>
    <xf numFmtId="49" fontId="6" fillId="4" borderId="62" xfId="0" applyNumberFormat="1" applyFont="1" applyFill="1" applyBorder="1" applyAlignment="1">
      <alignment horizontal="center" vertical="center" textRotation="255"/>
    </xf>
    <xf numFmtId="49" fontId="6" fillId="4" borderId="37" xfId="0" applyNumberFormat="1" applyFont="1" applyFill="1" applyBorder="1" applyAlignment="1">
      <alignment horizontal="center" vertical="center" textRotation="255"/>
    </xf>
    <xf numFmtId="49" fontId="6" fillId="4" borderId="38" xfId="0" applyNumberFormat="1" applyFont="1" applyFill="1" applyBorder="1" applyAlignment="1">
      <alignment horizontal="center" vertical="center" textRotation="255"/>
    </xf>
    <xf numFmtId="0" fontId="35" fillId="4" borderId="8" xfId="0" applyFont="1" applyFill="1" applyBorder="1" applyAlignment="1">
      <alignment horizontal="left" vertical="center" wrapText="1" justifyLastLine="1"/>
    </xf>
    <xf numFmtId="0" fontId="35" fillId="4" borderId="9" xfId="0" applyFont="1" applyFill="1" applyBorder="1" applyAlignment="1">
      <alignment horizontal="left" vertical="center" wrapText="1" justifyLastLine="1"/>
    </xf>
    <xf numFmtId="0" fontId="35" fillId="4" borderId="26" xfId="0" applyFont="1" applyFill="1" applyBorder="1" applyAlignment="1">
      <alignment horizontal="left" vertical="center" wrapText="1" justifyLastLine="1"/>
    </xf>
    <xf numFmtId="0" fontId="36" fillId="4" borderId="21" xfId="0" applyFont="1" applyFill="1" applyBorder="1" applyAlignment="1">
      <alignment horizontal="center" vertical="center" wrapText="1" justifyLastLine="1"/>
    </xf>
    <xf numFmtId="0" fontId="36" fillId="4" borderId="0" xfId="0" applyFont="1" applyFill="1" applyAlignment="1">
      <alignment horizontal="center" vertical="center" wrapText="1" justifyLastLine="1"/>
    </xf>
    <xf numFmtId="0" fontId="28" fillId="4" borderId="21" xfId="0" applyFont="1" applyFill="1" applyBorder="1" applyAlignment="1">
      <alignment horizontal="left" vertical="center" wrapText="1" justifyLastLine="1"/>
    </xf>
    <xf numFmtId="0" fontId="28" fillId="4" borderId="3" xfId="0" applyFont="1" applyFill="1" applyBorder="1" applyAlignment="1">
      <alignment horizontal="left" vertical="center" wrapText="1" justifyLastLine="1"/>
    </xf>
    <xf numFmtId="0" fontId="28" fillId="4" borderId="54" xfId="0" applyFont="1" applyFill="1" applyBorder="1" applyAlignment="1">
      <alignment horizontal="left" vertical="center" wrapText="1" justifyLastLine="1"/>
    </xf>
    <xf numFmtId="0" fontId="62" fillId="10" borderId="65" xfId="0" applyFont="1" applyFill="1" applyBorder="1" applyAlignment="1" applyProtection="1">
      <alignment horizontal="right" vertical="center" wrapText="1"/>
      <protection locked="0"/>
    </xf>
    <xf numFmtId="0" fontId="62" fillId="10" borderId="64" xfId="0" applyFont="1" applyFill="1" applyBorder="1" applyAlignment="1" applyProtection="1">
      <alignment horizontal="right" vertical="center" wrapText="1"/>
      <protection locked="0"/>
    </xf>
    <xf numFmtId="0" fontId="52" fillId="8" borderId="21" xfId="0" applyFont="1" applyFill="1" applyBorder="1" applyAlignment="1">
      <alignment horizontal="left" vertical="center" wrapText="1"/>
    </xf>
    <xf numFmtId="0" fontId="28" fillId="4" borderId="67" xfId="0" applyFont="1" applyFill="1" applyBorder="1" applyAlignment="1">
      <alignment horizontal="center" vertical="center" wrapText="1" justifyLastLine="1"/>
    </xf>
    <xf numFmtId="0" fontId="28" fillId="4" borderId="39" xfId="0" applyFont="1" applyFill="1" applyBorder="1" applyAlignment="1">
      <alignment horizontal="center" vertical="center" wrapText="1" justifyLastLine="1"/>
    </xf>
    <xf numFmtId="0" fontId="28" fillId="4" borderId="53" xfId="0" applyFont="1" applyFill="1" applyBorder="1" applyAlignment="1">
      <alignment horizontal="center" vertical="center" wrapText="1" justifyLastLine="1"/>
    </xf>
    <xf numFmtId="49" fontId="6" fillId="4" borderId="23" xfId="0" applyNumberFormat="1" applyFont="1" applyFill="1" applyBorder="1" applyAlignment="1">
      <alignment horizontal="center" vertical="center" textRotation="255"/>
    </xf>
    <xf numFmtId="49" fontId="6" fillId="4" borderId="56" xfId="0" applyNumberFormat="1" applyFont="1" applyFill="1" applyBorder="1" applyAlignment="1">
      <alignment horizontal="center" vertical="center" textRotation="255"/>
    </xf>
    <xf numFmtId="49" fontId="6" fillId="4" borderId="57" xfId="0" applyNumberFormat="1" applyFont="1" applyFill="1" applyBorder="1" applyAlignment="1">
      <alignment horizontal="center" vertical="center" textRotation="255"/>
    </xf>
    <xf numFmtId="0" fontId="38" fillId="4" borderId="9" xfId="0" applyFont="1" applyFill="1" applyBorder="1" applyAlignment="1">
      <alignment horizontal="center" vertical="center" shrinkToFit="1"/>
    </xf>
    <xf numFmtId="0" fontId="38" fillId="4" borderId="12" xfId="0" applyFont="1" applyFill="1" applyBorder="1" applyAlignment="1">
      <alignment horizontal="center" vertical="center" shrinkToFit="1"/>
    </xf>
    <xf numFmtId="0" fontId="6" fillId="4" borderId="23"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24" xfId="0" applyFont="1" applyFill="1" applyBorder="1" applyAlignment="1">
      <alignment horizontal="left" vertical="center"/>
    </xf>
    <xf numFmtId="0" fontId="6" fillId="4" borderId="2" xfId="0" applyFont="1" applyFill="1" applyBorder="1" applyAlignment="1">
      <alignment horizontal="left" vertical="center"/>
    </xf>
    <xf numFmtId="0" fontId="11" fillId="4" borderId="11"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45" fillId="0" borderId="3" xfId="0" applyFont="1" applyBorder="1" applyAlignment="1" applyProtection="1">
      <alignment horizontal="center" vertical="center"/>
      <protection locked="0"/>
    </xf>
    <xf numFmtId="0" fontId="8" fillId="4" borderId="8" xfId="0" applyFont="1" applyFill="1" applyBorder="1" applyAlignment="1">
      <alignment horizontal="center" vertical="center" wrapText="1" justifyLastLine="1"/>
    </xf>
    <xf numFmtId="0" fontId="8" fillId="4" borderId="19" xfId="0" applyFont="1" applyFill="1" applyBorder="1" applyAlignment="1">
      <alignment horizontal="center" vertical="center" wrapText="1" justifyLastLine="1"/>
    </xf>
    <xf numFmtId="0" fontId="8" fillId="4" borderId="14" xfId="0" applyFont="1" applyFill="1" applyBorder="1" applyAlignment="1">
      <alignment horizontal="center" vertical="center" wrapText="1" justifyLastLine="1"/>
    </xf>
    <xf numFmtId="0" fontId="8" fillId="4" borderId="22" xfId="0" applyFont="1" applyFill="1" applyBorder="1" applyAlignment="1">
      <alignment horizontal="center" vertical="center" wrapText="1" justifyLastLine="1"/>
    </xf>
    <xf numFmtId="0" fontId="28" fillId="4" borderId="20" xfId="0" applyFont="1" applyFill="1" applyBorder="1" applyAlignment="1">
      <alignment horizontal="center" vertical="center" wrapText="1" justifyLastLine="1"/>
    </xf>
    <xf numFmtId="0" fontId="45" fillId="0" borderId="4" xfId="0" applyFont="1" applyBorder="1" applyAlignment="1" applyProtection="1">
      <alignment horizontal="center" vertical="center"/>
      <protection locked="0"/>
    </xf>
    <xf numFmtId="0" fontId="45" fillId="0" borderId="5" xfId="0" applyFont="1" applyBorder="1" applyAlignment="1" applyProtection="1">
      <alignment horizontal="center" vertical="center"/>
      <protection locked="0"/>
    </xf>
    <xf numFmtId="0" fontId="45" fillId="0" borderId="7" xfId="0" applyFont="1" applyBorder="1" applyAlignment="1" applyProtection="1">
      <alignment horizontal="center" vertical="center"/>
      <protection locked="0"/>
    </xf>
    <xf numFmtId="181" fontId="5" fillId="7" borderId="11" xfId="0" applyNumberFormat="1" applyFont="1" applyFill="1" applyBorder="1" applyAlignment="1">
      <alignment horizontal="left" vertical="center" shrinkToFit="1"/>
    </xf>
    <xf numFmtId="178" fontId="10" fillId="5" borderId="27" xfId="2" applyNumberFormat="1" applyFont="1" applyFill="1" applyBorder="1" applyAlignment="1" applyProtection="1">
      <alignment horizontal="center" vertical="center" wrapText="1"/>
    </xf>
    <xf numFmtId="178" fontId="10" fillId="5" borderId="32" xfId="2" applyNumberFormat="1" applyFont="1" applyFill="1" applyBorder="1" applyAlignment="1" applyProtection="1">
      <alignment horizontal="center" vertical="center" wrapText="1"/>
    </xf>
    <xf numFmtId="0" fontId="10" fillId="5" borderId="8"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6" fillId="4" borderId="17" xfId="0" applyFont="1" applyFill="1" applyBorder="1" applyAlignment="1">
      <alignment horizontal="center" vertical="center" shrinkToFit="1"/>
    </xf>
    <xf numFmtId="0" fontId="6" fillId="4" borderId="18"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0" fillId="0" borderId="29" xfId="0" applyBorder="1" applyAlignment="1">
      <alignment horizontal="center" vertical="center"/>
    </xf>
    <xf numFmtId="0" fontId="0" fillId="0" borderId="65" xfId="0" applyBorder="1" applyAlignment="1">
      <alignment horizontal="right" vertical="center"/>
    </xf>
    <xf numFmtId="0" fontId="0" fillId="0" borderId="64" xfId="0" applyBorder="1" applyAlignment="1">
      <alignment horizontal="right" vertical="center"/>
    </xf>
    <xf numFmtId="0" fontId="0" fillId="0" borderId="65" xfId="0" applyBorder="1" applyAlignment="1">
      <alignment horizontal="left" vertical="center"/>
    </xf>
    <xf numFmtId="0" fontId="0" fillId="0" borderId="29" xfId="0" applyBorder="1" applyAlignment="1">
      <alignment horizontal="left" vertical="center"/>
    </xf>
    <xf numFmtId="0" fontId="0" fillId="0" borderId="64" xfId="0" applyBorder="1" applyAlignment="1">
      <alignment horizontal="left" vertical="center"/>
    </xf>
    <xf numFmtId="0" fontId="0" fillId="0" borderId="0" xfId="0" applyAlignment="1">
      <alignment horizontal="center" vertical="center" shrinkToFit="1"/>
    </xf>
    <xf numFmtId="0" fontId="0" fillId="0" borderId="0" xfId="0" applyAlignment="1">
      <alignment horizontal="center" vertical="center"/>
    </xf>
    <xf numFmtId="0" fontId="0" fillId="0" borderId="0" xfId="0" applyAlignment="1">
      <alignment horizontal="right" vertical="center"/>
    </xf>
    <xf numFmtId="0" fontId="0" fillId="0" borderId="20" xfId="0" applyBorder="1" applyAlignment="1">
      <alignment horizontal="left" vertical="top" wrapText="1"/>
    </xf>
    <xf numFmtId="0" fontId="0" fillId="0" borderId="8" xfId="0" applyBorder="1" applyAlignment="1">
      <alignment horizontal="left" vertical="top" wrapText="1"/>
    </xf>
    <xf numFmtId="0" fontId="0" fillId="0" borderId="19"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5" fillId="7" borderId="65" xfId="0" applyFont="1" applyFill="1" applyBorder="1" applyAlignment="1" applyProtection="1">
      <alignment horizontal="center" vertical="center" wrapText="1"/>
      <protection locked="0"/>
    </xf>
    <xf numFmtId="0" fontId="55" fillId="7" borderId="64" xfId="0" applyFont="1" applyFill="1" applyBorder="1" applyAlignment="1" applyProtection="1">
      <alignment horizontal="center" vertical="center" wrapText="1"/>
      <protection locked="0"/>
    </xf>
    <xf numFmtId="0" fontId="56" fillId="7" borderId="20" xfId="0" applyFont="1" applyFill="1" applyBorder="1" applyAlignment="1" applyProtection="1">
      <alignment horizontal="left" vertical="center" wrapText="1"/>
      <protection locked="0"/>
    </xf>
    <xf numFmtId="0" fontId="56" fillId="7" borderId="8" xfId="0" applyFont="1" applyFill="1" applyBorder="1" applyAlignment="1" applyProtection="1">
      <alignment horizontal="left" vertical="center" wrapText="1"/>
      <protection locked="0"/>
    </xf>
    <xf numFmtId="0" fontId="56" fillId="7" borderId="26" xfId="0" applyFont="1" applyFill="1" applyBorder="1" applyAlignment="1" applyProtection="1">
      <alignment horizontal="left" vertical="center" wrapText="1"/>
      <protection locked="0"/>
    </xf>
    <xf numFmtId="0" fontId="56" fillId="7" borderId="25" xfId="0" applyFont="1" applyFill="1" applyBorder="1" applyAlignment="1" applyProtection="1">
      <alignment horizontal="left" vertical="center" wrapText="1"/>
      <protection locked="0"/>
    </xf>
    <xf numFmtId="0" fontId="56" fillId="7" borderId="0" xfId="0" applyFont="1" applyFill="1" applyAlignment="1" applyProtection="1">
      <alignment horizontal="left" vertical="center" wrapText="1"/>
      <protection locked="0"/>
    </xf>
    <xf numFmtId="0" fontId="56" fillId="7" borderId="33" xfId="0" applyFont="1" applyFill="1" applyBorder="1" applyAlignment="1" applyProtection="1">
      <alignment horizontal="left" vertical="center" wrapText="1"/>
      <protection locked="0"/>
    </xf>
    <xf numFmtId="0" fontId="56" fillId="7" borderId="20" xfId="0" applyFont="1" applyFill="1" applyBorder="1" applyAlignment="1" applyProtection="1">
      <alignment horizontal="center" vertical="center" wrapText="1"/>
      <protection locked="0"/>
    </xf>
    <xf numFmtId="0" fontId="56" fillId="7" borderId="8" xfId="0" applyFont="1" applyFill="1" applyBorder="1" applyAlignment="1" applyProtection="1">
      <alignment horizontal="center" vertical="center" wrapText="1"/>
      <protection locked="0"/>
    </xf>
    <xf numFmtId="0" fontId="56" fillId="7" borderId="25" xfId="0" applyFont="1" applyFill="1" applyBorder="1" applyAlignment="1" applyProtection="1">
      <alignment horizontal="center" vertical="center" wrapText="1"/>
      <protection locked="0"/>
    </xf>
    <xf numFmtId="0" fontId="56" fillId="7" borderId="0" xfId="0" applyFont="1" applyFill="1" applyAlignment="1" applyProtection="1">
      <alignment horizontal="center" vertical="center" wrapText="1"/>
      <protection locked="0"/>
    </xf>
    <xf numFmtId="0" fontId="56" fillId="7" borderId="77" xfId="0" applyFont="1" applyFill="1" applyBorder="1" applyAlignment="1" applyProtection="1">
      <alignment horizontal="center" vertical="center" wrapText="1"/>
      <protection locked="0"/>
    </xf>
    <xf numFmtId="0" fontId="56" fillId="7" borderId="78" xfId="0" applyFont="1" applyFill="1" applyBorder="1" applyAlignment="1" applyProtection="1">
      <alignment horizontal="center" vertical="center" wrapText="1"/>
      <protection locked="0"/>
    </xf>
    <xf numFmtId="0" fontId="52" fillId="7" borderId="8" xfId="0" applyFont="1" applyFill="1" applyBorder="1" applyAlignment="1">
      <alignment horizontal="center" wrapText="1"/>
    </xf>
    <xf numFmtId="0" fontId="52" fillId="7" borderId="26" xfId="0" applyFont="1" applyFill="1" applyBorder="1" applyAlignment="1">
      <alignment horizontal="center" wrapText="1"/>
    </xf>
    <xf numFmtId="0" fontId="52" fillId="7" borderId="0" xfId="0" applyFont="1" applyFill="1" applyAlignment="1">
      <alignment horizontal="center" wrapText="1"/>
    </xf>
    <xf numFmtId="0" fontId="52" fillId="7" borderId="33" xfId="0" applyFont="1" applyFill="1" applyBorder="1" applyAlignment="1">
      <alignment horizontal="center" wrapText="1"/>
    </xf>
    <xf numFmtId="0" fontId="52" fillId="7" borderId="78" xfId="0" applyFont="1" applyFill="1" applyBorder="1" applyAlignment="1">
      <alignment horizontal="center" wrapText="1"/>
    </xf>
    <xf numFmtId="0" fontId="52" fillId="7" borderId="80" xfId="0" applyFont="1" applyFill="1" applyBorder="1" applyAlignment="1">
      <alignment horizontal="center" wrapText="1"/>
    </xf>
    <xf numFmtId="0" fontId="55" fillId="7" borderId="20" xfId="0" applyFont="1" applyFill="1" applyBorder="1" applyAlignment="1" applyProtection="1">
      <alignment horizontal="left" vertical="center" wrapText="1"/>
      <protection locked="0"/>
    </xf>
    <xf numFmtId="0" fontId="55" fillId="7" borderId="8" xfId="0" applyFont="1" applyFill="1" applyBorder="1" applyAlignment="1" applyProtection="1">
      <alignment horizontal="left" vertical="center" wrapText="1"/>
      <protection locked="0"/>
    </xf>
    <xf numFmtId="0" fontId="55" fillId="7" borderId="26" xfId="0" applyFont="1" applyFill="1" applyBorder="1" applyAlignment="1" applyProtection="1">
      <alignment horizontal="left" vertical="center" wrapText="1"/>
      <protection locked="0"/>
    </xf>
    <xf numFmtId="0" fontId="55" fillId="7" borderId="25" xfId="0" applyFont="1" applyFill="1" applyBorder="1" applyAlignment="1" applyProtection="1">
      <alignment horizontal="left" vertical="center" wrapText="1"/>
      <protection locked="0"/>
    </xf>
    <xf numFmtId="0" fontId="55" fillId="7" borderId="0" xfId="0" applyFont="1" applyFill="1" applyAlignment="1" applyProtection="1">
      <alignment horizontal="left" vertical="center" wrapText="1"/>
      <protection locked="0"/>
    </xf>
    <xf numFmtId="0" fontId="55" fillId="7" borderId="33" xfId="0" applyFont="1" applyFill="1" applyBorder="1" applyAlignment="1" applyProtection="1">
      <alignment horizontal="left" vertical="center" wrapText="1"/>
      <protection locked="0"/>
    </xf>
    <xf numFmtId="0" fontId="55" fillId="7" borderId="4" xfId="0" applyFont="1" applyFill="1" applyBorder="1" applyAlignment="1" applyProtection="1">
      <alignment horizontal="left" vertical="center" wrapText="1"/>
      <protection locked="0"/>
    </xf>
    <xf numFmtId="0" fontId="55" fillId="7" borderId="5" xfId="0" applyFont="1" applyFill="1" applyBorder="1" applyAlignment="1" applyProtection="1">
      <alignment horizontal="left" vertical="center" wrapText="1"/>
      <protection locked="0"/>
    </xf>
    <xf numFmtId="0" fontId="55" fillId="7" borderId="7" xfId="0" applyFont="1" applyFill="1" applyBorder="1" applyAlignment="1" applyProtection="1">
      <alignment horizontal="left" vertical="center" wrapText="1"/>
      <protection locked="0"/>
    </xf>
    <xf numFmtId="0" fontId="52" fillId="7" borderId="21" xfId="0" applyFont="1" applyFill="1" applyBorder="1" applyAlignment="1">
      <alignment horizontal="center" wrapText="1"/>
    </xf>
    <xf numFmtId="0" fontId="52" fillId="7" borderId="79" xfId="0" applyFont="1" applyFill="1" applyBorder="1" applyAlignment="1">
      <alignment horizontal="center" wrapText="1"/>
    </xf>
    <xf numFmtId="0" fontId="55" fillId="7" borderId="20" xfId="0" applyFont="1" applyFill="1" applyBorder="1" applyAlignment="1" applyProtection="1">
      <alignment horizontal="center" vertical="center" wrapText="1"/>
      <protection locked="0"/>
    </xf>
    <xf numFmtId="0" fontId="55" fillId="7" borderId="8" xfId="0" applyFont="1" applyFill="1" applyBorder="1" applyAlignment="1" applyProtection="1">
      <alignment horizontal="center" vertical="center" wrapText="1"/>
      <protection locked="0"/>
    </xf>
    <xf numFmtId="0" fontId="55" fillId="7" borderId="25" xfId="0" applyFont="1" applyFill="1" applyBorder="1" applyAlignment="1" applyProtection="1">
      <alignment horizontal="center" vertical="center" wrapText="1"/>
      <protection locked="0"/>
    </xf>
    <xf numFmtId="0" fontId="55" fillId="7" borderId="0" xfId="0" applyFont="1" applyFill="1" applyAlignment="1" applyProtection="1">
      <alignment horizontal="center" vertical="center" wrapText="1"/>
      <protection locked="0"/>
    </xf>
    <xf numFmtId="0" fontId="55" fillId="7" borderId="77" xfId="0" applyFont="1" applyFill="1" applyBorder="1" applyAlignment="1" applyProtection="1">
      <alignment horizontal="center" vertical="center" wrapText="1"/>
      <protection locked="0"/>
    </xf>
    <xf numFmtId="0" fontId="55" fillId="7" borderId="78" xfId="0" applyFont="1" applyFill="1" applyBorder="1" applyAlignment="1" applyProtection="1">
      <alignment horizontal="center" vertical="center" wrapText="1"/>
      <protection locked="0"/>
    </xf>
    <xf numFmtId="0" fontId="55" fillId="8" borderId="65" xfId="0" applyFont="1" applyFill="1" applyBorder="1" applyAlignment="1" applyProtection="1">
      <alignment horizontal="center" vertical="center" wrapText="1"/>
      <protection locked="0"/>
    </xf>
    <xf numFmtId="0" fontId="55" fillId="8" borderId="64" xfId="0" applyFont="1" applyFill="1" applyBorder="1" applyAlignment="1" applyProtection="1">
      <alignment horizontal="center" vertical="center" wrapText="1"/>
      <protection locked="0"/>
    </xf>
    <xf numFmtId="0" fontId="48" fillId="7" borderId="23" xfId="0" applyFont="1" applyFill="1" applyBorder="1" applyAlignment="1" applyProtection="1">
      <alignment horizontal="center" vertical="center" wrapText="1"/>
      <protection locked="0"/>
    </xf>
    <xf numFmtId="0" fontId="48" fillId="7" borderId="24" xfId="0" applyFont="1" applyFill="1" applyBorder="1" applyAlignment="1" applyProtection="1">
      <alignment horizontal="center" vertical="center" wrapText="1"/>
      <protection locked="0"/>
    </xf>
    <xf numFmtId="0" fontId="48" fillId="7" borderId="17" xfId="0" applyFont="1" applyFill="1" applyBorder="1" applyAlignment="1" applyProtection="1">
      <alignment horizontal="center" vertical="center" wrapText="1"/>
      <protection locked="0"/>
    </xf>
    <xf numFmtId="0" fontId="48" fillId="7" borderId="56" xfId="0" applyFont="1" applyFill="1" applyBorder="1" applyAlignment="1" applyProtection="1">
      <alignment horizontal="center" vertical="center" wrapText="1"/>
      <protection locked="0"/>
    </xf>
    <xf numFmtId="0" fontId="48" fillId="7" borderId="2" xfId="0" applyFont="1" applyFill="1" applyBorder="1" applyAlignment="1" applyProtection="1">
      <alignment horizontal="center" vertical="center" wrapText="1"/>
      <protection locked="0"/>
    </xf>
    <xf numFmtId="0" fontId="48" fillId="7" borderId="11" xfId="0" applyFont="1" applyFill="1" applyBorder="1" applyAlignment="1" applyProtection="1">
      <alignment horizontal="center" vertical="center" wrapText="1"/>
      <protection locked="0"/>
    </xf>
    <xf numFmtId="0" fontId="48" fillId="7" borderId="57" xfId="0" applyFont="1" applyFill="1" applyBorder="1" applyAlignment="1" applyProtection="1">
      <alignment horizontal="center" vertical="center" wrapText="1"/>
      <protection locked="0"/>
    </xf>
    <xf numFmtId="0" fontId="48" fillId="7" borderId="73" xfId="0" applyFont="1" applyFill="1" applyBorder="1" applyAlignment="1" applyProtection="1">
      <alignment horizontal="center" vertical="center" wrapText="1"/>
      <protection locked="0"/>
    </xf>
    <xf numFmtId="0" fontId="48" fillId="7" borderId="15" xfId="0" applyFont="1" applyFill="1" applyBorder="1" applyAlignment="1" applyProtection="1">
      <alignment horizontal="center" vertical="center" wrapText="1"/>
      <protection locked="0"/>
    </xf>
    <xf numFmtId="0" fontId="19" fillId="10" borderId="43" xfId="0" applyFont="1" applyFill="1" applyBorder="1" applyAlignment="1">
      <alignment horizontal="center" vertical="center" wrapText="1"/>
    </xf>
    <xf numFmtId="0" fontId="19" fillId="10" borderId="45" xfId="0" applyFont="1" applyFill="1" applyBorder="1" applyAlignment="1">
      <alignment horizontal="center" vertical="center" wrapText="1"/>
    </xf>
    <xf numFmtId="0" fontId="14" fillId="10" borderId="46" xfId="0" applyFont="1" applyFill="1" applyBorder="1" applyAlignment="1" applyProtection="1">
      <alignment horizontal="right" vertical="center" wrapText="1" justifyLastLine="1"/>
      <protection locked="0"/>
    </xf>
    <xf numFmtId="0" fontId="14" fillId="10" borderId="47" xfId="0" applyFont="1" applyFill="1" applyBorder="1" applyAlignment="1" applyProtection="1">
      <alignment horizontal="right" vertical="center" wrapText="1" justifyLastLine="1"/>
      <protection locked="0"/>
    </xf>
    <xf numFmtId="0" fontId="19" fillId="10" borderId="47" xfId="0" applyFont="1" applyFill="1" applyBorder="1" applyAlignment="1">
      <alignment horizontal="center" vertical="center" wrapText="1"/>
    </xf>
    <xf numFmtId="0" fontId="19" fillId="10" borderId="48" xfId="0" applyFont="1" applyFill="1" applyBorder="1" applyAlignment="1">
      <alignment horizontal="center" vertical="center" wrapText="1"/>
    </xf>
    <xf numFmtId="0" fontId="14" fillId="10" borderId="49" xfId="0" applyFont="1" applyFill="1" applyBorder="1" applyAlignment="1" applyProtection="1">
      <alignment horizontal="right" vertical="center" wrapText="1" justifyLastLine="1"/>
      <protection locked="0"/>
    </xf>
    <xf numFmtId="0" fontId="14" fillId="10" borderId="50" xfId="0" applyFont="1" applyFill="1" applyBorder="1" applyAlignment="1" applyProtection="1">
      <alignment horizontal="right" vertical="center" wrapText="1" justifyLastLine="1"/>
      <protection locked="0"/>
    </xf>
    <xf numFmtId="0" fontId="19" fillId="10" borderId="50" xfId="0" applyFont="1" applyFill="1" applyBorder="1" applyAlignment="1">
      <alignment horizontal="center" vertical="center" wrapText="1"/>
    </xf>
    <xf numFmtId="0" fontId="19" fillId="10" borderId="51" xfId="0" applyFont="1" applyFill="1" applyBorder="1" applyAlignment="1">
      <alignment horizontal="center" vertical="center" wrapText="1"/>
    </xf>
    <xf numFmtId="0" fontId="14" fillId="10" borderId="42" xfId="0" applyFont="1" applyFill="1" applyBorder="1" applyAlignment="1" applyProtection="1">
      <alignment horizontal="right" vertical="center" wrapText="1" justifyLastLine="1"/>
      <protection locked="0"/>
    </xf>
    <xf numFmtId="0" fontId="14" fillId="10" borderId="43" xfId="0" applyFont="1" applyFill="1" applyBorder="1" applyAlignment="1" applyProtection="1">
      <alignment horizontal="right" vertical="center" wrapText="1" justifyLastLine="1"/>
      <protection locked="0"/>
    </xf>
    <xf numFmtId="0" fontId="14" fillId="10" borderId="28" xfId="0" applyFont="1" applyFill="1" applyBorder="1" applyAlignment="1" applyProtection="1">
      <alignment horizontal="right" vertical="center" wrapText="1" justifyLastLine="1"/>
      <protection locked="0"/>
    </xf>
    <xf numFmtId="0" fontId="14" fillId="10" borderId="14" xfId="0" applyFont="1" applyFill="1" applyBorder="1" applyAlignment="1" applyProtection="1">
      <alignment horizontal="right" vertical="center" wrapText="1" justifyLastLine="1"/>
      <protection locked="0"/>
    </xf>
    <xf numFmtId="0" fontId="19" fillId="10" borderId="14" xfId="0" applyFont="1" applyFill="1" applyBorder="1" applyAlignment="1">
      <alignment horizontal="center" vertical="center" wrapText="1"/>
    </xf>
    <xf numFmtId="0" fontId="19" fillId="10" borderId="52" xfId="0" applyFont="1" applyFill="1" applyBorder="1" applyAlignment="1">
      <alignment horizontal="center" vertical="center" wrapText="1"/>
    </xf>
    <xf numFmtId="0" fontId="23" fillId="4" borderId="71" xfId="0" applyFont="1" applyFill="1" applyBorder="1" applyAlignment="1">
      <alignment horizontal="center" vertical="center"/>
    </xf>
    <xf numFmtId="182" fontId="57" fillId="7" borderId="11" xfId="0" applyNumberFormat="1" applyFont="1" applyFill="1" applyBorder="1" applyAlignment="1" applyProtection="1">
      <alignment horizontal="right" vertical="center"/>
      <protection locked="0"/>
    </xf>
    <xf numFmtId="182" fontId="57" fillId="7" borderId="9" xfId="0" applyNumberFormat="1" applyFont="1" applyFill="1" applyBorder="1" applyAlignment="1" applyProtection="1">
      <alignment horizontal="right" vertical="center"/>
      <protection locked="0"/>
    </xf>
    <xf numFmtId="182" fontId="57" fillId="7" borderId="10" xfId="0" applyNumberFormat="1" applyFont="1" applyFill="1" applyBorder="1" applyAlignment="1" applyProtection="1">
      <alignment horizontal="right" vertical="center"/>
      <protection locked="0"/>
    </xf>
    <xf numFmtId="182" fontId="57" fillId="7" borderId="20" xfId="0" applyNumberFormat="1" applyFont="1" applyFill="1" applyBorder="1" applyAlignment="1" applyProtection="1">
      <alignment horizontal="right" vertical="center"/>
      <protection locked="0"/>
    </xf>
    <xf numFmtId="182" fontId="57" fillId="7" borderId="8" xfId="0" applyNumberFormat="1" applyFont="1" applyFill="1" applyBorder="1" applyAlignment="1" applyProtection="1">
      <alignment horizontal="right" vertical="center"/>
      <protection locked="0"/>
    </xf>
    <xf numFmtId="182" fontId="57" fillId="7" borderId="19" xfId="0" applyNumberFormat="1" applyFont="1" applyFill="1" applyBorder="1" applyAlignment="1" applyProtection="1">
      <alignment horizontal="right" vertical="center"/>
      <protection locked="0"/>
    </xf>
    <xf numFmtId="182" fontId="49" fillId="0" borderId="20" xfId="1" applyNumberFormat="1" applyFont="1" applyFill="1" applyBorder="1" applyAlignment="1" applyProtection="1">
      <alignment horizontal="right" vertical="center" shrinkToFit="1"/>
      <protection locked="0"/>
    </xf>
    <xf numFmtId="182" fontId="49" fillId="0" borderId="8" xfId="1" applyNumberFormat="1" applyFont="1" applyFill="1" applyBorder="1" applyAlignment="1" applyProtection="1">
      <alignment horizontal="right" vertical="center" shrinkToFit="1"/>
      <protection locked="0"/>
    </xf>
    <xf numFmtId="182" fontId="49" fillId="0" borderId="19" xfId="1" applyNumberFormat="1" applyFont="1" applyFill="1" applyBorder="1" applyAlignment="1" applyProtection="1">
      <alignment horizontal="right" vertical="center" shrinkToFit="1"/>
      <protection locked="0"/>
    </xf>
    <xf numFmtId="182" fontId="49" fillId="0" borderId="25" xfId="1" applyNumberFormat="1" applyFont="1" applyFill="1" applyBorder="1" applyAlignment="1" applyProtection="1">
      <alignment horizontal="right" vertical="center" shrinkToFit="1"/>
      <protection locked="0"/>
    </xf>
    <xf numFmtId="182" fontId="49" fillId="0" borderId="0" xfId="1" applyNumberFormat="1" applyFont="1" applyFill="1" applyBorder="1" applyAlignment="1" applyProtection="1">
      <alignment horizontal="right" vertical="center" shrinkToFit="1"/>
      <protection locked="0"/>
    </xf>
    <xf numFmtId="182" fontId="49" fillId="0" borderId="21" xfId="1" applyNumberFormat="1" applyFont="1" applyFill="1" applyBorder="1" applyAlignment="1" applyProtection="1">
      <alignment horizontal="right" vertical="center" shrinkToFit="1"/>
      <protection locked="0"/>
    </xf>
    <xf numFmtId="180" fontId="49" fillId="5" borderId="20" xfId="1" applyNumberFormat="1" applyFont="1" applyFill="1" applyBorder="1" applyAlignment="1" applyProtection="1">
      <alignment horizontal="right" vertical="center" shrinkToFit="1"/>
    </xf>
    <xf numFmtId="180" fontId="49" fillId="5" borderId="8" xfId="1" applyNumberFormat="1" applyFont="1" applyFill="1" applyBorder="1" applyAlignment="1" applyProtection="1">
      <alignment horizontal="right" vertical="center" shrinkToFit="1"/>
    </xf>
    <xf numFmtId="180" fontId="49" fillId="5" borderId="4" xfId="1" applyNumberFormat="1" applyFont="1" applyFill="1" applyBorder="1" applyAlignment="1" applyProtection="1">
      <alignment horizontal="right" vertical="center" shrinkToFit="1"/>
    </xf>
    <xf numFmtId="180" fontId="49" fillId="5" borderId="5" xfId="1" applyNumberFormat="1" applyFont="1" applyFill="1" applyBorder="1" applyAlignment="1" applyProtection="1">
      <alignment horizontal="right" vertical="center" shrinkToFit="1"/>
    </xf>
    <xf numFmtId="179" fontId="34" fillId="5" borderId="20" xfId="0" applyNumberFormat="1" applyFont="1" applyFill="1" applyBorder="1" applyAlignment="1" applyProtection="1">
      <alignment horizontal="right" vertical="center" wrapText="1"/>
      <protection hidden="1"/>
    </xf>
    <xf numFmtId="179" fontId="34" fillId="5" borderId="8" xfId="0" applyNumberFormat="1" applyFont="1" applyFill="1" applyBorder="1" applyAlignment="1" applyProtection="1">
      <alignment horizontal="right" vertical="center" wrapText="1"/>
      <protection hidden="1"/>
    </xf>
    <xf numFmtId="176" fontId="34" fillId="5" borderId="15" xfId="0" applyNumberFormat="1" applyFont="1" applyFill="1" applyBorder="1" applyAlignment="1" applyProtection="1">
      <alignment horizontal="right" vertical="center" wrapText="1"/>
      <protection hidden="1"/>
    </xf>
    <xf numFmtId="176" fontId="34" fillId="5" borderId="27" xfId="0" applyNumberFormat="1" applyFont="1" applyFill="1" applyBorder="1" applyAlignment="1" applyProtection="1">
      <alignment horizontal="right" vertical="center" wrapText="1"/>
      <protection hidden="1"/>
    </xf>
    <xf numFmtId="182" fontId="49" fillId="0" borderId="4" xfId="1" applyNumberFormat="1" applyFont="1" applyFill="1" applyBorder="1" applyAlignment="1" applyProtection="1">
      <alignment horizontal="right" vertical="center" shrinkToFit="1"/>
      <protection locked="0"/>
    </xf>
    <xf numFmtId="182" fontId="49" fillId="0" borderId="5" xfId="1" applyNumberFormat="1" applyFont="1" applyFill="1" applyBorder="1" applyAlignment="1" applyProtection="1">
      <alignment horizontal="right" vertical="center" shrinkToFit="1"/>
      <protection locked="0"/>
    </xf>
    <xf numFmtId="182" fontId="49" fillId="0" borderId="6" xfId="1" applyNumberFormat="1" applyFont="1" applyFill="1" applyBorder="1" applyAlignment="1" applyProtection="1">
      <alignment horizontal="right" vertical="center" shrinkToFit="1"/>
      <protection locked="0"/>
    </xf>
    <xf numFmtId="181" fontId="50" fillId="7" borderId="18" xfId="0" applyNumberFormat="1" applyFont="1" applyFill="1" applyBorder="1" applyAlignment="1">
      <alignment horizontal="left" vertical="center" shrinkToFit="1"/>
    </xf>
    <xf numFmtId="181" fontId="50" fillId="7" borderId="30" xfId="0" applyNumberFormat="1" applyFont="1" applyFill="1" applyBorder="1" applyAlignment="1">
      <alignment horizontal="left" vertical="center" shrinkToFit="1"/>
    </xf>
    <xf numFmtId="181" fontId="50" fillId="7" borderId="9" xfId="0" applyNumberFormat="1" applyFont="1" applyFill="1" applyBorder="1" applyAlignment="1">
      <alignment horizontal="left" vertical="center" shrinkToFit="1"/>
    </xf>
    <xf numFmtId="181" fontId="50" fillId="7" borderId="12" xfId="0" applyNumberFormat="1" applyFont="1" applyFill="1" applyBorder="1" applyAlignment="1">
      <alignment horizontal="left" vertical="center" shrinkToFit="1"/>
    </xf>
    <xf numFmtId="181" fontId="50" fillId="7" borderId="11" xfId="0" applyNumberFormat="1" applyFont="1" applyFill="1" applyBorder="1" applyAlignment="1">
      <alignment horizontal="left" vertical="center" shrinkToFit="1"/>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51" fillId="0" borderId="11" xfId="0" applyFont="1" applyBorder="1" applyAlignment="1" applyProtection="1">
      <alignment horizontal="left" vertical="center" wrapText="1" shrinkToFit="1"/>
      <protection locked="0"/>
    </xf>
    <xf numFmtId="0" fontId="51" fillId="0" borderId="9" xfId="0" applyFont="1" applyBorder="1" applyAlignment="1" applyProtection="1">
      <alignment horizontal="left" vertical="center" wrapText="1" shrinkToFit="1"/>
      <protection locked="0"/>
    </xf>
    <xf numFmtId="0" fontId="51" fillId="0" borderId="10" xfId="0" applyFont="1" applyBorder="1" applyAlignment="1" applyProtection="1">
      <alignment horizontal="left" vertical="center" wrapText="1" shrinkToFit="1"/>
      <protection locked="0"/>
    </xf>
    <xf numFmtId="0" fontId="51" fillId="0" borderId="12" xfId="0" applyFont="1" applyBorder="1" applyAlignment="1" applyProtection="1">
      <alignment horizontal="left" vertical="center" wrapText="1" shrinkToFit="1"/>
      <protection locked="0"/>
    </xf>
    <xf numFmtId="0" fontId="51" fillId="0" borderId="0" xfId="0" applyFont="1" applyAlignment="1" applyProtection="1">
      <alignment horizontal="left" vertical="center"/>
      <protection locked="0"/>
    </xf>
    <xf numFmtId="0" fontId="9" fillId="0" borderId="5" xfId="0" applyFont="1" applyBorder="1" applyAlignment="1" applyProtection="1">
      <alignment horizontal="left" vertical="top" wrapText="1" shrinkToFit="1"/>
      <protection locked="0"/>
    </xf>
    <xf numFmtId="0" fontId="9" fillId="0" borderId="6" xfId="0" applyFont="1" applyBorder="1" applyAlignment="1" applyProtection="1">
      <alignment horizontal="left" vertical="top" wrapText="1" shrinkToFit="1"/>
      <protection locked="0"/>
    </xf>
    <xf numFmtId="0" fontId="9" fillId="0" borderId="4"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7" fillId="0" borderId="11"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8" fillId="9" borderId="83" xfId="0" applyFont="1" applyFill="1" applyBorder="1" applyAlignment="1" applyProtection="1">
      <alignment horizontal="left" vertical="center" wrapText="1"/>
      <protection locked="0"/>
    </xf>
    <xf numFmtId="0" fontId="8" fillId="9" borderId="82" xfId="0" applyFont="1" applyFill="1" applyBorder="1" applyAlignment="1" applyProtection="1">
      <alignment horizontal="left" vertical="center" wrapText="1"/>
      <protection locked="0"/>
    </xf>
    <xf numFmtId="0" fontId="44" fillId="0" borderId="13" xfId="0" applyFont="1" applyBorder="1" applyAlignment="1">
      <alignment vertical="center"/>
    </xf>
    <xf numFmtId="0" fontId="44" fillId="0" borderId="0" xfId="0" applyFont="1" applyAlignment="1">
      <alignment vertical="center" wrapText="1"/>
    </xf>
    <xf numFmtId="0" fontId="9" fillId="0" borderId="9"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cellXfs>
  <cellStyles count="7">
    <cellStyle name="パーセント" xfId="2" builtinId="5"/>
    <cellStyle name="ハイパーリンク" xfId="6" builtinId="8"/>
    <cellStyle name="計算" xfId="3" builtinId="22"/>
    <cellStyle name="桁区切り" xfId="1" builtinId="6"/>
    <cellStyle name="標準" xfId="0" builtinId="0"/>
    <cellStyle name="標準 2" xfId="4"/>
    <cellStyle name="標準 3" xfId="5"/>
  </cellStyles>
  <dxfs count="15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theme="0"/>
          <bgColor theme="1" tint="0.24994659260841701"/>
        </patternFill>
      </fill>
    </dxf>
    <dxf>
      <font>
        <color theme="1"/>
      </font>
      <fill>
        <patternFill>
          <bgColor theme="1" tint="0.499984740745262"/>
        </patternFill>
      </fill>
    </dxf>
    <dxf>
      <font>
        <color theme="1"/>
      </font>
      <fill>
        <patternFill>
          <bgColor theme="1" tint="0.499984740745262"/>
        </patternFill>
      </fill>
    </dxf>
    <dxf>
      <font>
        <color rgb="FF9C0006"/>
      </font>
      <fill>
        <patternFill>
          <bgColor rgb="FFFFC7CE"/>
        </patternFill>
      </fill>
    </dxf>
    <dxf>
      <font>
        <color rgb="FF9C0006"/>
      </font>
      <fill>
        <patternFill>
          <bgColor rgb="FFFFC7CE"/>
        </patternFill>
      </fill>
    </dxf>
    <dxf>
      <font>
        <b/>
        <i val="0"/>
        <color rgb="FFFF0000"/>
      </font>
    </dxf>
    <dxf>
      <font>
        <b/>
        <i val="0"/>
        <color rgb="FFFF0000"/>
      </font>
    </dxf>
    <dxf>
      <font>
        <color rgb="FF9C0006"/>
      </font>
      <fill>
        <patternFill>
          <bgColor rgb="FFFFC7CE"/>
        </patternFill>
      </fill>
    </dxf>
    <dxf>
      <font>
        <color rgb="FF9C0006"/>
      </font>
      <fill>
        <patternFill>
          <bgColor rgb="FFFFC7CE"/>
        </patternFill>
      </fill>
    </dxf>
    <dxf>
      <font>
        <color theme="1"/>
      </font>
      <fill>
        <patternFill>
          <bgColor theme="9" tint="0.59996337778862885"/>
        </patternFill>
      </fill>
    </dxf>
    <dxf>
      <font>
        <color theme="1"/>
      </font>
      <fill>
        <patternFill>
          <bgColor theme="8" tint="0.59996337778862885"/>
        </patternFill>
      </fill>
    </dxf>
    <dxf>
      <font>
        <color theme="1"/>
      </font>
    </dxf>
    <dxf>
      <font>
        <color theme="1"/>
      </font>
      <fill>
        <patternFill>
          <bgColor theme="9" tint="0.59996337778862885"/>
        </patternFill>
      </fill>
    </dxf>
    <dxf>
      <font>
        <color theme="1"/>
      </font>
      <fill>
        <patternFill>
          <bgColor theme="8" tint="0.59996337778862885"/>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theme="7" tint="-0.499984740745262"/>
      </font>
      <fill>
        <patternFill>
          <bgColor theme="7" tint="0.39994506668294322"/>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7" tint="-0.499984740745262"/>
      </font>
      <fill>
        <patternFill>
          <bgColor theme="7" tint="0.39994506668294322"/>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tint="0.499984740745262"/>
      </font>
      <fill>
        <patternFill>
          <bgColor theme="1" tint="0.499984740745262"/>
        </patternFill>
      </fill>
    </dxf>
    <dxf>
      <font>
        <color rgb="FFFF0000"/>
      </font>
      <fill>
        <patternFill>
          <bgColor rgb="FFFFC7CE"/>
        </patternFill>
      </fill>
    </dxf>
    <dxf>
      <font>
        <color theme="1" tint="0.499984740745262"/>
      </font>
      <fill>
        <patternFill>
          <bgColor theme="1" tint="0.49998474074526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rgb="FFFF0000"/>
      </font>
      <fill>
        <patternFill>
          <bgColor rgb="FFFFC7CE"/>
        </patternFill>
      </fill>
    </dxf>
    <dxf>
      <font>
        <color theme="1"/>
      </font>
      <fill>
        <patternFill>
          <bgColor theme="0"/>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patternFill>
      </fill>
    </dxf>
    <dxf>
      <font>
        <color theme="1"/>
      </font>
      <fill>
        <patternFill>
          <bgColor theme="0"/>
        </patternFill>
      </fill>
    </dxf>
    <dxf>
      <font>
        <color theme="1"/>
      </font>
      <fill>
        <patternFill>
          <bgColor theme="0"/>
        </patternFill>
      </fill>
    </dxf>
    <dxf>
      <fill>
        <patternFill patternType="solid">
          <fgColor theme="0"/>
          <bgColor theme="1" tint="0.24994659260841701"/>
        </patternFill>
      </fill>
    </dxf>
    <dxf>
      <font>
        <color theme="1"/>
      </font>
      <fill>
        <patternFill>
          <bgColor theme="0"/>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0A0A0"/>
      <color rgb="FFFFC7CE"/>
      <color rgb="FFFF9933"/>
      <color rgb="FFFF7C80"/>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14</xdr:col>
      <xdr:colOff>63500</xdr:colOff>
      <xdr:row>69</xdr:row>
      <xdr:rowOff>82550</xdr:rowOff>
    </xdr:from>
    <xdr:to>
      <xdr:col>29</xdr:col>
      <xdr:colOff>76200</xdr:colOff>
      <xdr:row>70</xdr:row>
      <xdr:rowOff>476250</xdr:rowOff>
    </xdr:to>
    <xdr:sp macro="" textlink="">
      <xdr:nvSpPr>
        <xdr:cNvPr id="4" name="大かっこ 3">
          <a:extLst>
            <a:ext uri="{FF2B5EF4-FFF2-40B4-BE49-F238E27FC236}">
              <a16:creationId xmlns:a16="http://schemas.microsoft.com/office/drawing/2014/main" xmlns="" id="{00000000-0008-0000-0000-000004000000}"/>
            </a:ext>
          </a:extLst>
        </xdr:cNvPr>
        <xdr:cNvSpPr/>
      </xdr:nvSpPr>
      <xdr:spPr>
        <a:xfrm>
          <a:off x="2425700" y="9236075"/>
          <a:ext cx="2622550" cy="622300"/>
        </a:xfrm>
        <a:prstGeom prst="bracketPair">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57151</xdr:colOff>
      <xdr:row>71</xdr:row>
      <xdr:rowOff>38100</xdr:rowOff>
    </xdr:from>
    <xdr:to>
      <xdr:col>31</xdr:col>
      <xdr:colOff>104775</xdr:colOff>
      <xdr:row>72</xdr:row>
      <xdr:rowOff>438150</xdr:rowOff>
    </xdr:to>
    <xdr:sp macro="" textlink="">
      <xdr:nvSpPr>
        <xdr:cNvPr id="5" name="大かっこ 4">
          <a:extLst>
            <a:ext uri="{FF2B5EF4-FFF2-40B4-BE49-F238E27FC236}">
              <a16:creationId xmlns:a16="http://schemas.microsoft.com/office/drawing/2014/main" xmlns="" id="{00000000-0008-0000-0000-000005000000}"/>
            </a:ext>
          </a:extLst>
        </xdr:cNvPr>
        <xdr:cNvSpPr/>
      </xdr:nvSpPr>
      <xdr:spPr>
        <a:xfrm>
          <a:off x="2085976" y="9315450"/>
          <a:ext cx="2666999" cy="6191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71</xdr:row>
      <xdr:rowOff>76200</xdr:rowOff>
    </xdr:from>
    <xdr:to>
      <xdr:col>30</xdr:col>
      <xdr:colOff>152401</xdr:colOff>
      <xdr:row>72</xdr:row>
      <xdr:rowOff>400050</xdr:rowOff>
    </xdr:to>
    <xdr:sp macro="" textlink="">
      <xdr:nvSpPr>
        <xdr:cNvPr id="6" name="大かっこ 5">
          <a:extLst>
            <a:ext uri="{FF2B5EF4-FFF2-40B4-BE49-F238E27FC236}">
              <a16:creationId xmlns:a16="http://schemas.microsoft.com/office/drawing/2014/main" xmlns="" id="{00000000-0008-0000-0000-000006000000}"/>
            </a:ext>
          </a:extLst>
        </xdr:cNvPr>
        <xdr:cNvSpPr/>
      </xdr:nvSpPr>
      <xdr:spPr>
        <a:xfrm>
          <a:off x="2457450" y="9867900"/>
          <a:ext cx="2181226"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255495</xdr:colOff>
      <xdr:row>70</xdr:row>
      <xdr:rowOff>81242</xdr:rowOff>
    </xdr:from>
    <xdr:to>
      <xdr:col>51</xdr:col>
      <xdr:colOff>426944</xdr:colOff>
      <xdr:row>78</xdr:row>
      <xdr:rowOff>16249</xdr:rowOff>
    </xdr:to>
    <xdr:sp macro="" textlink="">
      <xdr:nvSpPr>
        <xdr:cNvPr id="9" name="テキスト ボックス 8">
          <a:extLst>
            <a:ext uri="{FF2B5EF4-FFF2-40B4-BE49-F238E27FC236}">
              <a16:creationId xmlns:a16="http://schemas.microsoft.com/office/drawing/2014/main" xmlns="" id="{00000000-0008-0000-0000-000009000000}"/>
            </a:ext>
          </a:extLst>
        </xdr:cNvPr>
        <xdr:cNvSpPr txBox="1"/>
      </xdr:nvSpPr>
      <xdr:spPr>
        <a:xfrm>
          <a:off x="7741024" y="8485654"/>
          <a:ext cx="3084979" cy="2153771"/>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お願い</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en-US" sz="1200">
              <a:solidFill>
                <a:srgbClr val="FF0000"/>
              </a:solidFill>
              <a:latin typeface="HGPｺﾞｼｯｸE" panose="020B0900000000000000" pitchFamily="50" charset="-128"/>
              <a:ea typeface="HGPｺﾞｼｯｸE" panose="020B0900000000000000" pitchFamily="50" charset="-128"/>
            </a:rPr>
            <a:t>連携前、連携後の「燃料使用量」「トンキロ」の数値については、別ファイル「計算シート</a:t>
          </a:r>
          <a:r>
            <a:rPr kumimoji="1" lang="en-US" altLang="ja-JP" sz="1200">
              <a:solidFill>
                <a:srgbClr val="FF0000"/>
              </a:solidFill>
              <a:latin typeface="HGPｺﾞｼｯｸE" panose="020B0900000000000000" pitchFamily="50" charset="-128"/>
              <a:ea typeface="HGPｺﾞｼｯｸE" panose="020B0900000000000000" pitchFamily="50" charset="-128"/>
            </a:rPr>
            <a:t>_</a:t>
          </a:r>
          <a:r>
            <a:rPr kumimoji="1" lang="ja-JP" altLang="en-US" sz="1200">
              <a:solidFill>
                <a:srgbClr val="FF0000"/>
              </a:solidFill>
              <a:latin typeface="HGPｺﾞｼｯｸE" panose="020B0900000000000000" pitchFamily="50" charset="-128"/>
              <a:ea typeface="HGPｺﾞｼｯｸE" panose="020B0900000000000000" pitchFamily="50" charset="-128"/>
            </a:rPr>
            <a:t>トンキロ＆燃料使用量算出」を活用してください。</a:t>
          </a:r>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en-US" sz="1200">
              <a:solidFill>
                <a:srgbClr val="FF0000"/>
              </a:solidFill>
              <a:latin typeface="HGPｺﾞｼｯｸE" panose="020B0900000000000000" pitchFamily="50" charset="-128"/>
              <a:ea typeface="HGPｺﾞｼｯｸE" panose="020B0900000000000000" pitchFamily="50" charset="-128"/>
            </a:rPr>
            <a:t>自動算出された数値を本シートにコピー＆ペーストすることで、計画値を求めることができます。</a:t>
          </a:r>
          <a:endParaRPr kumimoji="1" lang="en-US" altLang="ja-JP" sz="1200">
            <a:solidFill>
              <a:srgbClr val="FF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47</xdr:col>
      <xdr:colOff>247645</xdr:colOff>
      <xdr:row>30</xdr:row>
      <xdr:rowOff>9525</xdr:rowOff>
    </xdr:from>
    <xdr:to>
      <xdr:col>56</xdr:col>
      <xdr:colOff>455516</xdr:colOff>
      <xdr:row>69</xdr:row>
      <xdr:rowOff>129988</xdr:rowOff>
    </xdr:to>
    <xdr:sp macro="" textlink="">
      <xdr:nvSpPr>
        <xdr:cNvPr id="147" name="正方形/長方形 146">
          <a:extLst>
            <a:ext uri="{FF2B5EF4-FFF2-40B4-BE49-F238E27FC236}">
              <a16:creationId xmlns:a16="http://schemas.microsoft.com/office/drawing/2014/main" xmlns="" id="{00000000-0008-0000-0000-000093000000}"/>
            </a:ext>
          </a:extLst>
        </xdr:cNvPr>
        <xdr:cNvSpPr/>
      </xdr:nvSpPr>
      <xdr:spPr>
        <a:xfrm>
          <a:off x="8839195" y="3695700"/>
          <a:ext cx="6351496" cy="5987863"/>
        </a:xfrm>
        <a:prstGeom prst="rect">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申請したシステムごとに実施予定の車両の延べ台数ではなく実台数を入力すること。複数のシステムで同一車両を併用する場合は、重複する台数を除くこと。</a:t>
          </a:r>
        </a:p>
        <a:p>
          <a:pPr algn="l"/>
          <a:endPar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46</xdr:col>
      <xdr:colOff>0</xdr:colOff>
      <xdr:row>51</xdr:row>
      <xdr:rowOff>36979</xdr:rowOff>
    </xdr:from>
    <xdr:to>
      <xdr:col>47</xdr:col>
      <xdr:colOff>257172</xdr:colOff>
      <xdr:row>51</xdr:row>
      <xdr:rowOff>36980</xdr:rowOff>
    </xdr:to>
    <xdr:cxnSp macro="">
      <xdr:nvCxnSpPr>
        <xdr:cNvPr id="148" name="直線矢印コネクタ 147">
          <a:extLst>
            <a:ext uri="{FF2B5EF4-FFF2-40B4-BE49-F238E27FC236}">
              <a16:creationId xmlns:a16="http://schemas.microsoft.com/office/drawing/2014/main" xmlns="" id="{00000000-0008-0000-0000-000094000000}"/>
            </a:ext>
          </a:extLst>
        </xdr:cNvPr>
        <xdr:cNvCxnSpPr/>
      </xdr:nvCxnSpPr>
      <xdr:spPr>
        <a:xfrm flipH="1">
          <a:off x="7485529" y="4328832"/>
          <a:ext cx="257172" cy="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29690</xdr:colOff>
      <xdr:row>57</xdr:row>
      <xdr:rowOff>92447</xdr:rowOff>
    </xdr:from>
    <xdr:to>
      <xdr:col>56</xdr:col>
      <xdr:colOff>7841</xdr:colOff>
      <xdr:row>60</xdr:row>
      <xdr:rowOff>124945</xdr:rowOff>
    </xdr:to>
    <xdr:sp macro="" textlink="">
      <xdr:nvSpPr>
        <xdr:cNvPr id="149" name="正方形/長方形 148">
          <a:extLst>
            <a:ext uri="{FF2B5EF4-FFF2-40B4-BE49-F238E27FC236}">
              <a16:creationId xmlns:a16="http://schemas.microsoft.com/office/drawing/2014/main" xmlns="" id="{00000000-0008-0000-0000-000095000000}"/>
            </a:ext>
          </a:extLst>
        </xdr:cNvPr>
        <xdr:cNvSpPr/>
      </xdr:nvSpPr>
      <xdr:spPr>
        <a:xfrm>
          <a:off x="10428749" y="5729006"/>
          <a:ext cx="3171827" cy="704851"/>
        </a:xfrm>
        <a:prstGeom prst="rect">
          <a:avLst/>
        </a:prstGeom>
        <a:no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①　車両動態管理システムの実施予定台数→</a:t>
          </a:r>
          <a:r>
            <a:rPr kumimoji="1" lang="en-US" altLang="ja-JP" sz="1100" b="0">
              <a:solidFill>
                <a:sysClr val="windowText" lastClr="000000"/>
              </a:solidFill>
            </a:rPr>
            <a:t>30</a:t>
          </a:r>
          <a:r>
            <a:rPr kumimoji="1" lang="ja-JP" altLang="en-US" sz="1100" b="0">
              <a:solidFill>
                <a:sysClr val="windowText" lastClr="000000"/>
              </a:solidFill>
            </a:rPr>
            <a:t>台</a:t>
          </a:r>
        </a:p>
        <a:p>
          <a:pPr algn="l"/>
          <a:r>
            <a:rPr kumimoji="1" lang="ja-JP" altLang="en-US" sz="1100" b="0">
              <a:solidFill>
                <a:sysClr val="windowText" lastClr="000000"/>
              </a:solidFill>
            </a:rPr>
            <a:t>②　配車計画システムの実施予定台数→</a:t>
          </a:r>
          <a:r>
            <a:rPr kumimoji="1" lang="en-US" altLang="ja-JP" sz="1100" b="0">
              <a:solidFill>
                <a:sysClr val="windowText" lastClr="000000"/>
              </a:solidFill>
            </a:rPr>
            <a:t>20</a:t>
          </a:r>
          <a:r>
            <a:rPr kumimoji="1" lang="ja-JP" altLang="en-US" sz="1100" b="0">
              <a:solidFill>
                <a:sysClr val="windowText" lastClr="000000"/>
              </a:solidFill>
            </a:rPr>
            <a:t>台</a:t>
          </a:r>
        </a:p>
        <a:p>
          <a:pPr algn="l"/>
          <a:r>
            <a:rPr kumimoji="1" lang="ja-JP" altLang="en-US" sz="1100" b="0">
              <a:solidFill>
                <a:sysClr val="windowText" lastClr="000000"/>
              </a:solidFill>
            </a:rPr>
            <a:t>③　①、②のうち重複する車両が</a:t>
          </a:r>
          <a:r>
            <a:rPr kumimoji="1" lang="en-US" altLang="ja-JP" sz="1100" b="0">
              <a:solidFill>
                <a:sysClr val="windowText" lastClr="000000"/>
              </a:solidFill>
            </a:rPr>
            <a:t>10</a:t>
          </a:r>
          <a:r>
            <a:rPr kumimoji="1" lang="ja-JP" altLang="en-US" sz="1100" b="0">
              <a:solidFill>
                <a:sysClr val="windowText" lastClr="000000"/>
              </a:solidFill>
            </a:rPr>
            <a:t>台</a:t>
          </a:r>
        </a:p>
      </xdr:txBody>
    </xdr:sp>
    <xdr:clientData/>
  </xdr:twoCellAnchor>
  <xdr:twoCellAnchor>
    <xdr:from>
      <xdr:col>48</xdr:col>
      <xdr:colOff>33615</xdr:colOff>
      <xdr:row>36</xdr:row>
      <xdr:rowOff>0</xdr:rowOff>
    </xdr:from>
    <xdr:to>
      <xdr:col>53</xdr:col>
      <xdr:colOff>497538</xdr:colOff>
      <xdr:row>63</xdr:row>
      <xdr:rowOff>49867</xdr:rowOff>
    </xdr:to>
    <xdr:grpSp>
      <xdr:nvGrpSpPr>
        <xdr:cNvPr id="150" name="グループ化 149">
          <a:extLst>
            <a:ext uri="{FF2B5EF4-FFF2-40B4-BE49-F238E27FC236}">
              <a16:creationId xmlns:a16="http://schemas.microsoft.com/office/drawing/2014/main" xmlns="" id="{00000000-0008-0000-0000-000096000000}"/>
            </a:ext>
          </a:extLst>
        </xdr:cNvPr>
        <xdr:cNvGrpSpPr/>
      </xdr:nvGrpSpPr>
      <xdr:grpSpPr>
        <a:xfrm>
          <a:off x="9358590" y="4181475"/>
          <a:ext cx="3673848" cy="4155142"/>
          <a:chOff x="8639176" y="2924174"/>
          <a:chExt cx="3657599" cy="4181476"/>
        </a:xfrm>
      </xdr:grpSpPr>
      <xdr:sp macro="" textlink="">
        <xdr:nvSpPr>
          <xdr:cNvPr id="151" name="円/楕円 150">
            <a:extLst>
              <a:ext uri="{FF2B5EF4-FFF2-40B4-BE49-F238E27FC236}">
                <a16:creationId xmlns:a16="http://schemas.microsoft.com/office/drawing/2014/main" xmlns="" id="{00000000-0008-0000-0000-000097000000}"/>
              </a:ext>
            </a:extLst>
          </xdr:cNvPr>
          <xdr:cNvSpPr/>
        </xdr:nvSpPr>
        <xdr:spPr>
          <a:xfrm>
            <a:off x="9001124" y="3629025"/>
            <a:ext cx="1552575" cy="1543050"/>
          </a:xfrm>
          <a:prstGeom prst="ellipse">
            <a:avLst/>
          </a:prstGeom>
          <a:solidFill>
            <a:schemeClr val="accent4">
              <a:lumMod val="40000"/>
              <a:lumOff val="60000"/>
              <a:alpha val="50000"/>
            </a:schemeClr>
          </a:solidFill>
          <a:ln w="254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①</a:t>
            </a:r>
          </a:p>
          <a:p>
            <a:pPr algn="ctr"/>
            <a:r>
              <a:rPr kumimoji="1" lang="ja-JP" altLang="en-US" sz="1100">
                <a:solidFill>
                  <a:sysClr val="windowText" lastClr="000000"/>
                </a:solidFill>
              </a:rPr>
              <a:t>車両動態管理システム</a:t>
            </a:r>
          </a:p>
          <a:p>
            <a:pPr algn="ctr"/>
            <a:r>
              <a:rPr kumimoji="1" lang="en-US" altLang="ja-JP" sz="1100">
                <a:solidFill>
                  <a:sysClr val="windowText" lastClr="000000"/>
                </a:solidFill>
              </a:rPr>
              <a:t>30</a:t>
            </a:r>
            <a:r>
              <a:rPr kumimoji="1" lang="ja-JP" altLang="en-US" sz="1100">
                <a:solidFill>
                  <a:sysClr val="windowText" lastClr="000000"/>
                </a:solidFill>
              </a:rPr>
              <a:t>台</a:t>
            </a:r>
          </a:p>
        </xdr:txBody>
      </xdr:sp>
      <xdr:sp macro="" textlink="">
        <xdr:nvSpPr>
          <xdr:cNvPr id="152" name="円/楕円 151">
            <a:extLst>
              <a:ext uri="{FF2B5EF4-FFF2-40B4-BE49-F238E27FC236}">
                <a16:creationId xmlns:a16="http://schemas.microsoft.com/office/drawing/2014/main" xmlns="" id="{00000000-0008-0000-0000-000098000000}"/>
              </a:ext>
            </a:extLst>
          </xdr:cNvPr>
          <xdr:cNvSpPr/>
        </xdr:nvSpPr>
        <xdr:spPr>
          <a:xfrm>
            <a:off x="10191749" y="3629025"/>
            <a:ext cx="1552575" cy="1543050"/>
          </a:xfrm>
          <a:prstGeom prst="ellipse">
            <a:avLst/>
          </a:prstGeom>
          <a:solidFill>
            <a:schemeClr val="accent1">
              <a:lumMod val="20000"/>
              <a:lumOff val="80000"/>
              <a:alpha val="50000"/>
            </a:schemeClr>
          </a:solidFill>
          <a:ln w="2540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②</a:t>
            </a:r>
          </a:p>
          <a:p>
            <a:pPr algn="ctr"/>
            <a:r>
              <a:rPr kumimoji="1" lang="ja-JP" altLang="en-US" sz="1100">
                <a:solidFill>
                  <a:sysClr val="windowText" lastClr="000000"/>
                </a:solidFill>
              </a:rPr>
              <a:t>配車計画</a:t>
            </a:r>
            <a:r>
              <a:rPr kumimoji="1" lang="en-US" altLang="ja-JP" sz="1100">
                <a:solidFill>
                  <a:sysClr val="windowText" lastClr="000000"/>
                </a:solidFill>
              </a:rPr>
              <a:t/>
            </a:r>
            <a:br>
              <a:rPr kumimoji="1" lang="en-US" altLang="ja-JP" sz="1100">
                <a:solidFill>
                  <a:sysClr val="windowText" lastClr="000000"/>
                </a:solidFill>
              </a:rPr>
            </a:br>
            <a:r>
              <a:rPr kumimoji="1" lang="ja-JP" altLang="en-US" sz="1100">
                <a:solidFill>
                  <a:sysClr val="windowText" lastClr="000000"/>
                </a:solidFill>
              </a:rPr>
              <a:t>システム</a:t>
            </a:r>
            <a:r>
              <a:rPr kumimoji="1" lang="en-US" altLang="ja-JP" sz="1100">
                <a:solidFill>
                  <a:sysClr val="windowText" lastClr="000000"/>
                </a:solidFill>
              </a:rPr>
              <a:t/>
            </a:r>
            <a:br>
              <a:rPr kumimoji="1" lang="en-US" altLang="ja-JP" sz="1100">
                <a:solidFill>
                  <a:sysClr val="windowText" lastClr="000000"/>
                </a:solidFill>
              </a:rPr>
            </a:br>
            <a:r>
              <a:rPr kumimoji="1" lang="en-US" altLang="ja-JP" sz="1100">
                <a:solidFill>
                  <a:sysClr val="windowText" lastClr="000000"/>
                </a:solidFill>
              </a:rPr>
              <a:t>20</a:t>
            </a:r>
            <a:r>
              <a:rPr kumimoji="1" lang="ja-JP" altLang="en-US" sz="1100">
                <a:solidFill>
                  <a:sysClr val="windowText" lastClr="000000"/>
                </a:solidFill>
              </a:rPr>
              <a:t>台</a:t>
            </a:r>
          </a:p>
        </xdr:txBody>
      </xdr:sp>
      <xdr:sp macro="" textlink="">
        <xdr:nvSpPr>
          <xdr:cNvPr id="153" name="正方形/長方形 152">
            <a:extLst>
              <a:ext uri="{FF2B5EF4-FFF2-40B4-BE49-F238E27FC236}">
                <a16:creationId xmlns:a16="http://schemas.microsoft.com/office/drawing/2014/main" xmlns="" id="{00000000-0008-0000-0000-000099000000}"/>
              </a:ext>
            </a:extLst>
          </xdr:cNvPr>
          <xdr:cNvSpPr/>
        </xdr:nvSpPr>
        <xdr:spPr>
          <a:xfrm>
            <a:off x="10020300" y="4010024"/>
            <a:ext cx="742950" cy="771525"/>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③</a:t>
            </a:r>
          </a:p>
          <a:p>
            <a:pPr algn="ctr"/>
            <a:r>
              <a:rPr kumimoji="1" lang="ja-JP" altLang="en-US" sz="1100">
                <a:solidFill>
                  <a:sysClr val="windowText" lastClr="000000"/>
                </a:solidFill>
              </a:rPr>
              <a:t>重複</a:t>
            </a:r>
          </a:p>
          <a:p>
            <a:pPr algn="ctr"/>
            <a:r>
              <a:rPr kumimoji="1" lang="en-US" altLang="ja-JP" sz="1100">
                <a:solidFill>
                  <a:sysClr val="windowText" lastClr="000000"/>
                </a:solidFill>
              </a:rPr>
              <a:t>10</a:t>
            </a:r>
            <a:r>
              <a:rPr kumimoji="1" lang="ja-JP" altLang="en-US" sz="1100">
                <a:solidFill>
                  <a:sysClr val="windowText" lastClr="000000"/>
                </a:solidFill>
              </a:rPr>
              <a:t>台</a:t>
            </a:r>
          </a:p>
        </xdr:txBody>
      </xdr:sp>
      <xdr:sp macro="" textlink="">
        <xdr:nvSpPr>
          <xdr:cNvPr id="154" name="下矢印 153">
            <a:extLst>
              <a:ext uri="{FF2B5EF4-FFF2-40B4-BE49-F238E27FC236}">
                <a16:creationId xmlns:a16="http://schemas.microsoft.com/office/drawing/2014/main" xmlns="" id="{00000000-0008-0000-0000-00009A000000}"/>
              </a:ext>
            </a:extLst>
          </xdr:cNvPr>
          <xdr:cNvSpPr/>
        </xdr:nvSpPr>
        <xdr:spPr>
          <a:xfrm>
            <a:off x="10134600" y="5019675"/>
            <a:ext cx="485775" cy="352425"/>
          </a:xfrm>
          <a:prstGeom prst="downArrow">
            <a:avLst/>
          </a:prstGeom>
          <a:solidFill>
            <a:schemeClr val="tx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155" name="正方形/長方形 154">
            <a:extLst>
              <a:ext uri="{FF2B5EF4-FFF2-40B4-BE49-F238E27FC236}">
                <a16:creationId xmlns:a16="http://schemas.microsoft.com/office/drawing/2014/main" xmlns="" id="{00000000-0008-0000-0000-00009B000000}"/>
              </a:ext>
            </a:extLst>
          </xdr:cNvPr>
          <xdr:cNvSpPr/>
        </xdr:nvSpPr>
        <xdr:spPr>
          <a:xfrm>
            <a:off x="9010649" y="5305425"/>
            <a:ext cx="3228976" cy="1114426"/>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rgbClr val="0070C0"/>
                </a:solidFill>
              </a:rPr>
              <a:t>×50</a:t>
            </a:r>
            <a:r>
              <a:rPr kumimoji="1" lang="ja-JP" altLang="en-US" sz="3200">
                <a:solidFill>
                  <a:srgbClr val="0070C0"/>
                </a:solidFill>
              </a:rPr>
              <a:t>台</a:t>
            </a:r>
            <a:r>
              <a:rPr kumimoji="1" lang="ja-JP" altLang="en-US" sz="3200">
                <a:solidFill>
                  <a:sysClr val="windowText" lastClr="000000"/>
                </a:solidFill>
              </a:rPr>
              <a:t>　</a:t>
            </a:r>
            <a:r>
              <a:rPr kumimoji="1" lang="ja-JP" altLang="en-US" sz="3200">
                <a:solidFill>
                  <a:srgbClr val="FF0000"/>
                </a:solidFill>
              </a:rPr>
              <a:t>〇</a:t>
            </a:r>
            <a:r>
              <a:rPr kumimoji="1" lang="en-US" altLang="ja-JP" sz="3200">
                <a:solidFill>
                  <a:srgbClr val="FF0000"/>
                </a:solidFill>
              </a:rPr>
              <a:t>40</a:t>
            </a:r>
            <a:r>
              <a:rPr kumimoji="1" lang="ja-JP" altLang="en-US" sz="3200">
                <a:solidFill>
                  <a:srgbClr val="FF0000"/>
                </a:solidFill>
              </a:rPr>
              <a:t>台</a:t>
            </a:r>
          </a:p>
        </xdr:txBody>
      </xdr:sp>
      <xdr:sp macro="" textlink="">
        <xdr:nvSpPr>
          <xdr:cNvPr id="156" name="正方形/長方形 155">
            <a:extLst>
              <a:ext uri="{FF2B5EF4-FFF2-40B4-BE49-F238E27FC236}">
                <a16:creationId xmlns:a16="http://schemas.microsoft.com/office/drawing/2014/main" xmlns="" id="{00000000-0008-0000-0000-00009C000000}"/>
              </a:ext>
            </a:extLst>
          </xdr:cNvPr>
          <xdr:cNvSpPr/>
        </xdr:nvSpPr>
        <xdr:spPr>
          <a:xfrm>
            <a:off x="8686798" y="2924174"/>
            <a:ext cx="3609977" cy="666751"/>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例 ）</a:t>
            </a:r>
            <a:endParaRPr kumimoji="1" lang="en-US" altLang="ja-JP" sz="1100" b="1">
              <a:solidFill>
                <a:sysClr val="windowText" lastClr="000000"/>
              </a:solidFill>
            </a:endParaRPr>
          </a:p>
          <a:p>
            <a:pPr algn="l"/>
            <a:r>
              <a:rPr kumimoji="1" lang="ja-JP" altLang="en-US" sz="1100" b="1">
                <a:solidFill>
                  <a:sysClr val="windowText" lastClr="000000"/>
                </a:solidFill>
              </a:rPr>
              <a:t>車両動態管理システムと配車計画システムを導入し、</a:t>
            </a:r>
          </a:p>
          <a:p>
            <a:pPr algn="l"/>
            <a:r>
              <a:rPr kumimoji="1" lang="ja-JP" altLang="en-US" sz="1100" b="1" u="sng">
                <a:solidFill>
                  <a:srgbClr val="FF0000"/>
                </a:solidFill>
              </a:rPr>
              <a:t>両システムにて同じ連携メニューによる取組を行う場合</a:t>
            </a:r>
          </a:p>
        </xdr:txBody>
      </xdr:sp>
      <xdr:sp macro="" textlink="">
        <xdr:nvSpPr>
          <xdr:cNvPr id="157" name="正方形/長方形 156">
            <a:extLst>
              <a:ext uri="{FF2B5EF4-FFF2-40B4-BE49-F238E27FC236}">
                <a16:creationId xmlns:a16="http://schemas.microsoft.com/office/drawing/2014/main" xmlns="" id="{00000000-0008-0000-0000-00009D000000}"/>
              </a:ext>
            </a:extLst>
          </xdr:cNvPr>
          <xdr:cNvSpPr/>
        </xdr:nvSpPr>
        <xdr:spPr>
          <a:xfrm>
            <a:off x="10210800" y="5867400"/>
            <a:ext cx="504825" cy="657225"/>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実施</a:t>
            </a:r>
          </a:p>
          <a:p>
            <a:pPr algn="ctr"/>
            <a:r>
              <a:rPr kumimoji="1" lang="ja-JP" altLang="en-US" sz="800">
                <a:solidFill>
                  <a:sysClr val="windowText" lastClr="000000"/>
                </a:solidFill>
              </a:rPr>
              <a:t>計画書</a:t>
            </a:r>
          </a:p>
          <a:p>
            <a:pPr algn="ctr"/>
            <a:endParaRPr kumimoji="1" lang="ja-JP" altLang="en-US" sz="800">
              <a:solidFill>
                <a:sysClr val="windowText" lastClr="000000"/>
              </a:solidFill>
            </a:endParaRPr>
          </a:p>
        </xdr:txBody>
      </xdr:sp>
      <xdr:sp macro="" textlink="">
        <xdr:nvSpPr>
          <xdr:cNvPr id="158" name="正方形/長方形 157">
            <a:extLst>
              <a:ext uri="{FF2B5EF4-FFF2-40B4-BE49-F238E27FC236}">
                <a16:creationId xmlns:a16="http://schemas.microsoft.com/office/drawing/2014/main" xmlns="" id="{00000000-0008-0000-0000-00009E000000}"/>
              </a:ext>
            </a:extLst>
          </xdr:cNvPr>
          <xdr:cNvSpPr/>
        </xdr:nvSpPr>
        <xdr:spPr>
          <a:xfrm>
            <a:off x="9563099" y="4676775"/>
            <a:ext cx="1733551" cy="266700"/>
          </a:xfrm>
          <a:prstGeom prst="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④同じ連携メニューを実施</a:t>
            </a:r>
          </a:p>
        </xdr:txBody>
      </xdr:sp>
      <xdr:sp macro="" textlink="">
        <xdr:nvSpPr>
          <xdr:cNvPr id="159" name="正方形/長方形 158">
            <a:extLst>
              <a:ext uri="{FF2B5EF4-FFF2-40B4-BE49-F238E27FC236}">
                <a16:creationId xmlns:a16="http://schemas.microsoft.com/office/drawing/2014/main" xmlns="" id="{00000000-0008-0000-0000-00009F000000}"/>
              </a:ext>
            </a:extLst>
          </xdr:cNvPr>
          <xdr:cNvSpPr/>
        </xdr:nvSpPr>
        <xdr:spPr>
          <a:xfrm>
            <a:off x="8705850" y="5238749"/>
            <a:ext cx="742950" cy="771525"/>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⑤</a:t>
            </a:r>
          </a:p>
        </xdr:txBody>
      </xdr:sp>
      <xdr:sp macro="" textlink="">
        <xdr:nvSpPr>
          <xdr:cNvPr id="160" name="正方形/長方形 159">
            <a:extLst>
              <a:ext uri="{FF2B5EF4-FFF2-40B4-BE49-F238E27FC236}">
                <a16:creationId xmlns:a16="http://schemas.microsoft.com/office/drawing/2014/main" xmlns="" id="{00000000-0008-0000-0000-0000A0000000}"/>
              </a:ext>
            </a:extLst>
          </xdr:cNvPr>
          <xdr:cNvSpPr/>
        </xdr:nvSpPr>
        <xdr:spPr>
          <a:xfrm>
            <a:off x="10086975" y="5953124"/>
            <a:ext cx="742950" cy="771525"/>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⑥</a:t>
            </a:r>
          </a:p>
        </xdr:txBody>
      </xdr:sp>
      <xdr:sp macro="" textlink="">
        <xdr:nvSpPr>
          <xdr:cNvPr id="161" name="正方形/長方形 160">
            <a:extLst>
              <a:ext uri="{FF2B5EF4-FFF2-40B4-BE49-F238E27FC236}">
                <a16:creationId xmlns:a16="http://schemas.microsoft.com/office/drawing/2014/main" xmlns="" id="{00000000-0008-0000-0000-0000A1000000}"/>
              </a:ext>
            </a:extLst>
          </xdr:cNvPr>
          <xdr:cNvSpPr/>
        </xdr:nvSpPr>
        <xdr:spPr>
          <a:xfrm>
            <a:off x="8639176" y="6838950"/>
            <a:ext cx="3105150" cy="266700"/>
          </a:xfrm>
          <a:prstGeom prst="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④両システムを活用して同じ連携メニューを実施</a:t>
            </a:r>
          </a:p>
        </xdr:txBody>
      </xdr:sp>
    </xdr:grpSp>
    <xdr:clientData/>
  </xdr:twoCellAnchor>
  <xdr:twoCellAnchor>
    <xdr:from>
      <xdr:col>48</xdr:col>
      <xdr:colOff>5037</xdr:colOff>
      <xdr:row>63</xdr:row>
      <xdr:rowOff>249890</xdr:rowOff>
    </xdr:from>
    <xdr:to>
      <xdr:col>52</xdr:col>
      <xdr:colOff>263335</xdr:colOff>
      <xdr:row>67</xdr:row>
      <xdr:rowOff>91888</xdr:rowOff>
    </xdr:to>
    <xdr:sp macro="" textlink="">
      <xdr:nvSpPr>
        <xdr:cNvPr id="162" name="正方形/長方形 161">
          <a:extLst>
            <a:ext uri="{FF2B5EF4-FFF2-40B4-BE49-F238E27FC236}">
              <a16:creationId xmlns:a16="http://schemas.microsoft.com/office/drawing/2014/main" xmlns="" id="{00000000-0008-0000-0000-0000A2000000}"/>
            </a:ext>
          </a:extLst>
        </xdr:cNvPr>
        <xdr:cNvSpPr/>
      </xdr:nvSpPr>
      <xdr:spPr>
        <a:xfrm>
          <a:off x="8218949" y="7186331"/>
          <a:ext cx="3171827" cy="704851"/>
        </a:xfrm>
        <a:prstGeom prst="rect">
          <a:avLst/>
        </a:prstGeom>
        <a:no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⑤　実施予定車両総数は</a:t>
          </a:r>
          <a:r>
            <a:rPr kumimoji="1" lang="en-US" altLang="ja-JP" sz="1100" b="0">
              <a:solidFill>
                <a:srgbClr val="0070C0"/>
              </a:solidFill>
            </a:rPr>
            <a:t>50</a:t>
          </a:r>
          <a:r>
            <a:rPr kumimoji="1" lang="ja-JP" altLang="en-US" sz="1100" b="0">
              <a:solidFill>
                <a:srgbClr val="0070C0"/>
              </a:solidFill>
            </a:rPr>
            <a:t>台でなく</a:t>
          </a:r>
          <a:r>
            <a:rPr kumimoji="1" lang="en-US" altLang="ja-JP" sz="1100" b="0">
              <a:solidFill>
                <a:srgbClr val="FF0000"/>
              </a:solidFill>
            </a:rPr>
            <a:t>40</a:t>
          </a:r>
          <a:r>
            <a:rPr kumimoji="1" lang="ja-JP" altLang="en-US" sz="1100" b="0">
              <a:solidFill>
                <a:srgbClr val="FF0000"/>
              </a:solidFill>
            </a:rPr>
            <a:t>台となる</a:t>
          </a:r>
        </a:p>
        <a:p>
          <a:pPr algn="l"/>
          <a:endParaRPr kumimoji="1" lang="ja-JP" altLang="en-US" sz="1100" b="0">
            <a:solidFill>
              <a:srgbClr val="FF0000"/>
            </a:solidFill>
          </a:endParaRPr>
        </a:p>
        <a:p>
          <a:pPr algn="l"/>
          <a:r>
            <a:rPr kumimoji="1" lang="ja-JP" altLang="en-US" sz="1100" b="0">
              <a:solidFill>
                <a:sysClr val="windowText" lastClr="000000"/>
              </a:solidFill>
            </a:rPr>
            <a:t>⑥　実施計画書は</a:t>
          </a:r>
          <a:r>
            <a:rPr kumimoji="1" lang="en-US" altLang="ja-JP" sz="1100" b="0">
              <a:solidFill>
                <a:sysClr val="windowText" lastClr="000000"/>
              </a:solidFill>
            </a:rPr>
            <a:t>1</a:t>
          </a:r>
          <a:r>
            <a:rPr kumimoji="1" lang="ja-JP" altLang="en-US" sz="1100" b="0">
              <a:solidFill>
                <a:sysClr val="windowText" lastClr="000000"/>
              </a:solidFill>
            </a:rPr>
            <a:t>部に取りまとめて提出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266700</xdr:colOff>
      <xdr:row>4</xdr:row>
      <xdr:rowOff>142875</xdr:rowOff>
    </xdr:from>
    <xdr:to>
      <xdr:col>15</xdr:col>
      <xdr:colOff>142875</xdr:colOff>
      <xdr:row>23</xdr:row>
      <xdr:rowOff>57150</xdr:rowOff>
    </xdr:to>
    <xdr:sp macro="" textlink="">
      <xdr:nvSpPr>
        <xdr:cNvPr id="2" name="テキスト ボックス 1">
          <a:extLst>
            <a:ext uri="{FF2B5EF4-FFF2-40B4-BE49-F238E27FC236}">
              <a16:creationId xmlns:a16="http://schemas.microsoft.com/office/drawing/2014/main" xmlns="" id="{00000000-0008-0000-0500-000002000000}"/>
            </a:ext>
          </a:extLst>
        </xdr:cNvPr>
        <xdr:cNvSpPr txBox="1"/>
      </xdr:nvSpPr>
      <xdr:spPr>
        <a:xfrm>
          <a:off x="3009900" y="828675"/>
          <a:ext cx="7419975" cy="3171825"/>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600">
            <a:solidFill>
              <a:srgbClr val="FF0000"/>
            </a:solidFill>
          </a:endParaRPr>
        </a:p>
        <a:p>
          <a:pPr algn="ctr"/>
          <a:r>
            <a:rPr kumimoji="1" lang="ja-JP" altLang="en-US" sz="3600">
              <a:solidFill>
                <a:srgbClr val="FF0000"/>
              </a:solidFill>
            </a:rPr>
            <a:t>記入例作成用シート</a:t>
          </a:r>
          <a:endParaRPr kumimoji="1" lang="en-US" altLang="ja-JP" sz="3600">
            <a:solidFill>
              <a:srgbClr val="FF0000"/>
            </a:solidFill>
          </a:endParaRPr>
        </a:p>
        <a:p>
          <a:pPr algn="ctr"/>
          <a:endParaRPr kumimoji="1" lang="en-US" altLang="ja-JP" sz="3600">
            <a:solidFill>
              <a:srgbClr val="FF0000"/>
            </a:solidFill>
          </a:endParaRPr>
        </a:p>
        <a:p>
          <a:pPr algn="ctr"/>
          <a:r>
            <a:rPr kumimoji="1" lang="ja-JP" altLang="en-US" sz="3600">
              <a:solidFill>
                <a:srgbClr val="FF0000"/>
              </a:solidFill>
            </a:rPr>
            <a:t>（</a:t>
          </a:r>
          <a:r>
            <a:rPr kumimoji="1" lang="en-US" altLang="ja-JP" sz="3600">
              <a:solidFill>
                <a:srgbClr val="FF0000"/>
              </a:solidFill>
            </a:rPr>
            <a:t>HP</a:t>
          </a:r>
          <a:r>
            <a:rPr kumimoji="1" lang="ja-JP" altLang="en-US" sz="3600">
              <a:solidFill>
                <a:srgbClr val="FF0000"/>
              </a:solidFill>
            </a:rPr>
            <a:t>掲載時には当シート非表示）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lumMod val="20000"/>
            <a:lumOff val="80000"/>
          </a:schemeClr>
        </a:solidFill>
        <a:ln w="25400">
          <a:solidFill>
            <a:schemeClr val="accent2"/>
          </a:solidFill>
        </a:ln>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17"/>
  <sheetViews>
    <sheetView tabSelected="1" topLeftCell="A5" zoomScaleNormal="100" zoomScaleSheetLayoutView="100" workbookViewId="0">
      <selection activeCell="I5" sqref="I5:J5"/>
    </sheetView>
  </sheetViews>
  <sheetFormatPr defaultColWidth="9.625" defaultRowHeight="12"/>
  <cols>
    <col min="1" max="2" width="3.25" style="103" customWidth="1"/>
    <col min="3" max="3" width="0.875" style="103" customWidth="1"/>
    <col min="4" max="4" width="2.5" style="103" customWidth="1"/>
    <col min="5" max="5" width="0.125" style="103" customWidth="1"/>
    <col min="6" max="6" width="0.875" style="103" customWidth="1"/>
    <col min="7" max="8" width="2.125" style="103" hidden="1" customWidth="1"/>
    <col min="9" max="10" width="1.25" style="103" customWidth="1"/>
    <col min="11" max="11" width="2.625" style="103" customWidth="1"/>
    <col min="12" max="12" width="2.125" style="103" customWidth="1"/>
    <col min="13" max="13" width="0.875" style="103" customWidth="1"/>
    <col min="14" max="14" width="10.375" style="103" customWidth="1"/>
    <col min="15" max="15" width="2.125" style="103" customWidth="1"/>
    <col min="16" max="16" width="6.5" style="103" customWidth="1"/>
    <col min="17" max="17" width="2.125" style="103" customWidth="1"/>
    <col min="18" max="18" width="3.125" style="103" customWidth="1"/>
    <col min="19" max="19" width="2.125" style="103" customWidth="1"/>
    <col min="20" max="20" width="1.625" style="103" customWidth="1"/>
    <col min="21" max="21" width="4.625" style="103" customWidth="1"/>
    <col min="22" max="22" width="1.25" style="103" customWidth="1"/>
    <col min="23" max="24" width="2.125" style="103" hidden="1" customWidth="1"/>
    <col min="25" max="25" width="2.875" style="103" customWidth="1"/>
    <col min="26" max="28" width="2.125" style="103" customWidth="1"/>
    <col min="29" max="29" width="3.75" style="103" customWidth="1"/>
    <col min="30" max="34" width="2.125" style="103" customWidth="1"/>
    <col min="35" max="35" width="3.625" style="103" customWidth="1"/>
    <col min="36" max="36" width="2.125" style="103" customWidth="1"/>
    <col min="37" max="37" width="8.25" style="103" customWidth="1"/>
    <col min="38" max="38" width="2.125" style="103" customWidth="1"/>
    <col min="39" max="39" width="3.75" style="103" customWidth="1"/>
    <col min="40" max="44" width="2.125" style="103" customWidth="1"/>
    <col min="45" max="45" width="3.625" style="103" customWidth="1"/>
    <col min="46" max="46" width="2.125" style="103" customWidth="1"/>
    <col min="47" max="47" width="26.375" style="103" hidden="1" customWidth="1"/>
    <col min="48" max="48" width="9.625" style="103" customWidth="1"/>
    <col min="49" max="51" width="9.625" style="103"/>
    <col min="52" max="52" width="9.625" style="103" customWidth="1"/>
    <col min="53" max="53" width="3.625" style="103" customWidth="1"/>
    <col min="54" max="57" width="9.625" style="103"/>
    <col min="58" max="60" width="9.625" style="103" customWidth="1"/>
    <col min="61" max="16384" width="9.625" style="103"/>
  </cols>
  <sheetData>
    <row r="1" spans="1:58" ht="12.75" thickBot="1">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
    </row>
    <row r="2" spans="1:58" ht="19.5" customHeight="1">
      <c r="A2" s="111"/>
      <c r="B2" s="426" t="s">
        <v>0</v>
      </c>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8"/>
      <c r="AT2" s="117"/>
      <c r="AU2" s="1" t="b">
        <v>0</v>
      </c>
    </row>
    <row r="3" spans="1:58" ht="15.6" customHeight="1">
      <c r="A3" s="111"/>
      <c r="B3" s="429" t="s">
        <v>1</v>
      </c>
      <c r="C3" s="432" t="s">
        <v>2</v>
      </c>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2"/>
      <c r="AF3" s="432"/>
      <c r="AG3" s="432"/>
      <c r="AH3" s="432"/>
      <c r="AI3" s="432"/>
      <c r="AJ3" s="432"/>
      <c r="AK3" s="432"/>
      <c r="AL3" s="432"/>
      <c r="AM3" s="432"/>
      <c r="AN3" s="432"/>
      <c r="AO3" s="432"/>
      <c r="AP3" s="432"/>
      <c r="AQ3" s="432"/>
      <c r="AR3" s="432"/>
      <c r="AS3" s="434"/>
      <c r="AT3" s="118"/>
      <c r="AU3" s="1" t="b">
        <v>0</v>
      </c>
    </row>
    <row r="4" spans="1:58" ht="5.0999999999999996" customHeight="1" thickBot="1">
      <c r="A4" s="111"/>
      <c r="B4" s="430"/>
      <c r="C4" s="47"/>
      <c r="D4" s="52"/>
      <c r="E4" s="53"/>
      <c r="F4" s="53"/>
      <c r="G4" s="53"/>
      <c r="H4" s="53"/>
      <c r="I4" s="53"/>
      <c r="J4" s="53"/>
      <c r="K4" s="53"/>
      <c r="L4" s="53"/>
      <c r="M4" s="53"/>
      <c r="N4" s="53"/>
      <c r="O4" s="53"/>
      <c r="P4" s="53"/>
      <c r="Q4" s="53"/>
      <c r="R4" s="273" t="s">
        <v>3</v>
      </c>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9"/>
      <c r="AT4" s="118"/>
      <c r="AU4" s="1"/>
    </row>
    <row r="5" spans="1:58" ht="15.6" customHeight="1" thickBot="1">
      <c r="A5" s="111"/>
      <c r="B5" s="430"/>
      <c r="C5" s="47"/>
      <c r="D5" s="48"/>
      <c r="E5" s="49"/>
      <c r="F5" s="49"/>
      <c r="G5" s="49"/>
      <c r="H5" s="49"/>
      <c r="I5" s="397"/>
      <c r="J5" s="398"/>
      <c r="K5" s="51"/>
      <c r="L5" s="51"/>
      <c r="M5" s="49"/>
      <c r="N5" s="51" t="s">
        <v>5</v>
      </c>
      <c r="O5" s="49"/>
      <c r="P5" s="49"/>
      <c r="Q5" s="49"/>
      <c r="R5" s="276"/>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7"/>
      <c r="AR5" s="277"/>
      <c r="AS5" s="280"/>
      <c r="AT5" s="118"/>
      <c r="AU5" s="1"/>
    </row>
    <row r="6" spans="1:58" ht="5.0999999999999996" customHeight="1" thickBot="1">
      <c r="A6" s="111"/>
      <c r="B6" s="430"/>
      <c r="C6" s="435" t="s">
        <v>6</v>
      </c>
      <c r="D6" s="54"/>
      <c r="E6" s="50"/>
      <c r="F6" s="50"/>
      <c r="G6" s="50"/>
      <c r="H6" s="50"/>
      <c r="I6" s="173" t="s">
        <v>7</v>
      </c>
      <c r="J6" s="173"/>
      <c r="K6" s="50"/>
      <c r="L6" s="50"/>
      <c r="M6" s="50"/>
      <c r="N6" s="50"/>
      <c r="O6" s="50"/>
      <c r="P6" s="50"/>
      <c r="Q6" s="50"/>
      <c r="R6" s="179"/>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1"/>
      <c r="AT6" s="118"/>
      <c r="AU6" s="1"/>
      <c r="BF6" s="104"/>
    </row>
    <row r="7" spans="1:58" ht="15.6" customHeight="1" thickBot="1">
      <c r="A7" s="111"/>
      <c r="B7" s="430"/>
      <c r="C7" s="435"/>
      <c r="D7" s="48"/>
      <c r="E7" s="49"/>
      <c r="F7" s="49"/>
      <c r="G7" s="49"/>
      <c r="H7" s="49"/>
      <c r="I7" s="174" t="s">
        <v>8</v>
      </c>
      <c r="J7" s="221"/>
      <c r="K7" s="142"/>
      <c r="L7" s="74"/>
      <c r="M7" s="49"/>
      <c r="N7" s="272" t="s">
        <v>9</v>
      </c>
      <c r="O7" s="272"/>
      <c r="P7" s="272"/>
      <c r="Q7" s="272"/>
      <c r="R7" s="182"/>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4"/>
      <c r="AT7" s="118"/>
      <c r="AU7" s="1"/>
    </row>
    <row r="8" spans="1:58" ht="5.0999999999999996" customHeight="1" thickBot="1">
      <c r="A8" s="111"/>
      <c r="B8" s="430"/>
      <c r="C8" s="436"/>
      <c r="D8" s="54"/>
      <c r="E8" s="50"/>
      <c r="F8" s="50"/>
      <c r="G8" s="50"/>
      <c r="H8" s="50"/>
      <c r="I8" s="174" t="s">
        <v>7</v>
      </c>
      <c r="J8" s="174"/>
      <c r="K8" s="50"/>
      <c r="L8" s="50"/>
      <c r="M8" s="50"/>
      <c r="N8" s="55"/>
      <c r="O8" s="55"/>
      <c r="P8" s="55"/>
      <c r="Q8" s="55"/>
      <c r="R8" s="182"/>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4"/>
      <c r="AT8" s="118"/>
      <c r="AU8" s="1"/>
      <c r="BF8" s="104"/>
    </row>
    <row r="9" spans="1:58" ht="15.6" customHeight="1" thickBot="1">
      <c r="A9" s="111"/>
      <c r="B9" s="430"/>
      <c r="C9" s="436"/>
      <c r="D9" s="48"/>
      <c r="E9" s="49"/>
      <c r="F9" s="49"/>
      <c r="G9" s="49"/>
      <c r="H9" s="49"/>
      <c r="I9" s="174" t="s">
        <v>8</v>
      </c>
      <c r="J9" s="221"/>
      <c r="K9" s="142"/>
      <c r="L9" s="51"/>
      <c r="M9" s="49"/>
      <c r="N9" s="272" t="s">
        <v>10</v>
      </c>
      <c r="O9" s="272"/>
      <c r="P9" s="272"/>
      <c r="Q9" s="272"/>
      <c r="R9" s="273"/>
      <c r="S9" s="274"/>
      <c r="T9" s="274"/>
      <c r="U9" s="274"/>
      <c r="V9" s="274"/>
      <c r="W9" s="274"/>
      <c r="X9" s="274"/>
      <c r="Y9" s="274"/>
      <c r="Z9" s="274"/>
      <c r="AA9" s="274"/>
      <c r="AB9" s="274"/>
      <c r="AC9" s="274"/>
      <c r="AD9" s="274"/>
      <c r="AE9" s="274"/>
      <c r="AF9" s="274"/>
      <c r="AG9" s="274"/>
      <c r="AH9" s="274"/>
      <c r="AI9" s="273" t="s">
        <v>11</v>
      </c>
      <c r="AJ9" s="274"/>
      <c r="AK9" s="274"/>
      <c r="AL9" s="274"/>
      <c r="AM9" s="274"/>
      <c r="AN9" s="274"/>
      <c r="AO9" s="274"/>
      <c r="AP9" s="274"/>
      <c r="AQ9" s="274"/>
      <c r="AR9" s="274"/>
      <c r="AS9" s="279"/>
      <c r="AT9" s="118"/>
      <c r="AU9" s="1"/>
    </row>
    <row r="10" spans="1:58" ht="5.0999999999999996" customHeight="1" thickBot="1">
      <c r="A10" s="111"/>
      <c r="B10" s="430"/>
      <c r="C10" s="436"/>
      <c r="D10" s="54"/>
      <c r="E10" s="50"/>
      <c r="F10" s="50"/>
      <c r="G10" s="50"/>
      <c r="H10" s="50"/>
      <c r="I10" s="174" t="s">
        <v>7</v>
      </c>
      <c r="J10" s="174"/>
      <c r="K10" s="50"/>
      <c r="L10" s="50"/>
      <c r="M10" s="50"/>
      <c r="N10" s="55"/>
      <c r="O10" s="55"/>
      <c r="P10" s="55"/>
      <c r="Q10" s="55"/>
      <c r="R10" s="421"/>
      <c r="S10" s="422"/>
      <c r="T10" s="422"/>
      <c r="U10" s="422"/>
      <c r="V10" s="422"/>
      <c r="W10" s="422"/>
      <c r="X10" s="422"/>
      <c r="Y10" s="422"/>
      <c r="Z10" s="422"/>
      <c r="AA10" s="422"/>
      <c r="AB10" s="422"/>
      <c r="AC10" s="422"/>
      <c r="AD10" s="422"/>
      <c r="AE10" s="422"/>
      <c r="AF10" s="422"/>
      <c r="AG10" s="422"/>
      <c r="AH10" s="422"/>
      <c r="AI10" s="338"/>
      <c r="AJ10" s="339"/>
      <c r="AK10" s="339"/>
      <c r="AL10" s="339"/>
      <c r="AM10" s="339"/>
      <c r="AN10" s="339"/>
      <c r="AO10" s="339"/>
      <c r="AP10" s="339"/>
      <c r="AQ10" s="339"/>
      <c r="AR10" s="340" t="s">
        <v>12</v>
      </c>
      <c r="AS10" s="341"/>
      <c r="AT10" s="118"/>
      <c r="AU10" s="1"/>
      <c r="BF10" s="104"/>
    </row>
    <row r="11" spans="1:58" ht="15.6" customHeight="1" thickBot="1">
      <c r="A11" s="111"/>
      <c r="B11" s="430"/>
      <c r="C11" s="436"/>
      <c r="D11" s="48"/>
      <c r="E11" s="49"/>
      <c r="F11" s="49"/>
      <c r="G11" s="49"/>
      <c r="H11" s="49"/>
      <c r="I11" s="174" t="s">
        <v>13</v>
      </c>
      <c r="J11" s="221"/>
      <c r="K11" s="142"/>
      <c r="L11" s="51"/>
      <c r="M11" s="49"/>
      <c r="N11" s="272" t="s">
        <v>14</v>
      </c>
      <c r="O11" s="272"/>
      <c r="P11" s="272"/>
      <c r="Q11" s="272"/>
      <c r="R11" s="421"/>
      <c r="S11" s="422"/>
      <c r="T11" s="422"/>
      <c r="U11" s="422"/>
      <c r="V11" s="422"/>
      <c r="W11" s="422"/>
      <c r="X11" s="422"/>
      <c r="Y11" s="422"/>
      <c r="Z11" s="422"/>
      <c r="AA11" s="422"/>
      <c r="AB11" s="422"/>
      <c r="AC11" s="422"/>
      <c r="AD11" s="422"/>
      <c r="AE11" s="422"/>
      <c r="AF11" s="422"/>
      <c r="AG11" s="422"/>
      <c r="AH11" s="422"/>
      <c r="AI11" s="223"/>
      <c r="AJ11" s="224"/>
      <c r="AK11" s="224"/>
      <c r="AL11" s="224"/>
      <c r="AM11" s="224"/>
      <c r="AN11" s="224"/>
      <c r="AO11" s="224"/>
      <c r="AP11" s="224"/>
      <c r="AQ11" s="224"/>
      <c r="AR11" s="334"/>
      <c r="AS11" s="342"/>
      <c r="AT11" s="118"/>
      <c r="AU11" s="1"/>
    </row>
    <row r="12" spans="1:58" ht="5.0999999999999996" customHeight="1" thickBot="1">
      <c r="A12" s="111"/>
      <c r="B12" s="430"/>
      <c r="C12" s="436"/>
      <c r="D12" s="56"/>
      <c r="E12" s="57"/>
      <c r="F12" s="57"/>
      <c r="G12" s="57"/>
      <c r="H12" s="57"/>
      <c r="I12" s="57"/>
      <c r="J12" s="57"/>
      <c r="K12" s="57"/>
      <c r="L12" s="57"/>
      <c r="M12" s="57"/>
      <c r="N12" s="57"/>
      <c r="O12" s="57"/>
      <c r="P12" s="57"/>
      <c r="Q12" s="57"/>
      <c r="R12" s="423"/>
      <c r="S12" s="424"/>
      <c r="T12" s="424"/>
      <c r="U12" s="424"/>
      <c r="V12" s="424"/>
      <c r="W12" s="424"/>
      <c r="X12" s="424"/>
      <c r="Y12" s="424"/>
      <c r="Z12" s="424"/>
      <c r="AA12" s="424"/>
      <c r="AB12" s="424"/>
      <c r="AC12" s="424"/>
      <c r="AD12" s="424"/>
      <c r="AE12" s="424"/>
      <c r="AF12" s="424"/>
      <c r="AG12" s="424"/>
      <c r="AH12" s="424"/>
      <c r="AI12" s="225"/>
      <c r="AJ12" s="226"/>
      <c r="AK12" s="226"/>
      <c r="AL12" s="226"/>
      <c r="AM12" s="226"/>
      <c r="AN12" s="226"/>
      <c r="AO12" s="226"/>
      <c r="AP12" s="226"/>
      <c r="AQ12" s="226"/>
      <c r="AR12" s="336"/>
      <c r="AS12" s="343"/>
      <c r="AT12" s="118"/>
      <c r="AU12" s="1"/>
      <c r="BF12" s="104"/>
    </row>
    <row r="13" spans="1:58" ht="5.0999999999999996" customHeight="1" thickTop="1" thickBot="1">
      <c r="A13" s="111"/>
      <c r="B13" s="430"/>
      <c r="C13" s="436"/>
      <c r="D13" s="54"/>
      <c r="E13" s="50"/>
      <c r="F13" s="50"/>
      <c r="G13" s="50"/>
      <c r="H13" s="50"/>
      <c r="I13" s="50"/>
      <c r="J13" s="50"/>
      <c r="K13" s="50"/>
      <c r="L13" s="50"/>
      <c r="M13" s="50"/>
      <c r="N13" s="50"/>
      <c r="O13" s="50"/>
      <c r="P13" s="50"/>
      <c r="Q13" s="50"/>
      <c r="R13" s="421" t="s">
        <v>15</v>
      </c>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5"/>
      <c r="AT13" s="118"/>
      <c r="AU13" s="1"/>
    </row>
    <row r="14" spans="1:58" ht="15.6" customHeight="1" thickBot="1">
      <c r="A14" s="111"/>
      <c r="B14" s="430"/>
      <c r="C14" s="436"/>
      <c r="D14" s="48"/>
      <c r="E14" s="49"/>
      <c r="F14" s="49"/>
      <c r="G14" s="49"/>
      <c r="H14" s="49"/>
      <c r="I14" s="397"/>
      <c r="J14" s="398"/>
      <c r="K14" s="51"/>
      <c r="L14" s="51"/>
      <c r="M14" s="49"/>
      <c r="N14" s="51" t="s">
        <v>16</v>
      </c>
      <c r="O14" s="49"/>
      <c r="P14" s="49"/>
      <c r="Q14" s="49"/>
      <c r="R14" s="276"/>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80"/>
      <c r="AT14" s="118"/>
      <c r="AU14" s="1"/>
    </row>
    <row r="15" spans="1:58" ht="5.0999999999999996" customHeight="1" thickBot="1">
      <c r="A15" s="111"/>
      <c r="B15" s="430"/>
      <c r="C15" s="436"/>
      <c r="D15" s="54"/>
      <c r="E15" s="50"/>
      <c r="F15" s="50"/>
      <c r="G15" s="50"/>
      <c r="H15" s="50"/>
      <c r="I15" s="173" t="s">
        <v>7</v>
      </c>
      <c r="J15" s="173"/>
      <c r="K15" s="50"/>
      <c r="L15" s="50"/>
      <c r="M15" s="50"/>
      <c r="N15" s="50"/>
      <c r="O15" s="50"/>
      <c r="P15" s="50"/>
      <c r="Q15" s="50"/>
      <c r="R15" s="179"/>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1"/>
      <c r="AT15" s="118"/>
      <c r="AU15" s="1"/>
      <c r="BF15" s="104"/>
    </row>
    <row r="16" spans="1:58" ht="15.6" customHeight="1" thickBot="1">
      <c r="A16" s="111"/>
      <c r="B16" s="430"/>
      <c r="C16" s="436"/>
      <c r="D16" s="48"/>
      <c r="E16" s="49"/>
      <c r="F16" s="49"/>
      <c r="G16" s="49"/>
      <c r="H16" s="49"/>
      <c r="I16" s="174" t="s">
        <v>8</v>
      </c>
      <c r="J16" s="221"/>
      <c r="K16" s="142"/>
      <c r="L16" s="74"/>
      <c r="M16" s="49"/>
      <c r="N16" s="272" t="s">
        <v>17</v>
      </c>
      <c r="O16" s="272"/>
      <c r="P16" s="272"/>
      <c r="Q16" s="272"/>
      <c r="R16" s="182"/>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4"/>
      <c r="AT16" s="118"/>
      <c r="AU16" s="1"/>
    </row>
    <row r="17" spans="1:58" ht="5.0999999999999996" customHeight="1" thickBot="1">
      <c r="A17" s="111"/>
      <c r="B17" s="430"/>
      <c r="C17" s="436"/>
      <c r="D17" s="54"/>
      <c r="E17" s="50"/>
      <c r="F17" s="50"/>
      <c r="G17" s="50"/>
      <c r="H17" s="50"/>
      <c r="I17" s="174" t="s">
        <v>7</v>
      </c>
      <c r="J17" s="174"/>
      <c r="K17" s="50"/>
      <c r="L17" s="50"/>
      <c r="M17" s="50"/>
      <c r="N17" s="50"/>
      <c r="O17" s="50"/>
      <c r="P17" s="50"/>
      <c r="Q17" s="50"/>
      <c r="R17" s="182"/>
      <c r="S17" s="183"/>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4"/>
      <c r="AT17" s="118"/>
      <c r="AU17" s="1"/>
      <c r="BF17" s="104"/>
    </row>
    <row r="18" spans="1:58" ht="15.6" customHeight="1" thickBot="1">
      <c r="A18" s="111"/>
      <c r="B18" s="430"/>
      <c r="C18" s="436"/>
      <c r="D18" s="48"/>
      <c r="E18" s="49"/>
      <c r="F18" s="49"/>
      <c r="G18" s="49"/>
      <c r="H18" s="49"/>
      <c r="I18" s="174" t="s">
        <v>8</v>
      </c>
      <c r="J18" s="221"/>
      <c r="K18" s="142"/>
      <c r="L18" s="51"/>
      <c r="M18" s="49"/>
      <c r="N18" s="272" t="s">
        <v>18</v>
      </c>
      <c r="O18" s="272"/>
      <c r="P18" s="272"/>
      <c r="Q18" s="272"/>
      <c r="R18" s="182"/>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4"/>
      <c r="AT18" s="118"/>
      <c r="AU18" s="1"/>
    </row>
    <row r="19" spans="1:58" ht="5.0999999999999996" customHeight="1" thickBot="1">
      <c r="A19" s="111"/>
      <c r="B19" s="430"/>
      <c r="C19" s="436"/>
      <c r="D19" s="54"/>
      <c r="E19" s="50"/>
      <c r="F19" s="50"/>
      <c r="G19" s="50"/>
      <c r="H19" s="50"/>
      <c r="I19" s="174" t="s">
        <v>7</v>
      </c>
      <c r="J19" s="174"/>
      <c r="K19" s="50"/>
      <c r="L19" s="50"/>
      <c r="M19" s="50"/>
      <c r="N19" s="50"/>
      <c r="O19" s="50"/>
      <c r="P19" s="50"/>
      <c r="Q19" s="50"/>
      <c r="R19" s="182"/>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4"/>
      <c r="AT19" s="118"/>
      <c r="AU19" s="1"/>
      <c r="BF19" s="104"/>
    </row>
    <row r="20" spans="1:58" ht="15.6" customHeight="1" thickBot="1">
      <c r="A20" s="111"/>
      <c r="B20" s="430"/>
      <c r="C20" s="436"/>
      <c r="D20" s="48"/>
      <c r="E20" s="49"/>
      <c r="F20" s="49"/>
      <c r="G20" s="49"/>
      <c r="H20" s="49"/>
      <c r="I20" s="174" t="s">
        <v>8</v>
      </c>
      <c r="J20" s="221"/>
      <c r="K20" s="142"/>
      <c r="L20" s="51"/>
      <c r="M20" s="49"/>
      <c r="N20" s="377" t="s">
        <v>19</v>
      </c>
      <c r="O20" s="377"/>
      <c r="P20" s="377"/>
      <c r="Q20" s="377"/>
      <c r="R20" s="182"/>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4"/>
      <c r="AT20" s="118"/>
      <c r="AU20" s="1"/>
    </row>
    <row r="21" spans="1:58" ht="5.0999999999999996" customHeight="1" thickBot="1">
      <c r="A21" s="111"/>
      <c r="B21" s="430"/>
      <c r="C21" s="436"/>
      <c r="D21" s="54"/>
      <c r="E21" s="50"/>
      <c r="F21" s="50"/>
      <c r="G21" s="50"/>
      <c r="H21" s="50"/>
      <c r="I21" s="174" t="s">
        <v>7</v>
      </c>
      <c r="J21" s="174"/>
      <c r="K21" s="50"/>
      <c r="L21" s="50"/>
      <c r="M21" s="50"/>
      <c r="N21" s="50"/>
      <c r="O21" s="50"/>
      <c r="P21" s="50"/>
      <c r="Q21" s="50"/>
      <c r="R21" s="349"/>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1"/>
      <c r="AT21" s="118"/>
      <c r="AU21" s="1"/>
      <c r="BF21" s="104"/>
    </row>
    <row r="22" spans="1:58" ht="15.6" customHeight="1" thickBot="1">
      <c r="A22" s="111"/>
      <c r="B22" s="430"/>
      <c r="C22" s="436"/>
      <c r="D22" s="48"/>
      <c r="E22" s="49"/>
      <c r="F22" s="49"/>
      <c r="G22" s="49"/>
      <c r="H22" s="49"/>
      <c r="I22" s="174" t="s">
        <v>8</v>
      </c>
      <c r="J22" s="221"/>
      <c r="K22" s="142"/>
      <c r="L22" s="51"/>
      <c r="M22" s="49"/>
      <c r="N22" s="272" t="s">
        <v>20</v>
      </c>
      <c r="O22" s="272"/>
      <c r="P22" s="272"/>
      <c r="Q22" s="272"/>
      <c r="R22" s="346" t="s">
        <v>21</v>
      </c>
      <c r="S22" s="347"/>
      <c r="T22" s="347"/>
      <c r="U22" s="347"/>
      <c r="V22" s="347"/>
      <c r="W22" s="347"/>
      <c r="X22" s="347"/>
      <c r="Y22" s="347"/>
      <c r="Z22" s="347"/>
      <c r="AA22" s="347"/>
      <c r="AB22" s="347"/>
      <c r="AC22" s="347"/>
      <c r="AD22" s="347"/>
      <c r="AE22" s="347"/>
      <c r="AF22" s="347"/>
      <c r="AG22" s="347"/>
      <c r="AH22" s="348"/>
      <c r="AI22" s="273" t="s">
        <v>11</v>
      </c>
      <c r="AJ22" s="274"/>
      <c r="AK22" s="274"/>
      <c r="AL22" s="274"/>
      <c r="AM22" s="274"/>
      <c r="AN22" s="274"/>
      <c r="AO22" s="274"/>
      <c r="AP22" s="274"/>
      <c r="AQ22" s="274"/>
      <c r="AR22" s="274"/>
      <c r="AS22" s="279"/>
      <c r="AT22" s="118"/>
      <c r="AU22" s="1"/>
    </row>
    <row r="23" spans="1:58" ht="5.0999999999999996" customHeight="1" thickBot="1">
      <c r="A23" s="111"/>
      <c r="B23" s="430"/>
      <c r="C23" s="436"/>
      <c r="D23" s="54"/>
      <c r="E23" s="50"/>
      <c r="F23" s="50"/>
      <c r="G23" s="50"/>
      <c r="H23" s="50"/>
      <c r="I23" s="174" t="s">
        <v>7</v>
      </c>
      <c r="J23" s="174"/>
      <c r="K23" s="50"/>
      <c r="L23" s="50"/>
      <c r="M23" s="50"/>
      <c r="N23" s="50"/>
      <c r="O23" s="50"/>
      <c r="P23" s="50"/>
      <c r="Q23" s="50"/>
      <c r="R23" s="223"/>
      <c r="S23" s="224"/>
      <c r="T23" s="224"/>
      <c r="U23" s="224"/>
      <c r="V23" s="224"/>
      <c r="W23" s="224"/>
      <c r="X23" s="224"/>
      <c r="Y23" s="224"/>
      <c r="Z23" s="224"/>
      <c r="AA23" s="224"/>
      <c r="AB23" s="224"/>
      <c r="AC23" s="224"/>
      <c r="AD23" s="224"/>
      <c r="AE23" s="224"/>
      <c r="AF23" s="334" t="s">
        <v>22</v>
      </c>
      <c r="AG23" s="334"/>
      <c r="AH23" s="335"/>
      <c r="AI23" s="338"/>
      <c r="AJ23" s="339"/>
      <c r="AK23" s="339"/>
      <c r="AL23" s="339"/>
      <c r="AM23" s="339"/>
      <c r="AN23" s="339"/>
      <c r="AO23" s="339"/>
      <c r="AP23" s="339"/>
      <c r="AQ23" s="339"/>
      <c r="AR23" s="340" t="s">
        <v>12</v>
      </c>
      <c r="AS23" s="341"/>
      <c r="AT23" s="118"/>
      <c r="AU23" s="1"/>
      <c r="BF23" s="104"/>
    </row>
    <row r="24" spans="1:58" ht="15.6" customHeight="1" thickBot="1">
      <c r="A24" s="111"/>
      <c r="B24" s="430"/>
      <c r="C24" s="436"/>
      <c r="D24" s="48"/>
      <c r="E24" s="49"/>
      <c r="F24" s="49"/>
      <c r="G24" s="49"/>
      <c r="H24" s="49"/>
      <c r="I24" s="174" t="s">
        <v>13</v>
      </c>
      <c r="J24" s="221"/>
      <c r="K24" s="142"/>
      <c r="L24" s="51"/>
      <c r="M24" s="49"/>
      <c r="N24" s="272" t="s">
        <v>23</v>
      </c>
      <c r="O24" s="272"/>
      <c r="P24" s="272"/>
      <c r="Q24" s="442"/>
      <c r="R24" s="223"/>
      <c r="S24" s="224"/>
      <c r="T24" s="224"/>
      <c r="U24" s="224"/>
      <c r="V24" s="224"/>
      <c r="W24" s="224"/>
      <c r="X24" s="224"/>
      <c r="Y24" s="224"/>
      <c r="Z24" s="224"/>
      <c r="AA24" s="224"/>
      <c r="AB24" s="224"/>
      <c r="AC24" s="224"/>
      <c r="AD24" s="224"/>
      <c r="AE24" s="224"/>
      <c r="AF24" s="334"/>
      <c r="AG24" s="334"/>
      <c r="AH24" s="335"/>
      <c r="AI24" s="223"/>
      <c r="AJ24" s="224"/>
      <c r="AK24" s="224"/>
      <c r="AL24" s="224"/>
      <c r="AM24" s="224"/>
      <c r="AN24" s="224"/>
      <c r="AO24" s="224"/>
      <c r="AP24" s="224"/>
      <c r="AQ24" s="224"/>
      <c r="AR24" s="334"/>
      <c r="AS24" s="342"/>
      <c r="AT24" s="118"/>
      <c r="AU24" s="1"/>
    </row>
    <row r="25" spans="1:58" ht="5.0999999999999996" customHeight="1" thickBot="1">
      <c r="A25" s="111"/>
      <c r="B25" s="430"/>
      <c r="C25" s="436"/>
      <c r="D25" s="56"/>
      <c r="E25" s="57"/>
      <c r="F25" s="57"/>
      <c r="G25" s="57"/>
      <c r="H25" s="57"/>
      <c r="I25" s="57"/>
      <c r="J25" s="57"/>
      <c r="K25" s="57"/>
      <c r="L25" s="57"/>
      <c r="M25" s="57"/>
      <c r="N25" s="57"/>
      <c r="O25" s="57"/>
      <c r="P25" s="57"/>
      <c r="Q25" s="58"/>
      <c r="R25" s="225"/>
      <c r="S25" s="226"/>
      <c r="T25" s="226"/>
      <c r="U25" s="226"/>
      <c r="V25" s="226"/>
      <c r="W25" s="226"/>
      <c r="X25" s="226"/>
      <c r="Y25" s="226"/>
      <c r="Z25" s="226"/>
      <c r="AA25" s="226"/>
      <c r="AB25" s="226"/>
      <c r="AC25" s="226"/>
      <c r="AD25" s="226"/>
      <c r="AE25" s="226"/>
      <c r="AF25" s="336"/>
      <c r="AG25" s="336"/>
      <c r="AH25" s="337"/>
      <c r="AI25" s="225"/>
      <c r="AJ25" s="226"/>
      <c r="AK25" s="226"/>
      <c r="AL25" s="226"/>
      <c r="AM25" s="226"/>
      <c r="AN25" s="226"/>
      <c r="AO25" s="226"/>
      <c r="AP25" s="226"/>
      <c r="AQ25" s="226"/>
      <c r="AR25" s="336"/>
      <c r="AS25" s="343"/>
      <c r="AT25" s="118"/>
      <c r="AU25" s="1"/>
      <c r="BF25" s="104"/>
    </row>
    <row r="26" spans="1:58" ht="5.0999999999999996" customHeight="1" thickTop="1" thickBot="1">
      <c r="A26" s="111"/>
      <c r="B26" s="430"/>
      <c r="C26" s="47"/>
      <c r="D26" s="52"/>
      <c r="E26" s="53"/>
      <c r="F26" s="53"/>
      <c r="G26" s="53"/>
      <c r="H26" s="53"/>
      <c r="I26" s="53"/>
      <c r="J26" s="53"/>
      <c r="K26" s="53"/>
      <c r="L26" s="53"/>
      <c r="M26" s="53"/>
      <c r="N26" s="53"/>
      <c r="O26" s="53"/>
      <c r="P26" s="53"/>
      <c r="Q26" s="53"/>
      <c r="R26" s="273" t="s">
        <v>24</v>
      </c>
      <c r="S26" s="274"/>
      <c r="T26" s="274"/>
      <c r="U26" s="274"/>
      <c r="V26" s="274"/>
      <c r="W26" s="274"/>
      <c r="X26" s="274"/>
      <c r="Y26" s="274"/>
      <c r="Z26" s="274"/>
      <c r="AA26" s="274"/>
      <c r="AB26" s="274"/>
      <c r="AC26" s="274"/>
      <c r="AD26" s="274"/>
      <c r="AE26" s="274"/>
      <c r="AF26" s="274"/>
      <c r="AG26" s="274"/>
      <c r="AH26" s="274"/>
      <c r="AI26" s="274"/>
      <c r="AJ26" s="274"/>
      <c r="AK26" s="274"/>
      <c r="AL26" s="274"/>
      <c r="AM26" s="274"/>
      <c r="AN26" s="274"/>
      <c r="AO26" s="274"/>
      <c r="AP26" s="274"/>
      <c r="AQ26" s="274"/>
      <c r="AR26" s="274"/>
      <c r="AS26" s="279"/>
      <c r="AT26" s="118"/>
      <c r="AU26" s="1"/>
    </row>
    <row r="27" spans="1:58" ht="15.6" customHeight="1" thickBot="1">
      <c r="A27" s="111"/>
      <c r="B27" s="430"/>
      <c r="C27" s="47"/>
      <c r="D27" s="48"/>
      <c r="E27" s="49"/>
      <c r="F27" s="49"/>
      <c r="G27" s="49"/>
      <c r="H27" s="49"/>
      <c r="I27" s="397"/>
      <c r="J27" s="398"/>
      <c r="K27" s="51"/>
      <c r="L27" s="51"/>
      <c r="M27" s="49"/>
      <c r="N27" s="51" t="s">
        <v>25</v>
      </c>
      <c r="O27" s="49"/>
      <c r="P27" s="49"/>
      <c r="Q27" s="49"/>
      <c r="R27" s="276"/>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80"/>
      <c r="AT27" s="118"/>
      <c r="AU27" s="1"/>
    </row>
    <row r="28" spans="1:58" ht="5.0999999999999996" customHeight="1">
      <c r="A28" s="111"/>
      <c r="B28" s="430"/>
      <c r="C28" s="76"/>
      <c r="D28" s="54"/>
      <c r="E28" s="50"/>
      <c r="F28" s="50"/>
      <c r="G28" s="50"/>
      <c r="H28" s="50"/>
      <c r="I28" s="59"/>
      <c r="J28" s="59"/>
      <c r="K28" s="51"/>
      <c r="L28" s="50"/>
      <c r="M28" s="50"/>
      <c r="N28" s="50"/>
      <c r="O28" s="50"/>
      <c r="P28" s="50"/>
      <c r="Q28" s="50"/>
      <c r="R28" s="179"/>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1"/>
      <c r="AT28" s="118"/>
      <c r="AU28" s="1"/>
      <c r="BF28" s="104"/>
    </row>
    <row r="29" spans="1:58" ht="7.5" customHeight="1">
      <c r="A29" s="111"/>
      <c r="B29" s="430"/>
      <c r="C29" s="76"/>
      <c r="D29" s="48"/>
      <c r="E29" s="49"/>
      <c r="F29" s="49"/>
      <c r="G29" s="49"/>
      <c r="H29" s="49"/>
      <c r="I29" s="49"/>
      <c r="J29" s="49"/>
      <c r="K29" s="51"/>
      <c r="L29" s="227"/>
      <c r="M29" s="49"/>
      <c r="N29" s="272"/>
      <c r="O29" s="272"/>
      <c r="P29" s="272"/>
      <c r="Q29" s="272"/>
      <c r="R29" s="182"/>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4"/>
      <c r="AT29" s="118"/>
      <c r="AU29" s="1"/>
    </row>
    <row r="30" spans="1:58" ht="7.5" customHeight="1">
      <c r="A30" s="111"/>
      <c r="B30" s="430"/>
      <c r="C30" s="76"/>
      <c r="D30" s="48"/>
      <c r="E30" s="49"/>
      <c r="F30" s="49"/>
      <c r="G30" s="49"/>
      <c r="H30" s="49"/>
      <c r="I30" s="49"/>
      <c r="J30" s="49"/>
      <c r="K30" s="51"/>
      <c r="L30" s="227"/>
      <c r="M30" s="49"/>
      <c r="N30" s="272"/>
      <c r="O30" s="272"/>
      <c r="P30" s="272"/>
      <c r="Q30" s="272"/>
      <c r="R30" s="182"/>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4"/>
      <c r="AT30" s="118"/>
      <c r="AU30" s="1"/>
    </row>
    <row r="31" spans="1:58" ht="5.0999999999999996" customHeight="1">
      <c r="A31" s="111"/>
      <c r="B31" s="430"/>
      <c r="C31" s="76"/>
      <c r="D31" s="54"/>
      <c r="E31" s="50"/>
      <c r="F31" s="50"/>
      <c r="G31" s="50"/>
      <c r="H31" s="50"/>
      <c r="I31" s="50"/>
      <c r="J31" s="50"/>
      <c r="K31" s="51"/>
      <c r="L31" s="50"/>
      <c r="M31" s="50"/>
      <c r="N31" s="55"/>
      <c r="O31" s="55"/>
      <c r="P31" s="55"/>
      <c r="Q31" s="55"/>
      <c r="R31" s="182"/>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4"/>
      <c r="AT31" s="118"/>
      <c r="AU31" s="1"/>
      <c r="BF31" s="104"/>
    </row>
    <row r="32" spans="1:58" ht="7.5" customHeight="1">
      <c r="A32" s="111"/>
      <c r="B32" s="430"/>
      <c r="C32" s="76"/>
      <c r="D32" s="48"/>
      <c r="E32" s="49"/>
      <c r="F32" s="49"/>
      <c r="G32" s="49"/>
      <c r="H32" s="49"/>
      <c r="I32" s="49"/>
      <c r="J32" s="49"/>
      <c r="K32" s="51"/>
      <c r="L32" s="51"/>
      <c r="M32" s="49"/>
      <c r="N32" s="272"/>
      <c r="O32" s="272"/>
      <c r="P32" s="272"/>
      <c r="Q32" s="272"/>
      <c r="R32" s="273" t="s">
        <v>21</v>
      </c>
      <c r="S32" s="274"/>
      <c r="T32" s="274"/>
      <c r="U32" s="274"/>
      <c r="V32" s="274"/>
      <c r="W32" s="274"/>
      <c r="X32" s="274"/>
      <c r="Y32" s="274"/>
      <c r="Z32" s="274"/>
      <c r="AA32" s="274"/>
      <c r="AB32" s="274"/>
      <c r="AC32" s="274"/>
      <c r="AD32" s="274"/>
      <c r="AE32" s="274"/>
      <c r="AF32" s="274"/>
      <c r="AG32" s="274"/>
      <c r="AH32" s="275"/>
      <c r="AI32" s="273" t="s">
        <v>11</v>
      </c>
      <c r="AJ32" s="274"/>
      <c r="AK32" s="274"/>
      <c r="AL32" s="274"/>
      <c r="AM32" s="274"/>
      <c r="AN32" s="274"/>
      <c r="AO32" s="274"/>
      <c r="AP32" s="274"/>
      <c r="AQ32" s="274"/>
      <c r="AR32" s="274"/>
      <c r="AS32" s="279"/>
      <c r="AT32" s="118"/>
      <c r="AU32" s="1"/>
    </row>
    <row r="33" spans="1:58" ht="7.5" customHeight="1">
      <c r="A33" s="111"/>
      <c r="B33" s="430"/>
      <c r="C33" s="76"/>
      <c r="D33" s="48"/>
      <c r="E33" s="49"/>
      <c r="F33" s="49"/>
      <c r="G33" s="49"/>
      <c r="H33" s="49"/>
      <c r="I33" s="49"/>
      <c r="J33" s="49"/>
      <c r="K33" s="51"/>
      <c r="L33" s="51"/>
      <c r="M33" s="49"/>
      <c r="N33" s="272"/>
      <c r="O33" s="272"/>
      <c r="P33" s="272"/>
      <c r="Q33" s="272"/>
      <c r="R33" s="276"/>
      <c r="S33" s="277"/>
      <c r="T33" s="277"/>
      <c r="U33" s="277"/>
      <c r="V33" s="277"/>
      <c r="W33" s="277"/>
      <c r="X33" s="277"/>
      <c r="Y33" s="277"/>
      <c r="Z33" s="277"/>
      <c r="AA33" s="277"/>
      <c r="AB33" s="277"/>
      <c r="AC33" s="277"/>
      <c r="AD33" s="277"/>
      <c r="AE33" s="277"/>
      <c r="AF33" s="277"/>
      <c r="AG33" s="277"/>
      <c r="AH33" s="278"/>
      <c r="AI33" s="276"/>
      <c r="AJ33" s="277"/>
      <c r="AK33" s="277"/>
      <c r="AL33" s="277"/>
      <c r="AM33" s="277"/>
      <c r="AN33" s="277"/>
      <c r="AO33" s="277"/>
      <c r="AP33" s="277"/>
      <c r="AQ33" s="277"/>
      <c r="AR33" s="277"/>
      <c r="AS33" s="280"/>
      <c r="AT33" s="118"/>
      <c r="AU33" s="1"/>
    </row>
    <row r="34" spans="1:58" ht="5.0999999999999996" customHeight="1">
      <c r="A34" s="111"/>
      <c r="B34" s="430"/>
      <c r="C34" s="76"/>
      <c r="D34" s="54"/>
      <c r="E34" s="50"/>
      <c r="F34" s="50"/>
      <c r="G34" s="50"/>
      <c r="H34" s="50"/>
      <c r="I34" s="50"/>
      <c r="J34" s="50"/>
      <c r="K34" s="51"/>
      <c r="L34" s="50"/>
      <c r="M34" s="50"/>
      <c r="N34" s="55"/>
      <c r="O34" s="55"/>
      <c r="P34" s="55"/>
      <c r="Q34" s="55"/>
      <c r="R34" s="223"/>
      <c r="S34" s="224"/>
      <c r="T34" s="224"/>
      <c r="U34" s="224"/>
      <c r="V34" s="224"/>
      <c r="W34" s="224"/>
      <c r="X34" s="224"/>
      <c r="Y34" s="224"/>
      <c r="Z34" s="224"/>
      <c r="AA34" s="224"/>
      <c r="AB34" s="224"/>
      <c r="AC34" s="224"/>
      <c r="AD34" s="224"/>
      <c r="AE34" s="224"/>
      <c r="AF34" s="334" t="s">
        <v>22</v>
      </c>
      <c r="AG34" s="334"/>
      <c r="AH34" s="335"/>
      <c r="AI34" s="338"/>
      <c r="AJ34" s="339"/>
      <c r="AK34" s="339"/>
      <c r="AL34" s="339"/>
      <c r="AM34" s="339"/>
      <c r="AN34" s="339"/>
      <c r="AO34" s="339"/>
      <c r="AP34" s="339"/>
      <c r="AQ34" s="339"/>
      <c r="AR34" s="340" t="s">
        <v>12</v>
      </c>
      <c r="AS34" s="341"/>
      <c r="AT34" s="118"/>
      <c r="AU34" s="1"/>
      <c r="BF34" s="104"/>
    </row>
    <row r="35" spans="1:58" ht="7.5" customHeight="1">
      <c r="A35" s="111"/>
      <c r="B35" s="430"/>
      <c r="C35" s="76"/>
      <c r="D35" s="48"/>
      <c r="E35" s="49"/>
      <c r="F35" s="49"/>
      <c r="G35" s="49"/>
      <c r="H35" s="49"/>
      <c r="I35" s="49"/>
      <c r="J35" s="49"/>
      <c r="K35" s="51"/>
      <c r="L35" s="51"/>
      <c r="M35" s="49"/>
      <c r="N35" s="272"/>
      <c r="O35" s="272"/>
      <c r="P35" s="272"/>
      <c r="Q35" s="272"/>
      <c r="R35" s="223"/>
      <c r="S35" s="224"/>
      <c r="T35" s="224"/>
      <c r="U35" s="224"/>
      <c r="V35" s="224"/>
      <c r="W35" s="224"/>
      <c r="X35" s="224"/>
      <c r="Y35" s="224"/>
      <c r="Z35" s="224"/>
      <c r="AA35" s="224"/>
      <c r="AB35" s="224"/>
      <c r="AC35" s="224"/>
      <c r="AD35" s="224"/>
      <c r="AE35" s="224"/>
      <c r="AF35" s="334"/>
      <c r="AG35" s="334"/>
      <c r="AH35" s="335"/>
      <c r="AI35" s="223"/>
      <c r="AJ35" s="224"/>
      <c r="AK35" s="224"/>
      <c r="AL35" s="224"/>
      <c r="AM35" s="224"/>
      <c r="AN35" s="224"/>
      <c r="AO35" s="224"/>
      <c r="AP35" s="224"/>
      <c r="AQ35" s="224"/>
      <c r="AR35" s="334"/>
      <c r="AS35" s="342"/>
      <c r="AT35" s="118"/>
      <c r="AU35" s="1"/>
    </row>
    <row r="36" spans="1:58" ht="7.5" customHeight="1">
      <c r="A36" s="111"/>
      <c r="B36" s="430"/>
      <c r="C36" s="76"/>
      <c r="D36" s="48"/>
      <c r="E36" s="49"/>
      <c r="F36" s="49"/>
      <c r="G36" s="49"/>
      <c r="H36" s="49"/>
      <c r="I36" s="49"/>
      <c r="J36" s="49"/>
      <c r="K36" s="51"/>
      <c r="L36" s="51"/>
      <c r="M36" s="49"/>
      <c r="N36" s="272"/>
      <c r="O36" s="272"/>
      <c r="P36" s="272"/>
      <c r="Q36" s="272"/>
      <c r="R36" s="223"/>
      <c r="S36" s="224"/>
      <c r="T36" s="224"/>
      <c r="U36" s="224"/>
      <c r="V36" s="224"/>
      <c r="W36" s="224"/>
      <c r="X36" s="224"/>
      <c r="Y36" s="224"/>
      <c r="Z36" s="224"/>
      <c r="AA36" s="224"/>
      <c r="AB36" s="224"/>
      <c r="AC36" s="224"/>
      <c r="AD36" s="224"/>
      <c r="AE36" s="224"/>
      <c r="AF36" s="334"/>
      <c r="AG36" s="334"/>
      <c r="AH36" s="335"/>
      <c r="AI36" s="223"/>
      <c r="AJ36" s="224"/>
      <c r="AK36" s="224"/>
      <c r="AL36" s="224"/>
      <c r="AM36" s="224"/>
      <c r="AN36" s="224"/>
      <c r="AO36" s="224"/>
      <c r="AP36" s="224"/>
      <c r="AQ36" s="224"/>
      <c r="AR36" s="334"/>
      <c r="AS36" s="342"/>
      <c r="AT36" s="118"/>
      <c r="AU36" s="1"/>
    </row>
    <row r="37" spans="1:58" ht="5.0999999999999996" customHeight="1" thickBot="1">
      <c r="A37" s="111"/>
      <c r="B37" s="430"/>
      <c r="C37" s="76"/>
      <c r="D37" s="56"/>
      <c r="E37" s="57"/>
      <c r="F37" s="57"/>
      <c r="G37" s="57"/>
      <c r="H37" s="57"/>
      <c r="I37" s="57"/>
      <c r="J37" s="57"/>
      <c r="K37" s="57"/>
      <c r="L37" s="57"/>
      <c r="M37" s="57"/>
      <c r="N37" s="57"/>
      <c r="O37" s="57"/>
      <c r="P37" s="57"/>
      <c r="Q37" s="57"/>
      <c r="R37" s="225"/>
      <c r="S37" s="226"/>
      <c r="T37" s="226"/>
      <c r="U37" s="226"/>
      <c r="V37" s="226"/>
      <c r="W37" s="226"/>
      <c r="X37" s="226"/>
      <c r="Y37" s="226"/>
      <c r="Z37" s="226"/>
      <c r="AA37" s="226"/>
      <c r="AB37" s="226"/>
      <c r="AC37" s="226"/>
      <c r="AD37" s="226"/>
      <c r="AE37" s="226"/>
      <c r="AF37" s="336"/>
      <c r="AG37" s="336"/>
      <c r="AH37" s="337"/>
      <c r="AI37" s="225"/>
      <c r="AJ37" s="226"/>
      <c r="AK37" s="226"/>
      <c r="AL37" s="226"/>
      <c r="AM37" s="226"/>
      <c r="AN37" s="226"/>
      <c r="AO37" s="226"/>
      <c r="AP37" s="226"/>
      <c r="AQ37" s="226"/>
      <c r="AR37" s="336"/>
      <c r="AS37" s="343"/>
      <c r="AT37" s="118"/>
      <c r="AU37" s="1"/>
      <c r="BF37" s="104"/>
    </row>
    <row r="38" spans="1:58" ht="5.0999999999999996" customHeight="1" thickTop="1" thickBot="1">
      <c r="A38" s="111"/>
      <c r="B38" s="430"/>
      <c r="C38" s="47"/>
      <c r="D38" s="52"/>
      <c r="E38" s="53"/>
      <c r="F38" s="53"/>
      <c r="G38" s="53"/>
      <c r="H38" s="53"/>
      <c r="I38" s="53"/>
      <c r="J38" s="53"/>
      <c r="K38" s="53"/>
      <c r="L38" s="53"/>
      <c r="M38" s="53"/>
      <c r="N38" s="53"/>
      <c r="O38" s="53"/>
      <c r="P38" s="53"/>
      <c r="Q38" s="53"/>
      <c r="R38" s="273" t="s">
        <v>24</v>
      </c>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9"/>
      <c r="AT38" s="118"/>
      <c r="AU38" s="1"/>
    </row>
    <row r="39" spans="1:58" ht="15.6" customHeight="1" thickBot="1">
      <c r="A39" s="111"/>
      <c r="B39" s="430"/>
      <c r="C39" s="47"/>
      <c r="D39" s="48"/>
      <c r="E39" s="49"/>
      <c r="F39" s="49"/>
      <c r="G39" s="49"/>
      <c r="H39" s="49"/>
      <c r="I39" s="440"/>
      <c r="J39" s="441"/>
      <c r="K39" s="51"/>
      <c r="L39" s="51"/>
      <c r="M39" s="49"/>
      <c r="N39" s="51" t="s">
        <v>26</v>
      </c>
      <c r="O39" s="49"/>
      <c r="P39" s="49"/>
      <c r="Q39" s="49"/>
      <c r="R39" s="276"/>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80"/>
      <c r="AT39" s="118"/>
      <c r="AU39" s="1"/>
    </row>
    <row r="40" spans="1:58" ht="5.0999999999999996" customHeight="1">
      <c r="A40" s="111"/>
      <c r="B40" s="430"/>
      <c r="C40" s="76"/>
      <c r="D40" s="54"/>
      <c r="E40" s="50"/>
      <c r="F40" s="50"/>
      <c r="G40" s="50"/>
      <c r="H40" s="50"/>
      <c r="I40" s="59"/>
      <c r="J40" s="59"/>
      <c r="K40" s="51"/>
      <c r="L40" s="50"/>
      <c r="M40" s="50"/>
      <c r="N40" s="177" t="s">
        <v>27</v>
      </c>
      <c r="O40" s="177"/>
      <c r="P40" s="177"/>
      <c r="Q40" s="178"/>
      <c r="R40" s="179"/>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1"/>
      <c r="AT40" s="118"/>
      <c r="AU40" s="1"/>
      <c r="BF40" s="104"/>
    </row>
    <row r="41" spans="1:58" ht="7.5" customHeight="1">
      <c r="A41" s="111"/>
      <c r="B41" s="430"/>
      <c r="C41" s="76"/>
      <c r="D41" s="48"/>
      <c r="E41" s="49"/>
      <c r="F41" s="49"/>
      <c r="G41" s="49"/>
      <c r="H41" s="49"/>
      <c r="I41" s="49"/>
      <c r="J41" s="49"/>
      <c r="K41" s="51"/>
      <c r="L41" s="227"/>
      <c r="M41" s="49"/>
      <c r="N41" s="177"/>
      <c r="O41" s="177"/>
      <c r="P41" s="177"/>
      <c r="Q41" s="178"/>
      <c r="R41" s="182"/>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4"/>
      <c r="AT41" s="118"/>
      <c r="AU41" s="1"/>
    </row>
    <row r="42" spans="1:58" ht="7.5" customHeight="1">
      <c r="A42" s="111"/>
      <c r="B42" s="430"/>
      <c r="C42" s="76"/>
      <c r="D42" s="48"/>
      <c r="E42" s="49"/>
      <c r="F42" s="49"/>
      <c r="G42" s="49"/>
      <c r="H42" s="49"/>
      <c r="I42" s="49"/>
      <c r="J42" s="49"/>
      <c r="K42" s="51"/>
      <c r="L42" s="227"/>
      <c r="M42" s="49"/>
      <c r="N42" s="177"/>
      <c r="O42" s="177"/>
      <c r="P42" s="177"/>
      <c r="Q42" s="178"/>
      <c r="R42" s="182"/>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4"/>
      <c r="AT42" s="118"/>
      <c r="AU42" s="1"/>
    </row>
    <row r="43" spans="1:58" ht="5.0999999999999996" customHeight="1">
      <c r="A43" s="111"/>
      <c r="B43" s="430"/>
      <c r="C43" s="76"/>
      <c r="D43" s="54"/>
      <c r="E43" s="50"/>
      <c r="F43" s="50"/>
      <c r="G43" s="50"/>
      <c r="H43" s="50"/>
      <c r="I43" s="50"/>
      <c r="J43" s="50"/>
      <c r="K43" s="51"/>
      <c r="L43" s="50"/>
      <c r="M43" s="50"/>
      <c r="N43" s="55"/>
      <c r="O43" s="55"/>
      <c r="P43" s="55"/>
      <c r="Q43" s="55"/>
      <c r="R43" s="182"/>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4"/>
      <c r="AT43" s="118"/>
      <c r="AU43" s="1"/>
      <c r="BF43" s="104"/>
    </row>
    <row r="44" spans="1:58" ht="7.5" customHeight="1">
      <c r="A44" s="111"/>
      <c r="B44" s="430"/>
      <c r="C44" s="76"/>
      <c r="D44" s="48"/>
      <c r="E44" s="49"/>
      <c r="F44" s="49"/>
      <c r="G44" s="49"/>
      <c r="H44" s="49"/>
      <c r="I44" s="49"/>
      <c r="J44" s="49"/>
      <c r="K44" s="51"/>
      <c r="L44" s="51"/>
      <c r="M44" s="49"/>
      <c r="N44" s="272"/>
      <c r="O44" s="272"/>
      <c r="P44" s="272"/>
      <c r="Q44" s="272"/>
      <c r="R44" s="273" t="s">
        <v>21</v>
      </c>
      <c r="S44" s="274"/>
      <c r="T44" s="274"/>
      <c r="U44" s="274"/>
      <c r="V44" s="274"/>
      <c r="W44" s="274"/>
      <c r="X44" s="274"/>
      <c r="Y44" s="274"/>
      <c r="Z44" s="274"/>
      <c r="AA44" s="274"/>
      <c r="AB44" s="274"/>
      <c r="AC44" s="274"/>
      <c r="AD44" s="274"/>
      <c r="AE44" s="274"/>
      <c r="AF44" s="274"/>
      <c r="AG44" s="274"/>
      <c r="AH44" s="275"/>
      <c r="AI44" s="273" t="s">
        <v>11</v>
      </c>
      <c r="AJ44" s="274"/>
      <c r="AK44" s="274"/>
      <c r="AL44" s="274"/>
      <c r="AM44" s="274"/>
      <c r="AN44" s="274"/>
      <c r="AO44" s="274"/>
      <c r="AP44" s="274"/>
      <c r="AQ44" s="274"/>
      <c r="AR44" s="274"/>
      <c r="AS44" s="279"/>
      <c r="AT44" s="118"/>
      <c r="AU44" s="1"/>
    </row>
    <row r="45" spans="1:58" ht="7.5" customHeight="1">
      <c r="A45" s="111"/>
      <c r="B45" s="430"/>
      <c r="C45" s="76"/>
      <c r="D45" s="48"/>
      <c r="E45" s="49"/>
      <c r="F45" s="49"/>
      <c r="G45" s="49"/>
      <c r="H45" s="49"/>
      <c r="I45" s="49"/>
      <c r="J45" s="49"/>
      <c r="K45" s="51"/>
      <c r="L45" s="51"/>
      <c r="M45" s="49"/>
      <c r="N45" s="272"/>
      <c r="O45" s="272"/>
      <c r="P45" s="272"/>
      <c r="Q45" s="272"/>
      <c r="R45" s="276"/>
      <c r="S45" s="277"/>
      <c r="T45" s="277"/>
      <c r="U45" s="277"/>
      <c r="V45" s="277"/>
      <c r="W45" s="277"/>
      <c r="X45" s="277"/>
      <c r="Y45" s="277"/>
      <c r="Z45" s="277"/>
      <c r="AA45" s="277"/>
      <c r="AB45" s="277"/>
      <c r="AC45" s="277"/>
      <c r="AD45" s="277"/>
      <c r="AE45" s="277"/>
      <c r="AF45" s="277"/>
      <c r="AG45" s="277"/>
      <c r="AH45" s="278"/>
      <c r="AI45" s="276"/>
      <c r="AJ45" s="277"/>
      <c r="AK45" s="277"/>
      <c r="AL45" s="277"/>
      <c r="AM45" s="277"/>
      <c r="AN45" s="277"/>
      <c r="AO45" s="277"/>
      <c r="AP45" s="277"/>
      <c r="AQ45" s="277"/>
      <c r="AR45" s="277"/>
      <c r="AS45" s="280"/>
      <c r="AT45" s="118"/>
      <c r="AU45" s="1"/>
    </row>
    <row r="46" spans="1:58" ht="5.0999999999999996" customHeight="1">
      <c r="A46" s="111"/>
      <c r="B46" s="430"/>
      <c r="C46" s="76"/>
      <c r="D46" s="54"/>
      <c r="E46" s="50"/>
      <c r="F46" s="50"/>
      <c r="G46" s="50"/>
      <c r="H46" s="50"/>
      <c r="I46" s="50"/>
      <c r="J46" s="50"/>
      <c r="K46" s="51"/>
      <c r="L46" s="50"/>
      <c r="M46" s="50"/>
      <c r="N46" s="55"/>
      <c r="O46" s="55"/>
      <c r="P46" s="55"/>
      <c r="Q46" s="55"/>
      <c r="R46" s="223"/>
      <c r="S46" s="224"/>
      <c r="T46" s="224"/>
      <c r="U46" s="224"/>
      <c r="V46" s="224"/>
      <c r="W46" s="224"/>
      <c r="X46" s="224"/>
      <c r="Y46" s="224"/>
      <c r="Z46" s="224"/>
      <c r="AA46" s="224"/>
      <c r="AB46" s="224"/>
      <c r="AC46" s="224"/>
      <c r="AD46" s="224"/>
      <c r="AE46" s="224"/>
      <c r="AF46" s="334" t="s">
        <v>22</v>
      </c>
      <c r="AG46" s="334"/>
      <c r="AH46" s="335"/>
      <c r="AI46" s="338"/>
      <c r="AJ46" s="339"/>
      <c r="AK46" s="339"/>
      <c r="AL46" s="339"/>
      <c r="AM46" s="339"/>
      <c r="AN46" s="339"/>
      <c r="AO46" s="339"/>
      <c r="AP46" s="339"/>
      <c r="AQ46" s="339"/>
      <c r="AR46" s="340" t="s">
        <v>12</v>
      </c>
      <c r="AS46" s="341"/>
      <c r="AT46" s="118"/>
      <c r="AU46" s="1"/>
      <c r="BF46" s="104"/>
    </row>
    <row r="47" spans="1:58" ht="7.5" customHeight="1">
      <c r="A47" s="111"/>
      <c r="B47" s="430"/>
      <c r="C47" s="76"/>
      <c r="D47" s="48"/>
      <c r="E47" s="49"/>
      <c r="F47" s="49"/>
      <c r="G47" s="49"/>
      <c r="H47" s="49"/>
      <c r="I47" s="49"/>
      <c r="J47" s="49"/>
      <c r="K47" s="51"/>
      <c r="L47" s="51"/>
      <c r="M47" s="49"/>
      <c r="N47" s="272"/>
      <c r="O47" s="272"/>
      <c r="P47" s="272"/>
      <c r="Q47" s="272"/>
      <c r="R47" s="223"/>
      <c r="S47" s="224"/>
      <c r="T47" s="224"/>
      <c r="U47" s="224"/>
      <c r="V47" s="224"/>
      <c r="W47" s="224"/>
      <c r="X47" s="224"/>
      <c r="Y47" s="224"/>
      <c r="Z47" s="224"/>
      <c r="AA47" s="224"/>
      <c r="AB47" s="224"/>
      <c r="AC47" s="224"/>
      <c r="AD47" s="224"/>
      <c r="AE47" s="224"/>
      <c r="AF47" s="334"/>
      <c r="AG47" s="334"/>
      <c r="AH47" s="335"/>
      <c r="AI47" s="223"/>
      <c r="AJ47" s="224"/>
      <c r="AK47" s="224"/>
      <c r="AL47" s="224"/>
      <c r="AM47" s="224"/>
      <c r="AN47" s="224"/>
      <c r="AO47" s="224"/>
      <c r="AP47" s="224"/>
      <c r="AQ47" s="224"/>
      <c r="AR47" s="334"/>
      <c r="AS47" s="342"/>
      <c r="AT47" s="118"/>
      <c r="AU47" s="1"/>
    </row>
    <row r="48" spans="1:58" ht="7.5" customHeight="1">
      <c r="A48" s="111"/>
      <c r="B48" s="430"/>
      <c r="C48" s="76"/>
      <c r="D48" s="48"/>
      <c r="E48" s="49"/>
      <c r="F48" s="49"/>
      <c r="G48" s="49"/>
      <c r="H48" s="49"/>
      <c r="I48" s="49"/>
      <c r="J48" s="49"/>
      <c r="K48" s="51"/>
      <c r="L48" s="51"/>
      <c r="M48" s="49"/>
      <c r="N48" s="272"/>
      <c r="O48" s="272"/>
      <c r="P48" s="272"/>
      <c r="Q48" s="272"/>
      <c r="R48" s="223"/>
      <c r="S48" s="224"/>
      <c r="T48" s="224"/>
      <c r="U48" s="224"/>
      <c r="V48" s="224"/>
      <c r="W48" s="224"/>
      <c r="X48" s="224"/>
      <c r="Y48" s="224"/>
      <c r="Z48" s="224"/>
      <c r="AA48" s="224"/>
      <c r="AB48" s="224"/>
      <c r="AC48" s="224"/>
      <c r="AD48" s="224"/>
      <c r="AE48" s="224"/>
      <c r="AF48" s="334"/>
      <c r="AG48" s="334"/>
      <c r="AH48" s="335"/>
      <c r="AI48" s="223"/>
      <c r="AJ48" s="224"/>
      <c r="AK48" s="224"/>
      <c r="AL48" s="224"/>
      <c r="AM48" s="224"/>
      <c r="AN48" s="224"/>
      <c r="AO48" s="224"/>
      <c r="AP48" s="224"/>
      <c r="AQ48" s="224"/>
      <c r="AR48" s="334"/>
      <c r="AS48" s="342"/>
      <c r="AT48" s="118"/>
      <c r="AU48" s="1"/>
    </row>
    <row r="49" spans="1:58" ht="5.0999999999999996" customHeight="1" thickBot="1">
      <c r="A49" s="111"/>
      <c r="B49" s="430"/>
      <c r="C49" s="76"/>
      <c r="D49" s="56"/>
      <c r="E49" s="57"/>
      <c r="F49" s="57"/>
      <c r="G49" s="57"/>
      <c r="H49" s="57"/>
      <c r="I49" s="57"/>
      <c r="J49" s="57"/>
      <c r="K49" s="57"/>
      <c r="L49" s="57"/>
      <c r="M49" s="57"/>
      <c r="N49" s="57"/>
      <c r="O49" s="57"/>
      <c r="P49" s="57"/>
      <c r="Q49" s="57"/>
      <c r="R49" s="225"/>
      <c r="S49" s="226"/>
      <c r="T49" s="226"/>
      <c r="U49" s="226"/>
      <c r="V49" s="226"/>
      <c r="W49" s="226"/>
      <c r="X49" s="226"/>
      <c r="Y49" s="226"/>
      <c r="Z49" s="226"/>
      <c r="AA49" s="226"/>
      <c r="AB49" s="226"/>
      <c r="AC49" s="226"/>
      <c r="AD49" s="226"/>
      <c r="AE49" s="226"/>
      <c r="AF49" s="336"/>
      <c r="AG49" s="336"/>
      <c r="AH49" s="337"/>
      <c r="AI49" s="225"/>
      <c r="AJ49" s="226"/>
      <c r="AK49" s="226"/>
      <c r="AL49" s="226"/>
      <c r="AM49" s="226"/>
      <c r="AN49" s="226"/>
      <c r="AO49" s="226"/>
      <c r="AP49" s="226"/>
      <c r="AQ49" s="226"/>
      <c r="AR49" s="336"/>
      <c r="AS49" s="343"/>
      <c r="AT49" s="118"/>
      <c r="AU49" s="1"/>
      <c r="BF49" s="104"/>
    </row>
    <row r="50" spans="1:58" ht="13.5" customHeight="1" thickTop="1">
      <c r="A50" s="111"/>
      <c r="B50" s="430"/>
      <c r="C50" s="76"/>
      <c r="D50" s="283" t="s">
        <v>28</v>
      </c>
      <c r="E50" s="284"/>
      <c r="F50" s="284"/>
      <c r="G50" s="284"/>
      <c r="H50" s="284"/>
      <c r="I50" s="284"/>
      <c r="J50" s="284"/>
      <c r="K50" s="284"/>
      <c r="L50" s="284"/>
      <c r="M50" s="284"/>
      <c r="N50" s="284"/>
      <c r="O50" s="284"/>
      <c r="P50" s="284"/>
      <c r="Q50" s="284"/>
      <c r="R50" s="289" t="s">
        <v>29</v>
      </c>
      <c r="S50" s="289"/>
      <c r="T50" s="289"/>
      <c r="U50" s="289"/>
      <c r="V50" s="289"/>
      <c r="W50" s="289"/>
      <c r="X50" s="289"/>
      <c r="Y50" s="289"/>
      <c r="Z50" s="289"/>
      <c r="AA50" s="289"/>
      <c r="AB50" s="289"/>
      <c r="AC50" s="289"/>
      <c r="AD50" s="289"/>
      <c r="AE50" s="289"/>
      <c r="AF50" s="289"/>
      <c r="AG50" s="289"/>
      <c r="AH50" s="289"/>
      <c r="AI50" s="289"/>
      <c r="AJ50" s="289"/>
      <c r="AK50" s="290"/>
      <c r="AL50" s="412"/>
      <c r="AM50" s="413"/>
      <c r="AN50" s="413"/>
      <c r="AO50" s="413"/>
      <c r="AP50" s="413"/>
      <c r="AQ50" s="414"/>
      <c r="AR50" s="187" t="s">
        <v>12</v>
      </c>
      <c r="AS50" s="188"/>
      <c r="AT50" s="118"/>
      <c r="AU50" s="1"/>
      <c r="BF50" s="104"/>
    </row>
    <row r="51" spans="1:58" ht="18" customHeight="1">
      <c r="A51" s="111"/>
      <c r="B51" s="430"/>
      <c r="C51" s="76"/>
      <c r="D51" s="285"/>
      <c r="E51" s="286"/>
      <c r="F51" s="286"/>
      <c r="G51" s="286"/>
      <c r="H51" s="286"/>
      <c r="I51" s="286"/>
      <c r="J51" s="286"/>
      <c r="K51" s="286"/>
      <c r="L51" s="286"/>
      <c r="M51" s="286"/>
      <c r="N51" s="286"/>
      <c r="O51" s="286"/>
      <c r="P51" s="286"/>
      <c r="Q51" s="286"/>
      <c r="R51" s="291"/>
      <c r="S51" s="291"/>
      <c r="T51" s="291"/>
      <c r="U51" s="291"/>
      <c r="V51" s="291"/>
      <c r="W51" s="291"/>
      <c r="X51" s="291"/>
      <c r="Y51" s="291"/>
      <c r="Z51" s="291"/>
      <c r="AA51" s="291"/>
      <c r="AB51" s="291"/>
      <c r="AC51" s="291"/>
      <c r="AD51" s="291"/>
      <c r="AE51" s="291"/>
      <c r="AF51" s="291"/>
      <c r="AG51" s="291"/>
      <c r="AH51" s="291"/>
      <c r="AI51" s="291"/>
      <c r="AJ51" s="291"/>
      <c r="AK51" s="292"/>
      <c r="AL51" s="415"/>
      <c r="AM51" s="416"/>
      <c r="AN51" s="416"/>
      <c r="AO51" s="416"/>
      <c r="AP51" s="416"/>
      <c r="AQ51" s="417"/>
      <c r="AR51" s="189"/>
      <c r="AS51" s="190"/>
      <c r="AT51" s="118"/>
      <c r="AU51" s="1"/>
      <c r="BF51" s="104"/>
    </row>
    <row r="52" spans="1:58" ht="12.6" customHeight="1" thickBot="1">
      <c r="A52" s="111"/>
      <c r="B52" s="430"/>
      <c r="C52" s="76"/>
      <c r="D52" s="287"/>
      <c r="E52" s="288"/>
      <c r="F52" s="288"/>
      <c r="G52" s="288"/>
      <c r="H52" s="288"/>
      <c r="I52" s="288"/>
      <c r="J52" s="288"/>
      <c r="K52" s="288"/>
      <c r="L52" s="288"/>
      <c r="M52" s="288"/>
      <c r="N52" s="288"/>
      <c r="O52" s="288"/>
      <c r="P52" s="288"/>
      <c r="Q52" s="288"/>
      <c r="R52" s="293"/>
      <c r="S52" s="293"/>
      <c r="T52" s="293"/>
      <c r="U52" s="293"/>
      <c r="V52" s="293"/>
      <c r="W52" s="293"/>
      <c r="X52" s="293"/>
      <c r="Y52" s="293"/>
      <c r="Z52" s="293"/>
      <c r="AA52" s="293"/>
      <c r="AB52" s="293"/>
      <c r="AC52" s="293"/>
      <c r="AD52" s="293"/>
      <c r="AE52" s="293"/>
      <c r="AF52" s="293"/>
      <c r="AG52" s="293"/>
      <c r="AH52" s="293"/>
      <c r="AI52" s="293"/>
      <c r="AJ52" s="293"/>
      <c r="AK52" s="294"/>
      <c r="AL52" s="418"/>
      <c r="AM52" s="419"/>
      <c r="AN52" s="419"/>
      <c r="AO52" s="419"/>
      <c r="AP52" s="419"/>
      <c r="AQ52" s="420"/>
      <c r="AR52" s="191"/>
      <c r="AS52" s="192"/>
      <c r="AT52" s="119"/>
      <c r="AU52" s="1"/>
      <c r="BF52" s="104"/>
    </row>
    <row r="53" spans="1:58" ht="18" customHeight="1">
      <c r="A53" s="111"/>
      <c r="B53" s="430"/>
      <c r="C53" s="437" t="s">
        <v>30</v>
      </c>
      <c r="D53" s="438"/>
      <c r="E53" s="43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8"/>
      <c r="AJ53" s="438"/>
      <c r="AK53" s="438"/>
      <c r="AL53" s="438"/>
      <c r="AM53" s="438"/>
      <c r="AN53" s="438"/>
      <c r="AO53" s="438"/>
      <c r="AP53" s="438"/>
      <c r="AQ53" s="438"/>
      <c r="AR53" s="438"/>
      <c r="AS53" s="439"/>
      <c r="AT53" s="119"/>
      <c r="AU53" s="1"/>
      <c r="BF53" s="104"/>
    </row>
    <row r="54" spans="1:58" ht="18" customHeight="1">
      <c r="A54" s="111"/>
      <c r="B54" s="430"/>
      <c r="C54" s="263"/>
      <c r="D54" s="205" t="s">
        <v>31</v>
      </c>
      <c r="E54" s="206"/>
      <c r="F54" s="206"/>
      <c r="G54" s="206"/>
      <c r="H54" s="206"/>
      <c r="I54" s="206"/>
      <c r="J54" s="206"/>
      <c r="K54" s="206"/>
      <c r="L54" s="206"/>
      <c r="M54" s="206"/>
      <c r="N54" s="258"/>
      <c r="O54" s="205" t="s">
        <v>32</v>
      </c>
      <c r="P54" s="206"/>
      <c r="Q54" s="206"/>
      <c r="R54" s="206"/>
      <c r="S54" s="206"/>
      <c r="T54" s="206"/>
      <c r="U54" s="206"/>
      <c r="V54" s="206"/>
      <c r="W54" s="206"/>
      <c r="X54" s="206"/>
      <c r="Y54" s="206"/>
      <c r="Z54" s="206"/>
      <c r="AA54" s="206"/>
      <c r="AB54" s="206"/>
      <c r="AC54" s="206"/>
      <c r="AD54" s="258"/>
      <c r="AE54" s="205" t="s">
        <v>33</v>
      </c>
      <c r="AF54" s="206"/>
      <c r="AG54" s="206"/>
      <c r="AH54" s="206"/>
      <c r="AI54" s="206"/>
      <c r="AJ54" s="205" t="s">
        <v>34</v>
      </c>
      <c r="AK54" s="206"/>
      <c r="AL54" s="206"/>
      <c r="AM54" s="206"/>
      <c r="AN54" s="206"/>
      <c r="AO54" s="206"/>
      <c r="AP54" s="206"/>
      <c r="AQ54" s="206"/>
      <c r="AR54" s="206"/>
      <c r="AS54" s="207"/>
      <c r="AT54" s="119"/>
      <c r="AU54" s="1"/>
      <c r="BF54" s="104"/>
    </row>
    <row r="55" spans="1:58" ht="18" customHeight="1">
      <c r="A55" s="111"/>
      <c r="B55" s="430"/>
      <c r="C55" s="263"/>
      <c r="D55" s="208" t="s">
        <v>35</v>
      </c>
      <c r="E55" s="209"/>
      <c r="F55" s="209"/>
      <c r="G55" s="209"/>
      <c r="H55" s="209"/>
      <c r="I55" s="209"/>
      <c r="J55" s="209"/>
      <c r="K55" s="209"/>
      <c r="L55" s="209"/>
      <c r="M55" s="209"/>
      <c r="N55" s="210"/>
      <c r="O55" s="208" t="s">
        <v>36</v>
      </c>
      <c r="P55" s="209"/>
      <c r="Q55" s="209"/>
      <c r="R55" s="209"/>
      <c r="S55" s="209"/>
      <c r="T55" s="209"/>
      <c r="U55" s="209"/>
      <c r="V55" s="209"/>
      <c r="W55" s="209"/>
      <c r="X55" s="209"/>
      <c r="Y55" s="209"/>
      <c r="Z55" s="209"/>
      <c r="AA55" s="209"/>
      <c r="AB55" s="209"/>
      <c r="AC55" s="209"/>
      <c r="AD55" s="210"/>
      <c r="AE55" s="217" t="s">
        <v>37</v>
      </c>
      <c r="AF55" s="218"/>
      <c r="AG55" s="218"/>
      <c r="AH55" s="218"/>
      <c r="AI55" s="218"/>
      <c r="AJ55" s="219"/>
      <c r="AK55" s="220"/>
      <c r="AL55" s="220"/>
      <c r="AM55" s="220"/>
      <c r="AN55" s="220"/>
      <c r="AO55" s="252" t="s">
        <v>38</v>
      </c>
      <c r="AP55" s="252"/>
      <c r="AQ55" s="252"/>
      <c r="AR55" s="252"/>
      <c r="AS55" s="253"/>
      <c r="AT55" s="119"/>
      <c r="AU55" s="1"/>
      <c r="BF55" s="104"/>
    </row>
    <row r="56" spans="1:58" ht="18" customHeight="1">
      <c r="A56" s="111"/>
      <c r="B56" s="430"/>
      <c r="C56" s="263"/>
      <c r="D56" s="211"/>
      <c r="E56" s="212"/>
      <c r="F56" s="212"/>
      <c r="G56" s="212"/>
      <c r="H56" s="212"/>
      <c r="I56" s="212"/>
      <c r="J56" s="212"/>
      <c r="K56" s="212"/>
      <c r="L56" s="212"/>
      <c r="M56" s="212"/>
      <c r="N56" s="213"/>
      <c r="O56" s="211"/>
      <c r="P56" s="212"/>
      <c r="Q56" s="212"/>
      <c r="R56" s="212"/>
      <c r="S56" s="212"/>
      <c r="T56" s="212"/>
      <c r="U56" s="212"/>
      <c r="V56" s="212"/>
      <c r="W56" s="212"/>
      <c r="X56" s="212"/>
      <c r="Y56" s="212"/>
      <c r="Z56" s="212"/>
      <c r="AA56" s="212"/>
      <c r="AB56" s="212"/>
      <c r="AC56" s="212"/>
      <c r="AD56" s="213"/>
      <c r="AE56" s="254" t="s">
        <v>39</v>
      </c>
      <c r="AF56" s="255"/>
      <c r="AG56" s="255"/>
      <c r="AH56" s="255"/>
      <c r="AI56" s="255"/>
      <c r="AJ56" s="256"/>
      <c r="AK56" s="257"/>
      <c r="AL56" s="257"/>
      <c r="AM56" s="257"/>
      <c r="AN56" s="257"/>
      <c r="AO56" s="268" t="s">
        <v>38</v>
      </c>
      <c r="AP56" s="268"/>
      <c r="AQ56" s="268"/>
      <c r="AR56" s="268"/>
      <c r="AS56" s="269"/>
      <c r="AT56" s="119"/>
      <c r="AU56" s="1"/>
      <c r="BF56" s="104"/>
    </row>
    <row r="57" spans="1:58" ht="18" customHeight="1">
      <c r="A57" s="111"/>
      <c r="B57" s="430"/>
      <c r="C57" s="263"/>
      <c r="D57" s="211"/>
      <c r="E57" s="212"/>
      <c r="F57" s="212"/>
      <c r="G57" s="212"/>
      <c r="H57" s="212"/>
      <c r="I57" s="212"/>
      <c r="J57" s="212"/>
      <c r="K57" s="212"/>
      <c r="L57" s="212"/>
      <c r="M57" s="212"/>
      <c r="N57" s="213"/>
      <c r="O57" s="214"/>
      <c r="P57" s="215"/>
      <c r="Q57" s="215"/>
      <c r="R57" s="215"/>
      <c r="S57" s="215"/>
      <c r="T57" s="215"/>
      <c r="U57" s="215"/>
      <c r="V57" s="215"/>
      <c r="W57" s="215"/>
      <c r="X57" s="215"/>
      <c r="Y57" s="215"/>
      <c r="Z57" s="215"/>
      <c r="AA57" s="215"/>
      <c r="AB57" s="215"/>
      <c r="AC57" s="215"/>
      <c r="AD57" s="216"/>
      <c r="AE57" s="332" t="s">
        <v>40</v>
      </c>
      <c r="AF57" s="333"/>
      <c r="AG57" s="333"/>
      <c r="AH57" s="333"/>
      <c r="AI57" s="333"/>
      <c r="AJ57" s="259"/>
      <c r="AK57" s="260"/>
      <c r="AL57" s="260"/>
      <c r="AM57" s="260"/>
      <c r="AN57" s="260"/>
      <c r="AO57" s="270" t="s">
        <v>38</v>
      </c>
      <c r="AP57" s="270"/>
      <c r="AQ57" s="270"/>
      <c r="AR57" s="270"/>
      <c r="AS57" s="271"/>
      <c r="AT57" s="119"/>
      <c r="AU57" s="1"/>
      <c r="BF57" s="104"/>
    </row>
    <row r="58" spans="1:58" ht="18" customHeight="1">
      <c r="A58" s="111"/>
      <c r="B58" s="430"/>
      <c r="C58" s="263"/>
      <c r="D58" s="211"/>
      <c r="E58" s="212"/>
      <c r="F58" s="212"/>
      <c r="G58" s="212"/>
      <c r="H58" s="212"/>
      <c r="I58" s="212"/>
      <c r="J58" s="212"/>
      <c r="K58" s="212"/>
      <c r="L58" s="212"/>
      <c r="M58" s="212"/>
      <c r="N58" s="213"/>
      <c r="O58" s="208" t="s">
        <v>41</v>
      </c>
      <c r="P58" s="209"/>
      <c r="Q58" s="209"/>
      <c r="R58" s="209"/>
      <c r="S58" s="209"/>
      <c r="T58" s="209"/>
      <c r="U58" s="209"/>
      <c r="V58" s="209"/>
      <c r="W58" s="209"/>
      <c r="X58" s="209"/>
      <c r="Y58" s="209"/>
      <c r="Z58" s="209"/>
      <c r="AA58" s="209"/>
      <c r="AB58" s="209"/>
      <c r="AC58" s="209"/>
      <c r="AD58" s="210"/>
      <c r="AE58" s="217" t="s">
        <v>37</v>
      </c>
      <c r="AF58" s="218"/>
      <c r="AG58" s="218"/>
      <c r="AH58" s="218"/>
      <c r="AI58" s="218"/>
      <c r="AJ58" s="219"/>
      <c r="AK58" s="220"/>
      <c r="AL58" s="220"/>
      <c r="AM58" s="220"/>
      <c r="AN58" s="220"/>
      <c r="AO58" s="252" t="s">
        <v>38</v>
      </c>
      <c r="AP58" s="252"/>
      <c r="AQ58" s="252"/>
      <c r="AR58" s="252"/>
      <c r="AS58" s="253"/>
      <c r="AT58" s="119"/>
      <c r="AU58" s="1"/>
    </row>
    <row r="59" spans="1:58" ht="18" customHeight="1">
      <c r="A59" s="111"/>
      <c r="B59" s="430"/>
      <c r="C59" s="263"/>
      <c r="D59" s="211"/>
      <c r="E59" s="212"/>
      <c r="F59" s="212"/>
      <c r="G59" s="212"/>
      <c r="H59" s="212"/>
      <c r="I59" s="212"/>
      <c r="J59" s="212"/>
      <c r="K59" s="212"/>
      <c r="L59" s="212"/>
      <c r="M59" s="212"/>
      <c r="N59" s="213"/>
      <c r="O59" s="211"/>
      <c r="P59" s="212"/>
      <c r="Q59" s="212"/>
      <c r="R59" s="212"/>
      <c r="S59" s="212"/>
      <c r="T59" s="212"/>
      <c r="U59" s="212"/>
      <c r="V59" s="212"/>
      <c r="W59" s="212"/>
      <c r="X59" s="212"/>
      <c r="Y59" s="212"/>
      <c r="Z59" s="212"/>
      <c r="AA59" s="212"/>
      <c r="AB59" s="212"/>
      <c r="AC59" s="212"/>
      <c r="AD59" s="213"/>
      <c r="AE59" s="254" t="s">
        <v>39</v>
      </c>
      <c r="AF59" s="255"/>
      <c r="AG59" s="255"/>
      <c r="AH59" s="255"/>
      <c r="AI59" s="255"/>
      <c r="AJ59" s="256"/>
      <c r="AK59" s="257"/>
      <c r="AL59" s="257"/>
      <c r="AM59" s="257"/>
      <c r="AN59" s="257"/>
      <c r="AO59" s="268" t="s">
        <v>38</v>
      </c>
      <c r="AP59" s="268"/>
      <c r="AQ59" s="268"/>
      <c r="AR59" s="268"/>
      <c r="AS59" s="269"/>
      <c r="AT59" s="119"/>
      <c r="AU59" s="1"/>
    </row>
    <row r="60" spans="1:58" ht="18" customHeight="1">
      <c r="A60" s="111"/>
      <c r="B60" s="430"/>
      <c r="C60" s="263"/>
      <c r="D60" s="214"/>
      <c r="E60" s="215"/>
      <c r="F60" s="215"/>
      <c r="G60" s="215"/>
      <c r="H60" s="215"/>
      <c r="I60" s="215"/>
      <c r="J60" s="215"/>
      <c r="K60" s="215"/>
      <c r="L60" s="215"/>
      <c r="M60" s="215"/>
      <c r="N60" s="216"/>
      <c r="O60" s="214"/>
      <c r="P60" s="215"/>
      <c r="Q60" s="215"/>
      <c r="R60" s="215"/>
      <c r="S60" s="215"/>
      <c r="T60" s="215"/>
      <c r="U60" s="215"/>
      <c r="V60" s="215"/>
      <c r="W60" s="215"/>
      <c r="X60" s="215"/>
      <c r="Y60" s="215"/>
      <c r="Z60" s="215"/>
      <c r="AA60" s="215"/>
      <c r="AB60" s="215"/>
      <c r="AC60" s="215"/>
      <c r="AD60" s="216"/>
      <c r="AE60" s="332" t="s">
        <v>40</v>
      </c>
      <c r="AF60" s="333"/>
      <c r="AG60" s="333"/>
      <c r="AH60" s="333"/>
      <c r="AI60" s="333"/>
      <c r="AJ60" s="259"/>
      <c r="AK60" s="260"/>
      <c r="AL60" s="260"/>
      <c r="AM60" s="260"/>
      <c r="AN60" s="260"/>
      <c r="AO60" s="270" t="s">
        <v>38</v>
      </c>
      <c r="AP60" s="270"/>
      <c r="AQ60" s="270"/>
      <c r="AR60" s="270"/>
      <c r="AS60" s="271"/>
      <c r="AT60" s="119"/>
      <c r="AU60" s="1"/>
    </row>
    <row r="61" spans="1:58" ht="22.5" customHeight="1">
      <c r="A61" s="111"/>
      <c r="B61" s="430"/>
      <c r="C61" s="263"/>
      <c r="D61" s="261" t="s">
        <v>42</v>
      </c>
      <c r="E61" s="262"/>
      <c r="F61" s="262"/>
      <c r="G61" s="262"/>
      <c r="H61" s="262"/>
      <c r="I61" s="262"/>
      <c r="J61" s="262"/>
      <c r="K61" s="262"/>
      <c r="L61" s="262"/>
      <c r="M61" s="262"/>
      <c r="N61" s="263"/>
      <c r="O61" s="217" t="s">
        <v>36</v>
      </c>
      <c r="P61" s="218"/>
      <c r="Q61" s="218"/>
      <c r="R61" s="218"/>
      <c r="S61" s="218"/>
      <c r="T61" s="218"/>
      <c r="U61" s="218"/>
      <c r="V61" s="218"/>
      <c r="W61" s="218"/>
      <c r="X61" s="218"/>
      <c r="Y61" s="218"/>
      <c r="Z61" s="218"/>
      <c r="AA61" s="218"/>
      <c r="AB61" s="218"/>
      <c r="AC61" s="218"/>
      <c r="AD61" s="267"/>
      <c r="AE61" s="217" t="s">
        <v>43</v>
      </c>
      <c r="AF61" s="218"/>
      <c r="AG61" s="218"/>
      <c r="AH61" s="218"/>
      <c r="AI61" s="218"/>
      <c r="AJ61" s="219"/>
      <c r="AK61" s="220"/>
      <c r="AL61" s="220"/>
      <c r="AM61" s="220"/>
      <c r="AN61" s="220"/>
      <c r="AO61" s="252" t="s">
        <v>38</v>
      </c>
      <c r="AP61" s="252"/>
      <c r="AQ61" s="252"/>
      <c r="AR61" s="252"/>
      <c r="AS61" s="253"/>
      <c r="AT61" s="120"/>
      <c r="AU61" s="1"/>
    </row>
    <row r="62" spans="1:58" ht="21.75" customHeight="1" thickBot="1">
      <c r="A62" s="111"/>
      <c r="B62" s="431"/>
      <c r="C62" s="266"/>
      <c r="D62" s="264"/>
      <c r="E62" s="265"/>
      <c r="F62" s="265"/>
      <c r="G62" s="265"/>
      <c r="H62" s="265"/>
      <c r="I62" s="265"/>
      <c r="J62" s="265"/>
      <c r="K62" s="265"/>
      <c r="L62" s="265"/>
      <c r="M62" s="265"/>
      <c r="N62" s="266"/>
      <c r="O62" s="443" t="s">
        <v>41</v>
      </c>
      <c r="P62" s="444"/>
      <c r="Q62" s="444"/>
      <c r="R62" s="444"/>
      <c r="S62" s="444"/>
      <c r="T62" s="444"/>
      <c r="U62" s="444"/>
      <c r="V62" s="444"/>
      <c r="W62" s="444"/>
      <c r="X62" s="444"/>
      <c r="Y62" s="444"/>
      <c r="Z62" s="444"/>
      <c r="AA62" s="444"/>
      <c r="AB62" s="444"/>
      <c r="AC62" s="444"/>
      <c r="AD62" s="445"/>
      <c r="AE62" s="264" t="s">
        <v>44</v>
      </c>
      <c r="AF62" s="265"/>
      <c r="AG62" s="265"/>
      <c r="AH62" s="265"/>
      <c r="AI62" s="265"/>
      <c r="AJ62" s="410"/>
      <c r="AK62" s="411"/>
      <c r="AL62" s="411"/>
      <c r="AM62" s="411"/>
      <c r="AN62" s="411"/>
      <c r="AO62" s="344" t="s">
        <v>38</v>
      </c>
      <c r="AP62" s="344"/>
      <c r="AQ62" s="344"/>
      <c r="AR62" s="344"/>
      <c r="AS62" s="345"/>
      <c r="AT62" s="121"/>
      <c r="AU62" s="1"/>
    </row>
    <row r="63" spans="1:58" ht="5.0999999999999996" customHeight="1" thickBot="1">
      <c r="A63" s="111"/>
      <c r="B63" s="111"/>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9"/>
      <c r="AF63" s="139"/>
      <c r="AG63" s="139"/>
      <c r="AH63" s="139"/>
      <c r="AI63" s="139"/>
      <c r="AJ63" s="140"/>
      <c r="AK63" s="140"/>
      <c r="AL63" s="140"/>
      <c r="AM63" s="140"/>
      <c r="AN63" s="140"/>
      <c r="AO63" s="141"/>
      <c r="AP63" s="141"/>
      <c r="AQ63" s="141"/>
      <c r="AR63" s="141"/>
      <c r="AS63" s="141"/>
      <c r="AT63" s="120"/>
      <c r="AU63" s="1"/>
    </row>
    <row r="64" spans="1:58" ht="21" customHeight="1">
      <c r="A64" s="111"/>
      <c r="B64" s="446" t="s">
        <v>45</v>
      </c>
      <c r="C64" s="386" t="s">
        <v>290</v>
      </c>
      <c r="D64" s="387"/>
      <c r="E64" s="387"/>
      <c r="F64" s="387"/>
      <c r="G64" s="387"/>
      <c r="H64" s="387"/>
      <c r="I64" s="387"/>
      <c r="J64" s="387"/>
      <c r="K64" s="387"/>
      <c r="L64" s="387"/>
      <c r="M64" s="387"/>
      <c r="N64" s="388"/>
      <c r="O64" s="295" t="s">
        <v>135</v>
      </c>
      <c r="P64" s="296"/>
      <c r="Q64" s="307" t="s">
        <v>48</v>
      </c>
      <c r="R64" s="308"/>
      <c r="S64" s="308"/>
      <c r="T64" s="308"/>
      <c r="U64" s="308"/>
      <c r="V64" s="308"/>
      <c r="W64" s="308"/>
      <c r="X64" s="308"/>
      <c r="Y64" s="308"/>
      <c r="Z64" s="309"/>
      <c r="AA64" s="316" t="s">
        <v>49</v>
      </c>
      <c r="AB64" s="317"/>
      <c r="AC64" s="317"/>
      <c r="AD64" s="317"/>
      <c r="AE64" s="317"/>
      <c r="AF64" s="317"/>
      <c r="AG64" s="317"/>
      <c r="AH64" s="317"/>
      <c r="AI64" s="318"/>
      <c r="AJ64" s="472" t="s">
        <v>50</v>
      </c>
      <c r="AK64" s="473"/>
      <c r="AL64" s="473"/>
      <c r="AM64" s="473"/>
      <c r="AN64" s="473"/>
      <c r="AO64" s="473"/>
      <c r="AP64" s="473"/>
      <c r="AQ64" s="473"/>
      <c r="AR64" s="473"/>
      <c r="AS64" s="474"/>
      <c r="AT64" s="121"/>
      <c r="AU64" s="1"/>
      <c r="AW64" s="105"/>
    </row>
    <row r="65" spans="1:49" ht="16.149999999999999" customHeight="1">
      <c r="A65" s="111"/>
      <c r="B65" s="447"/>
      <c r="C65" s="303"/>
      <c r="D65" s="304"/>
      <c r="E65" s="304"/>
      <c r="F65" s="304"/>
      <c r="G65" s="304"/>
      <c r="H65" s="304"/>
      <c r="I65" s="304"/>
      <c r="J65" s="304"/>
      <c r="K65" s="304"/>
      <c r="L65" s="304"/>
      <c r="M65" s="304"/>
      <c r="N65" s="389"/>
      <c r="O65" s="297"/>
      <c r="P65" s="298"/>
      <c r="Q65" s="310"/>
      <c r="R65" s="311"/>
      <c r="S65" s="311"/>
      <c r="T65" s="311"/>
      <c r="U65" s="311"/>
      <c r="V65" s="311"/>
      <c r="W65" s="311"/>
      <c r="X65" s="311"/>
      <c r="Y65" s="311"/>
      <c r="Z65" s="312"/>
      <c r="AA65" s="319"/>
      <c r="AB65" s="320"/>
      <c r="AC65" s="320"/>
      <c r="AD65" s="320"/>
      <c r="AE65" s="320"/>
      <c r="AF65" s="320"/>
      <c r="AG65" s="320"/>
      <c r="AH65" s="320"/>
      <c r="AI65" s="321"/>
      <c r="AJ65" s="402">
        <f>IF(AND(Q65&gt;0,AA65&gt;0),Q65/AA65,0)</f>
        <v>0</v>
      </c>
      <c r="AK65" s="403"/>
      <c r="AL65" s="403"/>
      <c r="AM65" s="403"/>
      <c r="AN65" s="403"/>
      <c r="AO65" s="403"/>
      <c r="AP65" s="403"/>
      <c r="AQ65" s="406" t="s">
        <v>51</v>
      </c>
      <c r="AR65" s="406"/>
      <c r="AS65" s="407"/>
      <c r="AT65" s="120"/>
      <c r="AU65" s="1" t="s">
        <v>52</v>
      </c>
      <c r="AW65" s="105"/>
    </row>
    <row r="66" spans="1:49" ht="12" customHeight="1">
      <c r="A66" s="111"/>
      <c r="B66" s="447"/>
      <c r="C66" s="303"/>
      <c r="D66" s="304"/>
      <c r="E66" s="304"/>
      <c r="F66" s="304"/>
      <c r="G66" s="304"/>
      <c r="H66" s="304"/>
      <c r="I66" s="304"/>
      <c r="J66" s="304"/>
      <c r="K66" s="304"/>
      <c r="L66" s="304"/>
      <c r="M66" s="304"/>
      <c r="N66" s="389"/>
      <c r="O66" s="299"/>
      <c r="P66" s="300"/>
      <c r="Q66" s="313"/>
      <c r="R66" s="314"/>
      <c r="S66" s="314"/>
      <c r="T66" s="314"/>
      <c r="U66" s="314"/>
      <c r="V66" s="314"/>
      <c r="W66" s="314"/>
      <c r="X66" s="314"/>
      <c r="Y66" s="314"/>
      <c r="Z66" s="315"/>
      <c r="AA66" s="322"/>
      <c r="AB66" s="323"/>
      <c r="AC66" s="323"/>
      <c r="AD66" s="323"/>
      <c r="AE66" s="323"/>
      <c r="AF66" s="323"/>
      <c r="AG66" s="323"/>
      <c r="AH66" s="323"/>
      <c r="AI66" s="324"/>
      <c r="AJ66" s="404"/>
      <c r="AK66" s="405"/>
      <c r="AL66" s="405"/>
      <c r="AM66" s="405"/>
      <c r="AN66" s="405"/>
      <c r="AO66" s="405"/>
      <c r="AP66" s="405"/>
      <c r="AQ66" s="408"/>
      <c r="AR66" s="408"/>
      <c r="AS66" s="409"/>
      <c r="AT66" s="120"/>
      <c r="AU66" s="1"/>
      <c r="AW66" s="105"/>
    </row>
    <row r="67" spans="1:49" ht="21" customHeight="1">
      <c r="A67" s="111"/>
      <c r="B67" s="447"/>
      <c r="C67" s="303"/>
      <c r="D67" s="304"/>
      <c r="E67" s="304"/>
      <c r="F67" s="304"/>
      <c r="G67" s="304"/>
      <c r="H67" s="304"/>
      <c r="I67" s="304"/>
      <c r="J67" s="304"/>
      <c r="K67" s="304"/>
      <c r="L67" s="304"/>
      <c r="M67" s="304"/>
      <c r="N67" s="389"/>
      <c r="O67" s="301" t="s">
        <v>53</v>
      </c>
      <c r="P67" s="302"/>
      <c r="Q67" s="325" t="s">
        <v>371</v>
      </c>
      <c r="R67" s="326"/>
      <c r="S67" s="326"/>
      <c r="T67" s="326"/>
      <c r="U67" s="326"/>
      <c r="V67" s="326"/>
      <c r="W67" s="326"/>
      <c r="X67" s="326"/>
      <c r="Y67" s="326"/>
      <c r="Z67" s="327"/>
      <c r="AA67" s="242" t="s">
        <v>49</v>
      </c>
      <c r="AB67" s="241"/>
      <c r="AC67" s="241"/>
      <c r="AD67" s="241"/>
      <c r="AE67" s="241"/>
      <c r="AF67" s="241"/>
      <c r="AG67" s="241"/>
      <c r="AH67" s="241"/>
      <c r="AI67" s="328"/>
      <c r="AJ67" s="399" t="s">
        <v>54</v>
      </c>
      <c r="AK67" s="400"/>
      <c r="AL67" s="400"/>
      <c r="AM67" s="400"/>
      <c r="AN67" s="400"/>
      <c r="AO67" s="400"/>
      <c r="AP67" s="400"/>
      <c r="AQ67" s="400"/>
      <c r="AR67" s="400"/>
      <c r="AS67" s="401"/>
      <c r="AT67" s="122"/>
      <c r="AU67" s="1"/>
      <c r="AW67" s="106"/>
    </row>
    <row r="68" spans="1:49" ht="15.4" customHeight="1">
      <c r="A68" s="111"/>
      <c r="B68" s="447"/>
      <c r="C68" s="303"/>
      <c r="D68" s="304"/>
      <c r="E68" s="304"/>
      <c r="F68" s="304"/>
      <c r="G68" s="304"/>
      <c r="H68" s="304"/>
      <c r="I68" s="304"/>
      <c r="J68" s="304"/>
      <c r="K68" s="304"/>
      <c r="L68" s="304"/>
      <c r="M68" s="304"/>
      <c r="N68" s="389"/>
      <c r="O68" s="303"/>
      <c r="P68" s="304"/>
      <c r="Q68" s="310"/>
      <c r="R68" s="311"/>
      <c r="S68" s="311"/>
      <c r="T68" s="311"/>
      <c r="U68" s="311"/>
      <c r="V68" s="311"/>
      <c r="W68" s="311"/>
      <c r="X68" s="311"/>
      <c r="Y68" s="311"/>
      <c r="Z68" s="312"/>
      <c r="AA68" s="319"/>
      <c r="AB68" s="320"/>
      <c r="AC68" s="320"/>
      <c r="AD68" s="320"/>
      <c r="AE68" s="320"/>
      <c r="AF68" s="320"/>
      <c r="AG68" s="320"/>
      <c r="AH68" s="320"/>
      <c r="AI68" s="321"/>
      <c r="AJ68" s="402">
        <f>IF(AND(Q68&gt;0,AA68&gt;0),Q68/AA68,0)</f>
        <v>0</v>
      </c>
      <c r="AK68" s="403"/>
      <c r="AL68" s="403"/>
      <c r="AM68" s="403"/>
      <c r="AN68" s="403"/>
      <c r="AO68" s="403"/>
      <c r="AP68" s="403"/>
      <c r="AQ68" s="406" t="s">
        <v>51</v>
      </c>
      <c r="AR68" s="406"/>
      <c r="AS68" s="407"/>
      <c r="AT68" s="120"/>
      <c r="AU68" s="1" t="s">
        <v>52</v>
      </c>
      <c r="AW68" s="105"/>
    </row>
    <row r="69" spans="1:49" ht="15.4" customHeight="1" thickBot="1">
      <c r="A69" s="111"/>
      <c r="B69" s="447"/>
      <c r="C69" s="305"/>
      <c r="D69" s="306"/>
      <c r="E69" s="306"/>
      <c r="F69" s="306"/>
      <c r="G69" s="306"/>
      <c r="H69" s="306"/>
      <c r="I69" s="306"/>
      <c r="J69" s="306"/>
      <c r="K69" s="306"/>
      <c r="L69" s="306"/>
      <c r="M69" s="306"/>
      <c r="N69" s="390"/>
      <c r="O69" s="305"/>
      <c r="P69" s="306"/>
      <c r="Q69" s="313"/>
      <c r="R69" s="314"/>
      <c r="S69" s="314"/>
      <c r="T69" s="314"/>
      <c r="U69" s="314"/>
      <c r="V69" s="314"/>
      <c r="W69" s="314"/>
      <c r="X69" s="314"/>
      <c r="Y69" s="314"/>
      <c r="Z69" s="315"/>
      <c r="AA69" s="329"/>
      <c r="AB69" s="330"/>
      <c r="AC69" s="330"/>
      <c r="AD69" s="330"/>
      <c r="AE69" s="330"/>
      <c r="AF69" s="330"/>
      <c r="AG69" s="330"/>
      <c r="AH69" s="330"/>
      <c r="AI69" s="331"/>
      <c r="AJ69" s="404"/>
      <c r="AK69" s="405"/>
      <c r="AL69" s="405"/>
      <c r="AM69" s="405"/>
      <c r="AN69" s="405"/>
      <c r="AO69" s="405"/>
      <c r="AP69" s="405"/>
      <c r="AQ69" s="408"/>
      <c r="AR69" s="408"/>
      <c r="AS69" s="409"/>
      <c r="AT69" s="120"/>
      <c r="AU69" s="1"/>
      <c r="AW69" s="105"/>
    </row>
    <row r="70" spans="1:49" ht="18" customHeight="1">
      <c r="A70" s="111"/>
      <c r="B70" s="447"/>
      <c r="C70" s="378" t="s">
        <v>55</v>
      </c>
      <c r="D70" s="378"/>
      <c r="E70" s="378"/>
      <c r="F70" s="378"/>
      <c r="G70" s="378"/>
      <c r="H70" s="378"/>
      <c r="I70" s="378"/>
      <c r="J70" s="378"/>
      <c r="K70" s="378"/>
      <c r="L70" s="378"/>
      <c r="M70" s="378"/>
      <c r="N70" s="379"/>
      <c r="O70" s="395" t="s">
        <v>56</v>
      </c>
      <c r="P70" s="384"/>
      <c r="Q70" s="384"/>
      <c r="R70" s="384"/>
      <c r="S70" s="384"/>
      <c r="T70" s="384"/>
      <c r="U70" s="384" t="s">
        <v>43</v>
      </c>
      <c r="V70" s="384" t="s">
        <v>57</v>
      </c>
      <c r="W70" s="384"/>
      <c r="X70" s="384"/>
      <c r="Y70" s="384"/>
      <c r="Z70" s="384"/>
      <c r="AA70" s="384"/>
      <c r="AB70" s="384"/>
      <c r="AC70" s="384"/>
      <c r="AD70" s="382" t="s">
        <v>58</v>
      </c>
      <c r="AE70" s="382"/>
      <c r="AF70" s="384" t="s">
        <v>59</v>
      </c>
      <c r="AG70" s="384"/>
      <c r="AH70" s="384"/>
      <c r="AI70" s="384"/>
      <c r="AJ70" s="242" t="s">
        <v>60</v>
      </c>
      <c r="AK70" s="241"/>
      <c r="AL70" s="241"/>
      <c r="AM70" s="241"/>
      <c r="AN70" s="241"/>
      <c r="AO70" s="241"/>
      <c r="AP70" s="241"/>
      <c r="AQ70" s="241"/>
      <c r="AR70" s="241"/>
      <c r="AS70" s="243"/>
      <c r="AT70" s="123"/>
      <c r="AU70" s="22" t="s">
        <v>61</v>
      </c>
    </row>
    <row r="71" spans="1:49" ht="38.450000000000003" customHeight="1" thickBot="1">
      <c r="A71" s="111"/>
      <c r="B71" s="447"/>
      <c r="C71" s="380"/>
      <c r="D71" s="380"/>
      <c r="E71" s="380"/>
      <c r="F71" s="380"/>
      <c r="G71" s="380"/>
      <c r="H71" s="380"/>
      <c r="I71" s="380"/>
      <c r="J71" s="380"/>
      <c r="K71" s="380"/>
      <c r="L71" s="380"/>
      <c r="M71" s="380"/>
      <c r="N71" s="381"/>
      <c r="O71" s="396"/>
      <c r="P71" s="385"/>
      <c r="Q71" s="385"/>
      <c r="R71" s="385"/>
      <c r="S71" s="385"/>
      <c r="T71" s="385"/>
      <c r="U71" s="385"/>
      <c r="V71" s="385"/>
      <c r="W71" s="385"/>
      <c r="X71" s="385"/>
      <c r="Y71" s="385"/>
      <c r="Z71" s="385"/>
      <c r="AA71" s="385"/>
      <c r="AB71" s="385"/>
      <c r="AC71" s="385"/>
      <c r="AD71" s="383"/>
      <c r="AE71" s="383"/>
      <c r="AF71" s="385"/>
      <c r="AG71" s="385"/>
      <c r="AH71" s="385"/>
      <c r="AI71" s="385"/>
      <c r="AJ71" s="391">
        <f>IFERROR((AJ65-AJ68)*(AL50),"")</f>
        <v>0</v>
      </c>
      <c r="AK71" s="392"/>
      <c r="AL71" s="392"/>
      <c r="AM71" s="392"/>
      <c r="AN71" s="392"/>
      <c r="AO71" s="392"/>
      <c r="AP71" s="392"/>
      <c r="AQ71" s="470" t="s">
        <v>62</v>
      </c>
      <c r="AR71" s="470"/>
      <c r="AS71" s="471"/>
      <c r="AT71" s="123"/>
      <c r="AU71" s="43" t="e">
        <f>(Z65/AJ65-Z68/AJ68)*#REF!</f>
        <v>#DIV/0!</v>
      </c>
    </row>
    <row r="72" spans="1:49" ht="17.25" customHeight="1">
      <c r="A72" s="111"/>
      <c r="B72" s="447"/>
      <c r="C72" s="459" t="s">
        <v>63</v>
      </c>
      <c r="D72" s="459"/>
      <c r="E72" s="459"/>
      <c r="F72" s="459"/>
      <c r="G72" s="459"/>
      <c r="H72" s="459"/>
      <c r="I72" s="459"/>
      <c r="J72" s="459"/>
      <c r="K72" s="459"/>
      <c r="L72" s="459"/>
      <c r="M72" s="459"/>
      <c r="N72" s="460"/>
      <c r="O72" s="463" t="s">
        <v>64</v>
      </c>
      <c r="P72" s="358"/>
      <c r="Q72" s="358"/>
      <c r="R72" s="354" t="s">
        <v>57</v>
      </c>
      <c r="S72" s="354"/>
      <c r="T72" s="354"/>
      <c r="U72" s="354"/>
      <c r="V72" s="354"/>
      <c r="W72" s="354"/>
      <c r="X72" s="354" t="s">
        <v>65</v>
      </c>
      <c r="Y72" s="354"/>
      <c r="Z72" s="354" t="s">
        <v>66</v>
      </c>
      <c r="AA72" s="354"/>
      <c r="AB72" s="354"/>
      <c r="AC72" s="354"/>
      <c r="AD72" s="354"/>
      <c r="AE72" s="354"/>
      <c r="AF72" s="356" t="s">
        <v>58</v>
      </c>
      <c r="AG72" s="356"/>
      <c r="AH72" s="358">
        <v>100</v>
      </c>
      <c r="AI72" s="358"/>
      <c r="AJ72" s="242" t="s">
        <v>67</v>
      </c>
      <c r="AK72" s="241"/>
      <c r="AL72" s="241"/>
      <c r="AM72" s="241"/>
      <c r="AN72" s="241"/>
      <c r="AO72" s="241"/>
      <c r="AP72" s="241"/>
      <c r="AQ72" s="241"/>
      <c r="AR72" s="241"/>
      <c r="AS72" s="243"/>
      <c r="AT72" s="124"/>
      <c r="AU72" s="23" t="s">
        <v>68</v>
      </c>
    </row>
    <row r="73" spans="1:49" ht="37.5" customHeight="1" thickBot="1">
      <c r="A73" s="111"/>
      <c r="B73" s="448"/>
      <c r="C73" s="461"/>
      <c r="D73" s="461"/>
      <c r="E73" s="461"/>
      <c r="F73" s="461"/>
      <c r="G73" s="461"/>
      <c r="H73" s="461"/>
      <c r="I73" s="461"/>
      <c r="J73" s="461"/>
      <c r="K73" s="461"/>
      <c r="L73" s="461"/>
      <c r="M73" s="461"/>
      <c r="N73" s="462"/>
      <c r="O73" s="264"/>
      <c r="P73" s="265"/>
      <c r="Q73" s="265"/>
      <c r="R73" s="355"/>
      <c r="S73" s="355"/>
      <c r="T73" s="355"/>
      <c r="U73" s="355"/>
      <c r="V73" s="355"/>
      <c r="W73" s="355"/>
      <c r="X73" s="355"/>
      <c r="Y73" s="355"/>
      <c r="Z73" s="355"/>
      <c r="AA73" s="355"/>
      <c r="AB73" s="355"/>
      <c r="AC73" s="355"/>
      <c r="AD73" s="355"/>
      <c r="AE73" s="355"/>
      <c r="AF73" s="357"/>
      <c r="AG73" s="357"/>
      <c r="AH73" s="265"/>
      <c r="AI73" s="265"/>
      <c r="AJ73" s="281" t="str">
        <f>IFERROR(ROUNDDOWN(((1-(AJ68/AJ65))*100),1),"")</f>
        <v/>
      </c>
      <c r="AK73" s="282"/>
      <c r="AL73" s="282"/>
      <c r="AM73" s="282"/>
      <c r="AN73" s="282"/>
      <c r="AO73" s="282"/>
      <c r="AP73" s="282"/>
      <c r="AQ73" s="468" t="s">
        <v>69</v>
      </c>
      <c r="AR73" s="468"/>
      <c r="AS73" s="469"/>
      <c r="AT73" s="125"/>
      <c r="AU73" s="44" t="str">
        <f>IFERROR((1-(((Z68/AJ68)/(Z65/AJ65))))*100,"")</f>
        <v/>
      </c>
    </row>
    <row r="74" spans="1:49" ht="15.75" customHeight="1">
      <c r="A74" s="111"/>
      <c r="B74" s="111" t="s">
        <v>70</v>
      </c>
      <c r="C74" s="111" t="s">
        <v>71</v>
      </c>
      <c r="D74" s="133"/>
      <c r="E74" s="133"/>
      <c r="F74" s="133"/>
      <c r="G74" s="133"/>
      <c r="H74" s="133"/>
      <c r="I74" s="133"/>
      <c r="J74" s="133"/>
      <c r="K74" s="133"/>
      <c r="L74" s="133"/>
      <c r="M74" s="133"/>
      <c r="N74" s="133"/>
      <c r="O74" s="134"/>
      <c r="P74" s="134"/>
      <c r="Q74" s="134"/>
      <c r="R74" s="135"/>
      <c r="S74" s="135"/>
      <c r="T74" s="135"/>
      <c r="U74" s="135"/>
      <c r="V74" s="135"/>
      <c r="W74" s="135"/>
      <c r="X74" s="135"/>
      <c r="Y74" s="135"/>
      <c r="Z74" s="135"/>
      <c r="AA74" s="135"/>
      <c r="AB74" s="135"/>
      <c r="AC74" s="135"/>
      <c r="AD74" s="135"/>
      <c r="AE74" s="135"/>
      <c r="AF74" s="136"/>
      <c r="AG74" s="136"/>
      <c r="AH74" s="134"/>
      <c r="AI74" s="134"/>
      <c r="AJ74" s="137"/>
      <c r="AK74" s="137"/>
      <c r="AL74" s="137"/>
      <c r="AM74" s="137"/>
      <c r="AN74" s="137"/>
      <c r="AO74" s="137"/>
      <c r="AP74" s="137"/>
      <c r="AQ74" s="123"/>
      <c r="AR74" s="123"/>
      <c r="AS74" s="123"/>
      <c r="AT74" s="125"/>
      <c r="AU74" s="45"/>
    </row>
    <row r="75" spans="1:49" ht="15.75" customHeight="1">
      <c r="A75" s="111"/>
      <c r="B75" s="111"/>
      <c r="C75" s="111" t="s">
        <v>72</v>
      </c>
      <c r="D75" s="133"/>
      <c r="E75" s="133"/>
      <c r="F75" s="133"/>
      <c r="G75" s="133"/>
      <c r="H75" s="133"/>
      <c r="I75" s="133"/>
      <c r="J75" s="133"/>
      <c r="K75" s="133"/>
      <c r="L75" s="133"/>
      <c r="M75" s="133"/>
      <c r="N75" s="133"/>
      <c r="O75" s="134"/>
      <c r="P75" s="134"/>
      <c r="Q75" s="134"/>
      <c r="R75" s="135"/>
      <c r="S75" s="135"/>
      <c r="T75" s="135"/>
      <c r="U75" s="135"/>
      <c r="V75" s="135"/>
      <c r="W75" s="135"/>
      <c r="X75" s="135"/>
      <c r="Y75" s="135"/>
      <c r="Z75" s="135"/>
      <c r="AA75" s="135"/>
      <c r="AB75" s="135"/>
      <c r="AC75" s="135"/>
      <c r="AD75" s="135"/>
      <c r="AE75" s="135"/>
      <c r="AF75" s="136"/>
      <c r="AG75" s="136"/>
      <c r="AH75" s="134"/>
      <c r="AI75" s="134"/>
      <c r="AJ75" s="137"/>
      <c r="AK75" s="137"/>
      <c r="AL75" s="137"/>
      <c r="AM75" s="137"/>
      <c r="AN75" s="137"/>
      <c r="AO75" s="137"/>
      <c r="AP75" s="137"/>
      <c r="AQ75" s="123"/>
      <c r="AR75" s="123"/>
      <c r="AS75" s="123"/>
      <c r="AT75" s="125"/>
      <c r="AU75" s="45"/>
    </row>
    <row r="76" spans="1:49" ht="15.75" customHeight="1">
      <c r="A76" s="111"/>
      <c r="B76" s="111" t="s">
        <v>73</v>
      </c>
      <c r="C76" s="133"/>
      <c r="D76" s="133"/>
      <c r="E76" s="133"/>
      <c r="F76" s="133"/>
      <c r="G76" s="133"/>
      <c r="H76" s="133"/>
      <c r="I76" s="133"/>
      <c r="J76" s="133"/>
      <c r="K76" s="133"/>
      <c r="L76" s="133"/>
      <c r="M76" s="133"/>
      <c r="N76" s="133"/>
      <c r="O76" s="134"/>
      <c r="P76" s="134"/>
      <c r="Q76" s="134"/>
      <c r="R76" s="135"/>
      <c r="S76" s="135"/>
      <c r="T76" s="135"/>
      <c r="U76" s="135"/>
      <c r="V76" s="135"/>
      <c r="W76" s="135"/>
      <c r="X76" s="135"/>
      <c r="Y76" s="135"/>
      <c r="Z76" s="135"/>
      <c r="AA76" s="135"/>
      <c r="AB76" s="135"/>
      <c r="AC76" s="135"/>
      <c r="AD76" s="135"/>
      <c r="AE76" s="135"/>
      <c r="AF76" s="136"/>
      <c r="AG76" s="136"/>
      <c r="AH76" s="134"/>
      <c r="AI76" s="134"/>
      <c r="AJ76" s="137"/>
      <c r="AK76" s="137"/>
      <c r="AL76" s="137"/>
      <c r="AM76" s="137"/>
      <c r="AN76" s="137"/>
      <c r="AO76" s="137"/>
      <c r="AP76" s="137"/>
      <c r="AQ76" s="123"/>
      <c r="AR76" s="123"/>
      <c r="AS76" s="123"/>
      <c r="AT76" s="125"/>
      <c r="AU76" s="45"/>
    </row>
    <row r="77" spans="1:49" ht="11.25" customHeight="1">
      <c r="A77" s="111"/>
      <c r="B77" s="111"/>
      <c r="C77" s="133"/>
      <c r="D77" s="133"/>
      <c r="E77" s="133"/>
      <c r="F77" s="133"/>
      <c r="G77" s="133"/>
      <c r="H77" s="133"/>
      <c r="I77" s="133"/>
      <c r="J77" s="133"/>
      <c r="K77" s="133"/>
      <c r="L77" s="133"/>
      <c r="M77" s="133"/>
      <c r="N77" s="133"/>
      <c r="O77" s="134"/>
      <c r="P77" s="134"/>
      <c r="Q77" s="134"/>
      <c r="R77" s="135"/>
      <c r="S77" s="135"/>
      <c r="T77" s="135"/>
      <c r="U77" s="135"/>
      <c r="V77" s="135"/>
      <c r="W77" s="135"/>
      <c r="X77" s="135"/>
      <c r="Y77" s="135"/>
      <c r="Z77" s="135"/>
      <c r="AA77" s="135"/>
      <c r="AB77" s="135"/>
      <c r="AC77" s="135"/>
      <c r="AD77" s="135"/>
      <c r="AE77" s="135"/>
      <c r="AF77" s="136"/>
      <c r="AG77" s="136"/>
      <c r="AH77" s="134"/>
      <c r="AI77" s="134"/>
      <c r="AJ77" s="137"/>
      <c r="AK77" s="137"/>
      <c r="AL77" s="137"/>
      <c r="AM77" s="137"/>
      <c r="AN77" s="137"/>
      <c r="AO77" s="137"/>
      <c r="AP77" s="137"/>
      <c r="AQ77" s="123"/>
      <c r="AR77" s="123"/>
      <c r="AS77" s="123"/>
      <c r="AT77" s="125"/>
      <c r="AU77" s="45"/>
    </row>
    <row r="78" spans="1:49" ht="15.75" customHeight="1" thickBot="1">
      <c r="A78" s="111"/>
      <c r="B78" s="111"/>
      <c r="C78" s="133"/>
      <c r="D78" s="133"/>
      <c r="E78" s="133"/>
      <c r="F78" s="133"/>
      <c r="G78" s="133"/>
      <c r="H78" s="133"/>
      <c r="I78" s="133"/>
      <c r="J78" s="133"/>
      <c r="K78" s="133"/>
      <c r="L78" s="133"/>
      <c r="M78" s="133"/>
      <c r="N78" s="133"/>
      <c r="O78" s="134"/>
      <c r="P78" s="134"/>
      <c r="Q78" s="134"/>
      <c r="R78" s="135"/>
      <c r="S78" s="135"/>
      <c r="T78" s="135"/>
      <c r="U78" s="135"/>
      <c r="V78" s="135"/>
      <c r="W78" s="135"/>
      <c r="X78" s="135"/>
      <c r="Y78" s="135"/>
      <c r="Z78" s="135"/>
      <c r="AA78" s="135"/>
      <c r="AB78" s="135"/>
      <c r="AC78" s="135"/>
      <c r="AD78" s="135"/>
      <c r="AE78" s="135"/>
      <c r="AF78" s="136"/>
      <c r="AG78" s="136"/>
      <c r="AH78" s="134"/>
      <c r="AI78" s="134"/>
      <c r="AJ78" s="137"/>
      <c r="AK78" s="137"/>
      <c r="AL78" s="137"/>
      <c r="AM78" s="137"/>
      <c r="AN78" s="137"/>
      <c r="AO78" s="137"/>
      <c r="AP78" s="137"/>
      <c r="AQ78" s="123"/>
      <c r="AR78" s="123"/>
      <c r="AS78" s="123"/>
      <c r="AT78" s="125"/>
      <c r="AU78" s="45"/>
    </row>
    <row r="79" spans="1:49" ht="19.5" thickBot="1">
      <c r="A79" s="111"/>
      <c r="B79" s="193" t="s">
        <v>74</v>
      </c>
      <c r="C79" s="194"/>
      <c r="D79" s="194"/>
      <c r="E79" s="194"/>
      <c r="F79" s="194"/>
      <c r="G79" s="194"/>
      <c r="H79" s="194"/>
      <c r="I79" s="194"/>
      <c r="J79" s="194"/>
      <c r="K79" s="194"/>
      <c r="L79" s="194"/>
      <c r="M79" s="194"/>
      <c r="N79" s="194"/>
      <c r="O79" s="194"/>
      <c r="P79" s="194"/>
      <c r="Q79" s="194"/>
      <c r="R79" s="194"/>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4"/>
      <c r="AQ79" s="194"/>
      <c r="AR79" s="194"/>
      <c r="AS79" s="195"/>
      <c r="AT79" s="117"/>
      <c r="AU79" s="1"/>
    </row>
    <row r="80" spans="1:49" ht="18.95" customHeight="1">
      <c r="A80" s="111"/>
      <c r="B80" s="451" t="s">
        <v>75</v>
      </c>
      <c r="C80" s="453" t="s">
        <v>5</v>
      </c>
      <c r="D80" s="453"/>
      <c r="E80" s="453"/>
      <c r="F80" s="453"/>
      <c r="G80" s="453"/>
      <c r="H80" s="453"/>
      <c r="I80" s="453"/>
      <c r="J80" s="453"/>
      <c r="K80" s="453"/>
      <c r="L80" s="453"/>
      <c r="M80" s="453"/>
      <c r="N80" s="453"/>
      <c r="O80" s="453"/>
      <c r="P80" s="453"/>
      <c r="Q80" s="196" t="str">
        <f>IF($R$6&lt;&gt;"",$R$6,"")</f>
        <v/>
      </c>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7"/>
      <c r="AT80" s="117"/>
      <c r="AU80" s="1"/>
    </row>
    <row r="81" spans="1:49" ht="18.75">
      <c r="A81" s="111"/>
      <c r="B81" s="452"/>
      <c r="C81" s="454" t="s">
        <v>76</v>
      </c>
      <c r="D81" s="454"/>
      <c r="E81" s="454"/>
      <c r="F81" s="454"/>
      <c r="G81" s="454"/>
      <c r="H81" s="454"/>
      <c r="I81" s="454"/>
      <c r="J81" s="454"/>
      <c r="K81" s="454"/>
      <c r="L81" s="454"/>
      <c r="M81" s="454"/>
      <c r="N81" s="454"/>
      <c r="O81" s="454"/>
      <c r="P81" s="454"/>
      <c r="Q81" s="185" t="str">
        <f>IF($R$15&lt;&gt;"",$R$15,"")</f>
        <v/>
      </c>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185"/>
      <c r="AQ81" s="185"/>
      <c r="AR81" s="185"/>
      <c r="AS81" s="186"/>
      <c r="AT81" s="117"/>
      <c r="AU81" s="1"/>
    </row>
    <row r="82" spans="1:49" ht="18.75">
      <c r="A82" s="111"/>
      <c r="B82" s="452"/>
      <c r="C82" s="454" t="s">
        <v>25</v>
      </c>
      <c r="D82" s="454"/>
      <c r="E82" s="454"/>
      <c r="F82" s="454"/>
      <c r="G82" s="454"/>
      <c r="H82" s="454"/>
      <c r="I82" s="454"/>
      <c r="J82" s="454"/>
      <c r="K82" s="454"/>
      <c r="L82" s="454"/>
      <c r="M82" s="454"/>
      <c r="N82" s="454"/>
      <c r="O82" s="454"/>
      <c r="P82" s="454"/>
      <c r="Q82" s="185" t="str">
        <f>IF($R$28&lt;&gt;"",$R$28,"")</f>
        <v/>
      </c>
      <c r="R82" s="185"/>
      <c r="S82" s="185"/>
      <c r="T82" s="185"/>
      <c r="U82" s="185"/>
      <c r="V82" s="185"/>
      <c r="W82" s="185"/>
      <c r="X82" s="185"/>
      <c r="Y82" s="185"/>
      <c r="Z82" s="185"/>
      <c r="AA82" s="185"/>
      <c r="AB82" s="185"/>
      <c r="AC82" s="185"/>
      <c r="AD82" s="185"/>
      <c r="AE82" s="185"/>
      <c r="AF82" s="185"/>
      <c r="AG82" s="185"/>
      <c r="AH82" s="185"/>
      <c r="AI82" s="185"/>
      <c r="AJ82" s="185"/>
      <c r="AK82" s="185"/>
      <c r="AL82" s="185"/>
      <c r="AM82" s="185"/>
      <c r="AN82" s="185"/>
      <c r="AO82" s="185"/>
      <c r="AP82" s="185"/>
      <c r="AQ82" s="185"/>
      <c r="AR82" s="185"/>
      <c r="AS82" s="186"/>
      <c r="AT82" s="117"/>
      <c r="AU82" s="1"/>
    </row>
    <row r="83" spans="1:49" ht="18.75">
      <c r="A83" s="111"/>
      <c r="B83" s="452"/>
      <c r="C83" s="454" t="s">
        <v>77</v>
      </c>
      <c r="D83" s="454"/>
      <c r="E83" s="454"/>
      <c r="F83" s="454"/>
      <c r="G83" s="454"/>
      <c r="H83" s="454"/>
      <c r="I83" s="454"/>
      <c r="J83" s="454"/>
      <c r="K83" s="454"/>
      <c r="L83" s="454"/>
      <c r="M83" s="454"/>
      <c r="N83" s="454"/>
      <c r="O83" s="454"/>
      <c r="P83" s="454"/>
      <c r="Q83" s="467" t="str">
        <f>IF($R$40&lt;&gt;"",$R$40,"")</f>
        <v/>
      </c>
      <c r="R83" s="185"/>
      <c r="S83" s="185"/>
      <c r="T83" s="185"/>
      <c r="U83" s="185"/>
      <c r="V83" s="185"/>
      <c r="W83" s="185"/>
      <c r="X83" s="185"/>
      <c r="Y83" s="185"/>
      <c r="Z83" s="185"/>
      <c r="AA83" s="185"/>
      <c r="AB83" s="185"/>
      <c r="AC83" s="185"/>
      <c r="AD83" s="185"/>
      <c r="AE83" s="185"/>
      <c r="AF83" s="185"/>
      <c r="AG83" s="185"/>
      <c r="AH83" s="185"/>
      <c r="AI83" s="185"/>
      <c r="AJ83" s="185"/>
      <c r="AK83" s="185"/>
      <c r="AL83" s="185"/>
      <c r="AM83" s="185"/>
      <c r="AN83" s="185"/>
      <c r="AO83" s="185"/>
      <c r="AP83" s="185"/>
      <c r="AQ83" s="185"/>
      <c r="AR83" s="185"/>
      <c r="AS83" s="186"/>
      <c r="AT83" s="117"/>
      <c r="AU83" s="1"/>
    </row>
    <row r="84" spans="1:49" ht="24" customHeight="1">
      <c r="A84" s="111"/>
      <c r="B84" s="198" t="s">
        <v>78</v>
      </c>
      <c r="C84" s="175" t="s">
        <v>79</v>
      </c>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5"/>
      <c r="AP84" s="175"/>
      <c r="AQ84" s="175"/>
      <c r="AR84" s="175"/>
      <c r="AS84" s="176"/>
      <c r="AT84" s="126"/>
      <c r="AU84" s="1"/>
      <c r="AW84" s="107"/>
    </row>
    <row r="85" spans="1:49" ht="24" customHeight="1">
      <c r="A85" s="111"/>
      <c r="B85" s="198"/>
      <c r="C85" s="449" t="s">
        <v>280</v>
      </c>
      <c r="D85" s="449"/>
      <c r="E85" s="449"/>
      <c r="F85" s="449"/>
      <c r="G85" s="449"/>
      <c r="H85" s="449"/>
      <c r="I85" s="449"/>
      <c r="J85" s="449"/>
      <c r="K85" s="449"/>
      <c r="L85" s="449"/>
      <c r="M85" s="449"/>
      <c r="N85" s="449"/>
      <c r="O85" s="449"/>
      <c r="P85" s="449"/>
      <c r="Q85" s="449"/>
      <c r="R85" s="449"/>
      <c r="S85" s="449"/>
      <c r="T85" s="449"/>
      <c r="U85" s="449"/>
      <c r="V85" s="449"/>
      <c r="W85" s="449"/>
      <c r="X85" s="449"/>
      <c r="Y85" s="449"/>
      <c r="Z85" s="449"/>
      <c r="AA85" s="449"/>
      <c r="AB85" s="449"/>
      <c r="AC85" s="449"/>
      <c r="AD85" s="449"/>
      <c r="AE85" s="449"/>
      <c r="AF85" s="449"/>
      <c r="AG85" s="449"/>
      <c r="AH85" s="449"/>
      <c r="AI85" s="449"/>
      <c r="AJ85" s="449"/>
      <c r="AK85" s="449"/>
      <c r="AL85" s="449"/>
      <c r="AM85" s="449"/>
      <c r="AN85" s="449"/>
      <c r="AO85" s="449"/>
      <c r="AP85" s="449"/>
      <c r="AQ85" s="449"/>
      <c r="AR85" s="449"/>
      <c r="AS85" s="450"/>
      <c r="AT85" s="126"/>
      <c r="AU85" s="1"/>
      <c r="AW85" s="108"/>
    </row>
    <row r="86" spans="1:49" ht="22.5" customHeight="1">
      <c r="A86" s="111"/>
      <c r="B86" s="198"/>
      <c r="C86" s="244" t="s">
        <v>80</v>
      </c>
      <c r="D86" s="245"/>
      <c r="E86" s="455" t="s">
        <v>81</v>
      </c>
      <c r="F86" s="456"/>
      <c r="G86" s="456"/>
      <c r="H86" s="456"/>
      <c r="I86" s="456"/>
      <c r="J86" s="456"/>
      <c r="K86" s="456"/>
      <c r="L86" s="456"/>
      <c r="M86" s="456"/>
      <c r="N86" s="457"/>
      <c r="O86" s="458"/>
      <c r="P86" s="458"/>
      <c r="Q86" s="458"/>
      <c r="R86" s="458"/>
      <c r="S86" s="458"/>
      <c r="T86" s="458"/>
      <c r="U86" s="458"/>
      <c r="V86" s="458"/>
      <c r="W86" s="458"/>
      <c r="X86" s="458"/>
      <c r="Y86" s="458"/>
      <c r="Z86" s="353" t="s">
        <v>80</v>
      </c>
      <c r="AA86" s="245"/>
      <c r="AB86" s="455" t="s">
        <v>82</v>
      </c>
      <c r="AC86" s="456"/>
      <c r="AD86" s="456"/>
      <c r="AE86" s="456"/>
      <c r="AF86" s="456"/>
      <c r="AG86" s="456"/>
      <c r="AH86" s="456"/>
      <c r="AI86" s="456"/>
      <c r="AJ86" s="464"/>
      <c r="AK86" s="465"/>
      <c r="AL86" s="465"/>
      <c r="AM86" s="465"/>
      <c r="AN86" s="465"/>
      <c r="AO86" s="465"/>
      <c r="AP86" s="465"/>
      <c r="AQ86" s="465"/>
      <c r="AR86" s="465"/>
      <c r="AS86" s="466"/>
      <c r="AT86" s="126"/>
      <c r="AU86" s="1"/>
      <c r="AW86" s="108"/>
    </row>
    <row r="87" spans="1:49" ht="22.5" customHeight="1">
      <c r="A87" s="111"/>
      <c r="B87" s="198"/>
      <c r="C87" s="449" t="s">
        <v>83</v>
      </c>
      <c r="D87" s="449"/>
      <c r="E87" s="449"/>
      <c r="F87" s="449"/>
      <c r="G87" s="449"/>
      <c r="H87" s="449"/>
      <c r="I87" s="449"/>
      <c r="J87" s="449"/>
      <c r="K87" s="449"/>
      <c r="L87" s="449"/>
      <c r="M87" s="449"/>
      <c r="N87" s="449"/>
      <c r="O87" s="449"/>
      <c r="P87" s="449"/>
      <c r="Q87" s="449"/>
      <c r="R87" s="449"/>
      <c r="S87" s="449"/>
      <c r="T87" s="449"/>
      <c r="U87" s="449"/>
      <c r="V87" s="449"/>
      <c r="W87" s="449"/>
      <c r="X87" s="449"/>
      <c r="Y87" s="449"/>
      <c r="Z87" s="449"/>
      <c r="AA87" s="449"/>
      <c r="AB87" s="449"/>
      <c r="AC87" s="449"/>
      <c r="AD87" s="449"/>
      <c r="AE87" s="449"/>
      <c r="AF87" s="449"/>
      <c r="AG87" s="449"/>
      <c r="AH87" s="449"/>
      <c r="AI87" s="449"/>
      <c r="AJ87" s="449"/>
      <c r="AK87" s="449"/>
      <c r="AL87" s="449"/>
      <c r="AM87" s="449"/>
      <c r="AN87" s="449"/>
      <c r="AO87" s="449"/>
      <c r="AP87" s="449"/>
      <c r="AQ87" s="449"/>
      <c r="AR87" s="449"/>
      <c r="AS87" s="450"/>
      <c r="AT87" s="126"/>
      <c r="AU87" s="1"/>
      <c r="AW87" s="108"/>
    </row>
    <row r="88" spans="1:49" ht="22.5" customHeight="1">
      <c r="A88" s="111"/>
      <c r="B88" s="198"/>
      <c r="C88" s="200">
        <v>1</v>
      </c>
      <c r="D88" s="201"/>
      <c r="E88" s="202" t="s">
        <v>84</v>
      </c>
      <c r="F88" s="203"/>
      <c r="G88" s="203"/>
      <c r="H88" s="203"/>
      <c r="I88" s="203"/>
      <c r="J88" s="203"/>
      <c r="K88" s="203"/>
      <c r="L88" s="203"/>
      <c r="M88" s="203"/>
      <c r="N88" s="203"/>
      <c r="O88" s="203"/>
      <c r="P88" s="203"/>
      <c r="Q88" s="203"/>
      <c r="R88" s="203"/>
      <c r="S88" s="203"/>
      <c r="T88" s="203"/>
      <c r="U88" s="203"/>
      <c r="V88" s="203"/>
      <c r="W88" s="203"/>
      <c r="X88" s="203"/>
      <c r="Y88" s="204"/>
      <c r="Z88" s="394">
        <v>1</v>
      </c>
      <c r="AA88" s="201"/>
      <c r="AB88" s="202" t="s">
        <v>84</v>
      </c>
      <c r="AC88" s="203"/>
      <c r="AD88" s="203"/>
      <c r="AE88" s="203"/>
      <c r="AF88" s="203"/>
      <c r="AG88" s="203"/>
      <c r="AH88" s="203"/>
      <c r="AI88" s="203"/>
      <c r="AJ88" s="203"/>
      <c r="AK88" s="203"/>
      <c r="AL88" s="203"/>
      <c r="AM88" s="203"/>
      <c r="AN88" s="203"/>
      <c r="AO88" s="203"/>
      <c r="AP88" s="203"/>
      <c r="AQ88" s="203"/>
      <c r="AR88" s="203"/>
      <c r="AS88" s="393"/>
      <c r="AT88" s="120"/>
      <c r="AU88" s="1"/>
      <c r="AW88" s="108"/>
    </row>
    <row r="89" spans="1:49" ht="22.5" customHeight="1">
      <c r="A89" s="111"/>
      <c r="B89" s="198"/>
      <c r="C89" s="200">
        <v>2</v>
      </c>
      <c r="D89" s="201"/>
      <c r="E89" s="202" t="s">
        <v>85</v>
      </c>
      <c r="F89" s="203"/>
      <c r="G89" s="203"/>
      <c r="H89" s="203"/>
      <c r="I89" s="203"/>
      <c r="J89" s="203"/>
      <c r="K89" s="203"/>
      <c r="L89" s="203"/>
      <c r="M89" s="203"/>
      <c r="N89" s="203"/>
      <c r="O89" s="203"/>
      <c r="P89" s="203"/>
      <c r="Q89" s="203"/>
      <c r="R89" s="203"/>
      <c r="S89" s="203"/>
      <c r="T89" s="203"/>
      <c r="U89" s="203"/>
      <c r="V89" s="203"/>
      <c r="W89" s="203"/>
      <c r="X89" s="203"/>
      <c r="Y89" s="204"/>
      <c r="Z89" s="394">
        <v>2</v>
      </c>
      <c r="AA89" s="201"/>
      <c r="AB89" s="202" t="s">
        <v>85</v>
      </c>
      <c r="AC89" s="203"/>
      <c r="AD89" s="203"/>
      <c r="AE89" s="203"/>
      <c r="AF89" s="203"/>
      <c r="AG89" s="203"/>
      <c r="AH89" s="203"/>
      <c r="AI89" s="203"/>
      <c r="AJ89" s="203"/>
      <c r="AK89" s="203"/>
      <c r="AL89" s="203"/>
      <c r="AM89" s="203"/>
      <c r="AN89" s="203"/>
      <c r="AO89" s="203"/>
      <c r="AP89" s="203"/>
      <c r="AQ89" s="203"/>
      <c r="AR89" s="203"/>
      <c r="AS89" s="393"/>
      <c r="AT89" s="120"/>
      <c r="AU89" s="1"/>
      <c r="AW89" s="108"/>
    </row>
    <row r="90" spans="1:49" ht="22.5" customHeight="1">
      <c r="A90" s="111"/>
      <c r="B90" s="198"/>
      <c r="C90" s="200">
        <v>3</v>
      </c>
      <c r="D90" s="201"/>
      <c r="E90" s="202" t="s">
        <v>86</v>
      </c>
      <c r="F90" s="203"/>
      <c r="G90" s="203"/>
      <c r="H90" s="203"/>
      <c r="I90" s="203"/>
      <c r="J90" s="203"/>
      <c r="K90" s="203"/>
      <c r="L90" s="203"/>
      <c r="M90" s="203"/>
      <c r="N90" s="203"/>
      <c r="O90" s="203"/>
      <c r="P90" s="203"/>
      <c r="Q90" s="203"/>
      <c r="R90" s="203"/>
      <c r="S90" s="203"/>
      <c r="T90" s="203"/>
      <c r="U90" s="203"/>
      <c r="V90" s="203"/>
      <c r="W90" s="203"/>
      <c r="X90" s="203"/>
      <c r="Y90" s="204"/>
      <c r="Z90" s="394">
        <v>3</v>
      </c>
      <c r="AA90" s="201"/>
      <c r="AB90" s="202" t="s">
        <v>86</v>
      </c>
      <c r="AC90" s="203"/>
      <c r="AD90" s="203"/>
      <c r="AE90" s="203"/>
      <c r="AF90" s="203"/>
      <c r="AG90" s="203"/>
      <c r="AH90" s="203"/>
      <c r="AI90" s="203"/>
      <c r="AJ90" s="203"/>
      <c r="AK90" s="203"/>
      <c r="AL90" s="203"/>
      <c r="AM90" s="203"/>
      <c r="AN90" s="203"/>
      <c r="AO90" s="203"/>
      <c r="AP90" s="203"/>
      <c r="AQ90" s="203"/>
      <c r="AR90" s="203"/>
      <c r="AS90" s="393"/>
      <c r="AT90" s="120"/>
      <c r="AU90" s="1"/>
      <c r="AW90" s="108"/>
    </row>
    <row r="91" spans="1:49" ht="24" customHeight="1">
      <c r="A91" s="111"/>
      <c r="B91" s="198"/>
      <c r="C91" s="241" t="s">
        <v>87</v>
      </c>
      <c r="D91" s="241"/>
      <c r="E91" s="241"/>
      <c r="F91" s="241"/>
      <c r="G91" s="241"/>
      <c r="H91" s="241"/>
      <c r="I91" s="241"/>
      <c r="J91" s="241"/>
      <c r="K91" s="241"/>
      <c r="L91" s="241"/>
      <c r="M91" s="241"/>
      <c r="N91" s="241"/>
      <c r="O91" s="241"/>
      <c r="P91" s="241"/>
      <c r="Q91" s="241"/>
      <c r="R91" s="241"/>
      <c r="S91" s="241"/>
      <c r="T91" s="241"/>
      <c r="U91" s="241"/>
      <c r="V91" s="241"/>
      <c r="W91" s="241"/>
      <c r="X91" s="241"/>
      <c r="Y91" s="241"/>
      <c r="Z91" s="242" t="s">
        <v>88</v>
      </c>
      <c r="AA91" s="241"/>
      <c r="AB91" s="241"/>
      <c r="AC91" s="241"/>
      <c r="AD91" s="241"/>
      <c r="AE91" s="241"/>
      <c r="AF91" s="241"/>
      <c r="AG91" s="241"/>
      <c r="AH91" s="241"/>
      <c r="AI91" s="241"/>
      <c r="AJ91" s="241"/>
      <c r="AK91" s="241"/>
      <c r="AL91" s="241"/>
      <c r="AM91" s="241"/>
      <c r="AN91" s="241"/>
      <c r="AO91" s="241"/>
      <c r="AP91" s="241"/>
      <c r="AQ91" s="241"/>
      <c r="AR91" s="241"/>
      <c r="AS91" s="243"/>
      <c r="AT91" s="127"/>
      <c r="AU91" s="1"/>
      <c r="AW91" s="108"/>
    </row>
    <row r="92" spans="1:49" ht="24" customHeight="1">
      <c r="A92" s="111"/>
      <c r="B92" s="198"/>
      <c r="C92" s="244">
        <v>4</v>
      </c>
      <c r="D92" s="245"/>
      <c r="E92" s="246"/>
      <c r="F92" s="246"/>
      <c r="G92" s="246"/>
      <c r="H92" s="246"/>
      <c r="I92" s="246"/>
      <c r="J92" s="246"/>
      <c r="K92" s="246"/>
      <c r="L92" s="246"/>
      <c r="M92" s="246"/>
      <c r="N92" s="246"/>
      <c r="O92" s="246"/>
      <c r="P92" s="246"/>
      <c r="Q92" s="246"/>
      <c r="R92" s="246"/>
      <c r="S92" s="246"/>
      <c r="T92" s="246"/>
      <c r="U92" s="246"/>
      <c r="V92" s="246"/>
      <c r="W92" s="246"/>
      <c r="X92" s="246"/>
      <c r="Y92" s="246"/>
      <c r="Z92" s="247">
        <v>4</v>
      </c>
      <c r="AA92" s="247"/>
      <c r="AB92" s="248"/>
      <c r="AC92" s="249"/>
      <c r="AD92" s="249"/>
      <c r="AE92" s="249"/>
      <c r="AF92" s="249"/>
      <c r="AG92" s="249"/>
      <c r="AH92" s="249"/>
      <c r="AI92" s="249"/>
      <c r="AJ92" s="249"/>
      <c r="AK92" s="249"/>
      <c r="AL92" s="249"/>
      <c r="AM92" s="249"/>
      <c r="AN92" s="249"/>
      <c r="AO92" s="249"/>
      <c r="AP92" s="249"/>
      <c r="AQ92" s="249"/>
      <c r="AR92" s="249"/>
      <c r="AS92" s="250"/>
      <c r="AT92" s="127"/>
      <c r="AU92" s="1"/>
      <c r="AW92" s="108"/>
    </row>
    <row r="93" spans="1:49" ht="24" customHeight="1">
      <c r="A93" s="111"/>
      <c r="B93" s="198"/>
      <c r="C93" s="244">
        <v>5</v>
      </c>
      <c r="D93" s="245"/>
      <c r="E93" s="248"/>
      <c r="F93" s="249"/>
      <c r="G93" s="249"/>
      <c r="H93" s="249"/>
      <c r="I93" s="249"/>
      <c r="J93" s="249"/>
      <c r="K93" s="249"/>
      <c r="L93" s="249"/>
      <c r="M93" s="249"/>
      <c r="N93" s="249"/>
      <c r="O93" s="249"/>
      <c r="P93" s="249"/>
      <c r="Q93" s="249"/>
      <c r="R93" s="249"/>
      <c r="S93" s="249"/>
      <c r="T93" s="249"/>
      <c r="U93" s="249"/>
      <c r="V93" s="249"/>
      <c r="W93" s="249"/>
      <c r="X93" s="249"/>
      <c r="Y93" s="352"/>
      <c r="Z93" s="247">
        <v>5</v>
      </c>
      <c r="AA93" s="247"/>
      <c r="AB93" s="248"/>
      <c r="AC93" s="249"/>
      <c r="AD93" s="249"/>
      <c r="AE93" s="249"/>
      <c r="AF93" s="249"/>
      <c r="AG93" s="249"/>
      <c r="AH93" s="249"/>
      <c r="AI93" s="249"/>
      <c r="AJ93" s="249"/>
      <c r="AK93" s="249"/>
      <c r="AL93" s="249"/>
      <c r="AM93" s="249"/>
      <c r="AN93" s="249"/>
      <c r="AO93" s="249"/>
      <c r="AP93" s="249"/>
      <c r="AQ93" s="249"/>
      <c r="AR93" s="249"/>
      <c r="AS93" s="250"/>
      <c r="AT93" s="127"/>
      <c r="AU93" s="1"/>
      <c r="AW93" s="108"/>
    </row>
    <row r="94" spans="1:49" ht="24" customHeight="1">
      <c r="A94" s="111"/>
      <c r="B94" s="198"/>
      <c r="C94" s="244">
        <v>6</v>
      </c>
      <c r="D94" s="245"/>
      <c r="E94" s="248"/>
      <c r="F94" s="249"/>
      <c r="G94" s="249"/>
      <c r="H94" s="249"/>
      <c r="I94" s="249"/>
      <c r="J94" s="249"/>
      <c r="K94" s="249"/>
      <c r="L94" s="249"/>
      <c r="M94" s="249"/>
      <c r="N94" s="249"/>
      <c r="O94" s="249"/>
      <c r="P94" s="249"/>
      <c r="Q94" s="249"/>
      <c r="R94" s="249"/>
      <c r="S94" s="249"/>
      <c r="T94" s="249"/>
      <c r="U94" s="249"/>
      <c r="V94" s="249"/>
      <c r="W94" s="249"/>
      <c r="X94" s="249"/>
      <c r="Y94" s="249"/>
      <c r="Z94" s="353">
        <v>6</v>
      </c>
      <c r="AA94" s="245"/>
      <c r="AB94" s="248"/>
      <c r="AC94" s="249"/>
      <c r="AD94" s="249"/>
      <c r="AE94" s="249"/>
      <c r="AF94" s="249"/>
      <c r="AG94" s="249"/>
      <c r="AH94" s="249"/>
      <c r="AI94" s="249"/>
      <c r="AJ94" s="249"/>
      <c r="AK94" s="249"/>
      <c r="AL94" s="249"/>
      <c r="AM94" s="249"/>
      <c r="AN94" s="249"/>
      <c r="AO94" s="249"/>
      <c r="AP94" s="249"/>
      <c r="AQ94" s="249"/>
      <c r="AR94" s="249"/>
      <c r="AS94" s="250"/>
      <c r="AT94" s="127"/>
      <c r="AU94" s="1"/>
      <c r="AW94" s="108"/>
    </row>
    <row r="95" spans="1:49" ht="24" customHeight="1">
      <c r="A95" s="111"/>
      <c r="B95" s="198"/>
      <c r="C95" s="244">
        <v>7</v>
      </c>
      <c r="D95" s="245"/>
      <c r="E95" s="248"/>
      <c r="F95" s="249"/>
      <c r="G95" s="249"/>
      <c r="H95" s="249"/>
      <c r="I95" s="249"/>
      <c r="J95" s="249"/>
      <c r="K95" s="249"/>
      <c r="L95" s="249"/>
      <c r="M95" s="249"/>
      <c r="N95" s="249"/>
      <c r="O95" s="249"/>
      <c r="P95" s="249"/>
      <c r="Q95" s="249"/>
      <c r="R95" s="249"/>
      <c r="S95" s="249"/>
      <c r="T95" s="249"/>
      <c r="U95" s="249"/>
      <c r="V95" s="249"/>
      <c r="W95" s="249"/>
      <c r="X95" s="249"/>
      <c r="Y95" s="249"/>
      <c r="Z95" s="353">
        <v>7</v>
      </c>
      <c r="AA95" s="245"/>
      <c r="AB95" s="248"/>
      <c r="AC95" s="249"/>
      <c r="AD95" s="249"/>
      <c r="AE95" s="249"/>
      <c r="AF95" s="249"/>
      <c r="AG95" s="249"/>
      <c r="AH95" s="249"/>
      <c r="AI95" s="249"/>
      <c r="AJ95" s="249"/>
      <c r="AK95" s="249"/>
      <c r="AL95" s="249"/>
      <c r="AM95" s="249"/>
      <c r="AN95" s="249"/>
      <c r="AO95" s="249"/>
      <c r="AP95" s="249"/>
      <c r="AQ95" s="249"/>
      <c r="AR95" s="249"/>
      <c r="AS95" s="250"/>
      <c r="AT95" s="127"/>
      <c r="AU95" s="1"/>
      <c r="AW95" s="108"/>
    </row>
    <row r="96" spans="1:49" ht="24" customHeight="1">
      <c r="A96" s="111"/>
      <c r="B96" s="198"/>
      <c r="C96" s="244">
        <v>8</v>
      </c>
      <c r="D96" s="245"/>
      <c r="E96" s="248"/>
      <c r="F96" s="249"/>
      <c r="G96" s="249"/>
      <c r="H96" s="249"/>
      <c r="I96" s="249"/>
      <c r="J96" s="249"/>
      <c r="K96" s="249"/>
      <c r="L96" s="249"/>
      <c r="M96" s="249"/>
      <c r="N96" s="249"/>
      <c r="O96" s="249"/>
      <c r="P96" s="249"/>
      <c r="Q96" s="249"/>
      <c r="R96" s="249"/>
      <c r="S96" s="249"/>
      <c r="T96" s="249"/>
      <c r="U96" s="249"/>
      <c r="V96" s="249"/>
      <c r="W96" s="249"/>
      <c r="X96" s="249"/>
      <c r="Y96" s="249"/>
      <c r="Z96" s="353">
        <v>8</v>
      </c>
      <c r="AA96" s="245"/>
      <c r="AB96" s="248"/>
      <c r="AC96" s="249"/>
      <c r="AD96" s="249"/>
      <c r="AE96" s="249"/>
      <c r="AF96" s="249"/>
      <c r="AG96" s="249"/>
      <c r="AH96" s="249"/>
      <c r="AI96" s="249"/>
      <c r="AJ96" s="249"/>
      <c r="AK96" s="249"/>
      <c r="AL96" s="249"/>
      <c r="AM96" s="249"/>
      <c r="AN96" s="249"/>
      <c r="AO96" s="249"/>
      <c r="AP96" s="249"/>
      <c r="AQ96" s="249"/>
      <c r="AR96" s="249"/>
      <c r="AS96" s="250"/>
      <c r="AT96" s="128"/>
      <c r="AU96" s="1"/>
      <c r="AW96" s="108"/>
    </row>
    <row r="97" spans="1:52" ht="24" customHeight="1">
      <c r="A97" s="111"/>
      <c r="B97" s="198"/>
      <c r="C97" s="244">
        <v>9</v>
      </c>
      <c r="D97" s="245"/>
      <c r="E97" s="248"/>
      <c r="F97" s="249"/>
      <c r="G97" s="249"/>
      <c r="H97" s="249"/>
      <c r="I97" s="249"/>
      <c r="J97" s="249"/>
      <c r="K97" s="249"/>
      <c r="L97" s="249"/>
      <c r="M97" s="249"/>
      <c r="N97" s="249"/>
      <c r="O97" s="249"/>
      <c r="P97" s="249"/>
      <c r="Q97" s="249"/>
      <c r="R97" s="249"/>
      <c r="S97" s="249"/>
      <c r="T97" s="249"/>
      <c r="U97" s="249"/>
      <c r="V97" s="249"/>
      <c r="W97" s="249"/>
      <c r="X97" s="249"/>
      <c r="Y97" s="249"/>
      <c r="Z97" s="353">
        <v>9</v>
      </c>
      <c r="AA97" s="245"/>
      <c r="AB97" s="248"/>
      <c r="AC97" s="249"/>
      <c r="AD97" s="249"/>
      <c r="AE97" s="249"/>
      <c r="AF97" s="249"/>
      <c r="AG97" s="249"/>
      <c r="AH97" s="249"/>
      <c r="AI97" s="249"/>
      <c r="AJ97" s="249"/>
      <c r="AK97" s="249"/>
      <c r="AL97" s="249"/>
      <c r="AM97" s="249"/>
      <c r="AN97" s="249"/>
      <c r="AO97" s="249"/>
      <c r="AP97" s="249"/>
      <c r="AQ97" s="249"/>
      <c r="AR97" s="249"/>
      <c r="AS97" s="250"/>
      <c r="AT97" s="128"/>
      <c r="AU97" s="1"/>
      <c r="AW97" s="108"/>
    </row>
    <row r="98" spans="1:52" ht="24" customHeight="1">
      <c r="A98" s="111"/>
      <c r="B98" s="198"/>
      <c r="C98" s="366" t="s">
        <v>97</v>
      </c>
      <c r="D98" s="366"/>
      <c r="E98" s="366"/>
      <c r="F98" s="366"/>
      <c r="G98" s="366"/>
      <c r="H98" s="366"/>
      <c r="I98" s="366"/>
      <c r="J98" s="366"/>
      <c r="K98" s="366"/>
      <c r="L98" s="366"/>
      <c r="M98" s="366"/>
      <c r="N98" s="366"/>
      <c r="O98" s="366"/>
      <c r="P98" s="366"/>
      <c r="Q98" s="366"/>
      <c r="R98" s="366"/>
      <c r="S98" s="366"/>
      <c r="T98" s="366"/>
      <c r="U98" s="366"/>
      <c r="V98" s="366"/>
      <c r="W98" s="366"/>
      <c r="X98" s="366"/>
      <c r="Y98" s="366"/>
      <c r="Z98" s="366" t="s">
        <v>97</v>
      </c>
      <c r="AA98" s="366"/>
      <c r="AB98" s="366"/>
      <c r="AC98" s="366"/>
      <c r="AD98" s="366"/>
      <c r="AE98" s="366"/>
      <c r="AF98" s="366"/>
      <c r="AG98" s="366"/>
      <c r="AH98" s="366"/>
      <c r="AI98" s="366"/>
      <c r="AJ98" s="366"/>
      <c r="AK98" s="366"/>
      <c r="AL98" s="366"/>
      <c r="AM98" s="366"/>
      <c r="AN98" s="366"/>
      <c r="AO98" s="366"/>
      <c r="AP98" s="366"/>
      <c r="AQ98" s="366"/>
      <c r="AR98" s="366"/>
      <c r="AS98" s="367"/>
      <c r="AT98" s="129"/>
      <c r="AU98" s="1"/>
      <c r="AW98" s="108"/>
    </row>
    <row r="99" spans="1:52" ht="24" customHeight="1">
      <c r="A99" s="111"/>
      <c r="B99" s="198"/>
      <c r="C99" s="231" t="s">
        <v>98</v>
      </c>
      <c r="D99" s="229"/>
      <c r="E99" s="229"/>
      <c r="F99" s="229"/>
      <c r="G99" s="229"/>
      <c r="H99" s="229"/>
      <c r="I99" s="230"/>
      <c r="J99" s="231" t="s">
        <v>99</v>
      </c>
      <c r="K99" s="229"/>
      <c r="L99" s="229"/>
      <c r="M99" s="229"/>
      <c r="N99" s="229"/>
      <c r="O99" s="229"/>
      <c r="P99" s="229"/>
      <c r="Q99" s="229"/>
      <c r="R99" s="229"/>
      <c r="S99" s="229"/>
      <c r="T99" s="229"/>
      <c r="U99" s="229"/>
      <c r="V99" s="229"/>
      <c r="W99" s="229"/>
      <c r="X99" s="229"/>
      <c r="Y99" s="230"/>
      <c r="Z99" s="231" t="s">
        <v>98</v>
      </c>
      <c r="AA99" s="229"/>
      <c r="AB99" s="230"/>
      <c r="AC99" s="231" t="s">
        <v>99</v>
      </c>
      <c r="AD99" s="229"/>
      <c r="AE99" s="229"/>
      <c r="AF99" s="229"/>
      <c r="AG99" s="229"/>
      <c r="AH99" s="229"/>
      <c r="AI99" s="229"/>
      <c r="AJ99" s="229"/>
      <c r="AK99" s="229"/>
      <c r="AL99" s="229"/>
      <c r="AM99" s="229"/>
      <c r="AN99" s="229"/>
      <c r="AO99" s="229"/>
      <c r="AP99" s="229"/>
      <c r="AQ99" s="229"/>
      <c r="AR99" s="229"/>
      <c r="AS99" s="232"/>
      <c r="AT99" s="129"/>
      <c r="AU99" s="1"/>
      <c r="AW99" s="108"/>
    </row>
    <row r="100" spans="1:52" ht="24" customHeight="1">
      <c r="A100" s="111"/>
      <c r="B100" s="198"/>
      <c r="C100" s="359"/>
      <c r="D100" s="360"/>
      <c r="E100" s="360"/>
      <c r="F100" s="360"/>
      <c r="G100" s="360"/>
      <c r="H100" s="360"/>
      <c r="I100" s="361"/>
      <c r="J100" s="362" t="str">
        <f>IFERROR(VLOOKUP(C100,輸送品目!$B$3:$C$45,2,FALSE),"")</f>
        <v/>
      </c>
      <c r="K100" s="363"/>
      <c r="L100" s="363"/>
      <c r="M100" s="363"/>
      <c r="N100" s="363"/>
      <c r="O100" s="363"/>
      <c r="P100" s="363"/>
      <c r="Q100" s="363"/>
      <c r="R100" s="363"/>
      <c r="S100" s="363"/>
      <c r="T100" s="363"/>
      <c r="U100" s="363"/>
      <c r="V100" s="363"/>
      <c r="W100" s="363"/>
      <c r="X100" s="363"/>
      <c r="Y100" s="365"/>
      <c r="Z100" s="359"/>
      <c r="AA100" s="360"/>
      <c r="AB100" s="361"/>
      <c r="AC100" s="362" t="str">
        <f>IFERROR(VLOOKUP(Z100,輸送品目!$B$3:$C$45,2,FALSE),"")</f>
        <v/>
      </c>
      <c r="AD100" s="363"/>
      <c r="AE100" s="363"/>
      <c r="AF100" s="363"/>
      <c r="AG100" s="363"/>
      <c r="AH100" s="363"/>
      <c r="AI100" s="363"/>
      <c r="AJ100" s="363"/>
      <c r="AK100" s="363"/>
      <c r="AL100" s="363"/>
      <c r="AM100" s="363"/>
      <c r="AN100" s="363"/>
      <c r="AO100" s="363"/>
      <c r="AP100" s="363"/>
      <c r="AQ100" s="363"/>
      <c r="AR100" s="363"/>
      <c r="AS100" s="364"/>
      <c r="AT100" s="129"/>
      <c r="AU100" s="1"/>
      <c r="AW100" s="108"/>
    </row>
    <row r="101" spans="1:52" ht="24" customHeight="1">
      <c r="A101" s="111"/>
      <c r="B101" s="198"/>
      <c r="C101" s="229" t="s">
        <v>100</v>
      </c>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30"/>
      <c r="Z101" s="231" t="s">
        <v>101</v>
      </c>
      <c r="AA101" s="229"/>
      <c r="AB101" s="229"/>
      <c r="AC101" s="229"/>
      <c r="AD101" s="229"/>
      <c r="AE101" s="229"/>
      <c r="AF101" s="229"/>
      <c r="AG101" s="229"/>
      <c r="AH101" s="229"/>
      <c r="AI101" s="229"/>
      <c r="AJ101" s="229"/>
      <c r="AK101" s="229"/>
      <c r="AL101" s="229"/>
      <c r="AM101" s="229"/>
      <c r="AN101" s="229"/>
      <c r="AO101" s="229"/>
      <c r="AP101" s="229"/>
      <c r="AQ101" s="229"/>
      <c r="AR101" s="229"/>
      <c r="AS101" s="232"/>
      <c r="AT101" s="129"/>
      <c r="AU101" s="1"/>
      <c r="AW101" s="108"/>
    </row>
    <row r="102" spans="1:52" ht="66" customHeight="1">
      <c r="A102" s="111"/>
      <c r="B102" s="198"/>
      <c r="C102" s="233"/>
      <c r="D102" s="233"/>
      <c r="E102" s="233"/>
      <c r="F102" s="233"/>
      <c r="G102" s="233"/>
      <c r="H102" s="233"/>
      <c r="I102" s="233"/>
      <c r="J102" s="233"/>
      <c r="K102" s="233"/>
      <c r="L102" s="233"/>
      <c r="M102" s="233"/>
      <c r="N102" s="233"/>
      <c r="O102" s="233"/>
      <c r="P102" s="233"/>
      <c r="Q102" s="233"/>
      <c r="R102" s="233"/>
      <c r="S102" s="233"/>
      <c r="T102" s="233"/>
      <c r="U102" s="233"/>
      <c r="V102" s="233"/>
      <c r="W102" s="233"/>
      <c r="X102" s="233"/>
      <c r="Y102" s="234"/>
      <c r="Z102" s="235"/>
      <c r="AA102" s="236"/>
      <c r="AB102" s="236"/>
      <c r="AC102" s="236"/>
      <c r="AD102" s="236"/>
      <c r="AE102" s="236"/>
      <c r="AF102" s="236"/>
      <c r="AG102" s="236"/>
      <c r="AH102" s="236"/>
      <c r="AI102" s="236"/>
      <c r="AJ102" s="236"/>
      <c r="AK102" s="236"/>
      <c r="AL102" s="236"/>
      <c r="AM102" s="236"/>
      <c r="AN102" s="236"/>
      <c r="AO102" s="236"/>
      <c r="AP102" s="236"/>
      <c r="AQ102" s="236"/>
      <c r="AR102" s="236"/>
      <c r="AS102" s="237"/>
      <c r="AT102" s="129"/>
      <c r="AU102" s="1"/>
    </row>
    <row r="103" spans="1:52" ht="24" customHeight="1">
      <c r="A103" s="111"/>
      <c r="B103" s="198"/>
      <c r="C103" s="238" t="s">
        <v>102</v>
      </c>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9" t="s">
        <v>102</v>
      </c>
      <c r="AA103" s="238"/>
      <c r="AB103" s="238"/>
      <c r="AC103" s="238"/>
      <c r="AD103" s="238"/>
      <c r="AE103" s="238"/>
      <c r="AF103" s="238"/>
      <c r="AG103" s="238"/>
      <c r="AH103" s="238"/>
      <c r="AI103" s="238"/>
      <c r="AJ103" s="238"/>
      <c r="AK103" s="238"/>
      <c r="AL103" s="238"/>
      <c r="AM103" s="238"/>
      <c r="AN103" s="238"/>
      <c r="AO103" s="238"/>
      <c r="AP103" s="238"/>
      <c r="AQ103" s="238"/>
      <c r="AR103" s="238"/>
      <c r="AS103" s="240"/>
      <c r="AT103" s="130"/>
      <c r="AU103" s="1"/>
    </row>
    <row r="104" spans="1:52" ht="24" customHeight="1">
      <c r="A104" s="111"/>
      <c r="B104" s="198"/>
      <c r="C104" s="368"/>
      <c r="D104" s="368"/>
      <c r="E104" s="368"/>
      <c r="F104" s="368"/>
      <c r="G104" s="368"/>
      <c r="H104" s="368"/>
      <c r="I104" s="368"/>
      <c r="J104" s="368"/>
      <c r="K104" s="368"/>
      <c r="L104" s="368"/>
      <c r="M104" s="368"/>
      <c r="N104" s="368"/>
      <c r="O104" s="368"/>
      <c r="P104" s="368"/>
      <c r="Q104" s="368"/>
      <c r="R104" s="368"/>
      <c r="S104" s="368"/>
      <c r="T104" s="368"/>
      <c r="U104" s="368"/>
      <c r="V104" s="368"/>
      <c r="W104" s="368"/>
      <c r="X104" s="368"/>
      <c r="Y104" s="368"/>
      <c r="Z104" s="369"/>
      <c r="AA104" s="368"/>
      <c r="AB104" s="368"/>
      <c r="AC104" s="368"/>
      <c r="AD104" s="368"/>
      <c r="AE104" s="368"/>
      <c r="AF104" s="368"/>
      <c r="AG104" s="368"/>
      <c r="AH104" s="368"/>
      <c r="AI104" s="368"/>
      <c r="AJ104" s="368"/>
      <c r="AK104" s="368"/>
      <c r="AL104" s="368"/>
      <c r="AM104" s="368"/>
      <c r="AN104" s="368"/>
      <c r="AO104" s="368"/>
      <c r="AP104" s="368"/>
      <c r="AQ104" s="368"/>
      <c r="AR104" s="368"/>
      <c r="AS104" s="370"/>
      <c r="AT104" s="130"/>
      <c r="AU104" s="1"/>
    </row>
    <row r="105" spans="1:52" ht="24" customHeight="1">
      <c r="A105" s="111"/>
      <c r="B105" s="198"/>
      <c r="C105" s="369"/>
      <c r="D105" s="368"/>
      <c r="E105" s="368"/>
      <c r="F105" s="368"/>
      <c r="G105" s="368"/>
      <c r="H105" s="368"/>
      <c r="I105" s="368"/>
      <c r="J105" s="368"/>
      <c r="K105" s="368"/>
      <c r="L105" s="368"/>
      <c r="M105" s="368"/>
      <c r="N105" s="368"/>
      <c r="O105" s="368"/>
      <c r="P105" s="368"/>
      <c r="Q105" s="368"/>
      <c r="R105" s="368"/>
      <c r="S105" s="368"/>
      <c r="T105" s="368"/>
      <c r="U105" s="368"/>
      <c r="V105" s="368"/>
      <c r="W105" s="368"/>
      <c r="X105" s="368"/>
      <c r="Y105" s="371"/>
      <c r="Z105" s="369"/>
      <c r="AA105" s="368"/>
      <c r="AB105" s="368"/>
      <c r="AC105" s="368"/>
      <c r="AD105" s="368"/>
      <c r="AE105" s="368"/>
      <c r="AF105" s="368"/>
      <c r="AG105" s="368"/>
      <c r="AH105" s="368"/>
      <c r="AI105" s="368"/>
      <c r="AJ105" s="368"/>
      <c r="AK105" s="368"/>
      <c r="AL105" s="368"/>
      <c r="AM105" s="368"/>
      <c r="AN105" s="368"/>
      <c r="AO105" s="368"/>
      <c r="AP105" s="368"/>
      <c r="AQ105" s="368"/>
      <c r="AR105" s="368"/>
      <c r="AS105" s="370"/>
      <c r="AT105" s="130"/>
      <c r="AU105" s="2"/>
    </row>
    <row r="106" spans="1:52" s="109" customFormat="1" ht="24" customHeight="1">
      <c r="A106" s="111"/>
      <c r="B106" s="198"/>
      <c r="C106" s="372" t="s">
        <v>105</v>
      </c>
      <c r="D106" s="373"/>
      <c r="E106" s="373"/>
      <c r="F106" s="373"/>
      <c r="G106" s="373"/>
      <c r="H106" s="373"/>
      <c r="I106" s="373"/>
      <c r="J106" s="373"/>
      <c r="K106" s="373"/>
      <c r="L106" s="373"/>
      <c r="M106" s="373"/>
      <c r="N106" s="373"/>
      <c r="O106" s="373"/>
      <c r="P106" s="373"/>
      <c r="Q106" s="373"/>
      <c r="R106" s="373"/>
      <c r="S106" s="373"/>
      <c r="T106" s="373"/>
      <c r="U106" s="373"/>
      <c r="V106" s="373"/>
      <c r="W106" s="373"/>
      <c r="X106" s="373"/>
      <c r="Y106" s="373"/>
      <c r="Z106" s="373" t="s">
        <v>105</v>
      </c>
      <c r="AA106" s="373"/>
      <c r="AB106" s="373"/>
      <c r="AC106" s="373"/>
      <c r="AD106" s="373"/>
      <c r="AE106" s="373"/>
      <c r="AF106" s="373"/>
      <c r="AG106" s="373"/>
      <c r="AH106" s="373"/>
      <c r="AI106" s="373"/>
      <c r="AJ106" s="373"/>
      <c r="AK106" s="373"/>
      <c r="AL106" s="373"/>
      <c r="AM106" s="373"/>
      <c r="AN106" s="373"/>
      <c r="AO106" s="373"/>
      <c r="AP106" s="373"/>
      <c r="AQ106" s="373"/>
      <c r="AR106" s="373"/>
      <c r="AS106" s="374"/>
      <c r="AT106" s="131"/>
      <c r="AU106" s="1"/>
    </row>
    <row r="107" spans="1:52" ht="24" customHeight="1" thickBot="1">
      <c r="A107" s="116"/>
      <c r="B107" s="199"/>
      <c r="C107" s="228"/>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8"/>
      <c r="AF107" s="228"/>
      <c r="AG107" s="228"/>
      <c r="AH107" s="228"/>
      <c r="AI107" s="228"/>
      <c r="AJ107" s="228"/>
      <c r="AK107" s="228"/>
      <c r="AL107" s="228"/>
      <c r="AM107" s="228"/>
      <c r="AN107" s="228"/>
      <c r="AO107" s="228"/>
      <c r="AP107" s="228"/>
      <c r="AQ107" s="228"/>
      <c r="AR107" s="228"/>
      <c r="AS107" s="376"/>
      <c r="AT107" s="132"/>
      <c r="AU107" s="30"/>
      <c r="AV107" s="110"/>
      <c r="AW107" s="110"/>
      <c r="AX107" s="110"/>
      <c r="AY107" s="110"/>
      <c r="AZ107" s="110"/>
    </row>
    <row r="108" spans="1:52" ht="15.75" customHeight="1">
      <c r="A108" s="111"/>
      <c r="B108" s="111"/>
      <c r="C108" s="375" t="s">
        <v>500</v>
      </c>
      <c r="D108" s="375"/>
      <c r="E108" s="375"/>
      <c r="F108" s="375"/>
      <c r="G108" s="375"/>
      <c r="H108" s="375"/>
      <c r="I108" s="375"/>
      <c r="J108" s="375"/>
      <c r="K108" s="375"/>
      <c r="L108" s="375"/>
      <c r="M108" s="375"/>
      <c r="N108" s="375"/>
      <c r="O108" s="375"/>
      <c r="P108" s="375"/>
      <c r="Q108" s="375"/>
      <c r="R108" s="375"/>
      <c r="S108" s="375"/>
      <c r="T108" s="375"/>
      <c r="U108" s="375"/>
      <c r="V108" s="375"/>
      <c r="W108" s="375"/>
      <c r="X108" s="375"/>
      <c r="Y108" s="375"/>
      <c r="Z108" s="375"/>
      <c r="AA108" s="375"/>
      <c r="AB108" s="375"/>
      <c r="AC108" s="375"/>
      <c r="AD108" s="375"/>
      <c r="AE108" s="375"/>
      <c r="AF108" s="375"/>
      <c r="AG108" s="375"/>
      <c r="AH108" s="375"/>
      <c r="AI108" s="375"/>
      <c r="AJ108" s="375"/>
      <c r="AK108" s="375"/>
      <c r="AL108" s="375"/>
      <c r="AM108" s="375"/>
      <c r="AN108" s="375"/>
      <c r="AO108" s="375"/>
      <c r="AP108" s="375"/>
      <c r="AQ108" s="375"/>
      <c r="AR108" s="375"/>
      <c r="AS108" s="375"/>
      <c r="AT108" s="112"/>
      <c r="AU108" s="30"/>
      <c r="AV108" s="110"/>
      <c r="AW108" s="110"/>
      <c r="AX108" s="110"/>
      <c r="AY108" s="110"/>
      <c r="AZ108" s="110"/>
    </row>
    <row r="109" spans="1:52" ht="15.75" customHeight="1">
      <c r="A109" s="111"/>
      <c r="B109" s="111"/>
      <c r="C109" s="112"/>
      <c r="D109" s="112"/>
      <c r="E109" s="112" t="s">
        <v>107</v>
      </c>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30"/>
      <c r="AV109" s="110"/>
      <c r="AW109" s="110"/>
      <c r="AX109" s="110"/>
      <c r="AY109" s="110"/>
      <c r="AZ109" s="110"/>
    </row>
    <row r="110" spans="1:52">
      <c r="A110" s="111"/>
      <c r="B110" s="111"/>
      <c r="C110" s="251" t="s">
        <v>108</v>
      </c>
      <c r="D110" s="251"/>
      <c r="E110" s="251"/>
      <c r="F110" s="251"/>
      <c r="G110" s="251"/>
      <c r="H110" s="251"/>
      <c r="I110" s="251"/>
      <c r="J110" s="251"/>
      <c r="K110" s="251"/>
      <c r="L110" s="251"/>
      <c r="M110" s="251"/>
      <c r="N110" s="251"/>
      <c r="O110" s="251"/>
      <c r="P110" s="251"/>
      <c r="Q110" s="251"/>
      <c r="R110" s="251"/>
      <c r="S110" s="251"/>
      <c r="T110" s="251"/>
      <c r="U110" s="251"/>
      <c r="V110" s="251"/>
      <c r="W110" s="251"/>
      <c r="X110" s="251"/>
      <c r="Y110" s="251"/>
      <c r="Z110" s="251"/>
      <c r="AA110" s="251"/>
      <c r="AB110" s="251"/>
      <c r="AC110" s="251"/>
      <c r="AD110" s="251"/>
      <c r="AE110" s="251"/>
      <c r="AF110" s="251"/>
      <c r="AG110" s="251"/>
      <c r="AH110" s="251"/>
      <c r="AI110" s="251"/>
      <c r="AJ110" s="251"/>
      <c r="AK110" s="251"/>
      <c r="AL110" s="251"/>
      <c r="AM110" s="251"/>
      <c r="AN110" s="251"/>
      <c r="AO110" s="251"/>
      <c r="AP110" s="251"/>
      <c r="AQ110" s="251"/>
      <c r="AR110" s="251"/>
      <c r="AS110" s="251"/>
      <c r="AT110" s="251"/>
      <c r="AU110" s="1"/>
    </row>
    <row r="111" spans="1:52">
      <c r="A111" s="111"/>
      <c r="B111" s="111"/>
      <c r="C111" s="113"/>
      <c r="D111" s="113"/>
      <c r="E111" s="112" t="s">
        <v>109</v>
      </c>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
    </row>
    <row r="112" spans="1:52">
      <c r="A112" s="111"/>
      <c r="B112" s="111"/>
      <c r="C112" s="251" t="s">
        <v>110</v>
      </c>
      <c r="D112" s="251"/>
      <c r="E112" s="251"/>
      <c r="F112" s="251"/>
      <c r="G112" s="251"/>
      <c r="H112" s="251"/>
      <c r="I112" s="251"/>
      <c r="J112" s="251"/>
      <c r="K112" s="251"/>
      <c r="L112" s="251"/>
      <c r="M112" s="251"/>
      <c r="N112" s="251"/>
      <c r="O112" s="251"/>
      <c r="P112" s="251"/>
      <c r="Q112" s="251"/>
      <c r="R112" s="251"/>
      <c r="S112" s="251"/>
      <c r="T112" s="251"/>
      <c r="U112" s="251"/>
      <c r="V112" s="251"/>
      <c r="W112" s="251"/>
      <c r="X112" s="251"/>
      <c r="Y112" s="251"/>
      <c r="Z112" s="251"/>
      <c r="AA112" s="251"/>
      <c r="AB112" s="251"/>
      <c r="AC112" s="251"/>
      <c r="AD112" s="251"/>
      <c r="AE112" s="251"/>
      <c r="AF112" s="251"/>
      <c r="AG112" s="251"/>
      <c r="AH112" s="251"/>
      <c r="AI112" s="251"/>
      <c r="AJ112" s="251"/>
      <c r="AK112" s="251"/>
      <c r="AL112" s="251"/>
      <c r="AM112" s="251"/>
      <c r="AN112" s="251"/>
      <c r="AO112" s="251"/>
      <c r="AP112" s="251"/>
      <c r="AQ112" s="251"/>
      <c r="AR112" s="251"/>
      <c r="AS112" s="251"/>
      <c r="AT112" s="111"/>
      <c r="AU112" s="1"/>
    </row>
    <row r="113" spans="1:47">
      <c r="A113" s="111"/>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
    </row>
    <row r="114" spans="1:47">
      <c r="A114" s="111"/>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
    </row>
    <row r="115" spans="1:47" ht="12.75" thickBot="1">
      <c r="A115" s="111"/>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
    </row>
    <row r="116" spans="1:47" ht="27" customHeight="1" thickBot="1">
      <c r="A116" s="111"/>
      <c r="B116" s="114"/>
      <c r="C116" s="115"/>
      <c r="D116" s="222" t="s">
        <v>319</v>
      </c>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115"/>
      <c r="AE116" s="115"/>
      <c r="AF116" s="115"/>
      <c r="AG116" s="115"/>
      <c r="AH116" s="115"/>
      <c r="AI116" s="115"/>
      <c r="AJ116" s="115"/>
      <c r="AK116" s="115"/>
      <c r="AL116" s="115"/>
      <c r="AM116" s="115"/>
      <c r="AN116" s="115"/>
      <c r="AO116" s="115"/>
      <c r="AP116" s="115"/>
      <c r="AQ116" s="115"/>
      <c r="AR116" s="115"/>
      <c r="AS116" s="115"/>
      <c r="AT116" s="115"/>
      <c r="AU116" s="1"/>
    </row>
    <row r="117" spans="1:47">
      <c r="A117" s="111"/>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
    </row>
  </sheetData>
  <sheetProtection algorithmName="SHA-512" hashValue="0LfKsaCpVz6JeDUFgoayPfRA+lyFuY58SPu/QYrCWXdPxyv3WTlX0+HcM1v6Tl9REeM8nzi0/4NQa9tLBUjYRw==" saltValue="X6CnVffnVrgE70ZojeROow==" spinCount="100000" sheet="1" objects="1" scenarios="1" selectLockedCells="1"/>
  <mergeCells count="233">
    <mergeCell ref="B64:B73"/>
    <mergeCell ref="C87:AS87"/>
    <mergeCell ref="B80:B83"/>
    <mergeCell ref="C80:P80"/>
    <mergeCell ref="C81:P81"/>
    <mergeCell ref="C82:P82"/>
    <mergeCell ref="C83:P83"/>
    <mergeCell ref="E86:N86"/>
    <mergeCell ref="O86:Y86"/>
    <mergeCell ref="Z86:AA86"/>
    <mergeCell ref="AB86:AI86"/>
    <mergeCell ref="C72:N73"/>
    <mergeCell ref="O72:Q73"/>
    <mergeCell ref="R72:W73"/>
    <mergeCell ref="X72:Y73"/>
    <mergeCell ref="AJ86:AS86"/>
    <mergeCell ref="C86:D86"/>
    <mergeCell ref="Q83:AS83"/>
    <mergeCell ref="C85:AS85"/>
    <mergeCell ref="AQ73:AS73"/>
    <mergeCell ref="AQ71:AS71"/>
    <mergeCell ref="AJ64:AS64"/>
    <mergeCell ref="V70:AC71"/>
    <mergeCell ref="U70:U71"/>
    <mergeCell ref="B2:AS2"/>
    <mergeCell ref="B3:B62"/>
    <mergeCell ref="C3:AS3"/>
    <mergeCell ref="C6:C25"/>
    <mergeCell ref="AE57:AI57"/>
    <mergeCell ref="O55:AD57"/>
    <mergeCell ref="C53:AS53"/>
    <mergeCell ref="C54:C62"/>
    <mergeCell ref="I39:J39"/>
    <mergeCell ref="I27:J27"/>
    <mergeCell ref="N24:Q24"/>
    <mergeCell ref="R26:AS27"/>
    <mergeCell ref="R28:AS31"/>
    <mergeCell ref="L29:L30"/>
    <mergeCell ref="N29:Q30"/>
    <mergeCell ref="N32:Q33"/>
    <mergeCell ref="AE58:AI58"/>
    <mergeCell ref="O62:AD62"/>
    <mergeCell ref="AI22:AS22"/>
    <mergeCell ref="I14:J14"/>
    <mergeCell ref="N16:Q16"/>
    <mergeCell ref="N18:Q18"/>
    <mergeCell ref="AI32:AS33"/>
    <mergeCell ref="AI34:AQ37"/>
    <mergeCell ref="O70:T71"/>
    <mergeCell ref="AE54:AI54"/>
    <mergeCell ref="AI10:AQ12"/>
    <mergeCell ref="AR10:AS12"/>
    <mergeCell ref="R23:AE25"/>
    <mergeCell ref="I5:J5"/>
    <mergeCell ref="N7:Q7"/>
    <mergeCell ref="N9:Q9"/>
    <mergeCell ref="N11:Q11"/>
    <mergeCell ref="R38:AS39"/>
    <mergeCell ref="AJ67:AS67"/>
    <mergeCell ref="AO59:AS59"/>
    <mergeCell ref="AJ65:AP66"/>
    <mergeCell ref="AQ65:AS66"/>
    <mergeCell ref="AJ68:AP69"/>
    <mergeCell ref="AQ68:AS69"/>
    <mergeCell ref="AE62:AI62"/>
    <mergeCell ref="AJ62:AN62"/>
    <mergeCell ref="AL50:AQ52"/>
    <mergeCell ref="R4:AS5"/>
    <mergeCell ref="R6:AS8"/>
    <mergeCell ref="AI9:AS9"/>
    <mergeCell ref="R9:AH12"/>
    <mergeCell ref="R13:AS14"/>
    <mergeCell ref="C95:D95"/>
    <mergeCell ref="E95:Y95"/>
    <mergeCell ref="Z95:AA95"/>
    <mergeCell ref="AB95:AS95"/>
    <mergeCell ref="C96:D96"/>
    <mergeCell ref="E96:Y96"/>
    <mergeCell ref="Z96:AA96"/>
    <mergeCell ref="AB96:AS96"/>
    <mergeCell ref="N20:Q20"/>
    <mergeCell ref="C70:N71"/>
    <mergeCell ref="AD70:AE71"/>
    <mergeCell ref="AF70:AI71"/>
    <mergeCell ref="C64:N69"/>
    <mergeCell ref="AJ70:AS70"/>
    <mergeCell ref="AJ71:AP71"/>
    <mergeCell ref="AB89:AS89"/>
    <mergeCell ref="AB90:AS90"/>
    <mergeCell ref="C89:D89"/>
    <mergeCell ref="C90:D90"/>
    <mergeCell ref="Z88:AA88"/>
    <mergeCell ref="Z89:AA89"/>
    <mergeCell ref="Z90:AA90"/>
    <mergeCell ref="C93:D93"/>
    <mergeCell ref="AB88:AS88"/>
    <mergeCell ref="C112:AS112"/>
    <mergeCell ref="C104:Y104"/>
    <mergeCell ref="Z104:AS104"/>
    <mergeCell ref="C105:Y105"/>
    <mergeCell ref="Z105:AS105"/>
    <mergeCell ref="C106:Y106"/>
    <mergeCell ref="Z106:AS106"/>
    <mergeCell ref="C108:AS108"/>
    <mergeCell ref="Z107:AS107"/>
    <mergeCell ref="E97:Y97"/>
    <mergeCell ref="AB97:AS97"/>
    <mergeCell ref="C99:I99"/>
    <mergeCell ref="C100:I100"/>
    <mergeCell ref="AC99:AS99"/>
    <mergeCell ref="AC100:AS100"/>
    <mergeCell ref="J99:Y99"/>
    <mergeCell ref="J100:Y100"/>
    <mergeCell ref="C97:D97"/>
    <mergeCell ref="Z97:AA97"/>
    <mergeCell ref="C98:Y98"/>
    <mergeCell ref="Z98:AS98"/>
    <mergeCell ref="Z100:AB100"/>
    <mergeCell ref="Z99:AB99"/>
    <mergeCell ref="E93:Y93"/>
    <mergeCell ref="Z93:AA93"/>
    <mergeCell ref="AB93:AS93"/>
    <mergeCell ref="C94:D94"/>
    <mergeCell ref="E94:Y94"/>
    <mergeCell ref="Z94:AA94"/>
    <mergeCell ref="AB94:AS94"/>
    <mergeCell ref="Z72:AE73"/>
    <mergeCell ref="AF72:AG73"/>
    <mergeCell ref="Q82:AS82"/>
    <mergeCell ref="AH72:AI73"/>
    <mergeCell ref="AR34:AS37"/>
    <mergeCell ref="N35:Q36"/>
    <mergeCell ref="R32:AH33"/>
    <mergeCell ref="R22:AH22"/>
    <mergeCell ref="AR23:AS25"/>
    <mergeCell ref="AI23:AQ25"/>
    <mergeCell ref="AF23:AH25"/>
    <mergeCell ref="R15:AS21"/>
    <mergeCell ref="N22:Q22"/>
    <mergeCell ref="R34:AE37"/>
    <mergeCell ref="AF34:AH37"/>
    <mergeCell ref="N44:Q45"/>
    <mergeCell ref="R44:AH45"/>
    <mergeCell ref="AI44:AS45"/>
    <mergeCell ref="E88:Y88"/>
    <mergeCell ref="AJ72:AS72"/>
    <mergeCell ref="AJ73:AP73"/>
    <mergeCell ref="D50:Q52"/>
    <mergeCell ref="R50:AK52"/>
    <mergeCell ref="O64:P66"/>
    <mergeCell ref="O67:P69"/>
    <mergeCell ref="Q64:Z64"/>
    <mergeCell ref="Q65:Z66"/>
    <mergeCell ref="AA64:AI64"/>
    <mergeCell ref="AA65:AI66"/>
    <mergeCell ref="Q67:Z67"/>
    <mergeCell ref="AA67:AI67"/>
    <mergeCell ref="Q68:Z69"/>
    <mergeCell ref="AA68:AI69"/>
    <mergeCell ref="AE60:AI60"/>
    <mergeCell ref="AF46:AH49"/>
    <mergeCell ref="AI46:AQ49"/>
    <mergeCell ref="AR46:AS49"/>
    <mergeCell ref="N47:Q48"/>
    <mergeCell ref="AO62:AS62"/>
    <mergeCell ref="AJ58:AN58"/>
    <mergeCell ref="AO58:AS58"/>
    <mergeCell ref="AE59:AI59"/>
    <mergeCell ref="AJ59:AN59"/>
    <mergeCell ref="AO55:AS55"/>
    <mergeCell ref="D54:N54"/>
    <mergeCell ref="O54:AD54"/>
    <mergeCell ref="AO61:AS61"/>
    <mergeCell ref="O58:AD60"/>
    <mergeCell ref="AJ60:AN60"/>
    <mergeCell ref="D61:N62"/>
    <mergeCell ref="O61:AD61"/>
    <mergeCell ref="AE61:AI61"/>
    <mergeCell ref="AJ61:AN61"/>
    <mergeCell ref="AE56:AI56"/>
    <mergeCell ref="AJ56:AN56"/>
    <mergeCell ref="AO56:AS56"/>
    <mergeCell ref="AO60:AS60"/>
    <mergeCell ref="AJ57:AN57"/>
    <mergeCell ref="AO57:AS57"/>
    <mergeCell ref="I18:J18"/>
    <mergeCell ref="I20:J20"/>
    <mergeCell ref="I22:J22"/>
    <mergeCell ref="I24:J24"/>
    <mergeCell ref="I7:J7"/>
    <mergeCell ref="I9:J9"/>
    <mergeCell ref="I11:J11"/>
    <mergeCell ref="D116:AC116"/>
    <mergeCell ref="R46:AE49"/>
    <mergeCell ref="L41:L42"/>
    <mergeCell ref="C107:Y107"/>
    <mergeCell ref="C101:Y101"/>
    <mergeCell ref="Z101:AS101"/>
    <mergeCell ref="C102:Y102"/>
    <mergeCell ref="Z102:AS102"/>
    <mergeCell ref="C103:Y103"/>
    <mergeCell ref="Z103:AS103"/>
    <mergeCell ref="C91:Y91"/>
    <mergeCell ref="Z91:AS91"/>
    <mergeCell ref="C92:D92"/>
    <mergeCell ref="E92:Y92"/>
    <mergeCell ref="Z92:AA92"/>
    <mergeCell ref="AB92:AS92"/>
    <mergeCell ref="C110:AT110"/>
    <mergeCell ref="I6:J6"/>
    <mergeCell ref="I8:J8"/>
    <mergeCell ref="I10:J10"/>
    <mergeCell ref="I15:J15"/>
    <mergeCell ref="I17:J17"/>
    <mergeCell ref="I19:J19"/>
    <mergeCell ref="I21:J21"/>
    <mergeCell ref="I23:J23"/>
    <mergeCell ref="C84:AS84"/>
    <mergeCell ref="N40:Q42"/>
    <mergeCell ref="R40:AS43"/>
    <mergeCell ref="Q81:AS81"/>
    <mergeCell ref="AR50:AS52"/>
    <mergeCell ref="B79:AS79"/>
    <mergeCell ref="Q80:AS80"/>
    <mergeCell ref="B84:B107"/>
    <mergeCell ref="C88:D88"/>
    <mergeCell ref="E89:Y89"/>
    <mergeCell ref="E90:Y90"/>
    <mergeCell ref="AJ54:AS54"/>
    <mergeCell ref="D55:N60"/>
    <mergeCell ref="AE55:AI55"/>
    <mergeCell ref="AJ55:AN55"/>
    <mergeCell ref="I16:J16"/>
  </mergeCells>
  <phoneticPr fontId="4"/>
  <conditionalFormatting sqref="AU67">
    <cfRule type="cellIs" dxfId="156" priority="212" operator="lessThan">
      <formula>1</formula>
    </cfRule>
  </conditionalFormatting>
  <conditionalFormatting sqref="AU70">
    <cfRule type="cellIs" dxfId="155" priority="211" operator="lessThan">
      <formula>1</formula>
    </cfRule>
  </conditionalFormatting>
  <conditionalFormatting sqref="AU73:AU78">
    <cfRule type="cellIs" dxfId="154" priority="206" operator="lessThan">
      <formula>1</formula>
    </cfRule>
  </conditionalFormatting>
  <conditionalFormatting sqref="AU71">
    <cfRule type="cellIs" dxfId="153" priority="205" operator="lessThan">
      <formula>1</formula>
    </cfRule>
  </conditionalFormatting>
  <conditionalFormatting sqref="C107:Y107">
    <cfRule type="expression" dxfId="152" priority="193">
      <formula>OR($C$104="⑧ その他",$C$105="⑧ その他")</formula>
    </cfRule>
  </conditionalFormatting>
  <conditionalFormatting sqref="Z107:AS107">
    <cfRule type="expression" dxfId="151" priority="192">
      <formula>OR($Z$104="⑧ その他",$Z$105="⑧ その他")</formula>
    </cfRule>
  </conditionalFormatting>
  <conditionalFormatting sqref="D50">
    <cfRule type="expression" dxfId="150" priority="190">
      <formula>AND(#REF!=TRUE,#REF!=FALSE)</formula>
    </cfRule>
  </conditionalFormatting>
  <conditionalFormatting sqref="AJ55:AS60">
    <cfRule type="expression" dxfId="149" priority="189">
      <formula>OR($I$5="✔",$I$27="✔",$I$39="✔")</formula>
    </cfRule>
  </conditionalFormatting>
  <conditionalFormatting sqref="AJ61:AS62">
    <cfRule type="expression" dxfId="148" priority="188">
      <formula>OR($I$14="✔",$I$27="✔",$I$39="✔")</formula>
    </cfRule>
  </conditionalFormatting>
  <conditionalFormatting sqref="I39:J39">
    <cfRule type="expression" dxfId="147" priority="187">
      <formula>OR($I$5="✔",$I$14="✔",$I$27="✔")</formula>
    </cfRule>
  </conditionalFormatting>
  <conditionalFormatting sqref="AB92:AS97">
    <cfRule type="duplicateValues" dxfId="146" priority="185"/>
  </conditionalFormatting>
  <conditionalFormatting sqref="AB97:AS97">
    <cfRule type="expression" dxfId="145" priority="172">
      <formula>$AB$97="ERROR"</formula>
    </cfRule>
  </conditionalFormatting>
  <conditionalFormatting sqref="C104:Y105">
    <cfRule type="duplicateValues" dxfId="144" priority="171"/>
  </conditionalFormatting>
  <conditionalFormatting sqref="Z104:AS105">
    <cfRule type="duplicateValues" dxfId="143" priority="170"/>
  </conditionalFormatting>
  <dataValidations count="10">
    <dataValidation type="whole" allowBlank="1" showInputMessage="1" showErrorMessage="1" sqref="O86:Y86">
      <formula1>1</formula1>
      <formula2>4</formula2>
    </dataValidation>
    <dataValidation type="whole" allowBlank="1" showInputMessage="1" showErrorMessage="1" sqref="AJ86:AS86">
      <formula1>5</formula1>
      <formula2>17</formula2>
    </dataValidation>
    <dataValidation imeMode="hiragana" allowBlank="1" showInputMessage="1" showErrorMessage="1" sqref="C107:AS107"/>
    <dataValidation type="whole" allowBlank="1" showInputMessage="1" showErrorMessage="1" sqref="AJ55:AN62 R34:AE37 AI34:AQ37 R46:AE49 AI46:AQ49 AI23:AQ25 R23:AE25">
      <formula1>0</formula1>
      <formula2>99999</formula2>
    </dataValidation>
    <dataValidation type="whole" imeMode="halfAlpha" allowBlank="1" showInputMessage="1" showErrorMessage="1" sqref="AL50:AQ52">
      <formula1>1</formula1>
      <formula2>99999</formula2>
    </dataValidation>
    <dataValidation type="whole" allowBlank="1" showInputMessage="1" showErrorMessage="1" sqref="Z100:AB100 C100:I100">
      <formula1>1</formula1>
      <formula2>43</formula2>
    </dataValidation>
    <dataValidation type="decimal" operator="greaterThanOrEqual" allowBlank="1" showInputMessage="1" showErrorMessage="1" sqref="AA68 AA65:AI66">
      <formula1>0</formula1>
    </dataValidation>
    <dataValidation operator="greaterThanOrEqual" allowBlank="1" showInputMessage="1" showErrorMessage="1" sqref="AJ65 AJ68"/>
    <dataValidation type="whole" allowBlank="1" showInputMessage="1" showErrorMessage="1" sqref="AI10:AQ12">
      <formula1>0</formula1>
      <formula2>50</formula2>
    </dataValidation>
    <dataValidation type="list" allowBlank="1" showInputMessage="1" showErrorMessage="1" sqref="L7">
      <formula1>$A$34:$B$34</formula1>
    </dataValidation>
  </dataValidations>
  <hyperlinks>
    <hyperlink ref="D116:AC116" location="エラー確認シート!A1" display="入力がおわったら✔を選択して、ここをクリック"/>
  </hyperlinks>
  <printOptions horizontalCentered="1" verticalCentered="1"/>
  <pageMargins left="0.23622047244094491" right="0.23622047244094491" top="0.55118110236220474" bottom="0.55118110236220474" header="0.31496062992125984" footer="0.31496062992125984"/>
  <pageSetup paperSize="9" scale="89" fitToHeight="0" orientation="portrait" r:id="rId1"/>
  <rowBreaks count="1" manualBreakCount="1">
    <brk id="77" max="46" man="1"/>
  </rowBreaks>
  <colBreaks count="1" manualBreakCount="1">
    <brk id="53"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24" id="{F713A542-20BD-4E2E-B064-823F7FA1ED0D}">
            <xm:f>AND(反映・チェックシート!$C$99=TRUE,エラー一覧!$A$58="NG")</xm:f>
            <x14:dxf>
              <font>
                <color rgb="FFFF0000"/>
              </font>
              <fill>
                <patternFill>
                  <bgColor rgb="FFFFC7CE"/>
                </patternFill>
              </fill>
            </x14:dxf>
          </x14:cfRule>
          <x14:cfRule type="expression" priority="22" id="{C2F56287-62F3-4F72-A937-8302137CCBAD}">
            <xm:f>AND(反映・チェックシート!$C$99=TRUE,エラー一覧!$A$59="NG")</xm:f>
            <x14:dxf>
              <font>
                <color rgb="FFFF0000"/>
              </font>
              <fill>
                <patternFill>
                  <bgColor rgb="FFFFC7CE"/>
                </patternFill>
              </fill>
            </x14:dxf>
          </x14:cfRule>
          <x14:cfRule type="expression" priority="20" id="{95DBD625-F008-4000-BE35-C57AF6D1DAB1}">
            <xm:f>AND(反映・チェックシート!$C$99=TRUE,エラー一覧!$A$60="NG")</xm:f>
            <x14:dxf>
              <font>
                <color rgb="FFFF0000"/>
              </font>
              <fill>
                <patternFill>
                  <bgColor rgb="FFFFC7CE"/>
                </patternFill>
              </fill>
            </x14:dxf>
          </x14:cfRule>
          <x14:cfRule type="expression" priority="18" id="{FD9BACDA-52A2-40D4-BF31-D67721CD1A2C}">
            <xm:f>AND(反映・チェックシート!$C$99=TRUE,エラー一覧!$A$61="NG")</xm:f>
            <x14:dxf>
              <font>
                <color rgb="FFFF0000"/>
              </font>
              <fill>
                <patternFill>
                  <bgColor rgb="FFFFC7CE"/>
                </patternFill>
              </fill>
            </x14:dxf>
          </x14:cfRule>
          <x14:cfRule type="expression" priority="16" id="{739BDC60-36BD-4703-A21C-6304BC1072C1}">
            <xm:f>AND(反映・チェックシート!$C$99=TRUE,エラー一覧!$A$62="NG")</xm:f>
            <x14:dxf>
              <font>
                <color rgb="FFFF0000"/>
              </font>
              <fill>
                <patternFill>
                  <bgColor rgb="FFFFC7CE"/>
                </patternFill>
              </fill>
            </x14:dxf>
          </x14:cfRule>
          <x14:cfRule type="expression" priority="15" id="{7E82F04F-9705-4986-BB84-C3352D0B15EE}">
            <xm:f>AND(反映・チェックシート!$C$99=TRUE,エラー一覧!$A$63="NG")</xm:f>
            <x14:dxf>
              <font>
                <color rgb="FFFF0000"/>
              </font>
              <fill>
                <patternFill>
                  <bgColor rgb="FFFFC7CE"/>
                </patternFill>
              </fill>
            </x14:dxf>
          </x14:cfRule>
          <x14:cfRule type="expression" priority="14" id="{85DC208E-E451-4E64-BA1A-231A99894CAB}">
            <xm:f>AND(反映・チェックシート!$C$99=TRUE,エラー一覧!$A$64="NG")</xm:f>
            <x14:dxf>
              <font>
                <color rgb="FFFF0000"/>
              </font>
              <fill>
                <patternFill>
                  <bgColor rgb="FFFFC7CE"/>
                </patternFill>
              </fill>
            </x14:dxf>
          </x14:cfRule>
          <x14:cfRule type="expression" priority="13" id="{1278ADCD-74EA-467C-ACE4-56FBFFB09882}">
            <xm:f>AND(反映・チェックシート!$C$99=TRUE,エラー一覧!$A$65="NG")</xm:f>
            <x14:dxf>
              <font>
                <color rgb="FFFF0000"/>
              </font>
              <fill>
                <patternFill>
                  <bgColor rgb="FFFFC7CE"/>
                </patternFill>
              </fill>
            </x14:dxf>
          </x14:cfRule>
          <xm:sqref>C104:Y105</xm:sqref>
        </x14:conditionalFormatting>
        <x14:conditionalFormatting xmlns:xm="http://schemas.microsoft.com/office/excel/2006/main">
          <x14:cfRule type="expression" priority="12" id="{4EFF23C0-FBB4-4DD6-9374-12122F4EB6F6}">
            <xm:f>AND(反映・チェックシート!$C$99=TRUE,エラー一覧!$A$66="NG")</xm:f>
            <x14:dxf>
              <font>
                <color rgb="FFFF0000"/>
              </font>
              <fill>
                <patternFill>
                  <bgColor rgb="FFFFC7CE"/>
                </patternFill>
              </fill>
            </x14:dxf>
          </x14:cfRule>
          <x14:cfRule type="expression" priority="11" id="{668F0F7F-47F2-4208-82B5-48252386BBD8}">
            <xm:f>AND(反映・チェックシート!$C$99=TRUE,エラー一覧!$A$67="NG")</xm:f>
            <x14:dxf>
              <font>
                <color rgb="FFFF0000"/>
              </font>
              <fill>
                <patternFill>
                  <bgColor rgb="FFFFC7CE"/>
                </patternFill>
              </fill>
            </x14:dxf>
          </x14:cfRule>
          <x14:cfRule type="expression" priority="10" id="{8D4166D2-D2A0-49F4-9581-4EBBE25B938E}">
            <xm:f>AND(反映・チェックシート!$C$99=TRUE,エラー一覧!$A$68="NG")</xm:f>
            <x14:dxf>
              <font>
                <color rgb="FFFF0000"/>
              </font>
              <fill>
                <patternFill>
                  <bgColor rgb="FFFFC7CE"/>
                </patternFill>
              </fill>
            </x14:dxf>
          </x14:cfRule>
          <x14:cfRule type="expression" priority="9" id="{F56677EA-B45C-40F3-BD80-39D7895D1995}">
            <xm:f>AND(反映・チェックシート!$C$99=TRUE,エラー一覧!$A$69="NG")</xm:f>
            <x14:dxf>
              <font>
                <color rgb="FFFF0000"/>
              </font>
              <fill>
                <patternFill>
                  <bgColor rgb="FFFFC7CE"/>
                </patternFill>
              </fill>
            </x14:dxf>
          </x14:cfRule>
          <x14:cfRule type="expression" priority="8" id="{29590FBB-190D-4459-8DCE-3C3C5FE00A7D}">
            <xm:f>AND(反映・チェックシート!$C$99=TRUE,エラー一覧!$A$70="NG")</xm:f>
            <x14:dxf>
              <font>
                <color rgb="FFFF0000"/>
              </font>
              <fill>
                <patternFill>
                  <bgColor rgb="FFFFC7CE"/>
                </patternFill>
              </fill>
            </x14:dxf>
          </x14:cfRule>
          <x14:cfRule type="expression" priority="7" id="{AA7103F4-D666-4421-BF69-6333B9856AB4}">
            <xm:f>AND(反映・チェックシート!$C$99=TRUE,エラー一覧!$A$71="NG")</xm:f>
            <x14:dxf>
              <font>
                <color rgb="FFFF0000"/>
              </font>
              <fill>
                <patternFill>
                  <bgColor rgb="FFFFC7CE"/>
                </patternFill>
              </fill>
            </x14:dxf>
          </x14:cfRule>
          <xm:sqref>Z104:AS105</xm:sqref>
        </x14:conditionalFormatting>
        <x14:conditionalFormatting xmlns:xm="http://schemas.microsoft.com/office/excel/2006/main">
          <x14:cfRule type="expression" priority="41" id="{F459814F-8CC6-4BD5-B6ED-6586A1C124FF}">
            <xm:f>AND(反映・チェックシート!$C$99=TRUE,エラー一覧!$A$42="NG")</xm:f>
            <x14:dxf>
              <font>
                <color rgb="FFFF0000"/>
              </font>
              <fill>
                <patternFill>
                  <bgColor rgb="FFFFC7CE"/>
                </patternFill>
              </fill>
            </x14:dxf>
          </x14:cfRule>
          <x14:cfRule type="expression" priority="40" id="{6472B632-4DA7-4ADF-A898-700371C0E8AB}">
            <xm:f>AND(反映・チェックシート!$C$99=TRUE,エラー一覧!$A$43="NG")</xm:f>
            <x14:dxf>
              <font>
                <color rgb="FFFF0000"/>
              </font>
              <fill>
                <patternFill>
                  <bgColor rgb="FFFFC7CE"/>
                </patternFill>
              </fill>
            </x14:dxf>
          </x14:cfRule>
          <x14:cfRule type="expression" priority="38" id="{9BD044A4-DAE3-445C-9C56-26580C39C84F}">
            <xm:f>AND(反映・チェックシート!$C$99=TRUE,エラー一覧!$A$45="NG")</xm:f>
            <x14:dxf>
              <font>
                <color rgb="FFFF0000"/>
              </font>
              <fill>
                <patternFill>
                  <bgColor rgb="FFFFC7CE"/>
                </patternFill>
              </fill>
            </x14:dxf>
          </x14:cfRule>
          <x14:cfRule type="expression" priority="37" id="{3A8CF94A-D6B7-44D9-BC2C-51577840E454}">
            <xm:f>AND(反映・チェックシート!$C$99=TRUE,エラー一覧!$A$46="NG")</xm:f>
            <x14:dxf>
              <font>
                <color rgb="FFFF0000"/>
              </font>
              <fill>
                <patternFill>
                  <bgColor rgb="FFFFC7CE"/>
                </patternFill>
              </fill>
            </x14:dxf>
          </x14:cfRule>
          <x14:cfRule type="expression" priority="36" id="{F9991150-2E84-4EFE-8F17-873BD48DF5B4}">
            <xm:f>AND(反映・チェックシート!$C$99=TRUE,エラー一覧!$A$47="NG")</xm:f>
            <x14:dxf>
              <font>
                <color rgb="FFFF0000"/>
              </font>
              <fill>
                <patternFill>
                  <bgColor rgb="FFFFC7CE"/>
                </patternFill>
              </fill>
            </x14:dxf>
          </x14:cfRule>
          <x14:cfRule type="expression" priority="35" id="{9951C209-F981-4409-B891-EC7A4943D166}">
            <xm:f>AND(反映・チェックシート!$C$99=TRUE,エラー一覧!$A$48="NG")</xm:f>
            <x14:dxf>
              <font>
                <color rgb="FFFF0000"/>
              </font>
              <fill>
                <patternFill>
                  <bgColor rgb="FFFFC7CE"/>
                </patternFill>
              </fill>
            </x14:dxf>
          </x14:cfRule>
          <x14:cfRule type="expression" priority="34" id="{CEAC3625-0A07-42F5-94B6-0D291871670C}">
            <xm:f>AND(反映・チェックシート!$C$99=TRUE,エラー一覧!$A$49="NG")</xm:f>
            <x14:dxf>
              <font>
                <color rgb="FFFF0000"/>
              </font>
              <fill>
                <patternFill>
                  <bgColor rgb="FFFFC7CE"/>
                </patternFill>
              </fill>
            </x14:dxf>
          </x14:cfRule>
          <x14:cfRule type="expression" priority="33" id="{13DBF840-3E56-480C-9A5C-F16D99ACC3EA}">
            <xm:f>AND(反映・チェックシート!$C$99=TRUE,エラー一覧!$A$50="NG")</xm:f>
            <x14:dxf>
              <font>
                <color rgb="FFFF0000"/>
              </font>
              <fill>
                <patternFill>
                  <bgColor rgb="FFFFC7CE"/>
                </patternFill>
              </fill>
            </x14:dxf>
          </x14:cfRule>
          <x14:cfRule type="expression" priority="31" id="{C39B0ADF-1279-4729-8FF7-8EAB49C2E3B7}">
            <xm:f>AND(反映・チェックシート!$C$99=TRUE,エラー一覧!$A$51="NG")</xm:f>
            <x14:dxf>
              <font>
                <color rgb="FFFF0000"/>
              </font>
              <fill>
                <patternFill>
                  <bgColor rgb="FFFFC7CE"/>
                </patternFill>
              </fill>
            </x14:dxf>
          </x14:cfRule>
          <xm:sqref>AB92:AS97</xm:sqref>
        </x14:conditionalFormatting>
        <x14:conditionalFormatting xmlns:xm="http://schemas.microsoft.com/office/excel/2006/main">
          <x14:cfRule type="expression" priority="177" id="{E2E798C9-0F44-4621-8C55-7450D93CEE67}">
            <xm:f>反映・チェックシート!$O$58="ERROR"</xm:f>
            <x14:dxf>
              <font>
                <color rgb="FFFF0000"/>
              </font>
              <fill>
                <patternFill>
                  <bgColor rgb="FFFFC7CE"/>
                </patternFill>
              </fill>
            </x14:dxf>
          </x14:cfRule>
          <xm:sqref>AB92:AS92</xm:sqref>
        </x14:conditionalFormatting>
        <x14:conditionalFormatting xmlns:xm="http://schemas.microsoft.com/office/excel/2006/main">
          <x14:cfRule type="expression" priority="176" id="{617C2EB0-AB55-4168-89FC-AB5258E48E41}">
            <xm:f>反映・チェックシート!$O$60="ERROR"</xm:f>
            <x14:dxf>
              <font>
                <color rgb="FFFF0000"/>
              </font>
              <fill>
                <patternFill>
                  <bgColor rgb="FFFFC7CE"/>
                </patternFill>
              </fill>
            </x14:dxf>
          </x14:cfRule>
          <xm:sqref>AB93:AS93</xm:sqref>
        </x14:conditionalFormatting>
        <x14:conditionalFormatting xmlns:xm="http://schemas.microsoft.com/office/excel/2006/main">
          <x14:cfRule type="expression" priority="175" id="{70BD11E6-9370-4BC3-839A-CC7675FB74A9}">
            <xm:f>反映・チェックシート!$O$62="ERROR"</xm:f>
            <x14:dxf>
              <font>
                <color rgb="FFFF0000"/>
              </font>
              <fill>
                <patternFill>
                  <bgColor rgb="FFFFC7CE"/>
                </patternFill>
              </fill>
            </x14:dxf>
          </x14:cfRule>
          <xm:sqref>AB94:AS94</xm:sqref>
        </x14:conditionalFormatting>
        <x14:conditionalFormatting xmlns:xm="http://schemas.microsoft.com/office/excel/2006/main">
          <x14:cfRule type="expression" priority="174" id="{2FE6C371-A48E-4C79-93BC-C16D757E0811}">
            <xm:f>反映・チェックシート!$O$64="ERROR"</xm:f>
            <x14:dxf>
              <font>
                <color rgb="FFFF0000"/>
              </font>
              <fill>
                <patternFill>
                  <bgColor rgb="FFFFC7CE"/>
                </patternFill>
              </fill>
            </x14:dxf>
          </x14:cfRule>
          <xm:sqref>AB95:AS95</xm:sqref>
        </x14:conditionalFormatting>
        <x14:conditionalFormatting xmlns:xm="http://schemas.microsoft.com/office/excel/2006/main">
          <x14:cfRule type="expression" priority="173" id="{EFE6AF04-6107-40BC-A68C-4E56B435A90B}">
            <xm:f>反映・チェックシート!$O$66="ERROR"</xm:f>
            <x14:dxf>
              <font>
                <color rgb="FFFF0000"/>
              </font>
              <fill>
                <patternFill>
                  <bgColor rgb="FFFFC7CE"/>
                </patternFill>
              </fill>
            </x14:dxf>
          </x14:cfRule>
          <xm:sqref>AB96:AS96</xm:sqref>
        </x14:conditionalFormatting>
        <x14:conditionalFormatting xmlns:xm="http://schemas.microsoft.com/office/excel/2006/main">
          <x14:cfRule type="expression" priority="126" id="{D3543A62-1399-48ED-9230-12B2F7BD9777}">
            <xm:f>AND(反映・チェックシート!$B$3=TRUE,OR(反映・チェックシート!$F$3=TRUE,反映・チェックシート!$F$5=TRUE,反映・チェックシート!$F$7=TRUE))</xm:f>
            <x14:dxf>
              <font>
                <color theme="1"/>
              </font>
              <fill>
                <patternFill>
                  <bgColor theme="0"/>
                </patternFill>
              </fill>
            </x14:dxf>
          </x14:cfRule>
          <xm:sqref>R6:AS8 AI10:AS12</xm:sqref>
        </x14:conditionalFormatting>
        <x14:conditionalFormatting xmlns:xm="http://schemas.microsoft.com/office/excel/2006/main">
          <x14:cfRule type="expression" priority="119" id="{8CD97771-3A88-4181-BD00-A1EC2F68A6F7}">
            <xm:f>AND(反映・チェックシート!$C$99=TRUE,エラー一覧!$A$5="NG")</xm:f>
            <x14:dxf>
              <font>
                <color rgb="FFFF0000"/>
              </font>
              <fill>
                <patternFill>
                  <bgColor rgb="FFFFC7CE"/>
                </patternFill>
              </fill>
            </x14:dxf>
          </x14:cfRule>
          <x14:cfRule type="expression" priority="125" id="{7B8F4441-8909-4D4E-9CCB-7D27B48DEF01}">
            <xm:f>反映・チェックシート!$B$3=TRUE</xm:f>
            <x14:dxf>
              <font>
                <color theme="1"/>
              </font>
              <fill>
                <patternFill>
                  <bgColor theme="0"/>
                </patternFill>
              </fill>
            </x14:dxf>
          </x14:cfRule>
          <xm:sqref>K7 K9 K11</xm:sqref>
        </x14:conditionalFormatting>
        <x14:conditionalFormatting xmlns:xm="http://schemas.microsoft.com/office/excel/2006/main">
          <x14:cfRule type="expression" priority="124" id="{C14C7F2E-C09A-410D-B4D3-2D2FE8C00FC7}">
            <xm:f>反映・チェックシート!$B$9=TRUE</xm:f>
            <x14:dxf>
              <font>
                <color theme="1"/>
              </font>
              <fill>
                <patternFill>
                  <bgColor theme="0"/>
                </patternFill>
              </fill>
            </x14:dxf>
          </x14:cfRule>
          <xm:sqref>K24 K22 K20 K18 K16</xm:sqref>
        </x14:conditionalFormatting>
        <x14:conditionalFormatting xmlns:xm="http://schemas.microsoft.com/office/excel/2006/main">
          <x14:cfRule type="expression" priority="123" id="{486EA558-4204-4B92-AF9A-92F5304B6DAC}">
            <xm:f>AND(反映・チェックシート!$B$9=TRUE,OR(反映・チェックシート!$F$9=TRUE,反映・チェックシート!$F$11=TRUE,反映・チェックシート!$F$13=TRUE,反映・チェックシート!$F$15=TRUE,反映・チェックシート!$F$17=TRUE))</xm:f>
            <x14:dxf>
              <font>
                <color theme="1"/>
              </font>
              <fill>
                <patternFill>
                  <bgColor theme="0"/>
                </patternFill>
              </fill>
            </x14:dxf>
          </x14:cfRule>
          <xm:sqref>R15:AS21 R23:AS25</xm:sqref>
        </x14:conditionalFormatting>
        <x14:conditionalFormatting xmlns:xm="http://schemas.microsoft.com/office/excel/2006/main">
          <x14:cfRule type="expression" priority="122" id="{AC27FD79-120D-4EEE-852B-C3B654B433B9}">
            <xm:f>反映・チェックシート!$B$19=TRUE</xm:f>
            <x14:dxf>
              <font>
                <color theme="1"/>
              </font>
              <fill>
                <patternFill>
                  <bgColor theme="0"/>
                </patternFill>
              </fill>
            </x14:dxf>
          </x14:cfRule>
          <xm:sqref>R28:AS31 R34:AS37</xm:sqref>
        </x14:conditionalFormatting>
        <x14:conditionalFormatting xmlns:xm="http://schemas.microsoft.com/office/excel/2006/main">
          <x14:cfRule type="expression" priority="121" id="{43B8BF7F-9BD9-4B74-BEA9-D67DE6B090D1}">
            <xm:f>反映・チェックシート!$B$21=TRUE</xm:f>
            <x14:dxf>
              <font>
                <color theme="1"/>
              </font>
              <fill>
                <patternFill>
                  <bgColor theme="0"/>
                </patternFill>
              </fill>
            </x14:dxf>
          </x14:cfRule>
          <xm:sqref>R40:AS43 R46:AS49</xm:sqref>
        </x14:conditionalFormatting>
        <x14:conditionalFormatting xmlns:xm="http://schemas.microsoft.com/office/excel/2006/main">
          <x14:cfRule type="expression" priority="115" id="{C27A06C6-DC37-4F20-8000-34EACC45C3DC}">
            <xm:f>AND(反映・チェックシート!$C$99=TRUE,エラー一覧!$A$3="NG")</xm:f>
            <x14:dxf>
              <font>
                <color rgb="FFFF0000"/>
              </font>
              <fill>
                <patternFill>
                  <bgColor rgb="FFFFC7CE"/>
                </patternFill>
              </fill>
            </x14:dxf>
          </x14:cfRule>
          <xm:sqref>I5:J5 I14:J14 I27:J27</xm:sqref>
        </x14:conditionalFormatting>
        <x14:conditionalFormatting xmlns:xm="http://schemas.microsoft.com/office/excel/2006/main">
          <x14:cfRule type="expression" priority="118" id="{304A694E-6545-4D83-81F7-5F118BE92940}">
            <xm:f>AND(反映・チェックシート!$C$99=TRUE,エラー一覧!$A$6="NG")</xm:f>
            <x14:dxf>
              <font>
                <color rgb="FFFF0000"/>
              </font>
              <fill>
                <patternFill>
                  <bgColor rgb="FFFFC7CE"/>
                </patternFill>
              </fill>
            </x14:dxf>
          </x14:cfRule>
          <xm:sqref>R6:AS8</xm:sqref>
        </x14:conditionalFormatting>
        <x14:conditionalFormatting xmlns:xm="http://schemas.microsoft.com/office/excel/2006/main">
          <x14:cfRule type="expression" priority="117" id="{EDC675C5-9411-42A6-86F2-00B30C68F293}">
            <xm:f>AND(反映・チェックシート!$C$99=TRUE, エラー一覧!$A$7="NG")</xm:f>
            <x14:dxf>
              <font>
                <color rgb="FFFF0000"/>
              </font>
              <fill>
                <patternFill>
                  <bgColor rgb="FFFFC7CE"/>
                </patternFill>
              </fill>
            </x14:dxf>
          </x14:cfRule>
          <xm:sqref>AI10:AS12</xm:sqref>
        </x14:conditionalFormatting>
        <x14:conditionalFormatting xmlns:xm="http://schemas.microsoft.com/office/excel/2006/main">
          <x14:cfRule type="expression" priority="120" id="{81B16D9D-E16D-4424-9B56-FE887209929E}">
            <xm:f>反映・チェックシート!$B$3=TRUE</xm:f>
            <x14:dxf>
              <font>
                <color theme="1" tint="0.499984740745262"/>
              </font>
              <fill>
                <patternFill>
                  <bgColor theme="1" tint="0.499984740745262"/>
                </patternFill>
              </fill>
            </x14:dxf>
          </x14:cfRule>
          <x14:cfRule type="expression" priority="1" id="{9FD44E23-9839-4878-BEA0-C850F179715C}">
            <xm:f>AND(反映・チェックシート!$C$99=TRUE,エラー一覧!$A$73="NG")</xm:f>
            <x14:dxf>
              <font>
                <color rgb="FFFF0000"/>
              </font>
              <fill>
                <patternFill>
                  <bgColor rgb="FFFFC7CE"/>
                </patternFill>
              </fill>
            </x14:dxf>
          </x14:cfRule>
          <xm:sqref>I14:J14</xm:sqref>
        </x14:conditionalFormatting>
        <x14:conditionalFormatting xmlns:xm="http://schemas.microsoft.com/office/excel/2006/main">
          <x14:cfRule type="expression" priority="116" id="{1F2D0E30-E3BD-4D02-9965-DAD579054A36}">
            <xm:f>反映・チェックシート!$B$9=TRUE</xm:f>
            <x14:dxf>
              <font>
                <color theme="1" tint="0.499984740745262"/>
              </font>
              <fill>
                <patternFill>
                  <bgColor theme="1" tint="0.499984740745262"/>
                </patternFill>
              </fill>
            </x14:dxf>
          </x14:cfRule>
          <xm:sqref>I5:J5</xm:sqref>
        </x14:conditionalFormatting>
        <x14:conditionalFormatting xmlns:xm="http://schemas.microsoft.com/office/excel/2006/main">
          <x14:cfRule type="expression" priority="114" id="{77F68FEE-D01E-46E8-88AD-5ED888559946}">
            <xm:f>AND(反映・チェックシート!$C$99=TRUE, 反映・チェックシート!$B$3=TRUE,反映・チェックシート!$B$9=TRUE)</xm:f>
            <x14:dxf>
              <font>
                <color rgb="FFFF0000"/>
              </font>
              <fill>
                <patternFill>
                  <bgColor rgb="FFFFC7CE"/>
                </patternFill>
              </fill>
            </x14:dxf>
          </x14:cfRule>
          <xm:sqref>I14:J14 I5:J5</xm:sqref>
        </x14:conditionalFormatting>
        <x14:conditionalFormatting xmlns:xm="http://schemas.microsoft.com/office/excel/2006/main">
          <x14:cfRule type="expression" priority="113" id="{B83041F2-1179-4172-869C-7B5054C13BE4}">
            <xm:f>AND(反映・チェックシート!$C$99=TRUE, エラー一覧!$A$8="NG")</xm:f>
            <x14:dxf>
              <font>
                <color rgb="FFFF0000"/>
              </font>
              <fill>
                <patternFill>
                  <bgColor rgb="FFFFC7CE"/>
                </patternFill>
              </fill>
            </x14:dxf>
          </x14:cfRule>
          <xm:sqref>K16 K18 K20 K22 K24</xm:sqref>
        </x14:conditionalFormatting>
        <x14:conditionalFormatting xmlns:xm="http://schemas.microsoft.com/office/excel/2006/main">
          <x14:cfRule type="expression" priority="112" id="{5998368A-05EE-4B61-9A31-89A00675699D}">
            <xm:f>AND(反映・チェックシート!$C$99=TRUE,エラー一覧!$A$9="NG" )</xm:f>
            <x14:dxf>
              <font>
                <color rgb="FFFF0000"/>
              </font>
              <fill>
                <patternFill>
                  <bgColor rgb="FFFFC7CE"/>
                </patternFill>
              </fill>
            </x14:dxf>
          </x14:cfRule>
          <xm:sqref>R15:AS21</xm:sqref>
        </x14:conditionalFormatting>
        <x14:conditionalFormatting xmlns:xm="http://schemas.microsoft.com/office/excel/2006/main">
          <x14:cfRule type="expression" priority="111" id="{47CE6AE9-4F9B-4A9D-9145-951AE162CCA1}">
            <xm:f>AND(反映・チェックシート!$C$99=TRUE, エラー一覧!$A$10="NG")</xm:f>
            <x14:dxf>
              <font>
                <color rgb="FFFF0000"/>
              </font>
              <fill>
                <patternFill>
                  <bgColor rgb="FFFFC7CE"/>
                </patternFill>
              </fill>
            </x14:dxf>
          </x14:cfRule>
          <xm:sqref>R23:AH25</xm:sqref>
        </x14:conditionalFormatting>
        <x14:conditionalFormatting xmlns:xm="http://schemas.microsoft.com/office/excel/2006/main">
          <x14:cfRule type="expression" priority="110" id="{E5606C30-F0D8-47B6-80C1-F22673BA252F}">
            <xm:f>AND(反映・チェックシート!$C$99=TRUE,エラー一覧!$A$11="NG")</xm:f>
            <x14:dxf>
              <font>
                <color rgb="FFFF0000"/>
              </font>
              <fill>
                <patternFill>
                  <bgColor rgb="FFFFC7CE"/>
                </patternFill>
              </fill>
            </x14:dxf>
          </x14:cfRule>
          <xm:sqref>AI23:AS25</xm:sqref>
        </x14:conditionalFormatting>
        <x14:conditionalFormatting xmlns:xm="http://schemas.microsoft.com/office/excel/2006/main">
          <x14:cfRule type="expression" priority="109" id="{FB5E924F-3A3B-4F06-A61E-69E448A3898A}">
            <xm:f>AND(反映・チェックシート!$C$99=TRUE,エラー一覧!$A$12="NG")</xm:f>
            <x14:dxf>
              <font>
                <color rgb="FFFF0000"/>
              </font>
              <fill>
                <patternFill>
                  <bgColor rgb="FFFFC7CE"/>
                </patternFill>
              </fill>
            </x14:dxf>
          </x14:cfRule>
          <xm:sqref>R28:AS31</xm:sqref>
        </x14:conditionalFormatting>
        <x14:conditionalFormatting xmlns:xm="http://schemas.microsoft.com/office/excel/2006/main">
          <x14:cfRule type="expression" priority="108" id="{0FDD0498-D478-4390-B032-3E60D1688BF7}">
            <xm:f>AND(反映・チェックシート!$C$99=TRUE,エラー一覧!$A$13="NG")</xm:f>
            <x14:dxf>
              <font>
                <color rgb="FFFF0000"/>
              </font>
              <fill>
                <patternFill>
                  <bgColor rgb="FFFFC7CE"/>
                </patternFill>
              </fill>
            </x14:dxf>
          </x14:cfRule>
          <xm:sqref>R34:AE37</xm:sqref>
        </x14:conditionalFormatting>
        <x14:conditionalFormatting xmlns:xm="http://schemas.microsoft.com/office/excel/2006/main">
          <x14:cfRule type="expression" priority="106" id="{F5A56700-CA9A-4C5E-832E-E0BF7D22DF16}">
            <xm:f>AND(反映・チェックシート!$C$99=TRUE,エラー一覧!$A$13="NG")</xm:f>
            <x14:dxf>
              <font>
                <color rgb="FFFF0000"/>
              </font>
              <fill>
                <patternFill>
                  <bgColor rgb="FFFFC7CE"/>
                </patternFill>
              </fill>
            </x14:dxf>
          </x14:cfRule>
          <xm:sqref>AF34:AH37</xm:sqref>
        </x14:conditionalFormatting>
        <x14:conditionalFormatting xmlns:xm="http://schemas.microsoft.com/office/excel/2006/main">
          <x14:cfRule type="expression" priority="105" id="{0C798794-C9BB-4522-BB55-7825F52C8BAC}">
            <xm:f>AND(反映・チェックシート!$C$99=TRUE,エラー一覧!$A$14="NG")</xm:f>
            <x14:dxf>
              <font>
                <color rgb="FFFF0000"/>
              </font>
              <fill>
                <patternFill>
                  <bgColor rgb="FFFFC7CE"/>
                </patternFill>
              </fill>
            </x14:dxf>
          </x14:cfRule>
          <xm:sqref>AI34:AQ37</xm:sqref>
        </x14:conditionalFormatting>
        <x14:conditionalFormatting xmlns:xm="http://schemas.microsoft.com/office/excel/2006/main">
          <x14:cfRule type="expression" priority="104" id="{5A173847-67EF-482D-87CC-4B609590FA95}">
            <xm:f>AND(反映・チェックシート!$C$99=TRUE,エラー一覧!$A$14="NG")</xm:f>
            <x14:dxf>
              <font>
                <color rgb="FFFF0000"/>
              </font>
              <fill>
                <patternFill>
                  <bgColor rgb="FFFFC7CE"/>
                </patternFill>
              </fill>
            </x14:dxf>
          </x14:cfRule>
          <xm:sqref>AR34:AS37</xm:sqref>
        </x14:conditionalFormatting>
        <x14:conditionalFormatting xmlns:xm="http://schemas.microsoft.com/office/excel/2006/main">
          <x14:cfRule type="expression" priority="103" id="{B44070CE-3846-434E-9929-986FF80521BC}">
            <xm:f>AND(反映・チェックシート!$C$99=TRUE,エラー一覧!$A$15="NG")</xm:f>
            <x14:dxf>
              <font>
                <color rgb="FFFF0000"/>
              </font>
              <fill>
                <patternFill>
                  <bgColor rgb="FFFFC7CE"/>
                </patternFill>
              </fill>
            </x14:dxf>
          </x14:cfRule>
          <xm:sqref>R40:AS43</xm:sqref>
        </x14:conditionalFormatting>
        <x14:conditionalFormatting xmlns:xm="http://schemas.microsoft.com/office/excel/2006/main">
          <x14:cfRule type="expression" priority="102" id="{A7BDE6EB-2C03-4DA0-892A-2EBDE4EB5F47}">
            <xm:f>AND(反映・チェックシート!$C$99=TRUE,エラー一覧!$A$16="NG")</xm:f>
            <x14:dxf>
              <font>
                <color rgb="FFFF0000"/>
              </font>
              <fill>
                <patternFill>
                  <bgColor rgb="FFFFC7CE"/>
                </patternFill>
              </fill>
            </x14:dxf>
          </x14:cfRule>
          <xm:sqref>R46:AE49</xm:sqref>
        </x14:conditionalFormatting>
        <x14:conditionalFormatting xmlns:xm="http://schemas.microsoft.com/office/excel/2006/main">
          <x14:cfRule type="expression" priority="101" id="{C8E7B66B-4666-4BEA-9436-F41A33FC081F}">
            <xm:f>AND(反映・チェックシート!$C$99=TRUE,エラー一覧!$A$16="NG")</xm:f>
            <x14:dxf>
              <font>
                <color rgb="FFFF0000"/>
              </font>
              <fill>
                <patternFill>
                  <bgColor rgb="FFFFC7CE"/>
                </patternFill>
              </fill>
            </x14:dxf>
          </x14:cfRule>
          <xm:sqref>AF46:AH49</xm:sqref>
        </x14:conditionalFormatting>
        <x14:conditionalFormatting xmlns:xm="http://schemas.microsoft.com/office/excel/2006/main">
          <x14:cfRule type="expression" priority="100" id="{EEA0B644-8D24-4B14-A367-5D1ECF934DE5}">
            <xm:f>AND(反映・チェックシート!$C$99=TRUE,エラー一覧!$A$17="NG")</xm:f>
            <x14:dxf>
              <font>
                <color rgb="FFFF0000"/>
              </font>
              <fill>
                <patternFill>
                  <bgColor rgb="FFFFC7CE"/>
                </patternFill>
              </fill>
            </x14:dxf>
          </x14:cfRule>
          <xm:sqref>AI46:AQ49</xm:sqref>
        </x14:conditionalFormatting>
        <x14:conditionalFormatting xmlns:xm="http://schemas.microsoft.com/office/excel/2006/main">
          <x14:cfRule type="expression" priority="99" id="{AD687BFC-5B0B-4797-ACE9-F507CDB2591A}">
            <xm:f>AND(反映・チェックシート!$C$99=TRUE,エラー一覧!$A$17="NG")</xm:f>
            <x14:dxf>
              <font>
                <color rgb="FFFF0000"/>
              </font>
              <fill>
                <patternFill>
                  <bgColor rgb="FFFFC7CE"/>
                </patternFill>
              </fill>
            </x14:dxf>
          </x14:cfRule>
          <xm:sqref>AR46:AS49</xm:sqref>
        </x14:conditionalFormatting>
        <x14:conditionalFormatting xmlns:xm="http://schemas.microsoft.com/office/excel/2006/main">
          <x14:cfRule type="expression" priority="98" id="{071847C4-5A5D-426B-9D89-388CD835179B}">
            <xm:f>AND(反映・チェックシート!$C$99=TRUE,エラー一覧!$A$18="NG")</xm:f>
            <x14:dxf>
              <font>
                <color rgb="FFFF0000"/>
              </font>
              <fill>
                <patternFill>
                  <bgColor rgb="FFFFC7CE"/>
                </patternFill>
              </fill>
            </x14:dxf>
          </x14:cfRule>
          <xm:sqref>AL50:AQ52</xm:sqref>
        </x14:conditionalFormatting>
        <x14:conditionalFormatting xmlns:xm="http://schemas.microsoft.com/office/excel/2006/main">
          <x14:cfRule type="expression" priority="97" id="{CE09D765-8E01-4CF0-AAE4-A737029F1035}">
            <xm:f>AND(反映・チェックシート!$C$99=TRUE,エラー一覧!$A$18="NG")</xm:f>
            <x14:dxf>
              <font>
                <color rgb="FFFF0000"/>
              </font>
              <fill>
                <patternFill>
                  <bgColor rgb="FFFFC7CE"/>
                </patternFill>
              </fill>
            </x14:dxf>
          </x14:cfRule>
          <xm:sqref>AR50:AS52</xm:sqref>
        </x14:conditionalFormatting>
        <x14:conditionalFormatting xmlns:xm="http://schemas.microsoft.com/office/excel/2006/main">
          <x14:cfRule type="expression" priority="96" id="{92B1F492-A009-4CE0-B4C3-0BAF5B393602}">
            <xm:f>AND(反映・チェックシート!$C$99=TRUE,エラー一覧!$A$19="NG")</xm:f>
            <x14:dxf>
              <font>
                <color rgb="FFFF0000"/>
              </font>
              <fill>
                <patternFill>
                  <bgColor rgb="FFFFC7CE"/>
                </patternFill>
              </fill>
            </x14:dxf>
          </x14:cfRule>
          <x14:cfRule type="expression" priority="84" id="{007143FD-E892-4157-9941-4B197EC58F6F}">
            <xm:f>AND(反映・チェックシート!$C$99=TRUE,エラー一覧!$A$20="NG")</xm:f>
            <x14:dxf>
              <font>
                <color theme="7" tint="-0.499984740745262"/>
              </font>
              <fill>
                <patternFill>
                  <bgColor theme="7" tint="0.39994506668294322"/>
                </patternFill>
              </fill>
            </x14:dxf>
          </x14:cfRule>
          <x14:cfRule type="expression" priority="64" id="{E484E83B-40CA-4ADF-B191-0244618D24E2}">
            <xm:f>AND(反映・チェックシート!$C$99=TRUE,エラー一覧!$A$23="NG")</xm:f>
            <x14:dxf>
              <font>
                <color rgb="FFFF0000"/>
              </font>
              <fill>
                <patternFill>
                  <bgColor rgb="FFFFC7CE"/>
                </patternFill>
              </fill>
            </x14:dxf>
          </x14:cfRule>
          <x14:cfRule type="expression" priority="63" id="{97FDE701-6E68-4031-A68B-09C428C202DF}">
            <xm:f>AND(反映・チェックシート!$C$99=TRUE,エラー一覧!$A$24="NG")</xm:f>
            <x14:dxf>
              <font>
                <color theme="7" tint="-0.499984740745262"/>
              </font>
              <fill>
                <patternFill>
                  <bgColor theme="7" tint="0.39994506668294322"/>
                </patternFill>
              </fill>
            </x14:dxf>
          </x14:cfRule>
          <xm:sqref>AJ55:AN55</xm:sqref>
        </x14:conditionalFormatting>
        <x14:conditionalFormatting xmlns:xm="http://schemas.microsoft.com/office/excel/2006/main">
          <x14:cfRule type="expression" priority="95" id="{348C9661-8862-49C0-82D4-ECFC93A18519}">
            <xm:f>AND(反映・チェックシート!$C$99=TRUE,エラー一覧!$A$19="NG")</xm:f>
            <x14:dxf>
              <font>
                <color rgb="FFFF0000"/>
              </font>
              <fill>
                <patternFill>
                  <bgColor rgb="FFFFC7CE"/>
                </patternFill>
              </fill>
            </x14:dxf>
          </x14:cfRule>
          <x14:cfRule type="expression" priority="83" id="{D5F6ACDE-D371-4967-A340-7A5E2452B37E}">
            <xm:f>AND(反映・チェックシート!$C$99=TRUE,エラー一覧!$A$20="NG")</xm:f>
            <x14:dxf>
              <font>
                <color theme="7" tint="-0.499984740745262"/>
              </font>
              <fill>
                <patternFill>
                  <bgColor theme="7" tint="0.39994506668294322"/>
                </patternFill>
              </fill>
            </x14:dxf>
          </x14:cfRule>
          <x14:cfRule type="expression" priority="62" id="{40D5C7A0-3077-43E5-8B4D-E2D53D13F127}">
            <xm:f>AND(反映・チェックシート!$C$99=TRUE,エラー一覧!$A$23="NG")</xm:f>
            <x14:dxf>
              <font>
                <color rgb="FFFF0000"/>
              </font>
              <fill>
                <patternFill>
                  <bgColor rgb="FFFFC7CE"/>
                </patternFill>
              </fill>
            </x14:dxf>
          </x14:cfRule>
          <x14:cfRule type="expression" priority="61" id="{AE5F4AB8-03D5-4D80-B6D8-BD108753E083}">
            <xm:f>AND(反映・チェックシート!$C$99=TRUE,エラー一覧!$A$24="NG")</xm:f>
            <x14:dxf>
              <font>
                <color theme="7" tint="-0.499984740745262"/>
              </font>
              <fill>
                <patternFill>
                  <bgColor theme="7" tint="0.39994506668294322"/>
                </patternFill>
              </fill>
            </x14:dxf>
          </x14:cfRule>
          <xm:sqref>AO55:AS55</xm:sqref>
        </x14:conditionalFormatting>
        <x14:conditionalFormatting xmlns:xm="http://schemas.microsoft.com/office/excel/2006/main">
          <x14:cfRule type="expression" priority="94" id="{DDF36097-18D3-4B6E-BECA-83EEDE11C1AC}">
            <xm:f>AND(反映・チェックシート!$C$99=TRUE,エラー一覧!$A$19="NG")</xm:f>
            <x14:dxf>
              <font>
                <color rgb="FFFF0000"/>
              </font>
              <fill>
                <patternFill>
                  <bgColor rgb="FFFFC7CE"/>
                </patternFill>
              </fill>
            </x14:dxf>
          </x14:cfRule>
          <x14:cfRule type="expression" priority="82" id="{0A79B406-334E-41AC-A91D-D3595DE8FE4E}">
            <xm:f>AND(反映・チェックシート!$C$99=TRUE,エラー一覧!$A$20="NG")</xm:f>
            <x14:dxf>
              <font>
                <color theme="7" tint="-0.499984740745262"/>
              </font>
              <fill>
                <patternFill>
                  <bgColor theme="7" tint="0.39994506668294322"/>
                </patternFill>
              </fill>
            </x14:dxf>
          </x14:cfRule>
          <xm:sqref>AJ56:AN56</xm:sqref>
        </x14:conditionalFormatting>
        <x14:conditionalFormatting xmlns:xm="http://schemas.microsoft.com/office/excel/2006/main">
          <x14:cfRule type="expression" priority="93" id="{E2591186-41B2-4CDA-BA57-F4A26A8E99A2}">
            <xm:f>AND(反映・チェックシート!$C$99=TRUE,エラー一覧!$A$19="NG")</xm:f>
            <x14:dxf>
              <font>
                <color rgb="FFFF0000"/>
              </font>
              <fill>
                <patternFill>
                  <bgColor rgb="FFFFC7CE"/>
                </patternFill>
              </fill>
            </x14:dxf>
          </x14:cfRule>
          <x14:cfRule type="expression" priority="81" id="{B67F525F-0706-432F-93B1-18126C600528}">
            <xm:f>AND(反映・チェックシート!$C$99=TRUE,エラー一覧!$A$20="NG")</xm:f>
            <x14:dxf>
              <font>
                <color theme="7" tint="-0.499984740745262"/>
              </font>
              <fill>
                <patternFill>
                  <bgColor theme="7" tint="0.39994506668294322"/>
                </patternFill>
              </fill>
            </x14:dxf>
          </x14:cfRule>
          <xm:sqref>AO56:AS56</xm:sqref>
        </x14:conditionalFormatting>
        <x14:conditionalFormatting xmlns:xm="http://schemas.microsoft.com/office/excel/2006/main">
          <x14:cfRule type="expression" priority="92" id="{F27C3C46-716F-46FE-BD02-8824C15904F5}">
            <xm:f>AND(反映・チェックシート!$C$99=TRUE,エラー一覧!$A$19="NG")</xm:f>
            <x14:dxf>
              <font>
                <color rgb="FFFF0000"/>
              </font>
              <fill>
                <patternFill>
                  <bgColor rgb="FFFFC7CE"/>
                </patternFill>
              </fill>
            </x14:dxf>
          </x14:cfRule>
          <x14:cfRule type="expression" priority="80" id="{80AD3C38-15A1-4CF8-BACB-C07DFB878A18}">
            <xm:f>AND(反映・チェックシート!$C$99=TRUE,エラー一覧!$A$20="NG")</xm:f>
            <x14:dxf>
              <font>
                <color theme="7" tint="-0.499984740745262"/>
              </font>
              <fill>
                <patternFill>
                  <bgColor theme="7" tint="0.39994506668294322"/>
                </patternFill>
              </fill>
            </x14:dxf>
          </x14:cfRule>
          <xm:sqref>AJ57:AN57</xm:sqref>
        </x14:conditionalFormatting>
        <x14:conditionalFormatting xmlns:xm="http://schemas.microsoft.com/office/excel/2006/main">
          <x14:cfRule type="expression" priority="91" id="{F7ACD6AA-F086-4F6F-B330-4822A31C5C1C}">
            <xm:f>AND(反映・チェックシート!$C$99=TRUE,エラー一覧!$A$19="NG")</xm:f>
            <x14:dxf>
              <font>
                <color rgb="FFFF0000"/>
              </font>
              <fill>
                <patternFill>
                  <bgColor rgb="FFFFC7CE"/>
                </patternFill>
              </fill>
            </x14:dxf>
          </x14:cfRule>
          <x14:cfRule type="expression" priority="79" id="{D82B82BB-9789-473E-B3C2-645CD2C48F4A}">
            <xm:f>AND(反映・チェックシート!$C$99=TRUE,エラー一覧!$A$20="NG")</xm:f>
            <x14:dxf>
              <font>
                <color theme="7" tint="-0.499984740745262"/>
              </font>
              <fill>
                <patternFill>
                  <bgColor theme="7" tint="0.39994506668294322"/>
                </patternFill>
              </fill>
            </x14:dxf>
          </x14:cfRule>
          <xm:sqref>AO57:AS57</xm:sqref>
        </x14:conditionalFormatting>
        <x14:conditionalFormatting xmlns:xm="http://schemas.microsoft.com/office/excel/2006/main">
          <x14:cfRule type="expression" priority="90" id="{99CD43F4-AD03-4135-AD12-F1C8239D4F27}">
            <xm:f>AND(反映・チェックシート!$C$99=TRUE,エラー一覧!$A$19="NG")</xm:f>
            <x14:dxf>
              <font>
                <color rgb="FFFF0000"/>
              </font>
              <fill>
                <patternFill>
                  <bgColor rgb="FFFFC7CE"/>
                </patternFill>
              </fill>
            </x14:dxf>
          </x14:cfRule>
          <x14:cfRule type="expression" priority="78" id="{BFF91972-EC75-4068-85C2-9D552AD24E24}">
            <xm:f>AND(反映・チェックシート!$C$99=TRUE,エラー一覧!$A$20="NG")</xm:f>
            <x14:dxf>
              <font>
                <color theme="7" tint="-0.499984740745262"/>
              </font>
              <fill>
                <patternFill>
                  <bgColor theme="7" tint="0.39994506668294322"/>
                </patternFill>
              </fill>
            </x14:dxf>
          </x14:cfRule>
          <xm:sqref>AJ58:AN58</xm:sqref>
        </x14:conditionalFormatting>
        <x14:conditionalFormatting xmlns:xm="http://schemas.microsoft.com/office/excel/2006/main">
          <x14:cfRule type="expression" priority="89" id="{47A42A77-793B-4317-A695-5A173E7A6779}">
            <xm:f>AND(反映・チェックシート!$C$99=TRUE,エラー一覧!$A$19="NG")</xm:f>
            <x14:dxf>
              <font>
                <color rgb="FFFF0000"/>
              </font>
              <fill>
                <patternFill>
                  <bgColor rgb="FFFFC7CE"/>
                </patternFill>
              </fill>
            </x14:dxf>
          </x14:cfRule>
          <x14:cfRule type="expression" priority="77" id="{F09AEF35-3B12-4239-8B54-6718FEE2ABB9}">
            <xm:f>AND(反映・チェックシート!$C$99=TRUE,エラー一覧!$A$20="NG")</xm:f>
            <x14:dxf>
              <font>
                <color theme="7" tint="-0.499984740745262"/>
              </font>
              <fill>
                <patternFill>
                  <bgColor theme="7" tint="0.39994506668294322"/>
                </patternFill>
              </fill>
            </x14:dxf>
          </x14:cfRule>
          <xm:sqref>AO58:AS58</xm:sqref>
        </x14:conditionalFormatting>
        <x14:conditionalFormatting xmlns:xm="http://schemas.microsoft.com/office/excel/2006/main">
          <x14:cfRule type="expression" priority="88" id="{E0D68861-A099-452F-8353-2F9A9B2427CC}">
            <xm:f>AND(反映・チェックシート!$C$99=TRUE,エラー一覧!$A$19="NG")</xm:f>
            <x14:dxf>
              <font>
                <color rgb="FFFF0000"/>
              </font>
              <fill>
                <patternFill>
                  <bgColor rgb="FFFFC7CE"/>
                </patternFill>
              </fill>
            </x14:dxf>
          </x14:cfRule>
          <x14:cfRule type="expression" priority="76" id="{68A84FE6-EB0B-4DE9-8A1E-7929D0F4AEFF}">
            <xm:f>AND(反映・チェックシート!$C$99=TRUE,エラー一覧!$A$20="NG")</xm:f>
            <x14:dxf>
              <font>
                <color theme="7" tint="-0.499984740745262"/>
              </font>
              <fill>
                <patternFill>
                  <bgColor theme="7" tint="0.39994506668294322"/>
                </patternFill>
              </fill>
            </x14:dxf>
          </x14:cfRule>
          <xm:sqref>AJ59:AN59</xm:sqref>
        </x14:conditionalFormatting>
        <x14:conditionalFormatting xmlns:xm="http://schemas.microsoft.com/office/excel/2006/main">
          <x14:cfRule type="expression" priority="87" id="{D8DDC503-6213-45ED-B0DB-E337E75D5CC8}">
            <xm:f>AND(反映・チェックシート!$C$99=TRUE,エラー一覧!$A$19="NG")</xm:f>
            <x14:dxf>
              <font>
                <color rgb="FFFF0000"/>
              </font>
              <fill>
                <patternFill>
                  <bgColor rgb="FFFFC7CE"/>
                </patternFill>
              </fill>
            </x14:dxf>
          </x14:cfRule>
          <x14:cfRule type="expression" priority="75" id="{3CDE58D9-AC4A-4A71-97CD-505AE17346B0}">
            <xm:f>AND(反映・チェックシート!$C$99=TRUE,エラー一覧!$A$20="NG")</xm:f>
            <x14:dxf>
              <font>
                <color theme="7" tint="-0.499984740745262"/>
              </font>
              <fill>
                <patternFill>
                  <bgColor theme="7" tint="0.39994506668294322"/>
                </patternFill>
              </fill>
            </x14:dxf>
          </x14:cfRule>
          <xm:sqref>AO59:AS59</xm:sqref>
        </x14:conditionalFormatting>
        <x14:conditionalFormatting xmlns:xm="http://schemas.microsoft.com/office/excel/2006/main">
          <x14:cfRule type="expression" priority="86" id="{0E7D1CCF-98D4-4DD0-86FD-0B754F09880E}">
            <xm:f>AND(反映・チェックシート!$C$99=TRUE,エラー一覧!$A$19="NG")</xm:f>
            <x14:dxf>
              <font>
                <color rgb="FFFF0000"/>
              </font>
              <fill>
                <patternFill>
                  <bgColor rgb="FFFFC7CE"/>
                </patternFill>
              </fill>
            </x14:dxf>
          </x14:cfRule>
          <x14:cfRule type="expression" priority="74" id="{03A8A4C1-0AA7-4567-9E7D-1C5C647701DA}">
            <xm:f>AND(反映・チェックシート!$C$99=TRUE,エラー一覧!$A$20="NG")</xm:f>
            <x14:dxf>
              <font>
                <color theme="7" tint="-0.499984740745262"/>
              </font>
              <fill>
                <patternFill>
                  <bgColor theme="7" tint="0.39994506668294322"/>
                </patternFill>
              </fill>
            </x14:dxf>
          </x14:cfRule>
          <xm:sqref>AJ60:AN60</xm:sqref>
        </x14:conditionalFormatting>
        <x14:conditionalFormatting xmlns:xm="http://schemas.microsoft.com/office/excel/2006/main">
          <x14:cfRule type="expression" priority="85" id="{CE60D5D5-9FAB-4EE4-B849-CEF2D6596712}">
            <xm:f>AND(反映・チェックシート!$C$99=TRUE,エラー一覧!$A$19="NG")</xm:f>
            <x14:dxf>
              <font>
                <color rgb="FFFF0000"/>
              </font>
              <fill>
                <patternFill>
                  <bgColor rgb="FFFFC7CE"/>
                </patternFill>
              </fill>
            </x14:dxf>
          </x14:cfRule>
          <x14:cfRule type="expression" priority="73" id="{1027D403-A5BD-4673-B736-6769DD0D28B3}">
            <xm:f>AND(反映・チェックシート!$C$99=TRUE,エラー一覧!$A$20="NG")</xm:f>
            <x14:dxf>
              <font>
                <color theme="7" tint="-0.499984740745262"/>
              </font>
              <fill>
                <patternFill>
                  <bgColor theme="7" tint="0.39994506668294322"/>
                </patternFill>
              </fill>
            </x14:dxf>
          </x14:cfRule>
          <xm:sqref>AO60:AS60</xm:sqref>
        </x14:conditionalFormatting>
        <x14:conditionalFormatting xmlns:xm="http://schemas.microsoft.com/office/excel/2006/main">
          <x14:cfRule type="expression" priority="72" id="{8C2D21F6-266C-4AC6-BBA8-FE4FFF5B8F2E}">
            <xm:f>AND(反映・チェックシート!$C$99=TRUE,エラー一覧!$A$21="NG")</xm:f>
            <x14:dxf>
              <font>
                <color rgb="FFFF0000"/>
              </font>
              <fill>
                <patternFill>
                  <bgColor rgb="FFFFC7CE"/>
                </patternFill>
              </fill>
            </x14:dxf>
          </x14:cfRule>
          <x14:cfRule type="expression" priority="68" id="{8AA7EE95-69AC-46D6-A1FD-1AB8BE7A6CE5}">
            <xm:f>AND(反映・チェックシート!$C$99=TRUE,エラー一覧!$A$22="NG")</xm:f>
            <x14:dxf>
              <font>
                <color theme="7" tint="-0.499984740745262"/>
              </font>
              <fill>
                <patternFill>
                  <bgColor theme="7" tint="0.39994506668294322"/>
                </patternFill>
              </fill>
            </x14:dxf>
          </x14:cfRule>
          <xm:sqref>AJ61:AN61</xm:sqref>
        </x14:conditionalFormatting>
        <x14:conditionalFormatting xmlns:xm="http://schemas.microsoft.com/office/excel/2006/main">
          <x14:cfRule type="expression" priority="71" id="{B3D1FC82-A784-4EE1-902F-8F3CFA56F19E}">
            <xm:f>AND(反映・チェックシート!$C$99=TRUE,エラー一覧!$A$21="NG")</xm:f>
            <x14:dxf>
              <font>
                <color rgb="FFFF0000"/>
              </font>
              <fill>
                <patternFill>
                  <bgColor rgb="FFFFC7CE"/>
                </patternFill>
              </fill>
            </x14:dxf>
          </x14:cfRule>
          <x14:cfRule type="expression" priority="67" id="{CC2E054F-ABFD-4D43-84CE-DBEF995561AD}">
            <xm:f>AND(反映・チェックシート!$C$99=TRUE,エラー一覧!$A$22="NG")</xm:f>
            <x14:dxf>
              <font>
                <color theme="7" tint="-0.499984740745262"/>
              </font>
              <fill>
                <patternFill>
                  <bgColor theme="7" tint="0.39994506668294322"/>
                </patternFill>
              </fill>
            </x14:dxf>
          </x14:cfRule>
          <xm:sqref>AO61:AS61</xm:sqref>
        </x14:conditionalFormatting>
        <x14:conditionalFormatting xmlns:xm="http://schemas.microsoft.com/office/excel/2006/main">
          <x14:cfRule type="expression" priority="70" id="{BE124BBE-8C4C-4B81-BF39-AB7A211DA223}">
            <xm:f>AND(反映・チェックシート!$C$99=TRUE,エラー一覧!$A$21="NG")</xm:f>
            <x14:dxf>
              <font>
                <color rgb="FFFF0000"/>
              </font>
              <fill>
                <patternFill>
                  <bgColor rgb="FFFFC7CE"/>
                </patternFill>
              </fill>
            </x14:dxf>
          </x14:cfRule>
          <x14:cfRule type="expression" priority="66" id="{D45DD914-B52A-4BB2-9A6B-2C11557C55AC}">
            <xm:f>AND(反映・チェックシート!$C$99=TRUE,エラー一覧!$A$22="NG")</xm:f>
            <x14:dxf>
              <font>
                <color theme="7" tint="-0.499984740745262"/>
              </font>
              <fill>
                <patternFill>
                  <bgColor theme="7" tint="0.39994506668294322"/>
                </patternFill>
              </fill>
            </x14:dxf>
          </x14:cfRule>
          <xm:sqref>AJ62:AN62</xm:sqref>
        </x14:conditionalFormatting>
        <x14:conditionalFormatting xmlns:xm="http://schemas.microsoft.com/office/excel/2006/main">
          <x14:cfRule type="expression" priority="69" id="{8B330310-FA4D-4462-AFC6-34F84EECEC3D}">
            <xm:f>AND(反映・チェックシート!$C$99=TRUE,エラー一覧!$A$21="NG")</xm:f>
            <x14:dxf>
              <font>
                <color rgb="FFFF0000"/>
              </font>
              <fill>
                <patternFill>
                  <bgColor rgb="FFFFC7CE"/>
                </patternFill>
              </fill>
            </x14:dxf>
          </x14:cfRule>
          <x14:cfRule type="expression" priority="65" id="{10F2BD0E-1D55-4DF6-8054-03B809EF9ABB}">
            <xm:f>AND(反映・チェックシート!$C$99=TRUE,エラー一覧!$A$22="NG")</xm:f>
            <x14:dxf>
              <font>
                <color theme="7" tint="-0.499984740745262"/>
              </font>
              <fill>
                <patternFill>
                  <bgColor theme="7" tint="0.39994506668294322"/>
                </patternFill>
              </fill>
            </x14:dxf>
          </x14:cfRule>
          <xm:sqref>AO62:AS62</xm:sqref>
        </x14:conditionalFormatting>
        <x14:conditionalFormatting xmlns:xm="http://schemas.microsoft.com/office/excel/2006/main">
          <x14:cfRule type="expression" priority="60" id="{D8319B36-FE9A-4478-AC9A-A0E2E9818AEE}">
            <xm:f>AND(反映・チェックシート!$C$99=TRUE,エラー一覧!$A$23="NG")</xm:f>
            <x14:dxf>
              <font>
                <color rgb="FFFF0000"/>
              </font>
              <fill>
                <patternFill>
                  <bgColor rgb="FFFFC7CE"/>
                </patternFill>
              </fill>
            </x14:dxf>
          </x14:cfRule>
          <xm:sqref>AJ56:AN62</xm:sqref>
        </x14:conditionalFormatting>
        <x14:conditionalFormatting xmlns:xm="http://schemas.microsoft.com/office/excel/2006/main">
          <x14:cfRule type="expression" priority="59" id="{84CC35CE-AD93-4C46-A873-9DFC7D64DBA1}">
            <xm:f>AND(反映・チェックシート!$C$99=TRUE,エラー一覧!$A$24="NG")</xm:f>
            <x14:dxf>
              <font>
                <color theme="7" tint="-0.499984740745262"/>
              </font>
              <fill>
                <patternFill>
                  <bgColor theme="7" tint="0.39994506668294322"/>
                </patternFill>
              </fill>
            </x14:dxf>
          </x14:cfRule>
          <xm:sqref>AO56:AS62</xm:sqref>
        </x14:conditionalFormatting>
        <x14:conditionalFormatting xmlns:xm="http://schemas.microsoft.com/office/excel/2006/main">
          <x14:cfRule type="expression" priority="58" id="{335D98A3-982D-4C6C-AF8C-3BB4B948F170}">
            <xm:f>AND(反映・チェックシート!$C$99=TRUE,エラー一覧!$A$25="NG")</xm:f>
            <x14:dxf>
              <font>
                <color rgb="FFFF0000"/>
              </font>
              <fill>
                <patternFill>
                  <bgColor rgb="FFFFC7CE"/>
                </patternFill>
              </fill>
            </x14:dxf>
          </x14:cfRule>
          <xm:sqref>Q65:Z66</xm:sqref>
        </x14:conditionalFormatting>
        <x14:conditionalFormatting xmlns:xm="http://schemas.microsoft.com/office/excel/2006/main">
          <x14:cfRule type="expression" priority="57" id="{10ED7516-42E2-4AE5-BAE8-CC5EA3D7C0C7}">
            <xm:f>AND(反映・チェックシート!$C$99=TRUE,エラー一覧!$A$26="NG")</xm:f>
            <x14:dxf>
              <font>
                <color rgb="FFFF0000"/>
              </font>
              <fill>
                <patternFill>
                  <bgColor rgb="FFFFC7CE"/>
                </patternFill>
              </fill>
            </x14:dxf>
          </x14:cfRule>
          <xm:sqref>AA65:AI66</xm:sqref>
        </x14:conditionalFormatting>
        <x14:conditionalFormatting xmlns:xm="http://schemas.microsoft.com/office/excel/2006/main">
          <x14:cfRule type="expression" priority="56" id="{DEB8412D-9062-48B2-8323-37700865CDC5}">
            <xm:f>AND(反映・チェックシート!$C$99=TRUE,エラー一覧!$A$27="NG")</xm:f>
            <x14:dxf>
              <font>
                <color rgb="FFFF0000"/>
              </font>
              <fill>
                <patternFill>
                  <bgColor rgb="FFFFC7CE"/>
                </patternFill>
              </fill>
            </x14:dxf>
          </x14:cfRule>
          <xm:sqref>Q68:Z69</xm:sqref>
        </x14:conditionalFormatting>
        <x14:conditionalFormatting xmlns:xm="http://schemas.microsoft.com/office/excel/2006/main">
          <x14:cfRule type="expression" priority="55" id="{FC1720CC-FE80-44A1-B345-090B85BFF702}">
            <xm:f>AND(反映・チェックシート!$C$99=TRUE,エラー一覧!$A$28="NG")</xm:f>
            <x14:dxf>
              <font>
                <color rgb="FFFF0000"/>
              </font>
              <fill>
                <patternFill>
                  <bgColor rgb="FFFFC7CE"/>
                </patternFill>
              </fill>
            </x14:dxf>
          </x14:cfRule>
          <xm:sqref>AA68:AI69</xm:sqref>
        </x14:conditionalFormatting>
        <x14:conditionalFormatting xmlns:xm="http://schemas.microsoft.com/office/excel/2006/main">
          <x14:cfRule type="expression" priority="54" id="{3AF61231-3ECC-40AC-87A6-3F51B6898886}">
            <xm:f>AND(反映・チェックシート!$C$99=TRUE,エラー一覧!$A$29="NG")</xm:f>
            <x14:dxf>
              <font>
                <color rgb="FFFF0000"/>
              </font>
              <fill>
                <patternFill>
                  <bgColor rgb="FFFFC7CE"/>
                </patternFill>
              </fill>
            </x14:dxf>
          </x14:cfRule>
          <xm:sqref>Q65:AI66 Q68:AI69 AJ73:AP73</xm:sqref>
        </x14:conditionalFormatting>
        <x14:conditionalFormatting xmlns:xm="http://schemas.microsoft.com/office/excel/2006/main">
          <x14:cfRule type="expression" priority="53" id="{7ECC32C6-6000-4068-85E2-44558DC9E4EC}">
            <xm:f>AND(反映・チェックシート!$C$99=TRUE,エラー一覧!$A$30="NG")</xm:f>
            <x14:dxf>
              <font>
                <color rgb="FFFF0000"/>
              </font>
              <fill>
                <patternFill>
                  <bgColor rgb="FFFFC7CE"/>
                </patternFill>
              </fill>
            </x14:dxf>
          </x14:cfRule>
          <xm:sqref>O86:Y86</xm:sqref>
        </x14:conditionalFormatting>
        <x14:conditionalFormatting xmlns:xm="http://schemas.microsoft.com/office/excel/2006/main">
          <x14:cfRule type="expression" priority="52" id="{6F473DE1-9E9C-4F25-BAA7-9054A12CF967}">
            <xm:f>AND(反映・チェックシート!$C$99=TRUE,エラー一覧!$A$31="NG")</xm:f>
            <x14:dxf>
              <font>
                <color rgb="FFFF0000"/>
              </font>
              <fill>
                <patternFill>
                  <bgColor rgb="FFFFC7CE"/>
                </patternFill>
              </fill>
            </x14:dxf>
          </x14:cfRule>
          <x14:cfRule type="expression" priority="51" id="{CD5D29E5-9F98-4AE6-A967-37F97CCEB3DF}">
            <xm:f>AND(反映・チェックシート!$C$99=TRUE,エラー一覧!$A$32="NG")</xm:f>
            <x14:dxf>
              <font>
                <color theme="7" tint="-0.499984740745262"/>
              </font>
              <fill>
                <patternFill>
                  <bgColor theme="7" tint="0.39994506668294322"/>
                </patternFill>
              </fill>
            </x14:dxf>
          </x14:cfRule>
          <xm:sqref>AJ86:AS86</xm:sqref>
        </x14:conditionalFormatting>
        <x14:conditionalFormatting xmlns:xm="http://schemas.microsoft.com/office/excel/2006/main">
          <x14:cfRule type="expression" priority="50" id="{6C497528-830D-4113-A648-2E0A7BF63309}">
            <xm:f>AND(反映・チェックシート!$C$99=TRUE,エラー一覧!$A$33="NG")</xm:f>
            <x14:dxf>
              <font>
                <color theme="7" tint="-0.499984740745262"/>
              </font>
              <fill>
                <patternFill>
                  <bgColor theme="7" tint="0.39994506668294322"/>
                </patternFill>
              </fill>
            </x14:dxf>
          </x14:cfRule>
          <x14:cfRule type="expression" priority="48" id="{A04A7214-0E63-426C-A480-0AF207602F39}">
            <xm:f>AND(反映・チェックシート!$C$99=TRUE,エラー一覧!$A$35="NG")</xm:f>
            <x14:dxf>
              <font>
                <color rgb="FFFF0000"/>
              </font>
              <fill>
                <patternFill>
                  <bgColor rgb="FFFFC7CE"/>
                </patternFill>
              </fill>
            </x14:dxf>
          </x14:cfRule>
          <x14:cfRule type="expression" priority="47" id="{99500A7F-5981-46BC-8169-8D36B7502149}">
            <xm:f>AND(反映・チェックシート!$C$99=TRUE,エラー一覧!$A$36="NG")</xm:f>
            <x14:dxf>
              <font>
                <color rgb="FFFF0000"/>
              </font>
              <fill>
                <patternFill>
                  <bgColor rgb="FFFFC7CE"/>
                </patternFill>
              </fill>
            </x14:dxf>
          </x14:cfRule>
          <x14:cfRule type="expression" priority="46" id="{C5F837FE-97E4-4722-97BA-9477247E34C4}">
            <xm:f>AND(反映・チェックシート!$C$99=TRUE,エラー一覧!$A$37="NG")</xm:f>
            <x14:dxf>
              <font>
                <color rgb="FFFF0000"/>
              </font>
              <fill>
                <patternFill>
                  <bgColor rgb="FFFFC7CE"/>
                </patternFill>
              </fill>
            </x14:dxf>
          </x14:cfRule>
          <x14:cfRule type="expression" priority="45" id="{6DD370A3-D6F4-4445-BD1F-6E5395794B29}">
            <xm:f>AND(反映・チェックシート!$C$99=TRUE,エラー一覧!$A$38="NG")</xm:f>
            <x14:dxf>
              <font>
                <color theme="7" tint="-0.499984740745262"/>
              </font>
              <fill>
                <patternFill>
                  <bgColor theme="7" tint="0.39994506668294322"/>
                </patternFill>
              </fill>
            </x14:dxf>
          </x14:cfRule>
          <x14:cfRule type="expression" priority="44" id="{68198AC0-B83F-4E3D-98BB-C9F1EFADEAE9}">
            <xm:f>AND(反映・チェックシート!$C$99=TRUE,エラー一覧!$A$39="NG")</xm:f>
            <x14:dxf>
              <font>
                <color theme="7" tint="-0.499984740745262"/>
              </font>
              <fill>
                <patternFill>
                  <bgColor theme="7" tint="0.39994506668294322"/>
                </patternFill>
              </fill>
            </x14:dxf>
          </x14:cfRule>
          <x14:cfRule type="expression" priority="43" id="{F40212B4-BEC8-41FC-8D74-8AD3424F60B9}">
            <xm:f>AND(反映・チェックシート!$C$99=TRUE,エラー一覧!$A$40="NG")</xm:f>
            <x14:dxf>
              <font>
                <color rgb="FFFF0000"/>
              </font>
              <fill>
                <patternFill>
                  <bgColor rgb="FFFFC7CE"/>
                </patternFill>
              </fill>
            </x14:dxf>
          </x14:cfRule>
          <x14:cfRule type="expression" priority="42" id="{36817E83-B4C4-4592-BF20-A0330B22DA46}">
            <xm:f>AND(反映・チェックシート!$C$99=TRUE,エラー一覧!$A$41="NG")</xm:f>
            <x14:dxf>
              <font>
                <color rgb="FFFF0000"/>
              </font>
              <fill>
                <patternFill>
                  <bgColor rgb="FFFFC7CE"/>
                </patternFill>
              </fill>
            </x14:dxf>
          </x14:cfRule>
          <xm:sqref>E92:Y97</xm:sqref>
        </x14:conditionalFormatting>
        <x14:conditionalFormatting xmlns:xm="http://schemas.microsoft.com/office/excel/2006/main">
          <x14:cfRule type="expression" priority="49" id="{ED45922F-8624-4162-8CB9-8C52D82D57F2}">
            <xm:f>AND(反映・チェックシート!$C$99=TRUE,エラー一覧!$A$34="NG")</xm:f>
            <x14:dxf>
              <font>
                <color theme="7" tint="-0.499984740745262"/>
              </font>
              <fill>
                <patternFill>
                  <bgColor theme="7" tint="0.39994506668294322"/>
                </patternFill>
              </fill>
            </x14:dxf>
          </x14:cfRule>
          <x14:cfRule type="expression" priority="30" id="{A1881E24-2212-43A7-8A13-A7FABCEEFBAF}">
            <xm:f>AND(反映・チェックシート!$C$99=TRUE,エラー一覧!$A$52="NG")</xm:f>
            <x14:dxf>
              <font>
                <color rgb="FFFF0000"/>
              </font>
              <fill>
                <patternFill>
                  <bgColor rgb="FFFFC7CE"/>
                </patternFill>
              </fill>
            </x14:dxf>
          </x14:cfRule>
          <x14:cfRule type="expression" priority="29" id="{401ADD92-BB60-4EE5-A522-3BFC3A05C101}">
            <xm:f>AND(反映・チェックシート!$C$99=TRUE,エラー一覧!$A$53="NG")</xm:f>
            <x14:dxf>
              <font>
                <color theme="7" tint="-0.499984740745262"/>
              </font>
              <fill>
                <patternFill>
                  <bgColor theme="7" tint="0.39994506668294322"/>
                </patternFill>
              </fill>
            </x14:dxf>
          </x14:cfRule>
          <xm:sqref>E92:Y97 AB92:AS97</xm:sqref>
        </x14:conditionalFormatting>
        <x14:conditionalFormatting xmlns:xm="http://schemas.microsoft.com/office/excel/2006/main">
          <x14:cfRule type="expression" priority="39" id="{D0AB051F-6FD2-4FD0-9AF5-58A4F8FFFD62}">
            <xm:f>AND(反映・チェックシート!$C$99=TRUE,エラー一覧!$A$44="NG")</xm:f>
            <x14:dxf>
              <font>
                <color rgb="FFFF0000"/>
              </font>
              <fill>
                <patternFill>
                  <bgColor rgb="FFFFC7CE"/>
                </patternFill>
              </fill>
            </x14:dxf>
          </x14:cfRule>
          <xm:sqref>AJ86 I14</xm:sqref>
        </x14:conditionalFormatting>
        <x14:conditionalFormatting xmlns:xm="http://schemas.microsoft.com/office/excel/2006/main">
          <x14:cfRule type="expression" priority="28" id="{7784B1B7-86A2-4AED-B844-F45ADE063E8F}">
            <xm:f>AND(反映・チェックシート!$C$99=TRUE,エラー一覧!$A$54="NG")</xm:f>
            <x14:dxf>
              <font>
                <color rgb="FFFF0000"/>
              </font>
              <fill>
                <patternFill>
                  <bgColor rgb="FFFFC7CE"/>
                </patternFill>
              </fill>
            </x14:dxf>
          </x14:cfRule>
          <xm:sqref>C100:Y100</xm:sqref>
        </x14:conditionalFormatting>
        <x14:conditionalFormatting xmlns:xm="http://schemas.microsoft.com/office/excel/2006/main">
          <x14:cfRule type="expression" priority="27" id="{51C956E8-D74A-4F0C-BC02-1E38C953548D}">
            <xm:f>AND(反映・チェックシート!$C$99=TRUE,エラー一覧!$A$55="NG")</xm:f>
            <x14:dxf>
              <font>
                <color rgb="FFFF0000"/>
              </font>
              <fill>
                <patternFill>
                  <bgColor rgb="FFFFC7CE"/>
                </patternFill>
              </fill>
            </x14:dxf>
          </x14:cfRule>
          <xm:sqref>Z100:AS100</xm:sqref>
        </x14:conditionalFormatting>
        <x14:conditionalFormatting xmlns:xm="http://schemas.microsoft.com/office/excel/2006/main">
          <x14:cfRule type="expression" priority="26" id="{DC5C19F3-9BA0-4176-8B96-D188CDF358AA}">
            <xm:f>AND(反映・チェックシート!$C$99=TRUE,エラー一覧!$A$56="NG")</xm:f>
            <x14:dxf>
              <font>
                <color rgb="FFFF0000"/>
              </font>
              <fill>
                <patternFill>
                  <bgColor rgb="FFFFC7CE"/>
                </patternFill>
              </fill>
            </x14:dxf>
          </x14:cfRule>
          <xm:sqref>C102:Y102</xm:sqref>
        </x14:conditionalFormatting>
        <x14:conditionalFormatting xmlns:xm="http://schemas.microsoft.com/office/excel/2006/main">
          <x14:cfRule type="expression" priority="25" id="{6DCBFF75-37C1-4C6F-88BC-1DB064F4AD13}">
            <xm:f>AND(反映・チェックシート!$C$99=TRUE,エラー一覧!$A$57="NG")</xm:f>
            <x14:dxf>
              <font>
                <color rgb="FFFF0000"/>
              </font>
              <fill>
                <patternFill>
                  <bgColor rgb="FFFFC7CE"/>
                </patternFill>
              </fill>
            </x14:dxf>
          </x14:cfRule>
          <xm:sqref>Z102:AS102</xm:sqref>
        </x14:conditionalFormatting>
        <x14:conditionalFormatting xmlns:xm="http://schemas.microsoft.com/office/excel/2006/main">
          <x14:cfRule type="expression" priority="6" id="{F8779A9B-2B28-46B6-8490-2242D3C636F4}">
            <xm:f>AND(反映・チェックシート!$C$99=TRUE,エラー一覧!$A$72="NG")</xm:f>
            <x14:dxf>
              <font>
                <color rgb="FFFF0000"/>
              </font>
              <fill>
                <patternFill>
                  <bgColor rgb="FFFFC7CE"/>
                </patternFill>
              </fill>
            </x14:dxf>
          </x14:cfRule>
          <x14:cfRule type="expression" priority="5" id="{DED31B60-69F5-4782-87C5-41B4DF896875}">
            <xm:f>AND(反映・チェックシート!$C$99=TRUE,エラー一覧!$A$73="NG")</xm:f>
            <x14:dxf>
              <font>
                <color rgb="FFFF0000"/>
              </font>
              <fill>
                <patternFill>
                  <bgColor rgb="FFFFC7CE"/>
                </patternFill>
              </fill>
            </x14:dxf>
          </x14:cfRule>
          <x14:cfRule type="expression" priority="4" id="{4F724883-2574-47F8-9FE1-297ED1FEE31F}">
            <xm:f>AND(反映・チェックシート!$C$99=TRUE,エラー一覧!$A$74="NG")</xm:f>
            <x14:dxf>
              <font>
                <color rgb="FFFF0000"/>
              </font>
              <fill>
                <patternFill>
                  <bgColor rgb="FFFFC7CE"/>
                </patternFill>
              </fill>
            </x14:dxf>
          </x14:cfRule>
          <x14:cfRule type="expression" priority="3" id="{61C4E4DD-14B2-4D01-8B02-D83328C1FA2A}">
            <xm:f>AND(反映・チェックシート!$C$99=TRUE,エラー一覧!$A$75="NG")</xm:f>
            <x14:dxf>
              <font>
                <color rgb="FFFF0000"/>
              </font>
              <fill>
                <patternFill>
                  <bgColor rgb="FFFFC7CE"/>
                </patternFill>
              </fill>
            </x14:dxf>
          </x14:cfRule>
          <xm:sqref>C104:AS105</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error="プルダウンメニューから選択してください。">
          <x14:formula1>
            <xm:f>リスト!$A$4:$A$11</xm:f>
          </x14:formula1>
          <xm:sqref>C104:AS105</xm:sqref>
        </x14:dataValidation>
        <x14:dataValidation type="list" allowBlank="1" showInputMessage="1" showErrorMessage="1">
          <x14:formula1>
            <xm:f>リスト!$A$15:$A$27</xm:f>
          </x14:formula1>
          <xm:sqref>E92:Y97 AB93:AS97 AB92:AS92</xm:sqref>
        </x14:dataValidation>
        <x14:dataValidation type="list" allowBlank="1" showInputMessage="1" showErrorMessage="1">
          <x14:formula1>
            <xm:f>リスト!$A$34:$B$34</xm:f>
          </x14:formula1>
          <xm:sqref>K11 I5:J5 K7 K9</xm:sqref>
        </x14:dataValidation>
        <x14:dataValidation type="list" allowBlank="1" showInputMessage="1" showErrorMessage="1">
          <x14:formula1>
            <xm:f>リスト!$A$38:$B$38</xm:f>
          </x14:formula1>
          <xm:sqref>B116 I27:J27</xm:sqref>
        </x14:dataValidation>
        <x14:dataValidation type="list" allowBlank="1" showInputMessage="1" showErrorMessage="1">
          <x14:formula1>
            <xm:f>リスト!$A$36:$B$36</xm:f>
          </x14:formula1>
          <xm:sqref>I14:J14 K16 K18 K20 K22 K24</xm:sqref>
        </x14:dataValidation>
        <x14:dataValidation type="list" allowBlank="1" showInputMessage="1" showErrorMessage="1">
          <x14:formula1>
            <xm:f>リスト!$A$40:$B$40</xm:f>
          </x14:formula1>
          <xm:sqref>I39:J39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124"/>
  <sheetViews>
    <sheetView showGridLines="0" workbookViewId="0">
      <selection activeCell="J8" sqref="J8"/>
    </sheetView>
  </sheetViews>
  <sheetFormatPr defaultRowHeight="13.5"/>
  <cols>
    <col min="1" max="1" width="3.625" style="170" customWidth="1"/>
    <col min="2" max="2" width="32.5" style="164" customWidth="1"/>
    <col min="3" max="3" width="1.625" style="164" customWidth="1"/>
    <col min="4" max="4" width="110.875" style="164" customWidth="1"/>
    <col min="5" max="5" width="1.625" style="164" customWidth="1"/>
    <col min="6" max="6" width="17.125" style="164" bestFit="1" customWidth="1"/>
    <col min="7" max="7" width="1.625" style="164" customWidth="1"/>
    <col min="8" max="8" width="9" style="163"/>
    <col min="9" max="16384" width="9" style="164"/>
  </cols>
  <sheetData>
    <row r="1" spans="1:8" ht="5.0999999999999996" customHeight="1">
      <c r="A1" s="161"/>
      <c r="B1" s="162"/>
      <c r="C1" s="162"/>
      <c r="D1" s="162"/>
      <c r="E1" s="162"/>
      <c r="F1" s="162"/>
      <c r="G1" s="162"/>
    </row>
    <row r="2" spans="1:8">
      <c r="A2" s="165" t="s">
        <v>317</v>
      </c>
      <c r="B2" s="162"/>
      <c r="C2" s="162"/>
      <c r="D2" s="162"/>
      <c r="E2" s="162"/>
      <c r="F2" s="162"/>
      <c r="G2" s="162"/>
    </row>
    <row r="3" spans="1:8" ht="5.0999999999999996" customHeight="1">
      <c r="A3" s="161"/>
      <c r="B3" s="162"/>
      <c r="C3" s="162"/>
      <c r="D3" s="162"/>
      <c r="E3" s="162"/>
      <c r="F3" s="162"/>
      <c r="G3" s="162"/>
    </row>
    <row r="4" spans="1:8">
      <c r="A4" s="161"/>
      <c r="B4" s="166" t="s">
        <v>318</v>
      </c>
      <c r="C4" s="162"/>
      <c r="D4" s="166" t="s">
        <v>415</v>
      </c>
      <c r="E4" s="162"/>
      <c r="F4" s="166" t="s">
        <v>416</v>
      </c>
      <c r="G4" s="162"/>
    </row>
    <row r="5" spans="1:8" ht="5.0999999999999996" customHeight="1">
      <c r="A5" s="161"/>
      <c r="B5" s="162"/>
      <c r="C5" s="162"/>
      <c r="D5" s="162"/>
      <c r="E5" s="162"/>
      <c r="F5" s="162"/>
      <c r="G5" s="162"/>
    </row>
    <row r="6" spans="1:8">
      <c r="A6" s="167">
        <v>1</v>
      </c>
      <c r="B6" s="168" t="str">
        <f>IF(反映・チェックシート!$C$99=TRUE,VLOOKUP(エラー確認シート!$A6,エラー一覧!$C$3:$F$75,2,FALSE),"")</f>
        <v/>
      </c>
      <c r="C6" s="168"/>
      <c r="D6" s="169" t="str">
        <f>IF(反映・チェックシート!$C$99=TRUE,VLOOKUP(エラー確認シート!$A6,エラー一覧!$C$3:$F$75,3,FALSE),"")</f>
        <v/>
      </c>
      <c r="E6" s="168"/>
      <c r="F6" s="169" t="str">
        <f>IF(反映・チェックシート!$C$99=TRUE,VLOOKUP(エラー確認シート!$A6,エラー一覧!$C$3:$F$75,4,FALSE),"")</f>
        <v/>
      </c>
      <c r="G6" s="162"/>
      <c r="H6" s="163" t="s">
        <v>417</v>
      </c>
    </row>
    <row r="7" spans="1:8" ht="5.0999999999999996" customHeight="1">
      <c r="A7" s="167"/>
      <c r="B7" s="168"/>
      <c r="C7" s="168"/>
      <c r="D7" s="169"/>
      <c r="E7" s="168"/>
      <c r="F7" s="168"/>
      <c r="G7" s="162"/>
    </row>
    <row r="8" spans="1:8">
      <c r="A8" s="167">
        <v>2</v>
      </c>
      <c r="B8" s="168" t="str">
        <f>IF(反映・チェックシート!$C$99=TRUE,VLOOKUP(エラー確認シート!A8,エラー一覧!$C$3:$F$75,2,FALSE),"")</f>
        <v/>
      </c>
      <c r="C8" s="168"/>
      <c r="D8" s="169" t="str">
        <f>IF(反映・チェックシート!$C$99=TRUE,VLOOKUP(エラー確認シート!$A8,エラー一覧!$C$3:$F$75,3,FALSE),"")</f>
        <v/>
      </c>
      <c r="E8" s="168"/>
      <c r="F8" s="169" t="str">
        <f>IF(反映・チェックシート!$C$99=TRUE,VLOOKUP(エラー確認シート!$A8,エラー一覧!$C$3:$F$75,4,FALSE),"")</f>
        <v/>
      </c>
      <c r="G8" s="162"/>
      <c r="H8" s="163" t="s">
        <v>418</v>
      </c>
    </row>
    <row r="9" spans="1:8" ht="5.0999999999999996" customHeight="1">
      <c r="A9" s="167"/>
      <c r="B9" s="168"/>
      <c r="C9" s="168"/>
      <c r="D9" s="169"/>
      <c r="E9" s="168"/>
      <c r="F9" s="168"/>
      <c r="G9" s="162"/>
    </row>
    <row r="10" spans="1:8">
      <c r="A10" s="167">
        <v>3</v>
      </c>
      <c r="B10" s="168" t="str">
        <f>IF(反映・チェックシート!$C$99=TRUE,VLOOKUP(エラー確認シート!A10,エラー一覧!$C$3:$F$75,2,FALSE),"")</f>
        <v/>
      </c>
      <c r="C10" s="168"/>
      <c r="D10" s="169" t="str">
        <f>IF(反映・チェックシート!$C$99=TRUE,VLOOKUP(エラー確認シート!$A10,エラー一覧!$C$3:$F$75,3,FALSE),"")</f>
        <v/>
      </c>
      <c r="E10" s="168"/>
      <c r="F10" s="169" t="str">
        <f>IF(反映・チェックシート!$C$99=TRUE,VLOOKUP(エラー確認シート!$A10,エラー一覧!$C$3:$F$75,4,FALSE),"")</f>
        <v/>
      </c>
      <c r="G10" s="162"/>
      <c r="H10" s="163" t="s">
        <v>417</v>
      </c>
    </row>
    <row r="11" spans="1:8" ht="5.0999999999999996" customHeight="1">
      <c r="A11" s="167"/>
      <c r="B11" s="168"/>
      <c r="C11" s="168"/>
      <c r="D11" s="169"/>
      <c r="E11" s="168"/>
      <c r="F11" s="168"/>
      <c r="G11" s="162"/>
    </row>
    <row r="12" spans="1:8">
      <c r="A12" s="167">
        <v>4</v>
      </c>
      <c r="B12" s="168" t="str">
        <f>IF(反映・チェックシート!$C$99=TRUE,VLOOKUP(エラー確認シート!A12,エラー一覧!$C$3:$F$75,2,FALSE),"")</f>
        <v/>
      </c>
      <c r="C12" s="168"/>
      <c r="D12" s="169" t="str">
        <f>IF(反映・チェックシート!$C$99=TRUE,VLOOKUP(エラー確認シート!$A12,エラー一覧!$C$3:$F$75,3,FALSE),"")</f>
        <v/>
      </c>
      <c r="E12" s="168"/>
      <c r="F12" s="169" t="str">
        <f>IF(反映・チェックシート!$C$99=TRUE,VLOOKUP(エラー確認シート!$A12,エラー一覧!$C$3:$F$75,4,FALSE),"")</f>
        <v/>
      </c>
      <c r="G12" s="162"/>
      <c r="H12" s="163" t="s">
        <v>418</v>
      </c>
    </row>
    <row r="13" spans="1:8" ht="5.0999999999999996" customHeight="1">
      <c r="A13" s="167"/>
      <c r="B13" s="168"/>
      <c r="C13" s="168"/>
      <c r="D13" s="169"/>
      <c r="E13" s="168"/>
      <c r="F13" s="168"/>
      <c r="G13" s="162"/>
    </row>
    <row r="14" spans="1:8">
      <c r="A14" s="167">
        <v>5</v>
      </c>
      <c r="B14" s="168" t="str">
        <f>IF(反映・チェックシート!$C$99=TRUE,VLOOKUP(エラー確認シート!A14,エラー一覧!$C$3:$F$75,2,FALSE),"")</f>
        <v/>
      </c>
      <c r="C14" s="168"/>
      <c r="D14" s="169" t="str">
        <f>IF(反映・チェックシート!$C$99=TRUE,VLOOKUP(エラー確認シート!$A14,エラー一覧!$C$3:$F$75,3,FALSE),"")</f>
        <v/>
      </c>
      <c r="E14" s="168"/>
      <c r="F14" s="169" t="str">
        <f>IF(反映・チェックシート!$C$99=TRUE,VLOOKUP(エラー確認シート!$A14,エラー一覧!$C$3:$F$75,4,FALSE),"")</f>
        <v/>
      </c>
      <c r="G14" s="162"/>
      <c r="H14" s="163" t="s">
        <v>417</v>
      </c>
    </row>
    <row r="15" spans="1:8" ht="5.0999999999999996" customHeight="1">
      <c r="A15" s="167"/>
      <c r="B15" s="168"/>
      <c r="C15" s="168"/>
      <c r="D15" s="169"/>
      <c r="E15" s="168"/>
      <c r="F15" s="168"/>
      <c r="G15" s="162"/>
    </row>
    <row r="16" spans="1:8">
      <c r="A16" s="167">
        <v>6</v>
      </c>
      <c r="B16" s="168" t="str">
        <f>IF(反映・チェックシート!$C$99=TRUE,VLOOKUP(エラー確認シート!A16,エラー一覧!$C$3:$F$75,2,FALSE),"")</f>
        <v/>
      </c>
      <c r="C16" s="168"/>
      <c r="D16" s="169" t="str">
        <f>IF(反映・チェックシート!$C$99=TRUE,VLOOKUP(エラー確認シート!$A16,エラー一覧!$C$3:$F$75,3,FALSE),"")</f>
        <v/>
      </c>
      <c r="E16" s="168"/>
      <c r="F16" s="169" t="str">
        <f>IF(反映・チェックシート!$C$99=TRUE,VLOOKUP(エラー確認シート!$A16,エラー一覧!$C$3:$F$75,4,FALSE),"")</f>
        <v/>
      </c>
      <c r="G16" s="162"/>
      <c r="H16" s="163" t="s">
        <v>418</v>
      </c>
    </row>
    <row r="17" spans="1:8" ht="5.0999999999999996" customHeight="1">
      <c r="A17" s="167"/>
      <c r="B17" s="168"/>
      <c r="C17" s="168"/>
      <c r="D17" s="169"/>
      <c r="E17" s="168"/>
      <c r="F17" s="168"/>
      <c r="G17" s="162"/>
    </row>
    <row r="18" spans="1:8">
      <c r="A18" s="167">
        <v>7</v>
      </c>
      <c r="B18" s="168" t="str">
        <f>IF(反映・チェックシート!$C$99=TRUE,VLOOKUP(エラー確認シート!A18,エラー一覧!$C$3:$F$75,2,FALSE),"")</f>
        <v/>
      </c>
      <c r="C18" s="168"/>
      <c r="D18" s="169" t="str">
        <f>IF(反映・チェックシート!$C$99=TRUE,VLOOKUP(エラー確認シート!$A18,エラー一覧!$C$3:$F$75,3,FALSE),"")</f>
        <v/>
      </c>
      <c r="E18" s="168"/>
      <c r="F18" s="169" t="str">
        <f>IF(反映・チェックシート!$C$99=TRUE,VLOOKUP(エラー確認シート!$A18,エラー一覧!$C$3:$F$75,4,FALSE),"")</f>
        <v/>
      </c>
      <c r="G18" s="162"/>
      <c r="H18" s="163" t="s">
        <v>417</v>
      </c>
    </row>
    <row r="19" spans="1:8" ht="5.0999999999999996" customHeight="1">
      <c r="A19" s="167"/>
      <c r="B19" s="168"/>
      <c r="C19" s="168"/>
      <c r="D19" s="169"/>
      <c r="E19" s="168"/>
      <c r="F19" s="168"/>
      <c r="G19" s="162"/>
    </row>
    <row r="20" spans="1:8">
      <c r="A20" s="167">
        <v>8</v>
      </c>
      <c r="B20" s="168" t="str">
        <f>IF(反映・チェックシート!$C$99=TRUE,VLOOKUP(エラー確認シート!A20,エラー一覧!$C$3:$F$75,2,FALSE),"")</f>
        <v/>
      </c>
      <c r="C20" s="168"/>
      <c r="D20" s="169" t="str">
        <f>IF(反映・チェックシート!$C$99=TRUE,VLOOKUP(エラー確認シート!$A20,エラー一覧!$C$3:$F$75,3,FALSE),"")</f>
        <v/>
      </c>
      <c r="E20" s="168"/>
      <c r="F20" s="169" t="str">
        <f>IF(反映・チェックシート!$C$99=TRUE,VLOOKUP(エラー確認シート!$A20,エラー一覧!$C$3:$F$75,4,FALSE),"")</f>
        <v/>
      </c>
      <c r="G20" s="162"/>
      <c r="H20" s="163" t="s">
        <v>418</v>
      </c>
    </row>
    <row r="21" spans="1:8" ht="5.0999999999999996" customHeight="1">
      <c r="A21" s="167"/>
      <c r="B21" s="168"/>
      <c r="C21" s="168"/>
      <c r="D21" s="169"/>
      <c r="E21" s="168"/>
      <c r="F21" s="168"/>
      <c r="G21" s="162"/>
    </row>
    <row r="22" spans="1:8">
      <c r="A22" s="167">
        <v>9</v>
      </c>
      <c r="B22" s="168" t="str">
        <f>IF(反映・チェックシート!$C$99=TRUE,VLOOKUP(エラー確認シート!A22,エラー一覧!$C$3:$F$75,2,FALSE),"")</f>
        <v/>
      </c>
      <c r="C22" s="168"/>
      <c r="D22" s="169" t="str">
        <f>IF(反映・チェックシート!$C$99=TRUE,VLOOKUP(エラー確認シート!$A22,エラー一覧!$C$3:$F$75,3,FALSE),"")</f>
        <v/>
      </c>
      <c r="E22" s="168"/>
      <c r="F22" s="169" t="str">
        <f>IF(反映・チェックシート!$C$99=TRUE,VLOOKUP(エラー確認シート!$A22,エラー一覧!$C$3:$F$75,4,FALSE),"")</f>
        <v/>
      </c>
      <c r="G22" s="162"/>
      <c r="H22" s="163" t="s">
        <v>417</v>
      </c>
    </row>
    <row r="23" spans="1:8" ht="5.0999999999999996" customHeight="1">
      <c r="A23" s="167"/>
      <c r="B23" s="168"/>
      <c r="C23" s="168"/>
      <c r="D23" s="169"/>
      <c r="E23" s="168"/>
      <c r="F23" s="168"/>
      <c r="G23" s="162"/>
    </row>
    <row r="24" spans="1:8">
      <c r="A24" s="167">
        <v>10</v>
      </c>
      <c r="B24" s="168" t="str">
        <f>IF(反映・チェックシート!$C$99=TRUE,VLOOKUP(エラー確認シート!A24,エラー一覧!$C$3:$F$75,2,FALSE),"")</f>
        <v/>
      </c>
      <c r="C24" s="168"/>
      <c r="D24" s="169" t="str">
        <f>IF(反映・チェックシート!$C$99=TRUE,VLOOKUP(エラー確認シート!$A24,エラー一覧!$C$3:$F$75,3,FALSE),"")</f>
        <v/>
      </c>
      <c r="E24" s="168"/>
      <c r="F24" s="169" t="str">
        <f>IF(反映・チェックシート!$C$99=TRUE,VLOOKUP(エラー確認シート!$A24,エラー一覧!$C$3:$F$75,4,FALSE),"")</f>
        <v/>
      </c>
      <c r="G24" s="162"/>
      <c r="H24" s="163" t="s">
        <v>418</v>
      </c>
    </row>
    <row r="25" spans="1:8" ht="5.0999999999999996" customHeight="1">
      <c r="A25" s="167"/>
      <c r="B25" s="168"/>
      <c r="C25" s="168"/>
      <c r="D25" s="169"/>
      <c r="E25" s="168"/>
      <c r="F25" s="168"/>
      <c r="G25" s="162"/>
    </row>
    <row r="26" spans="1:8">
      <c r="A26" s="167">
        <v>11</v>
      </c>
      <c r="B26" s="168" t="str">
        <f>IF(反映・チェックシート!$C$99=TRUE,VLOOKUP(エラー確認シート!A26,エラー一覧!$C$3:$F$75,2,FALSE),"")</f>
        <v/>
      </c>
      <c r="C26" s="168"/>
      <c r="D26" s="169" t="str">
        <f>IF(反映・チェックシート!$C$99=TRUE,VLOOKUP(エラー確認シート!$A26,エラー一覧!$C$3:$F$75,3,FALSE),"")</f>
        <v/>
      </c>
      <c r="E26" s="168"/>
      <c r="F26" s="169" t="str">
        <f>IF(反映・チェックシート!$C$99=TRUE,VLOOKUP(エラー確認シート!$A26,エラー一覧!$C$3:$F$75,4,FALSE),"")</f>
        <v/>
      </c>
      <c r="G26" s="162"/>
      <c r="H26" s="163" t="s">
        <v>417</v>
      </c>
    </row>
    <row r="27" spans="1:8" ht="5.0999999999999996" customHeight="1">
      <c r="A27" s="167"/>
      <c r="B27" s="168"/>
      <c r="C27" s="168"/>
      <c r="D27" s="169"/>
      <c r="E27" s="168"/>
      <c r="F27" s="168"/>
      <c r="G27" s="162"/>
    </row>
    <row r="28" spans="1:8">
      <c r="A28" s="167">
        <v>12</v>
      </c>
      <c r="B28" s="168" t="str">
        <f>IF(反映・チェックシート!$C$99=TRUE,VLOOKUP(エラー確認シート!A28,エラー一覧!$C$3:$F$75,2,FALSE),"")</f>
        <v/>
      </c>
      <c r="C28" s="168"/>
      <c r="D28" s="169" t="str">
        <f>IF(反映・チェックシート!$C$99=TRUE,VLOOKUP(エラー確認シート!$A28,エラー一覧!$C$3:$F$75,3,FALSE),"")</f>
        <v/>
      </c>
      <c r="E28" s="168"/>
      <c r="F28" s="169" t="str">
        <f>IF(反映・チェックシート!$C$99=TRUE,VLOOKUP(エラー確認シート!$A28,エラー一覧!$C$3:$F$75,4,FALSE),"")</f>
        <v/>
      </c>
      <c r="G28" s="162"/>
      <c r="H28" s="163" t="s">
        <v>418</v>
      </c>
    </row>
    <row r="29" spans="1:8" ht="5.0999999999999996" customHeight="1">
      <c r="A29" s="167"/>
      <c r="B29" s="168"/>
      <c r="C29" s="168"/>
      <c r="D29" s="169"/>
      <c r="E29" s="168"/>
      <c r="F29" s="168"/>
      <c r="G29" s="162"/>
    </row>
    <row r="30" spans="1:8">
      <c r="A30" s="167">
        <v>13</v>
      </c>
      <c r="B30" s="168" t="str">
        <f>IF(反映・チェックシート!$C$99=TRUE,VLOOKUP(エラー確認シート!A30,エラー一覧!$C$3:$F$75,2,FALSE),"")</f>
        <v/>
      </c>
      <c r="C30" s="168"/>
      <c r="D30" s="169" t="str">
        <f>IF(反映・チェックシート!$C$99=TRUE,VLOOKUP(エラー確認シート!$A30,エラー一覧!$C$3:$F$75,3,FALSE),"")</f>
        <v/>
      </c>
      <c r="E30" s="168"/>
      <c r="F30" s="169" t="str">
        <f>IF(反映・チェックシート!$C$99=TRUE,VLOOKUP(エラー確認シート!$A30,エラー一覧!$C$3:$F$75,4,FALSE),"")</f>
        <v/>
      </c>
      <c r="G30" s="162"/>
      <c r="H30" s="163" t="s">
        <v>417</v>
      </c>
    </row>
    <row r="31" spans="1:8" ht="5.0999999999999996" customHeight="1">
      <c r="A31" s="167"/>
      <c r="B31" s="168"/>
      <c r="C31" s="168"/>
      <c r="D31" s="169"/>
      <c r="E31" s="168"/>
      <c r="F31" s="168"/>
      <c r="G31" s="162"/>
    </row>
    <row r="32" spans="1:8">
      <c r="A32" s="167">
        <v>14</v>
      </c>
      <c r="B32" s="168" t="str">
        <f>IF(反映・チェックシート!$C$99=TRUE,VLOOKUP(エラー確認シート!A32,エラー一覧!$C$3:$F$75,2,FALSE),"")</f>
        <v/>
      </c>
      <c r="C32" s="168"/>
      <c r="D32" s="169" t="str">
        <f>IF(反映・チェックシート!$C$99=TRUE,VLOOKUP(エラー確認シート!$A32,エラー一覧!$C$3:$F$75,3,FALSE),"")</f>
        <v/>
      </c>
      <c r="E32" s="168"/>
      <c r="F32" s="169" t="str">
        <f>IF(反映・チェックシート!$C$99=TRUE,VLOOKUP(エラー確認シート!$A32,エラー一覧!$C$3:$F$75,4,FALSE),"")</f>
        <v/>
      </c>
      <c r="G32" s="162"/>
      <c r="H32" s="163" t="s">
        <v>418</v>
      </c>
    </row>
    <row r="33" spans="1:8" ht="5.0999999999999996" customHeight="1">
      <c r="A33" s="167"/>
      <c r="B33" s="168"/>
      <c r="C33" s="168"/>
      <c r="D33" s="169"/>
      <c r="E33" s="168"/>
      <c r="F33" s="168"/>
      <c r="G33" s="162"/>
    </row>
    <row r="34" spans="1:8">
      <c r="A34" s="167">
        <v>15</v>
      </c>
      <c r="B34" s="168" t="str">
        <f>IF(反映・チェックシート!$C$99=TRUE,VLOOKUP(エラー確認シート!A34,エラー一覧!$C$3:$F$75,2,FALSE),"")</f>
        <v/>
      </c>
      <c r="C34" s="168"/>
      <c r="D34" s="169" t="str">
        <f>IF(反映・チェックシート!$C$99=TRUE,VLOOKUP(エラー確認シート!$A34,エラー一覧!$C$3:$F$75,3,FALSE),"")</f>
        <v/>
      </c>
      <c r="E34" s="168"/>
      <c r="F34" s="169" t="str">
        <f>IF(反映・チェックシート!$C$99=TRUE,VLOOKUP(エラー確認シート!$A34,エラー一覧!$C$3:$F$75,4,FALSE),"")</f>
        <v/>
      </c>
      <c r="G34" s="162"/>
      <c r="H34" s="163" t="s">
        <v>417</v>
      </c>
    </row>
    <row r="35" spans="1:8" ht="5.0999999999999996" customHeight="1">
      <c r="A35" s="167"/>
      <c r="B35" s="168"/>
      <c r="C35" s="168"/>
      <c r="D35" s="169"/>
      <c r="E35" s="168"/>
      <c r="F35" s="168"/>
      <c r="G35" s="162"/>
    </row>
    <row r="36" spans="1:8">
      <c r="A36" s="167">
        <v>16</v>
      </c>
      <c r="B36" s="168" t="str">
        <f>IF(反映・チェックシート!$C$99=TRUE,VLOOKUP(エラー確認シート!A36,エラー一覧!$C$3:$F$75,2,FALSE),"")</f>
        <v/>
      </c>
      <c r="C36" s="168"/>
      <c r="D36" s="169" t="str">
        <f>IF(反映・チェックシート!$C$99=TRUE,VLOOKUP(エラー確認シート!$A36,エラー一覧!$C$3:$F$75,3,FALSE),"")</f>
        <v/>
      </c>
      <c r="E36" s="168"/>
      <c r="F36" s="169" t="str">
        <f>IF(反映・チェックシート!$C$99=TRUE,VLOOKUP(エラー確認シート!$A36,エラー一覧!$C$3:$F$75,4,FALSE),"")</f>
        <v/>
      </c>
      <c r="G36" s="162"/>
      <c r="H36" s="163" t="s">
        <v>418</v>
      </c>
    </row>
    <row r="37" spans="1:8" ht="5.0999999999999996" customHeight="1">
      <c r="A37" s="167"/>
      <c r="B37" s="168"/>
      <c r="C37" s="168"/>
      <c r="D37" s="169"/>
      <c r="E37" s="168"/>
      <c r="F37" s="168"/>
      <c r="G37" s="162"/>
    </row>
    <row r="38" spans="1:8">
      <c r="A38" s="167">
        <v>17</v>
      </c>
      <c r="B38" s="168" t="str">
        <f>IF(反映・チェックシート!$C$99=TRUE,VLOOKUP(エラー確認シート!A38,エラー一覧!$C$3:$F$75,2,FALSE),"")</f>
        <v/>
      </c>
      <c r="C38" s="168"/>
      <c r="D38" s="169" t="str">
        <f>IF(反映・チェックシート!$C$99=TRUE,VLOOKUP(エラー確認シート!$A38,エラー一覧!$C$3:$F$75,3,FALSE),"")</f>
        <v/>
      </c>
      <c r="E38" s="168"/>
      <c r="F38" s="169" t="str">
        <f>IF(反映・チェックシート!$C$99=TRUE,VLOOKUP(エラー確認シート!$A38,エラー一覧!$C$3:$F$75,4,FALSE),"")</f>
        <v/>
      </c>
      <c r="G38" s="162"/>
      <c r="H38" s="163" t="s">
        <v>417</v>
      </c>
    </row>
    <row r="39" spans="1:8" ht="5.0999999999999996" customHeight="1">
      <c r="A39" s="167"/>
      <c r="B39" s="168"/>
      <c r="C39" s="168"/>
      <c r="D39" s="169"/>
      <c r="E39" s="168"/>
      <c r="F39" s="168"/>
      <c r="G39" s="162"/>
    </row>
    <row r="40" spans="1:8">
      <c r="A40" s="167">
        <v>18</v>
      </c>
      <c r="B40" s="168" t="str">
        <f>IF(反映・チェックシート!$C$99=TRUE,VLOOKUP(エラー確認シート!A40,エラー一覧!$C$3:$F$75,2,FALSE),"")</f>
        <v/>
      </c>
      <c r="C40" s="168"/>
      <c r="D40" s="169" t="str">
        <f>IF(反映・チェックシート!$C$99=TRUE,VLOOKUP(エラー確認シート!$A40,エラー一覧!$C$3:$F$75,3,FALSE),"")</f>
        <v/>
      </c>
      <c r="E40" s="168"/>
      <c r="F40" s="169" t="str">
        <f>IF(反映・チェックシート!$C$99=TRUE,VLOOKUP(エラー確認シート!$A40,エラー一覧!$C$3:$F$75,4,FALSE),"")</f>
        <v/>
      </c>
      <c r="G40" s="162"/>
      <c r="H40" s="163" t="s">
        <v>418</v>
      </c>
    </row>
    <row r="41" spans="1:8" ht="5.0999999999999996" customHeight="1">
      <c r="A41" s="167"/>
      <c r="B41" s="168"/>
      <c r="C41" s="168"/>
      <c r="D41" s="169"/>
      <c r="E41" s="168"/>
      <c r="F41" s="168"/>
      <c r="G41" s="162"/>
    </row>
    <row r="42" spans="1:8">
      <c r="A42" s="167">
        <v>19</v>
      </c>
      <c r="B42" s="168" t="str">
        <f>IF(反映・チェックシート!$C$99=TRUE,VLOOKUP(エラー確認シート!A42,エラー一覧!$C$3:$F$75,2,FALSE),"")</f>
        <v/>
      </c>
      <c r="C42" s="168"/>
      <c r="D42" s="169" t="str">
        <f>IF(反映・チェックシート!$C$99=TRUE,VLOOKUP(エラー確認シート!$A42,エラー一覧!$C$3:$F$75,3,FALSE),"")</f>
        <v/>
      </c>
      <c r="E42" s="168"/>
      <c r="F42" s="169" t="str">
        <f>IF(反映・チェックシート!$C$99=TRUE,VLOOKUP(エラー確認シート!$A42,エラー一覧!$C$3:$F$75,4,FALSE),"")</f>
        <v/>
      </c>
      <c r="G42" s="162"/>
      <c r="H42" s="163" t="s">
        <v>417</v>
      </c>
    </row>
    <row r="43" spans="1:8" ht="5.0999999999999996" customHeight="1">
      <c r="A43" s="167"/>
      <c r="B43" s="168"/>
      <c r="C43" s="168"/>
      <c r="D43" s="169"/>
      <c r="E43" s="168"/>
      <c r="F43" s="168"/>
      <c r="G43" s="162"/>
    </row>
    <row r="44" spans="1:8">
      <c r="A44" s="167">
        <v>20</v>
      </c>
      <c r="B44" s="168" t="str">
        <f>IF(反映・チェックシート!$C$99=TRUE,VLOOKUP(エラー確認シート!A44,エラー一覧!$C$3:$F$75,2,FALSE),"")</f>
        <v/>
      </c>
      <c r="C44" s="168"/>
      <c r="D44" s="169" t="str">
        <f>IF(反映・チェックシート!$C$99=TRUE,VLOOKUP(エラー確認シート!$A44,エラー一覧!$C$3:$F$75,3,FALSE),"")</f>
        <v/>
      </c>
      <c r="E44" s="168"/>
      <c r="F44" s="169" t="str">
        <f>IF(反映・チェックシート!$C$99=TRUE,VLOOKUP(エラー確認シート!$A44,エラー一覧!$C$3:$F$75,4,FALSE),"")</f>
        <v/>
      </c>
      <c r="G44" s="162"/>
      <c r="H44" s="163" t="s">
        <v>418</v>
      </c>
    </row>
    <row r="45" spans="1:8" ht="5.0999999999999996" customHeight="1">
      <c r="A45" s="167"/>
      <c r="B45" s="168"/>
      <c r="C45" s="168"/>
      <c r="D45" s="169"/>
      <c r="E45" s="168"/>
      <c r="F45" s="168"/>
      <c r="G45" s="162"/>
    </row>
    <row r="46" spans="1:8">
      <c r="A46" s="167">
        <v>21</v>
      </c>
      <c r="B46" s="168" t="str">
        <f>IF(反映・チェックシート!$C$99=TRUE,VLOOKUP(エラー確認シート!A46,エラー一覧!$C$3:$F$75,2,FALSE),"")</f>
        <v/>
      </c>
      <c r="C46" s="168"/>
      <c r="D46" s="169" t="str">
        <f>IF(反映・チェックシート!$C$99=TRUE,VLOOKUP(エラー確認シート!$A46,エラー一覧!$C$3:$F$75,3,FALSE),"")</f>
        <v/>
      </c>
      <c r="E46" s="168"/>
      <c r="F46" s="169" t="str">
        <f>IF(反映・チェックシート!$C$99=TRUE,VLOOKUP(エラー確認シート!$A46,エラー一覧!$C$3:$F$75,4,FALSE),"")</f>
        <v/>
      </c>
      <c r="G46" s="162"/>
      <c r="H46" s="163" t="s">
        <v>417</v>
      </c>
    </row>
    <row r="47" spans="1:8" ht="5.0999999999999996" customHeight="1">
      <c r="A47" s="167"/>
      <c r="B47" s="168"/>
      <c r="C47" s="168"/>
      <c r="D47" s="169"/>
      <c r="E47" s="168"/>
      <c r="F47" s="168"/>
      <c r="G47" s="162"/>
    </row>
    <row r="48" spans="1:8">
      <c r="A48" s="167">
        <v>22</v>
      </c>
      <c r="B48" s="168" t="str">
        <f>IF(反映・チェックシート!$C$99=TRUE,VLOOKUP(エラー確認シート!A48,エラー一覧!$C$3:$F$75,2,FALSE),"")</f>
        <v/>
      </c>
      <c r="C48" s="168"/>
      <c r="D48" s="169" t="str">
        <f>IF(反映・チェックシート!$C$99=TRUE,VLOOKUP(エラー確認シート!$A48,エラー一覧!$C$3:$F$75,3,FALSE),"")</f>
        <v/>
      </c>
      <c r="E48" s="168"/>
      <c r="F48" s="169" t="str">
        <f>IF(反映・チェックシート!$C$99=TRUE,VLOOKUP(エラー確認シート!$A48,エラー一覧!$C$3:$F$75,4,FALSE),"")</f>
        <v/>
      </c>
      <c r="G48" s="162"/>
      <c r="H48" s="163" t="s">
        <v>418</v>
      </c>
    </row>
    <row r="49" spans="1:8" ht="5.0999999999999996" customHeight="1">
      <c r="A49" s="167"/>
      <c r="B49" s="168"/>
      <c r="C49" s="168"/>
      <c r="D49" s="169"/>
      <c r="E49" s="168"/>
      <c r="F49" s="168"/>
      <c r="G49" s="162"/>
    </row>
    <row r="50" spans="1:8">
      <c r="A50" s="167">
        <v>23</v>
      </c>
      <c r="B50" s="168" t="str">
        <f>IF(反映・チェックシート!$C$99=TRUE,VLOOKUP(エラー確認シート!A50,エラー一覧!$C$3:$F$75,2,FALSE),"")</f>
        <v/>
      </c>
      <c r="C50" s="168"/>
      <c r="D50" s="169" t="str">
        <f>IF(反映・チェックシート!$C$99=TRUE,VLOOKUP(エラー確認シート!$A50,エラー一覧!$C$3:$F$75,3,FALSE),"")</f>
        <v/>
      </c>
      <c r="E50" s="168"/>
      <c r="F50" s="169" t="str">
        <f>IF(反映・チェックシート!$C$99=TRUE,VLOOKUP(エラー確認シート!$A50,エラー一覧!$C$3:$F$75,4,FALSE),"")</f>
        <v/>
      </c>
      <c r="G50" s="162"/>
      <c r="H50" s="163" t="s">
        <v>417</v>
      </c>
    </row>
    <row r="51" spans="1:8" ht="5.0999999999999996" customHeight="1">
      <c r="A51" s="167"/>
      <c r="B51" s="168"/>
      <c r="C51" s="168"/>
      <c r="D51" s="169"/>
      <c r="E51" s="168"/>
      <c r="F51" s="168"/>
      <c r="G51" s="162"/>
    </row>
    <row r="52" spans="1:8">
      <c r="A52" s="167">
        <v>24</v>
      </c>
      <c r="B52" s="168" t="str">
        <f>IF(反映・チェックシート!$C$99=TRUE,VLOOKUP(エラー確認シート!A52,エラー一覧!$C$3:$F$75,2,FALSE),"")</f>
        <v/>
      </c>
      <c r="C52" s="168"/>
      <c r="D52" s="169" t="str">
        <f>IF(反映・チェックシート!$C$99=TRUE,VLOOKUP(エラー確認シート!$A52,エラー一覧!$C$3:$F$75,3,FALSE),"")</f>
        <v/>
      </c>
      <c r="E52" s="168"/>
      <c r="F52" s="169" t="str">
        <f>IF(反映・チェックシート!$C$99=TRUE,VLOOKUP(エラー確認シート!$A52,エラー一覧!$C$3:$F$75,4,FALSE),"")</f>
        <v/>
      </c>
      <c r="G52" s="162"/>
      <c r="H52" s="163" t="s">
        <v>418</v>
      </c>
    </row>
    <row r="53" spans="1:8" ht="5.0999999999999996" customHeight="1">
      <c r="A53" s="167"/>
      <c r="B53" s="168"/>
      <c r="C53" s="168"/>
      <c r="D53" s="169"/>
      <c r="E53" s="168"/>
      <c r="F53" s="168"/>
      <c r="G53" s="162"/>
    </row>
    <row r="54" spans="1:8">
      <c r="A54" s="167">
        <v>25</v>
      </c>
      <c r="B54" s="168" t="str">
        <f>IF(反映・チェックシート!$C$99=TRUE,VLOOKUP(エラー確認シート!A54,エラー一覧!$C$3:$F$75,2,FALSE),"")</f>
        <v/>
      </c>
      <c r="C54" s="168"/>
      <c r="D54" s="169"/>
      <c r="E54" s="168"/>
      <c r="F54" s="169" t="str">
        <f>IF(反映・チェックシート!$C$99=TRUE,VLOOKUP(エラー確認シート!$A54,エラー一覧!$C$3:$F$75,4,FALSE),"")</f>
        <v/>
      </c>
      <c r="G54" s="162"/>
      <c r="H54" s="163" t="s">
        <v>417</v>
      </c>
    </row>
    <row r="55" spans="1:8" ht="5.0999999999999996" customHeight="1">
      <c r="A55" s="167"/>
      <c r="B55" s="168"/>
      <c r="C55" s="168"/>
      <c r="D55" s="169"/>
      <c r="E55" s="168"/>
      <c r="F55" s="168"/>
      <c r="G55" s="162"/>
    </row>
    <row r="56" spans="1:8">
      <c r="A56" s="167">
        <v>26</v>
      </c>
      <c r="B56" s="168" t="str">
        <f>IF(反映・チェックシート!$C$99=TRUE,VLOOKUP(エラー確認シート!A56,エラー一覧!$C$3:$F$75,2,FALSE),"")</f>
        <v/>
      </c>
      <c r="C56" s="168"/>
      <c r="D56" s="169" t="str">
        <f>IF(反映・チェックシート!$C$99=TRUE,VLOOKUP(エラー確認シート!$A56,エラー一覧!$C$3:$F$75,3,FALSE),"")</f>
        <v/>
      </c>
      <c r="E56" s="168"/>
      <c r="F56" s="169" t="str">
        <f>IF(反映・チェックシート!$C$99=TRUE,VLOOKUP(エラー確認シート!$A56,エラー一覧!$C$3:$F$75,4,FALSE),"")</f>
        <v/>
      </c>
      <c r="G56" s="162"/>
      <c r="H56" s="163" t="s">
        <v>418</v>
      </c>
    </row>
    <row r="57" spans="1:8" ht="5.0999999999999996" customHeight="1">
      <c r="A57" s="167"/>
      <c r="B57" s="168"/>
      <c r="C57" s="168"/>
      <c r="D57" s="169"/>
      <c r="E57" s="168"/>
      <c r="F57" s="168"/>
      <c r="G57" s="162"/>
    </row>
    <row r="58" spans="1:8">
      <c r="A58" s="167">
        <v>27</v>
      </c>
      <c r="B58" s="168" t="str">
        <f>IF(反映・チェックシート!$C$99=TRUE,VLOOKUP(エラー確認シート!A58,エラー一覧!$C$3:$F$75,2,FALSE),"")</f>
        <v/>
      </c>
      <c r="C58" s="168"/>
      <c r="D58" s="169" t="str">
        <f>IF(反映・チェックシート!$C$99=TRUE,VLOOKUP(エラー確認シート!$A58,エラー一覧!$C$3:$F$75,3,FALSE),"")</f>
        <v/>
      </c>
      <c r="E58" s="168"/>
      <c r="F58" s="169" t="str">
        <f>IF(反映・チェックシート!$C$99=TRUE,VLOOKUP(エラー確認シート!$A58,エラー一覧!$C$3:$F$75,4,FALSE),"")</f>
        <v/>
      </c>
      <c r="G58" s="162"/>
      <c r="H58" s="163" t="s">
        <v>417</v>
      </c>
    </row>
    <row r="59" spans="1:8" ht="5.0999999999999996" customHeight="1">
      <c r="A59" s="167"/>
      <c r="B59" s="168"/>
      <c r="C59" s="168"/>
      <c r="D59" s="169"/>
      <c r="E59" s="168"/>
      <c r="F59" s="168"/>
      <c r="G59" s="162"/>
    </row>
    <row r="60" spans="1:8">
      <c r="A60" s="167">
        <v>28</v>
      </c>
      <c r="B60" s="168" t="str">
        <f>IF(反映・チェックシート!$C$99=TRUE,VLOOKUP(エラー確認シート!A60,エラー一覧!$C$3:$F$75,2,FALSE),"")</f>
        <v/>
      </c>
      <c r="C60" s="168"/>
      <c r="D60" s="169" t="str">
        <f>IF(反映・チェックシート!$C$99=TRUE,VLOOKUP(エラー確認シート!$A60,エラー一覧!$C$3:$F$75,3,FALSE),"")</f>
        <v/>
      </c>
      <c r="E60" s="168"/>
      <c r="F60" s="169" t="str">
        <f>IF(反映・チェックシート!$C$99=TRUE,VLOOKUP(エラー確認シート!$A60,エラー一覧!$C$3:$F$75,4,FALSE),"")</f>
        <v/>
      </c>
      <c r="G60" s="162"/>
      <c r="H60" s="163" t="s">
        <v>418</v>
      </c>
    </row>
    <row r="61" spans="1:8" ht="5.0999999999999996" customHeight="1">
      <c r="A61" s="167"/>
      <c r="B61" s="168"/>
      <c r="C61" s="168"/>
      <c r="D61" s="169"/>
      <c r="E61" s="168"/>
      <c r="F61" s="168"/>
      <c r="G61" s="162"/>
    </row>
    <row r="62" spans="1:8">
      <c r="A62" s="167">
        <v>29</v>
      </c>
      <c r="B62" s="168" t="str">
        <f>IF(反映・チェックシート!$C$99=TRUE,VLOOKUP(エラー確認シート!A62,エラー一覧!$C$3:$F$75,2,FALSE),"")</f>
        <v/>
      </c>
      <c r="C62" s="168"/>
      <c r="D62" s="169" t="str">
        <f>IF(反映・チェックシート!$C$99=TRUE,VLOOKUP(エラー確認シート!$A62,エラー一覧!$C$3:$F$75,3,FALSE),"")</f>
        <v/>
      </c>
      <c r="E62" s="168"/>
      <c r="F62" s="169" t="str">
        <f>IF(反映・チェックシート!$C$99=TRUE,VLOOKUP(エラー確認シート!$A62,エラー一覧!$C$3:$F$75,4,FALSE),"")</f>
        <v/>
      </c>
      <c r="G62" s="162"/>
      <c r="H62" s="163" t="s">
        <v>417</v>
      </c>
    </row>
    <row r="63" spans="1:8" ht="5.0999999999999996" customHeight="1">
      <c r="A63" s="167"/>
      <c r="B63" s="168"/>
      <c r="C63" s="168"/>
      <c r="D63" s="169"/>
      <c r="E63" s="168"/>
      <c r="F63" s="168"/>
      <c r="G63" s="162"/>
    </row>
    <row r="64" spans="1:8">
      <c r="A64" s="167">
        <v>30</v>
      </c>
      <c r="B64" s="168" t="str">
        <f>IF(反映・チェックシート!$C$99=TRUE,VLOOKUP(エラー確認シート!A64,エラー一覧!$C$3:$F$75,2,FALSE),"")</f>
        <v/>
      </c>
      <c r="C64" s="168"/>
      <c r="D64" s="169" t="str">
        <f>IF(反映・チェックシート!$C$99=TRUE,VLOOKUP(エラー確認シート!$A64,エラー一覧!$C$3:$F$75,3,FALSE),"")</f>
        <v/>
      </c>
      <c r="E64" s="168"/>
      <c r="F64" s="169" t="str">
        <f>IF(反映・チェックシート!$C$99=TRUE,VLOOKUP(エラー確認シート!$A64,エラー一覧!$C$3:$F$75,4,FALSE),"")</f>
        <v/>
      </c>
      <c r="G64" s="162"/>
      <c r="H64" s="163" t="s">
        <v>418</v>
      </c>
    </row>
    <row r="65" spans="1:8" ht="5.0999999999999996" customHeight="1">
      <c r="A65" s="167"/>
      <c r="B65" s="168"/>
      <c r="C65" s="168"/>
      <c r="D65" s="169"/>
      <c r="E65" s="168"/>
      <c r="F65" s="168"/>
      <c r="G65" s="162"/>
    </row>
    <row r="66" spans="1:8">
      <c r="A66" s="167">
        <v>31</v>
      </c>
      <c r="B66" s="168" t="str">
        <f>IF(反映・チェックシート!$C$99=TRUE,VLOOKUP(エラー確認シート!A66,エラー一覧!$C$3:$F$75,2,FALSE),"")</f>
        <v/>
      </c>
      <c r="C66" s="168"/>
      <c r="D66" s="169" t="str">
        <f>IF(反映・チェックシート!$C$99=TRUE,VLOOKUP(エラー確認シート!$A66,エラー一覧!$C$3:$F$75,3,FALSE),"")</f>
        <v/>
      </c>
      <c r="E66" s="168"/>
      <c r="F66" s="169" t="str">
        <f>IF(反映・チェックシート!$C$99=TRUE,VLOOKUP(エラー確認シート!$A66,エラー一覧!$C$3:$F$75,4,FALSE),"")</f>
        <v/>
      </c>
      <c r="G66" s="162"/>
      <c r="H66" s="163" t="s">
        <v>417</v>
      </c>
    </row>
    <row r="67" spans="1:8" ht="5.0999999999999996" customHeight="1">
      <c r="A67" s="167"/>
      <c r="B67" s="168"/>
      <c r="C67" s="168"/>
      <c r="D67" s="169"/>
      <c r="E67" s="168"/>
      <c r="F67" s="168"/>
      <c r="G67" s="162"/>
    </row>
    <row r="68" spans="1:8">
      <c r="A68" s="167">
        <v>32</v>
      </c>
      <c r="B68" s="168" t="str">
        <f>IF(反映・チェックシート!$C$99=TRUE,VLOOKUP(エラー確認シート!A68,エラー一覧!$C$3:$F$75,2,FALSE),"")</f>
        <v/>
      </c>
      <c r="C68" s="168"/>
      <c r="D68" s="169" t="str">
        <f>IF(反映・チェックシート!$C$99=TRUE,VLOOKUP(エラー確認シート!$A68,エラー一覧!$C$3:$F$75,3,FALSE),"")</f>
        <v/>
      </c>
      <c r="E68" s="168"/>
      <c r="F68" s="169" t="str">
        <f>IF(反映・チェックシート!$C$99=TRUE,VLOOKUP(エラー確認シート!$A68,エラー一覧!$C$3:$F$75,4,FALSE),"")</f>
        <v/>
      </c>
      <c r="G68" s="162"/>
      <c r="H68" s="163" t="s">
        <v>418</v>
      </c>
    </row>
    <row r="69" spans="1:8" ht="5.0999999999999996" customHeight="1">
      <c r="A69" s="167"/>
      <c r="B69" s="168"/>
      <c r="C69" s="168"/>
      <c r="D69" s="169"/>
      <c r="E69" s="168"/>
      <c r="F69" s="168"/>
      <c r="G69" s="162"/>
    </row>
    <row r="70" spans="1:8">
      <c r="A70" s="167">
        <v>33</v>
      </c>
      <c r="B70" s="168" t="str">
        <f>IF(反映・チェックシート!$C$99=TRUE,VLOOKUP(エラー確認シート!A70,エラー一覧!$C$3:$F$75,2,FALSE),"")</f>
        <v/>
      </c>
      <c r="C70" s="168"/>
      <c r="D70" s="169"/>
      <c r="E70" s="168"/>
      <c r="F70" s="169" t="str">
        <f>IF(反映・チェックシート!$C$99=TRUE,VLOOKUP(エラー確認シート!$A70,エラー一覧!$C$3:$F$75,4,FALSE),"")</f>
        <v/>
      </c>
      <c r="G70" s="162"/>
      <c r="H70" s="163" t="s">
        <v>417</v>
      </c>
    </row>
    <row r="71" spans="1:8" ht="5.0999999999999996" customHeight="1">
      <c r="A71" s="167"/>
      <c r="B71" s="168"/>
      <c r="C71" s="168"/>
      <c r="D71" s="169"/>
      <c r="E71" s="168"/>
      <c r="F71" s="168"/>
      <c r="G71" s="162"/>
    </row>
    <row r="72" spans="1:8">
      <c r="A72" s="167">
        <v>34</v>
      </c>
      <c r="B72" s="168" t="str">
        <f>IF(反映・チェックシート!$C$99=TRUE,VLOOKUP(エラー確認シート!A72,エラー一覧!$C$3:$F$75,2,FALSE),"")</f>
        <v/>
      </c>
      <c r="C72" s="168"/>
      <c r="D72" s="169" t="str">
        <f>IF(反映・チェックシート!$C$99=TRUE,VLOOKUP(エラー確認シート!$A72,エラー一覧!$C$3:$F$75,3,FALSE),"")</f>
        <v/>
      </c>
      <c r="E72" s="168"/>
      <c r="F72" s="169" t="str">
        <f>IF(反映・チェックシート!$C$99=TRUE,VLOOKUP(エラー確認シート!$A72,エラー一覧!$C$3:$F$75,4,FALSE),"")</f>
        <v/>
      </c>
      <c r="G72" s="162"/>
      <c r="H72" s="163" t="s">
        <v>418</v>
      </c>
    </row>
    <row r="73" spans="1:8" ht="5.0999999999999996" customHeight="1">
      <c r="A73" s="167"/>
      <c r="B73" s="168"/>
      <c r="C73" s="168"/>
      <c r="D73" s="169"/>
      <c r="E73" s="168"/>
      <c r="F73" s="168"/>
      <c r="G73" s="162"/>
    </row>
    <row r="74" spans="1:8">
      <c r="A74" s="167">
        <v>35</v>
      </c>
      <c r="B74" s="168" t="str">
        <f>IF(反映・チェックシート!$C$99=TRUE,VLOOKUP(エラー確認シート!A74,エラー一覧!$C$3:$F$75,2,FALSE),"")</f>
        <v/>
      </c>
      <c r="C74" s="168"/>
      <c r="D74" s="169" t="str">
        <f>IF(反映・チェックシート!$C$99=TRUE,VLOOKUP(エラー確認シート!$A74,エラー一覧!$C$3:$F$75,3,FALSE),"")</f>
        <v/>
      </c>
      <c r="E74" s="168"/>
      <c r="F74" s="169" t="str">
        <f>IF(反映・チェックシート!$C$99=TRUE,VLOOKUP(エラー確認シート!$A74,エラー一覧!$C$3:$F$75,4,FALSE),"")</f>
        <v/>
      </c>
      <c r="G74" s="162"/>
      <c r="H74" s="163" t="s">
        <v>417</v>
      </c>
    </row>
    <row r="75" spans="1:8" ht="5.0999999999999996" customHeight="1">
      <c r="A75" s="167"/>
      <c r="B75" s="168"/>
      <c r="C75" s="168"/>
      <c r="D75" s="169"/>
      <c r="E75" s="168"/>
      <c r="F75" s="168"/>
      <c r="G75" s="162"/>
    </row>
    <row r="76" spans="1:8">
      <c r="A76" s="167">
        <v>36</v>
      </c>
      <c r="B76" s="168" t="str">
        <f>IF(反映・チェックシート!$C$99=TRUE,VLOOKUP(エラー確認シート!A76,エラー一覧!$C$3:$F$75,2,FALSE),"")</f>
        <v/>
      </c>
      <c r="C76" s="168"/>
      <c r="D76" s="169" t="str">
        <f>IF(反映・チェックシート!$C$99=TRUE,VLOOKUP(エラー確認シート!$A76,エラー一覧!$C$3:$F$75,3,FALSE),"")</f>
        <v/>
      </c>
      <c r="E76" s="168"/>
      <c r="F76" s="169" t="str">
        <f>IF(反映・チェックシート!$C$99=TRUE,VLOOKUP(エラー確認シート!$A76,エラー一覧!$C$3:$F$75,4,FALSE),"")</f>
        <v/>
      </c>
      <c r="G76" s="162"/>
      <c r="H76" s="163" t="s">
        <v>418</v>
      </c>
    </row>
    <row r="77" spans="1:8" ht="5.0999999999999996" customHeight="1">
      <c r="A77" s="167"/>
      <c r="B77" s="168"/>
      <c r="C77" s="168"/>
      <c r="D77" s="169"/>
      <c r="E77" s="168"/>
      <c r="F77" s="168"/>
      <c r="G77" s="162"/>
    </row>
    <row r="78" spans="1:8">
      <c r="A78" s="167">
        <v>37</v>
      </c>
      <c r="B78" s="168" t="str">
        <f>IF(反映・チェックシート!$C$99=TRUE,VLOOKUP(エラー確認シート!A78,エラー一覧!$C$3:$F$75,2,FALSE),"")</f>
        <v/>
      </c>
      <c r="C78" s="168"/>
      <c r="D78" s="169" t="str">
        <f>IF(反映・チェックシート!$C$99=TRUE,VLOOKUP(エラー確認シート!$A78,エラー一覧!$C$3:$F$75,3,FALSE),"")</f>
        <v/>
      </c>
      <c r="E78" s="168"/>
      <c r="F78" s="169" t="str">
        <f>IF(反映・チェックシート!$C$99=TRUE,VLOOKUP(エラー確認シート!$A78,エラー一覧!$C$3:$F$75,4,FALSE),"")</f>
        <v/>
      </c>
      <c r="G78" s="162"/>
      <c r="H78" s="163" t="s">
        <v>417</v>
      </c>
    </row>
    <row r="79" spans="1:8" ht="5.0999999999999996" customHeight="1">
      <c r="A79" s="167"/>
      <c r="B79" s="168"/>
      <c r="C79" s="168"/>
      <c r="D79" s="169"/>
      <c r="E79" s="168"/>
      <c r="F79" s="168"/>
      <c r="G79" s="162"/>
    </row>
    <row r="80" spans="1:8">
      <c r="A80" s="167">
        <v>38</v>
      </c>
      <c r="B80" s="168" t="str">
        <f>IF(反映・チェックシート!$C$99=TRUE,VLOOKUP(エラー確認シート!A80,エラー一覧!$C$3:$F$75,2,FALSE),"")</f>
        <v/>
      </c>
      <c r="C80" s="168"/>
      <c r="D80" s="169" t="str">
        <f>IF(反映・チェックシート!$C$99=TRUE,VLOOKUP(エラー確認シート!$A80,エラー一覧!$C$3:$F$75,3,FALSE),"")</f>
        <v/>
      </c>
      <c r="E80" s="168"/>
      <c r="F80" s="169" t="str">
        <f>IF(反映・チェックシート!$C$99=TRUE,VLOOKUP(エラー確認シート!$A80,エラー一覧!$C$3:$F$75,4,FALSE),"")</f>
        <v/>
      </c>
      <c r="G80" s="162"/>
      <c r="H80" s="163" t="s">
        <v>418</v>
      </c>
    </row>
    <row r="81" spans="1:8" ht="5.0999999999999996" customHeight="1">
      <c r="A81" s="167"/>
      <c r="B81" s="168"/>
      <c r="C81" s="168"/>
      <c r="D81" s="169"/>
      <c r="E81" s="168"/>
      <c r="F81" s="168"/>
      <c r="G81" s="162"/>
    </row>
    <row r="82" spans="1:8">
      <c r="A82" s="167">
        <v>39</v>
      </c>
      <c r="B82" s="168" t="str">
        <f>IF(反映・チェックシート!$C$99=TRUE,VLOOKUP(エラー確認シート!A82,エラー一覧!$C$3:$F$75,2,FALSE),"")</f>
        <v/>
      </c>
      <c r="C82" s="168"/>
      <c r="D82" s="169" t="str">
        <f>IF(反映・チェックシート!$C$99=TRUE,VLOOKUP(エラー確認シート!$A82,エラー一覧!$C$3:$F$75,3,FALSE),"")</f>
        <v/>
      </c>
      <c r="E82" s="168"/>
      <c r="F82" s="169" t="str">
        <f>IF(反映・チェックシート!$C$99=TRUE,VLOOKUP(エラー確認シート!$A82,エラー一覧!$C$3:$F$75,4,FALSE),"")</f>
        <v/>
      </c>
      <c r="G82" s="162"/>
      <c r="H82" s="163" t="s">
        <v>417</v>
      </c>
    </row>
    <row r="83" spans="1:8" ht="5.0999999999999996" customHeight="1">
      <c r="A83" s="167"/>
      <c r="B83" s="168"/>
      <c r="C83" s="168"/>
      <c r="D83" s="169"/>
      <c r="E83" s="168"/>
      <c r="F83" s="168"/>
      <c r="G83" s="162"/>
    </row>
    <row r="84" spans="1:8">
      <c r="A84" s="167">
        <v>40</v>
      </c>
      <c r="B84" s="168" t="str">
        <f>IF(反映・チェックシート!$C$99=TRUE,VLOOKUP(エラー確認シート!A84,エラー一覧!$C$3:$F$75,2,FALSE),"")</f>
        <v/>
      </c>
      <c r="C84" s="168"/>
      <c r="D84" s="169" t="str">
        <f>IF(反映・チェックシート!$C$99=TRUE,VLOOKUP(エラー確認シート!$A84,エラー一覧!$C$3:$F$75,3,FALSE),"")</f>
        <v/>
      </c>
      <c r="E84" s="168"/>
      <c r="F84" s="169" t="str">
        <f>IF(反映・チェックシート!$C$99=TRUE,VLOOKUP(エラー確認シート!$A84,エラー一覧!$C$3:$F$75,4,FALSE),"")</f>
        <v/>
      </c>
      <c r="G84" s="162"/>
      <c r="H84" s="163" t="s">
        <v>418</v>
      </c>
    </row>
    <row r="85" spans="1:8" ht="5.0999999999999996" customHeight="1">
      <c r="A85" s="167"/>
      <c r="B85" s="168"/>
      <c r="C85" s="168"/>
      <c r="D85" s="169"/>
      <c r="E85" s="168"/>
      <c r="F85" s="168"/>
      <c r="G85" s="162"/>
    </row>
    <row r="86" spans="1:8">
      <c r="A86" s="167">
        <v>41</v>
      </c>
      <c r="B86" s="168" t="str">
        <f>IF(反映・チェックシート!$C$99=TRUE,VLOOKUP(エラー確認シート!A86,エラー一覧!$C$3:$F$75,2,FALSE),"")</f>
        <v/>
      </c>
      <c r="C86" s="168"/>
      <c r="D86" s="169"/>
      <c r="E86" s="168"/>
      <c r="F86" s="169" t="str">
        <f>IF(反映・チェックシート!$C$99=TRUE,VLOOKUP(エラー確認シート!$A86,エラー一覧!$C$3:$F$75,4,FALSE),"")</f>
        <v/>
      </c>
      <c r="G86" s="162"/>
      <c r="H86" s="163" t="s">
        <v>417</v>
      </c>
    </row>
    <row r="87" spans="1:8" ht="5.0999999999999996" customHeight="1">
      <c r="A87" s="167"/>
      <c r="B87" s="168"/>
      <c r="C87" s="168"/>
      <c r="D87" s="169"/>
      <c r="E87" s="168"/>
      <c r="F87" s="168"/>
      <c r="G87" s="162"/>
    </row>
    <row r="88" spans="1:8">
      <c r="A88" s="167">
        <v>42</v>
      </c>
      <c r="B88" s="168" t="str">
        <f>IF(反映・チェックシート!$C$99=TRUE,VLOOKUP(エラー確認シート!A88,エラー一覧!$C$3:$F$75,2,FALSE),"")</f>
        <v/>
      </c>
      <c r="C88" s="168"/>
      <c r="D88" s="169" t="str">
        <f>IF(反映・チェックシート!$C$99=TRUE,VLOOKUP(エラー確認シート!$A88,エラー一覧!$C$3:$F$75,3,FALSE),"")</f>
        <v/>
      </c>
      <c r="E88" s="168"/>
      <c r="F88" s="169" t="str">
        <f>IF(反映・チェックシート!$C$99=TRUE,VLOOKUP(エラー確認シート!$A88,エラー一覧!$C$3:$F$75,4,FALSE),"")</f>
        <v/>
      </c>
      <c r="G88" s="162"/>
      <c r="H88" s="163" t="s">
        <v>418</v>
      </c>
    </row>
    <row r="89" spans="1:8" ht="5.0999999999999996" customHeight="1">
      <c r="A89" s="167"/>
      <c r="B89" s="168"/>
      <c r="C89" s="168"/>
      <c r="D89" s="169"/>
      <c r="E89" s="168"/>
      <c r="F89" s="168"/>
      <c r="G89" s="162"/>
    </row>
    <row r="90" spans="1:8">
      <c r="A90" s="167">
        <v>43</v>
      </c>
      <c r="B90" s="168" t="str">
        <f>IF(反映・チェックシート!$C$99=TRUE,VLOOKUP(エラー確認シート!A90,エラー一覧!$C$3:$F$75,2,FALSE),"")</f>
        <v/>
      </c>
      <c r="C90" s="168"/>
      <c r="D90" s="169" t="str">
        <f>IF(反映・チェックシート!$C$99=TRUE,VLOOKUP(エラー確認シート!$A90,エラー一覧!$C$3:$F$75,3,FALSE),"")</f>
        <v/>
      </c>
      <c r="E90" s="168"/>
      <c r="F90" s="169" t="str">
        <f>IF(反映・チェックシート!$C$99=TRUE,VLOOKUP(エラー確認シート!$A90,エラー一覧!$C$3:$F$75,4,FALSE),"")</f>
        <v/>
      </c>
      <c r="G90" s="162"/>
      <c r="H90" s="163" t="s">
        <v>417</v>
      </c>
    </row>
    <row r="91" spans="1:8" ht="5.0999999999999996" customHeight="1">
      <c r="A91" s="167"/>
      <c r="B91" s="168"/>
      <c r="C91" s="168"/>
      <c r="D91" s="169"/>
      <c r="E91" s="168"/>
      <c r="F91" s="168"/>
      <c r="G91" s="162"/>
    </row>
    <row r="92" spans="1:8">
      <c r="A92" s="167">
        <v>44</v>
      </c>
      <c r="B92" s="168" t="str">
        <f>IF(反映・チェックシート!$C$99=TRUE,VLOOKUP(エラー確認シート!A92,エラー一覧!$C$3:$F$75,2,FALSE),"")</f>
        <v/>
      </c>
      <c r="C92" s="168"/>
      <c r="D92" s="169" t="str">
        <f>IF(反映・チェックシート!$C$99=TRUE,VLOOKUP(エラー確認シート!$A92,エラー一覧!$C$3:$F$75,3,FALSE),"")</f>
        <v/>
      </c>
      <c r="E92" s="168"/>
      <c r="F92" s="169" t="str">
        <f>IF(反映・チェックシート!$C$99=TRUE,VLOOKUP(エラー確認シート!$A92,エラー一覧!$C$3:$F$75,4,FALSE),"")</f>
        <v/>
      </c>
      <c r="G92" s="162"/>
      <c r="H92" s="163" t="s">
        <v>418</v>
      </c>
    </row>
    <row r="93" spans="1:8" ht="5.0999999999999996" customHeight="1">
      <c r="A93" s="167"/>
      <c r="B93" s="168"/>
      <c r="C93" s="168"/>
      <c r="D93" s="169"/>
      <c r="E93" s="168"/>
      <c r="F93" s="168"/>
      <c r="G93" s="162"/>
    </row>
    <row r="94" spans="1:8">
      <c r="A94" s="167">
        <v>45</v>
      </c>
      <c r="B94" s="168" t="str">
        <f>IF(反映・チェックシート!$C$99=TRUE,VLOOKUP(エラー確認シート!A94,エラー一覧!$C$3:$F$75,2,FALSE),"")</f>
        <v/>
      </c>
      <c r="C94" s="168"/>
      <c r="D94" s="169" t="str">
        <f>IF(反映・チェックシート!$C$99=TRUE,VLOOKUP(エラー確認シート!$A94,エラー一覧!$C$3:$F$75,3,FALSE),"")</f>
        <v/>
      </c>
      <c r="E94" s="168"/>
      <c r="F94" s="169" t="str">
        <f>IF(反映・チェックシート!$C$99=TRUE,VLOOKUP(エラー確認シート!$A94,エラー一覧!$C$3:$F$75,4,FALSE),"")</f>
        <v/>
      </c>
      <c r="G94" s="162"/>
      <c r="H94" s="163" t="s">
        <v>417</v>
      </c>
    </row>
    <row r="95" spans="1:8" ht="5.0999999999999996" customHeight="1">
      <c r="A95" s="167"/>
      <c r="B95" s="168"/>
      <c r="C95" s="168"/>
      <c r="D95" s="169"/>
      <c r="E95" s="168"/>
      <c r="F95" s="168"/>
      <c r="G95" s="162"/>
    </row>
    <row r="96" spans="1:8">
      <c r="A96" s="167">
        <v>46</v>
      </c>
      <c r="B96" s="168" t="str">
        <f>IF(反映・チェックシート!$C$99=TRUE,VLOOKUP(エラー確認シート!A96,エラー一覧!$C$3:$F$75,2,FALSE),"")</f>
        <v/>
      </c>
      <c r="C96" s="168"/>
      <c r="D96" s="169" t="str">
        <f>IF(反映・チェックシート!$C$99=TRUE,VLOOKUP(エラー確認シート!$A96,エラー一覧!$C$3:$F$75,3,FALSE),"")</f>
        <v/>
      </c>
      <c r="E96" s="168"/>
      <c r="F96" s="169" t="str">
        <f>IF(反映・チェックシート!$C$99=TRUE,VLOOKUP(エラー確認シート!$A96,エラー一覧!$C$3:$F$75,4,FALSE),"")</f>
        <v/>
      </c>
      <c r="G96" s="162"/>
      <c r="H96" s="163" t="s">
        <v>418</v>
      </c>
    </row>
    <row r="97" spans="1:8" ht="5.0999999999999996" customHeight="1">
      <c r="A97" s="167"/>
      <c r="B97" s="168"/>
      <c r="C97" s="168"/>
      <c r="D97" s="169"/>
      <c r="E97" s="168"/>
      <c r="F97" s="168"/>
      <c r="G97" s="162"/>
    </row>
    <row r="98" spans="1:8">
      <c r="A98" s="167">
        <v>47</v>
      </c>
      <c r="B98" s="168" t="str">
        <f>IF(反映・チェックシート!$C$99=TRUE,VLOOKUP(エラー確認シート!A98,エラー一覧!$C$3:$F$75,2,FALSE),"")</f>
        <v/>
      </c>
      <c r="C98" s="168"/>
      <c r="D98" s="169" t="str">
        <f>IF(反映・チェックシート!$C$99=TRUE,VLOOKUP(エラー確認シート!$A98,エラー一覧!$C$3:$F$75,3,FALSE),"")</f>
        <v/>
      </c>
      <c r="E98" s="168"/>
      <c r="F98" s="169" t="str">
        <f>IF(反映・チェックシート!$C$99=TRUE,VLOOKUP(エラー確認シート!$A98,エラー一覧!$C$3:$F$75,4,FALSE),"")</f>
        <v/>
      </c>
      <c r="G98" s="162"/>
      <c r="H98" s="163" t="s">
        <v>417</v>
      </c>
    </row>
    <row r="99" spans="1:8" ht="5.0999999999999996" customHeight="1">
      <c r="A99" s="167"/>
      <c r="B99" s="168"/>
      <c r="C99" s="168"/>
      <c r="D99" s="169"/>
      <c r="E99" s="168"/>
      <c r="F99" s="168"/>
      <c r="G99" s="162"/>
    </row>
    <row r="100" spans="1:8">
      <c r="A100" s="167">
        <v>48</v>
      </c>
      <c r="B100" s="168" t="str">
        <f>IF(反映・チェックシート!$C$99=TRUE,VLOOKUP(エラー確認シート!A100,エラー一覧!$C$3:$F$75,2,FALSE),"")</f>
        <v/>
      </c>
      <c r="C100" s="168"/>
      <c r="D100" s="169" t="str">
        <f>IF(反映・チェックシート!$C$99=TRUE,VLOOKUP(エラー確認シート!$A100,エラー一覧!$C$3:$F$75,3,FALSE),"")</f>
        <v/>
      </c>
      <c r="E100" s="168"/>
      <c r="F100" s="169" t="str">
        <f>IF(反映・チェックシート!$C$99=TRUE,VLOOKUP(エラー確認シート!$A100,エラー一覧!$C$3:$F$75,4,FALSE),"")</f>
        <v/>
      </c>
      <c r="G100" s="162"/>
      <c r="H100" s="163" t="s">
        <v>418</v>
      </c>
    </row>
    <row r="101" spans="1:8" ht="5.0999999999999996" customHeight="1">
      <c r="A101" s="167"/>
      <c r="B101" s="168"/>
      <c r="C101" s="168"/>
      <c r="D101" s="169"/>
      <c r="E101" s="168"/>
      <c r="F101" s="168"/>
      <c r="G101" s="162"/>
    </row>
    <row r="102" spans="1:8">
      <c r="A102" s="167">
        <v>49</v>
      </c>
      <c r="B102" s="168" t="str">
        <f>IF(反映・チェックシート!$C$99=TRUE,VLOOKUP(エラー確認シート!A102,エラー一覧!$C$3:$F$75,2,FALSE),"")</f>
        <v/>
      </c>
      <c r="C102" s="168"/>
      <c r="D102" s="169"/>
      <c r="E102" s="168"/>
      <c r="F102" s="169" t="str">
        <f>IF(反映・チェックシート!$C$99=TRUE,VLOOKUP(エラー確認シート!$A102,エラー一覧!$C$3:$F$75,4,FALSE),"")</f>
        <v/>
      </c>
      <c r="G102" s="162"/>
      <c r="H102" s="163" t="s">
        <v>417</v>
      </c>
    </row>
    <row r="103" spans="1:8" ht="5.0999999999999996" customHeight="1">
      <c r="A103" s="167"/>
      <c r="B103" s="168"/>
      <c r="C103" s="168"/>
      <c r="D103" s="169"/>
      <c r="E103" s="168"/>
      <c r="F103" s="168"/>
      <c r="G103" s="162"/>
    </row>
    <row r="104" spans="1:8">
      <c r="A104" s="167">
        <v>50</v>
      </c>
      <c r="B104" s="168"/>
      <c r="C104" s="168"/>
      <c r="D104" s="169"/>
      <c r="E104" s="168"/>
      <c r="F104" s="169" t="str">
        <f>IF(反映・チェックシート!$C$99=TRUE,VLOOKUP(エラー確認シート!$A104,エラー一覧!$C$3:$F$75,4,FALSE),"")</f>
        <v/>
      </c>
      <c r="G104" s="162"/>
      <c r="H104" s="163" t="s">
        <v>418</v>
      </c>
    </row>
    <row r="105" spans="1:8" ht="5.0999999999999996" customHeight="1">
      <c r="A105" s="161"/>
      <c r="B105" s="168"/>
      <c r="C105" s="168"/>
      <c r="D105" s="168"/>
      <c r="E105" s="168"/>
      <c r="F105" s="168"/>
      <c r="G105" s="162"/>
    </row>
    <row r="106" spans="1:8">
      <c r="F106" s="171"/>
    </row>
    <row r="107" spans="1:8">
      <c r="F107" s="172"/>
    </row>
    <row r="108" spans="1:8">
      <c r="F108" s="171"/>
    </row>
    <row r="109" spans="1:8">
      <c r="F109" s="172"/>
    </row>
    <row r="110" spans="1:8">
      <c r="F110" s="171"/>
    </row>
    <row r="111" spans="1:8">
      <c r="F111" s="172"/>
    </row>
    <row r="112" spans="1:8">
      <c r="F112" s="171"/>
    </row>
    <row r="113" spans="6:6">
      <c r="F113" s="172"/>
    </row>
    <row r="114" spans="6:6">
      <c r="F114" s="171"/>
    </row>
    <row r="115" spans="6:6">
      <c r="F115" s="172"/>
    </row>
    <row r="116" spans="6:6">
      <c r="F116" s="171"/>
    </row>
    <row r="117" spans="6:6">
      <c r="F117" s="172"/>
    </row>
    <row r="118" spans="6:6">
      <c r="F118" s="171"/>
    </row>
    <row r="119" spans="6:6">
      <c r="F119" s="172"/>
    </row>
    <row r="120" spans="6:6">
      <c r="F120" s="171"/>
    </row>
    <row r="121" spans="6:6">
      <c r="F121" s="172"/>
    </row>
    <row r="122" spans="6:6">
      <c r="F122" s="171"/>
    </row>
    <row r="123" spans="6:6">
      <c r="F123" s="172"/>
    </row>
    <row r="124" spans="6:6">
      <c r="F124" s="171"/>
    </row>
  </sheetData>
  <sheetProtection algorithmName="SHA-512" hashValue="LL76CgEkDQokkW16V/IBRBiy4bq0eui5fOSfksjBzxo2W5N4htVGXZ9OGxrkht1cZFsHHXT1iJLw34/Ai9Hm8Q==" saltValue="96EqsDDjErMPOCPo3D2u/A==" spinCount="100000" sheet="1" objects="1" scenarios="1" selectLockedCells="1"/>
  <phoneticPr fontId="4"/>
  <pageMargins left="0.7" right="0.7" top="0.75" bottom="0.75" header="0.3" footer="0.3"/>
  <ignoredErrors>
    <ignoredError sqref="B40 B42:B102 D6:D100" evalError="1"/>
  </ignoredErrors>
  <extLst>
    <ext xmlns:x14="http://schemas.microsoft.com/office/spreadsheetml/2009/9/main" uri="{78C0D931-6437-407d-A8EE-F0AAD7539E65}">
      <x14:conditionalFormattings>
        <x14:conditionalFormatting xmlns:xm="http://schemas.microsoft.com/office/excel/2006/main">
          <x14:cfRule type="expression" priority="4" id="{E3962F05-1A6A-4EBC-A645-83AC498ABF07}">
            <xm:f>AND(反映・チェックシート!$C$99=TRUE,$A6&lt;=エラー一覧!$A$1,$H6="偶数")</xm:f>
            <x14:dxf>
              <font>
                <color theme="1"/>
              </font>
              <fill>
                <patternFill>
                  <bgColor theme="8" tint="0.59996337778862885"/>
                </patternFill>
              </fill>
            </x14:dxf>
          </x14:cfRule>
          <x14:cfRule type="expression" priority="5" id="{B6A9F70E-1320-4736-A575-76DCFB3B629C}">
            <xm:f>AND(反映・チェックシート!$C$99=TRUE,$A6&lt;=エラー一覧!$A$1,$H6="奇数")</xm:f>
            <x14:dxf>
              <font>
                <color theme="1"/>
              </font>
              <fill>
                <patternFill>
                  <bgColor theme="9" tint="0.59996337778862885"/>
                </patternFill>
              </fill>
            </x14:dxf>
          </x14:cfRule>
          <xm:sqref>B6:B104 D6:D104 F6:F95</xm:sqref>
        </x14:conditionalFormatting>
        <x14:conditionalFormatting xmlns:xm="http://schemas.microsoft.com/office/excel/2006/main">
          <x14:cfRule type="expression" priority="3" id="{6C5481DD-7719-4F7E-BD38-0EB1CB6ED44C}">
            <xm:f>AND(反映・チェックシート!$C$99=TRUE,$A6&lt;=エラー一覧!$A$1)</xm:f>
            <x14:dxf>
              <font>
                <color theme="1"/>
              </font>
            </x14:dxf>
          </x14:cfRule>
          <xm:sqref>A6:A104</xm:sqref>
        </x14:conditionalFormatting>
        <x14:conditionalFormatting xmlns:xm="http://schemas.microsoft.com/office/excel/2006/main">
          <x14:cfRule type="expression" priority="1" id="{4EBB4217-0B48-47FF-8C11-36DFFDC15AB6}">
            <xm:f>AND(反映・チェックシート!$C$99=TRUE,$A96&lt;=エラー一覧!$A$1,$H96="偶数")</xm:f>
            <x14:dxf>
              <font>
                <color theme="1"/>
              </font>
              <fill>
                <patternFill>
                  <bgColor theme="8" tint="0.59996337778862885"/>
                </patternFill>
              </fill>
            </x14:dxf>
          </x14:cfRule>
          <x14:cfRule type="expression" priority="2" id="{12A2B3E1-90E7-4E00-81EC-5B8A88F1D32A}">
            <xm:f>AND(反映・チェックシート!$C$99=TRUE,$A96&lt;=エラー一覧!$A$1,$H96="奇数")</xm:f>
            <x14:dxf>
              <font>
                <color theme="1"/>
              </font>
              <fill>
                <patternFill>
                  <bgColor theme="9" tint="0.59996337778862885"/>
                </patternFill>
              </fill>
            </x14:dxf>
          </x14:cfRule>
          <xm:sqref>F96:F124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X99"/>
  <sheetViews>
    <sheetView topLeftCell="A52" workbookViewId="0">
      <selection activeCell="F3" sqref="F3"/>
    </sheetView>
  </sheetViews>
  <sheetFormatPr defaultRowHeight="13.5"/>
  <cols>
    <col min="1" max="1" width="6" customWidth="1"/>
  </cols>
  <sheetData>
    <row r="1" spans="1:24">
      <c r="A1" s="18" t="s">
        <v>112</v>
      </c>
      <c r="V1" s="102" t="s">
        <v>501</v>
      </c>
      <c r="X1" s="102" t="s">
        <v>502</v>
      </c>
    </row>
    <row r="2" spans="1:24" ht="5.0999999999999996" customHeight="1" thickBot="1"/>
    <row r="3" spans="1:24" ht="14.25" thickBot="1">
      <c r="B3" s="60" t="b">
        <f>IF(実施計画書!I5="✔",TRUE,FALSE)</f>
        <v>0</v>
      </c>
      <c r="C3" t="s">
        <v>5</v>
      </c>
      <c r="F3" s="60" t="b">
        <f>IF(B3=FALSE,FALSE,IF(実施計画書!K7="✔",TRUE,FALSE))</f>
        <v>0</v>
      </c>
      <c r="G3" t="s">
        <v>113</v>
      </c>
      <c r="J3" t="s">
        <v>114</v>
      </c>
      <c r="M3" s="60">
        <f>IF(B3=TRUE,VALUE(実施計画書!AI10),0)</f>
        <v>0</v>
      </c>
      <c r="N3" t="s">
        <v>12</v>
      </c>
      <c r="Q3" t="s">
        <v>278</v>
      </c>
      <c r="T3" s="60">
        <f>IF(実施計画書!AL50&lt;&gt;"",VALUE(実施計画書!AL50),0)</f>
        <v>0</v>
      </c>
      <c r="U3" t="s">
        <v>12</v>
      </c>
      <c r="V3" s="60">
        <f>MAX(M3,M11,N19,N21)</f>
        <v>0</v>
      </c>
      <c r="X3" s="60">
        <f>M3+M11+N19+N21</f>
        <v>0</v>
      </c>
    </row>
    <row r="4" spans="1:24" ht="5.0999999999999996" customHeight="1" thickBot="1"/>
    <row r="5" spans="1:24" ht="14.25" thickBot="1">
      <c r="F5" s="60" t="b">
        <f>IF(B3=FALSE,FALSE,IF(実施計画書!K9="✔",TRUE,FALSE))</f>
        <v>0</v>
      </c>
      <c r="G5" t="s">
        <v>115</v>
      </c>
    </row>
    <row r="6" spans="1:24" ht="5.0999999999999996" customHeight="1" thickBot="1"/>
    <row r="7" spans="1:24" ht="14.25" thickBot="1">
      <c r="F7" s="60" t="b">
        <f>IF(B3=FALSE,FALSE,IF(実施計画書!K11="✔",TRUE,FALSE))</f>
        <v>0</v>
      </c>
      <c r="G7" t="s">
        <v>116</v>
      </c>
      <c r="Q7" t="s">
        <v>279</v>
      </c>
      <c r="T7" s="79" t="str">
        <f>IF(エラー一覧!$B$1&gt;=1,"エラーあり","エラーなし")</f>
        <v>エラーあり</v>
      </c>
    </row>
    <row r="8" spans="1:24" ht="5.0999999999999996" customHeight="1" thickBot="1"/>
    <row r="9" spans="1:24" ht="14.25" thickBot="1">
      <c r="B9" s="60" t="b">
        <f>IF(実施計画書!I14="✔",TRUE,FALSE)</f>
        <v>0</v>
      </c>
      <c r="C9" t="s">
        <v>117</v>
      </c>
      <c r="F9" s="60" t="b">
        <f>IF(B9=FALSE,FALSE,IF(実施計画書!K16="✔",TRUE,FALSE))</f>
        <v>0</v>
      </c>
      <c r="G9" t="s">
        <v>118</v>
      </c>
      <c r="J9" t="s">
        <v>119</v>
      </c>
      <c r="M9" s="65">
        <f>IF($B$9=TRUE,VALUE(実施計画書!R23),0)</f>
        <v>0</v>
      </c>
      <c r="N9" t="s">
        <v>22</v>
      </c>
    </row>
    <row r="10" spans="1:24" ht="5.0999999999999996" customHeight="1" thickBot="1"/>
    <row r="11" spans="1:24" ht="14.25" thickBot="1">
      <c r="F11" s="60" t="b">
        <f>IF(B9=FALSE,FALSE,IF(実施計画書!K18="✔",TRUE,FALSE))</f>
        <v>0</v>
      </c>
      <c r="G11" t="s">
        <v>18</v>
      </c>
      <c r="J11" t="s">
        <v>114</v>
      </c>
      <c r="M11" s="65">
        <f>IF($B$9=TRUE,VALUE(実施計画書!AI23),0)</f>
        <v>0</v>
      </c>
      <c r="N11" t="s">
        <v>12</v>
      </c>
    </row>
    <row r="12" spans="1:24" ht="5.0999999999999996" customHeight="1" thickBot="1"/>
    <row r="13" spans="1:24" ht="14.25" thickBot="1">
      <c r="F13" s="60" t="b">
        <f>IF(B9=FALSE,FALSE,IF(実施計画書!K20="✔",TRUE,FALSE))</f>
        <v>0</v>
      </c>
      <c r="G13" t="s">
        <v>120</v>
      </c>
    </row>
    <row r="14" spans="1:24" ht="5.0999999999999996" customHeight="1" thickBot="1"/>
    <row r="15" spans="1:24" ht="14.25" thickBot="1">
      <c r="F15" s="60" t="b">
        <f>IF(B9=FALSE,FALSE,IF(実施計画書!K22="✔",TRUE,FALSE))</f>
        <v>0</v>
      </c>
      <c r="G15" t="s">
        <v>121</v>
      </c>
    </row>
    <row r="16" spans="1:24" ht="5.0999999999999996" customHeight="1" thickBot="1"/>
    <row r="17" spans="1:15" ht="14.25" thickBot="1">
      <c r="F17" s="60" t="b">
        <f>IF(B9=FALSE,FALSE,IF(実施計画書!K24="✔",TRUE,FALSE))</f>
        <v>0</v>
      </c>
      <c r="G17" t="s">
        <v>23</v>
      </c>
    </row>
    <row r="18" spans="1:15" ht="5.0999999999999996" customHeight="1" thickBot="1"/>
    <row r="19" spans="1:15" ht="14.25" thickBot="1">
      <c r="B19" s="60" t="b">
        <f>IF(実施計画書!I27="✔",TRUE,FALSE)</f>
        <v>0</v>
      </c>
      <c r="C19" t="s">
        <v>122</v>
      </c>
      <c r="F19" t="s">
        <v>119</v>
      </c>
      <c r="H19" s="60">
        <f>IF(B19=TRUE,VALUE(実施計画書!R34),0)</f>
        <v>0</v>
      </c>
      <c r="I19" t="s">
        <v>22</v>
      </c>
      <c r="K19" t="s">
        <v>114</v>
      </c>
      <c r="N19" s="60">
        <f>IF(B19=TRUE,VALUE(実施計画書!AI34),0)</f>
        <v>0</v>
      </c>
      <c r="O19" t="s">
        <v>12</v>
      </c>
    </row>
    <row r="20" spans="1:15" ht="5.0999999999999996" customHeight="1" thickBot="1"/>
    <row r="21" spans="1:15" ht="14.25" thickBot="1">
      <c r="B21" s="60" t="b">
        <f>IF(AND(実施計画書!I39="✔",OR(B3=TRUE,B9=TRUE,B19=TRUE)),TRUE,FALSE)</f>
        <v>0</v>
      </c>
      <c r="C21" t="s">
        <v>26</v>
      </c>
      <c r="F21" t="s">
        <v>119</v>
      </c>
      <c r="H21" s="60">
        <f>IF(B21=TRUE,VALUE(実施計画書!R46),0)</f>
        <v>0</v>
      </c>
      <c r="I21" t="s">
        <v>22</v>
      </c>
      <c r="K21" t="s">
        <v>114</v>
      </c>
      <c r="N21" s="60">
        <f>IF(B21=TRUE,VALUE(実施計画書!AI46),0)</f>
        <v>0</v>
      </c>
      <c r="O21" t="s">
        <v>12</v>
      </c>
    </row>
    <row r="22" spans="1:15">
      <c r="C22" t="s">
        <v>123</v>
      </c>
    </row>
    <row r="23" spans="1:15" ht="5.0999999999999996" customHeight="1"/>
    <row r="24" spans="1:15">
      <c r="A24" s="18" t="s">
        <v>124</v>
      </c>
    </row>
    <row r="25" spans="1:15" ht="5.0999999999999996" customHeight="1" thickBot="1"/>
    <row r="26" spans="1:15" ht="14.25" thickBot="1">
      <c r="B26" t="s">
        <v>125</v>
      </c>
      <c r="D26" t="s">
        <v>126</v>
      </c>
      <c r="E26" t="s">
        <v>127</v>
      </c>
      <c r="G26" s="65">
        <f>IF(OR(反映・チェックシート!$B$3=TRUE,反映・チェックシート!$B$19=TRUE),VALUE(実施計画書!AJ55),0)</f>
        <v>0</v>
      </c>
      <c r="H26" t="s">
        <v>128</v>
      </c>
    </row>
    <row r="27" spans="1:15" ht="5.0999999999999996" customHeight="1" thickBot="1">
      <c r="G27" s="78"/>
    </row>
    <row r="28" spans="1:15" ht="14.25" thickBot="1">
      <c r="E28" t="s">
        <v>129</v>
      </c>
      <c r="G28" s="65">
        <f>IF(OR(反映・チェックシート!$B$3=TRUE,反映・チェックシート!$B$19=TRUE),VALUE(実施計画書!AJ56),0)</f>
        <v>0</v>
      </c>
      <c r="H28" t="s">
        <v>128</v>
      </c>
    </row>
    <row r="29" spans="1:15" ht="5.0999999999999996" customHeight="1" thickBot="1">
      <c r="G29" s="78"/>
    </row>
    <row r="30" spans="1:15" ht="14.25" thickBot="1">
      <c r="E30" t="s">
        <v>130</v>
      </c>
      <c r="G30" s="65">
        <f>IF(OR(反映・チェックシート!$B$3=TRUE,反映・チェックシート!$B$19=TRUE),VALUE(実施計画書!AJ57),0)</f>
        <v>0</v>
      </c>
      <c r="H30" t="s">
        <v>128</v>
      </c>
    </row>
    <row r="31" spans="1:15" ht="5.0999999999999996" customHeight="1" thickBot="1">
      <c r="G31" s="78"/>
    </row>
    <row r="32" spans="1:15" ht="14.25" thickBot="1">
      <c r="D32" t="s">
        <v>131</v>
      </c>
      <c r="E32" t="s">
        <v>127</v>
      </c>
      <c r="G32" s="65">
        <f>IF(OR(反映・チェックシート!$B$3=TRUE,反映・チェックシート!$B$19=TRUE),VALUE(実施計画書!AJ58),0)</f>
        <v>0</v>
      </c>
      <c r="H32" t="s">
        <v>128</v>
      </c>
    </row>
    <row r="33" spans="1:10" ht="5.0999999999999996" customHeight="1" thickBot="1">
      <c r="G33" s="78"/>
    </row>
    <row r="34" spans="1:10" ht="14.25" thickBot="1">
      <c r="E34" t="s">
        <v>129</v>
      </c>
      <c r="G34" s="65">
        <f>IF(OR(反映・チェックシート!$B$3=TRUE,反映・チェックシート!$B$19=TRUE),VALUE(実施計画書!AJ59),0)</f>
        <v>0</v>
      </c>
      <c r="H34" t="s">
        <v>128</v>
      </c>
    </row>
    <row r="35" spans="1:10" ht="5.0999999999999996" customHeight="1" thickBot="1">
      <c r="G35" s="78"/>
    </row>
    <row r="36" spans="1:10" ht="14.25" thickBot="1">
      <c r="E36" t="s">
        <v>130</v>
      </c>
      <c r="G36" s="65">
        <f>IF(OR(反映・チェックシート!$B$3=TRUE,反映・チェックシート!$B$19=TRUE),VALUE(実施計画書!AJ60),0)</f>
        <v>0</v>
      </c>
      <c r="H36" t="s">
        <v>128</v>
      </c>
    </row>
    <row r="37" spans="1:10" ht="5.0999999999999996" customHeight="1" thickBot="1">
      <c r="G37" s="78"/>
    </row>
    <row r="38" spans="1:10" ht="14.25" thickBot="1">
      <c r="B38" t="s">
        <v>132</v>
      </c>
      <c r="D38" t="s">
        <v>126</v>
      </c>
      <c r="G38" s="65">
        <f>IF(OR($B$9=TRUE,$B$19=TRUE),VALUE(実施計画書!AJ61),0)</f>
        <v>0</v>
      </c>
      <c r="H38" t="s">
        <v>128</v>
      </c>
    </row>
    <row r="39" spans="1:10" ht="5.0999999999999996" customHeight="1" thickBot="1">
      <c r="G39" s="78"/>
    </row>
    <row r="40" spans="1:10" ht="14.25" thickBot="1">
      <c r="D40" t="s">
        <v>131</v>
      </c>
      <c r="G40" s="65">
        <f>IF(OR($B$9=TRUE,$B$19=TRUE),VALUE(実施計画書!AJ62),0)</f>
        <v>0</v>
      </c>
      <c r="H40" t="s">
        <v>128</v>
      </c>
    </row>
    <row r="41" spans="1:10" ht="5.0999999999999996" customHeight="1"/>
    <row r="42" spans="1:10" ht="14.25" thickBot="1">
      <c r="C42" s="482" t="s">
        <v>86</v>
      </c>
      <c r="D42" s="482"/>
      <c r="F42" s="482" t="s">
        <v>133</v>
      </c>
      <c r="G42" s="482"/>
      <c r="I42" s="481" t="s">
        <v>134</v>
      </c>
      <c r="J42" s="481"/>
    </row>
    <row r="43" spans="1:10" ht="14.25" thickBot="1">
      <c r="A43" s="483" t="s">
        <v>135</v>
      </c>
      <c r="B43" s="483"/>
      <c r="C43" s="476">
        <f>IF(OR(実施計画書!Q65&lt;&gt;"",実施計画書!Q65&lt;&gt;0),実施計画書!Q65,0)</f>
        <v>0</v>
      </c>
      <c r="D43" s="477"/>
      <c r="F43" s="476">
        <f>IF(OR(実施計画書!AA65&lt;&gt;"",実施計画書!AA65&lt;&gt;0),実施計画書!AA65,0)</f>
        <v>0</v>
      </c>
      <c r="G43" s="477"/>
      <c r="I43" s="476">
        <f>IF(OR(実施計画書!AJ65&lt;&gt;"",実施計画書!AJ65&lt;&gt;0),実施計画書!AJ65,0)</f>
        <v>0</v>
      </c>
      <c r="J43" s="477"/>
    </row>
    <row r="44" spans="1:10" ht="5.0999999999999996" customHeight="1" thickBot="1"/>
    <row r="45" spans="1:10" ht="14.25" thickBot="1">
      <c r="A45" s="483" t="s">
        <v>53</v>
      </c>
      <c r="B45" s="483"/>
      <c r="C45" s="476">
        <f>IF(OR(実施計画書!Q68&lt;&gt;"",実施計画書!Q68&lt;&gt;0),実施計画書!Q68,0)</f>
        <v>0</v>
      </c>
      <c r="D45" s="477"/>
      <c r="F45" s="476">
        <f>IF(OR(実施計画書!AA68&lt;&gt;"",実施計画書!AA68&lt;&gt;0),実施計画書!AA68,0)</f>
        <v>0</v>
      </c>
      <c r="G45" s="477"/>
      <c r="I45" s="476">
        <f>IF(OR(実施計画書!AJ68&lt;&gt;"",実施計画書!AJ68&lt;&gt;0),実施計画書!AJ68,0)</f>
        <v>0</v>
      </c>
      <c r="J45" s="477"/>
    </row>
    <row r="46" spans="1:10" ht="5.0999999999999996" customHeight="1" thickBot="1"/>
    <row r="47" spans="1:10" ht="14.25" thickBot="1">
      <c r="F47" s="62"/>
      <c r="G47" s="62"/>
      <c r="H47" s="78" t="s">
        <v>136</v>
      </c>
      <c r="I47" s="476">
        <f>IF(OR(実施計画書!AJ71&lt;&gt;"",実施計画書!AJ71&lt;&gt;0),実施計画書!AJ71,0)</f>
        <v>0</v>
      </c>
      <c r="J47" s="477"/>
    </row>
    <row r="48" spans="1:10" ht="5.0999999999999996" customHeight="1" thickBot="1"/>
    <row r="49" spans="1:17" ht="14.25" thickBot="1">
      <c r="H49" s="78" t="s">
        <v>137</v>
      </c>
      <c r="I49" s="476" t="str">
        <f>IF(OR(実施計画書!AJ73&lt;&gt;"",実施計画書!AJ73&lt;&gt;0),実施計画書!AJ73,0)</f>
        <v/>
      </c>
      <c r="J49" s="477"/>
    </row>
    <row r="50" spans="1:17" ht="5.0999999999999996" customHeight="1"/>
    <row r="51" spans="1:17">
      <c r="C51" s="77" t="s">
        <v>138</v>
      </c>
      <c r="I51" s="77" t="s">
        <v>139</v>
      </c>
    </row>
    <row r="52" spans="1:17" ht="5.0999999999999996" customHeight="1" thickBot="1">
      <c r="C52" s="77"/>
    </row>
    <row r="53" spans="1:17" ht="14.25" thickBot="1">
      <c r="B53" s="78" t="s">
        <v>280</v>
      </c>
      <c r="C53" s="65">
        <f>IF(実施計画書!O86&lt;&gt;"",VALUE(実施計画書!O86),0)</f>
        <v>0</v>
      </c>
      <c r="I53" s="65">
        <f>IF(実施計画書!AJ86&lt;&gt;"",VALUE(実施計画書!AJ86),0)</f>
        <v>0</v>
      </c>
    </row>
    <row r="55" spans="1:17" ht="5.0999999999999996" customHeight="1"/>
    <row r="56" spans="1:17">
      <c r="A56" s="63" t="s">
        <v>140</v>
      </c>
      <c r="B56" s="78"/>
      <c r="G56" s="92" t="s">
        <v>387</v>
      </c>
      <c r="I56" s="92" t="s">
        <v>389</v>
      </c>
      <c r="K56" s="77" t="s">
        <v>141</v>
      </c>
      <c r="M56" s="92"/>
      <c r="O56" s="92" t="s">
        <v>388</v>
      </c>
      <c r="Q56" s="92" t="s">
        <v>394</v>
      </c>
    </row>
    <row r="57" spans="1:17" ht="5.0999999999999996" customHeight="1" thickBot="1">
      <c r="A57" s="63"/>
      <c r="B57" s="78"/>
      <c r="G57" s="77"/>
      <c r="K57" s="77"/>
    </row>
    <row r="58" spans="1:17" ht="14.25" thickBot="1">
      <c r="B58">
        <v>4</v>
      </c>
      <c r="C58" s="478" t="str">
        <f>IF(実施計画書!E92&lt;&gt;"",DBCS(TRIM(実施計画書!E92)),"")</f>
        <v/>
      </c>
      <c r="D58" s="479"/>
      <c r="E58" s="480"/>
      <c r="G58" s="97">
        <f>IF(C58="",0,COUNTIF($C$58:$C58,$C58))</f>
        <v>0</v>
      </c>
      <c r="I58" s="98" t="str">
        <f>IF(C58="","",IF(COUNTIF(リスト!$A$15:$A$27,反映・チェックシート!C58)=0,"NG","OK"))</f>
        <v/>
      </c>
      <c r="K58" s="478" t="str">
        <f>IF(実施計画書!AB92&lt;&gt;"",DBCS(TRIM(実施計画書!AB92)),"")</f>
        <v/>
      </c>
      <c r="L58" s="479"/>
      <c r="M58" s="480"/>
      <c r="O58" s="97">
        <f>IF(K58="",0,COUNTIF($K$58:$K58,$K58))</f>
        <v>0</v>
      </c>
      <c r="Q58" s="98" t="str">
        <f>IF(K58="","",IF(COUNTIF(リスト!$A$15:$A$27,反映・チェックシート!K58)=0,"NG","OK"))</f>
        <v/>
      </c>
    </row>
    <row r="59" spans="1:17" ht="5.0999999999999996" customHeight="1" thickBot="1">
      <c r="C59" s="475"/>
      <c r="D59" s="475"/>
      <c r="E59" s="475"/>
      <c r="G59" s="96"/>
      <c r="I59" s="96"/>
      <c r="O59" s="77"/>
      <c r="Q59" s="96"/>
    </row>
    <row r="60" spans="1:17" ht="14.25" thickBot="1">
      <c r="B60">
        <v>5</v>
      </c>
      <c r="C60" s="478" t="str">
        <f>IF(実施計画書!E93&lt;&gt;"",DBCS(TRIM(実施計画書!E93)),"")</f>
        <v/>
      </c>
      <c r="D60" s="479"/>
      <c r="E60" s="480"/>
      <c r="G60" s="97">
        <f>IF(C60="",0,COUNTIF($C$58:$C60,$C60))</f>
        <v>0</v>
      </c>
      <c r="I60" s="98" t="str">
        <f>IF(C60="","",IF(COUNTIF(リスト!$A$15:$A$27,反映・チェックシート!C60)=0,"NG","OK"))</f>
        <v/>
      </c>
      <c r="K60" s="478" t="str">
        <f>IF(実施計画書!AB93&lt;&gt;"",DBCS(TRIM(実施計画書!AB93)),"")</f>
        <v/>
      </c>
      <c r="L60" s="479"/>
      <c r="M60" s="480"/>
      <c r="O60" s="97">
        <f>IF(K60="",0,COUNTIF($K$58:$K60,$K60))</f>
        <v>0</v>
      </c>
      <c r="Q60" s="98" t="str">
        <f>IF(K60="","",IF(COUNTIF(リスト!$A$15:$A$27,反映・チェックシート!K60)=0,"NG","OK"))</f>
        <v/>
      </c>
    </row>
    <row r="61" spans="1:17" ht="5.0999999999999996" customHeight="1" thickBot="1">
      <c r="C61" s="475"/>
      <c r="D61" s="475"/>
      <c r="E61" s="475"/>
      <c r="G61" s="96"/>
      <c r="I61" s="96"/>
      <c r="O61" s="77"/>
      <c r="Q61" s="96"/>
    </row>
    <row r="62" spans="1:17" ht="14.25" thickBot="1">
      <c r="B62">
        <v>6</v>
      </c>
      <c r="C62" s="478" t="str">
        <f>IF(実施計画書!E94&lt;&gt;"",DBCS(TRIM(実施計画書!E94)),"")</f>
        <v/>
      </c>
      <c r="D62" s="479"/>
      <c r="E62" s="480"/>
      <c r="G62" s="97">
        <f>IF(C62="",0,COUNTIF($C$58:$C62,$C62))</f>
        <v>0</v>
      </c>
      <c r="I62" s="98" t="str">
        <f>IF(C62="","",IF(COUNTIF(リスト!$A$15:$A$27,反映・チェックシート!C62)=0,"NG","OK"))</f>
        <v/>
      </c>
      <c r="K62" s="478" t="str">
        <f>IF(実施計画書!AB94&lt;&gt;"",DBCS(TRIM(実施計画書!AB94)),"")</f>
        <v/>
      </c>
      <c r="L62" s="479"/>
      <c r="M62" s="480"/>
      <c r="O62" s="97">
        <f>IF(K62="",0,COUNTIF($K$58:$K62,$K62))</f>
        <v>0</v>
      </c>
      <c r="Q62" s="98" t="str">
        <f>IF(K62="","",IF(COUNTIF(リスト!$A$15:$A$27,反映・チェックシート!K62)=0,"NG","OK"))</f>
        <v/>
      </c>
    </row>
    <row r="63" spans="1:17" ht="5.0999999999999996" customHeight="1" thickBot="1">
      <c r="C63" s="475"/>
      <c r="D63" s="475"/>
      <c r="E63" s="475"/>
      <c r="G63" s="96"/>
      <c r="I63" s="96"/>
      <c r="O63" s="77"/>
      <c r="Q63" s="96"/>
    </row>
    <row r="64" spans="1:17" ht="14.25" thickBot="1">
      <c r="B64">
        <v>7</v>
      </c>
      <c r="C64" s="478" t="str">
        <f>IF(実施計画書!E95&lt;&gt;"",DBCS(TRIM(実施計画書!E95)),"")</f>
        <v/>
      </c>
      <c r="D64" s="479"/>
      <c r="E64" s="480"/>
      <c r="G64" s="97">
        <f>IF(C64="",0,COUNTIF($C$58:$C64,$C64))</f>
        <v>0</v>
      </c>
      <c r="I64" s="98" t="str">
        <f>IF(C64="","",IF(COUNTIF(リスト!$A$15:$A$27,反映・チェックシート!C64)=0,"NG","OK"))</f>
        <v/>
      </c>
      <c r="K64" s="478" t="str">
        <f>IF(実施計画書!AB95&lt;&gt;"",DBCS(TRIM(実施計画書!AB95)),"")</f>
        <v/>
      </c>
      <c r="L64" s="479"/>
      <c r="M64" s="480"/>
      <c r="O64" s="97">
        <f>IF(K64="",0,COUNTIF($K$58:$K64,$K64))</f>
        <v>0</v>
      </c>
      <c r="Q64" s="98" t="str">
        <f>IF(K64="","",IF(COUNTIF(リスト!$A$15:$A$27,反映・チェックシート!K64)=0,"NG","OK"))</f>
        <v/>
      </c>
    </row>
    <row r="65" spans="2:17" ht="5.0999999999999996" customHeight="1" thickBot="1">
      <c r="C65" s="475"/>
      <c r="D65" s="475"/>
      <c r="E65" s="475"/>
      <c r="G65" s="96"/>
      <c r="I65" s="96"/>
      <c r="O65" s="77"/>
      <c r="Q65" s="96"/>
    </row>
    <row r="66" spans="2:17" ht="14.25" thickBot="1">
      <c r="B66">
        <v>8</v>
      </c>
      <c r="C66" s="478" t="str">
        <f>IF(実施計画書!E96&lt;&gt;"",DBCS(TRIM(実施計画書!E96)),"")</f>
        <v/>
      </c>
      <c r="D66" s="479"/>
      <c r="E66" s="480"/>
      <c r="G66" s="97">
        <f>IF(C66="",0,COUNTIF($C$58:$C66,$C66))</f>
        <v>0</v>
      </c>
      <c r="I66" s="98" t="str">
        <f>IF(C66="","",IF(COUNTIF(リスト!$A$15:$A$27,反映・チェックシート!C66)=0,"NG","OK"))</f>
        <v/>
      </c>
      <c r="K66" s="478" t="str">
        <f>IF(実施計画書!AB96&lt;&gt;"",DBCS(TRIM(実施計画書!AB96)),"")</f>
        <v/>
      </c>
      <c r="L66" s="479"/>
      <c r="M66" s="480"/>
      <c r="O66" s="97">
        <f>IF(K66="",0,COUNTIF($K$58:$K66,$K66))</f>
        <v>0</v>
      </c>
      <c r="Q66" s="98" t="str">
        <f>IF(K66="","",IF(COUNTIF(リスト!$A$15:$A$27,反映・チェックシート!K66)=0,"NG","OK"))</f>
        <v/>
      </c>
    </row>
    <row r="67" spans="2:17" ht="5.0999999999999996" customHeight="1" thickBot="1">
      <c r="C67" s="475"/>
      <c r="D67" s="475"/>
      <c r="E67" s="475"/>
      <c r="G67" s="96"/>
      <c r="I67" s="96"/>
      <c r="O67" s="77"/>
      <c r="Q67" s="96"/>
    </row>
    <row r="68" spans="2:17" ht="14.25" thickBot="1">
      <c r="B68">
        <v>9</v>
      </c>
      <c r="C68" s="478" t="str">
        <f>IF(実施計画書!E97&lt;&gt;"",DBCS(TRIM(実施計画書!E97)),"")</f>
        <v/>
      </c>
      <c r="D68" s="479"/>
      <c r="E68" s="480"/>
      <c r="G68" s="97">
        <f>IF(C68="",0,COUNTIF($C$58:$C68,$C68))</f>
        <v>0</v>
      </c>
      <c r="I68" s="98" t="str">
        <f>IF(C68="","",IF(COUNTIF(リスト!$A$15:$A$27,反映・チェックシート!C68)=0,"NG","OK"))</f>
        <v/>
      </c>
      <c r="K68" s="478" t="str">
        <f>IF(実施計画書!AB97&lt;&gt;"",DBCS(TRIM(実施計画書!AB97)),"")</f>
        <v/>
      </c>
      <c r="L68" s="479"/>
      <c r="M68" s="480"/>
      <c r="O68" s="97">
        <f>IF(K68="",0,COUNTIF($K$58:$K68,$K68))</f>
        <v>0</v>
      </c>
      <c r="Q68" s="98" t="str">
        <f>IF(K68="","",IF(COUNTIF(リスト!$A$15:$A$27,反映・チェックシート!K68)=0,"NG","OK"))</f>
        <v/>
      </c>
    </row>
    <row r="69" spans="2:17">
      <c r="G69" s="77"/>
    </row>
    <row r="70" spans="2:17" ht="5.0999999999999996" customHeight="1">
      <c r="G70" s="77"/>
    </row>
    <row r="71" spans="2:17">
      <c r="B71" s="78" t="s">
        <v>142</v>
      </c>
      <c r="C71" s="77" t="s">
        <v>138</v>
      </c>
      <c r="F71" s="78"/>
      <c r="G71" s="77"/>
      <c r="I71" s="77" t="s">
        <v>139</v>
      </c>
    </row>
    <row r="72" spans="2:17" ht="5.0999999999999996" customHeight="1"/>
    <row r="73" spans="2:17">
      <c r="C73" t="s">
        <v>98</v>
      </c>
    </row>
    <row r="74" spans="2:17" ht="5.0999999999999996" customHeight="1" thickBot="1"/>
    <row r="75" spans="2:17" ht="14.25" thickBot="1">
      <c r="C75" s="65">
        <f>IF(実施計画書!C100&lt;&gt;"",VALUE(実施計画書!C100),0)</f>
        <v>0</v>
      </c>
      <c r="I75" s="65">
        <f>IF(実施計画書!Z100&lt;&gt;"",VALUE(実施計画書!Z100),0)</f>
        <v>0</v>
      </c>
    </row>
    <row r="76" spans="2:17" ht="5.0999999999999996" customHeight="1"/>
    <row r="77" spans="2:17" ht="14.25" thickBot="1">
      <c r="C77" t="s">
        <v>99</v>
      </c>
    </row>
    <row r="78" spans="2:17" ht="14.25" thickBot="1">
      <c r="C78" s="478" t="str">
        <f>IF(実施計画書!J100&lt;&gt;"",DBCS(TRIM(実施計画書!J100)),"")</f>
        <v/>
      </c>
      <c r="D78" s="479"/>
      <c r="E78" s="480"/>
      <c r="I78" s="478" t="str">
        <f>IF(実施計画書!AC100&lt;&gt;"",DBCS(TRIM(実施計画書!AC100)),"")</f>
        <v/>
      </c>
      <c r="J78" s="479"/>
      <c r="K78" s="480"/>
    </row>
    <row r="80" spans="2:17">
      <c r="B80" t="s">
        <v>101</v>
      </c>
    </row>
    <row r="81" spans="2:13" ht="5.0999999999999996" customHeight="1"/>
    <row r="82" spans="2:13">
      <c r="C82" s="77" t="s">
        <v>138</v>
      </c>
      <c r="I82" s="77" t="s">
        <v>139</v>
      </c>
    </row>
    <row r="83" spans="2:13">
      <c r="C83" s="484" t="str">
        <f>IF(実施計画書!C102&lt;&gt;"",TRIM(実施計画書!C102),"")</f>
        <v/>
      </c>
      <c r="D83" s="485"/>
      <c r="E83" s="486"/>
      <c r="I83" s="484" t="str">
        <f>IF(実施計画書!Z102&lt;&gt;"",TRIM(実施計画書!Z102),"")</f>
        <v/>
      </c>
      <c r="J83" s="485"/>
      <c r="K83" s="486"/>
    </row>
    <row r="84" spans="2:13">
      <c r="C84" s="487"/>
      <c r="D84" s="488"/>
      <c r="E84" s="489"/>
      <c r="I84" s="487"/>
      <c r="J84" s="488"/>
      <c r="K84" s="489"/>
    </row>
    <row r="85" spans="2:13">
      <c r="C85" s="487"/>
      <c r="D85" s="488"/>
      <c r="E85" s="489"/>
      <c r="I85" s="487"/>
      <c r="J85" s="488"/>
      <c r="K85" s="489"/>
    </row>
    <row r="86" spans="2:13">
      <c r="C86" s="487"/>
      <c r="D86" s="488"/>
      <c r="E86" s="489"/>
      <c r="I86" s="487"/>
      <c r="J86" s="488"/>
      <c r="K86" s="489"/>
    </row>
    <row r="87" spans="2:13">
      <c r="C87" s="487"/>
      <c r="D87" s="488"/>
      <c r="E87" s="489"/>
      <c r="I87" s="487"/>
      <c r="J87" s="488"/>
      <c r="K87" s="489"/>
    </row>
    <row r="88" spans="2:13">
      <c r="C88" s="490"/>
      <c r="D88" s="491"/>
      <c r="E88" s="492"/>
      <c r="I88" s="490"/>
      <c r="J88" s="491"/>
      <c r="K88" s="492"/>
    </row>
    <row r="90" spans="2:13">
      <c r="B90" t="s">
        <v>143</v>
      </c>
      <c r="G90" s="77" t="s">
        <v>141</v>
      </c>
      <c r="M90" s="77" t="s">
        <v>141</v>
      </c>
    </row>
    <row r="91" spans="2:13" ht="5.0999999999999996" customHeight="1" thickBot="1">
      <c r="G91" s="77"/>
      <c r="M91" s="77"/>
    </row>
    <row r="92" spans="2:13" ht="14.25" thickBot="1">
      <c r="C92" s="478" t="str">
        <f>IF(実施計画書!C104&lt;&gt;"",実施計画書!C104,"")</f>
        <v/>
      </c>
      <c r="D92" s="479"/>
      <c r="E92" s="480"/>
      <c r="G92" s="98" t="str">
        <f>IF(C92="","",IF(COUNTIF(リスト!$A$4:$A$11,C92)=0,"NG","OK"))</f>
        <v/>
      </c>
      <c r="I92" s="478" t="str">
        <f>IF(実施計画書!Z104&lt;&gt;"",実施計画書!Z104,"")</f>
        <v/>
      </c>
      <c r="J92" s="479"/>
      <c r="K92" s="480"/>
      <c r="M92" s="64" t="str">
        <f>IF(AND(実施計画書!Z104&lt;&gt;"",COUNTIF(リスト!$A$4:$A$11,反映・チェックシート!I92)=1),"OK",IF(実施計画書!Z104="","OK","NG"))</f>
        <v>OK</v>
      </c>
    </row>
    <row r="93" spans="2:13" ht="5.0999999999999996" customHeight="1" thickBot="1">
      <c r="G93" s="77"/>
      <c r="M93" s="77"/>
    </row>
    <row r="94" spans="2:13" ht="14.25" thickBot="1">
      <c r="C94" s="478" t="str">
        <f>IF(実施計画書!C105&lt;&gt;"",実施計画書!C105,"")</f>
        <v/>
      </c>
      <c r="D94" s="479"/>
      <c r="E94" s="480"/>
      <c r="G94" s="98" t="str">
        <f>IF(C94="","",IF(COUNTIF(リスト!$A$4:$A$11,C94)=0,"NG","OK"))</f>
        <v/>
      </c>
      <c r="I94" s="478" t="str">
        <f>IF(実施計画書!Z105&lt;&gt;"",実施計画書!Z105,"")</f>
        <v/>
      </c>
      <c r="J94" s="479"/>
      <c r="K94" s="480"/>
      <c r="M94" s="64" t="str">
        <f>IF(AND(実施計画書!Z105&lt;&gt;"",COUNTIF(リスト!$A$4:$A$11,反映・チェックシート!I94)=1),"OK",IF(実施計画書!Z105="","OK","NG"))</f>
        <v>OK</v>
      </c>
    </row>
    <row r="95" spans="2:13" ht="5.0999999999999996" customHeight="1" thickBot="1"/>
    <row r="96" spans="2:13" ht="14.25" thickBot="1">
      <c r="B96" s="78" t="s">
        <v>144</v>
      </c>
      <c r="C96" s="478" t="str">
        <f>IF(OR(C92=リスト!$A$11,C94=リスト!$A$11),DBCS(実施計画書!C107),"")</f>
        <v/>
      </c>
      <c r="D96" s="479"/>
      <c r="E96" s="479"/>
      <c r="F96" s="479"/>
      <c r="G96" s="480"/>
      <c r="I96" s="478" t="str">
        <f>IF(OR(I92=リスト!$A$11,I94=リスト!$A$11),DBCS(実施計画書!Z107),"")</f>
        <v/>
      </c>
      <c r="J96" s="479"/>
      <c r="K96" s="479"/>
      <c r="L96" s="479"/>
      <c r="M96" s="480"/>
    </row>
    <row r="98" spans="3:3" ht="14.25" thickBot="1">
      <c r="C98" t="s">
        <v>320</v>
      </c>
    </row>
    <row r="99" spans="3:3" ht="14.25" thickBot="1">
      <c r="C99" s="64" t="str">
        <f>IF(実施計画書!B116="✔",TRUE,"")</f>
        <v/>
      </c>
    </row>
  </sheetData>
  <mergeCells count="40">
    <mergeCell ref="C92:E92"/>
    <mergeCell ref="C94:E94"/>
    <mergeCell ref="I92:K92"/>
    <mergeCell ref="I94:K94"/>
    <mergeCell ref="C96:G96"/>
    <mergeCell ref="I96:M96"/>
    <mergeCell ref="K68:M68"/>
    <mergeCell ref="C78:E78"/>
    <mergeCell ref="I78:K78"/>
    <mergeCell ref="C83:E88"/>
    <mergeCell ref="I83:K88"/>
    <mergeCell ref="C68:E68"/>
    <mergeCell ref="K58:M58"/>
    <mergeCell ref="K60:M60"/>
    <mergeCell ref="K62:M62"/>
    <mergeCell ref="K64:M64"/>
    <mergeCell ref="K66:M66"/>
    <mergeCell ref="A43:B43"/>
    <mergeCell ref="A45:B45"/>
    <mergeCell ref="C42:D42"/>
    <mergeCell ref="C43:D43"/>
    <mergeCell ref="C45:D45"/>
    <mergeCell ref="I42:J42"/>
    <mergeCell ref="I43:J43"/>
    <mergeCell ref="I45:J45"/>
    <mergeCell ref="I47:J47"/>
    <mergeCell ref="F42:G42"/>
    <mergeCell ref="F43:G43"/>
    <mergeCell ref="F45:G45"/>
    <mergeCell ref="C67:E67"/>
    <mergeCell ref="I49:J49"/>
    <mergeCell ref="C58:E58"/>
    <mergeCell ref="C60:E60"/>
    <mergeCell ref="C62:E62"/>
    <mergeCell ref="C61:E61"/>
    <mergeCell ref="C59:E59"/>
    <mergeCell ref="C64:E64"/>
    <mergeCell ref="C66:E66"/>
    <mergeCell ref="C63:E63"/>
    <mergeCell ref="C65:E65"/>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F75"/>
  <sheetViews>
    <sheetView workbookViewId="0">
      <selection activeCell="F3" sqref="F3"/>
    </sheetView>
  </sheetViews>
  <sheetFormatPr defaultRowHeight="13.5"/>
  <cols>
    <col min="1" max="1" width="9" style="61"/>
    <col min="2" max="2" width="9" style="92"/>
    <col min="3" max="3" width="9" style="61"/>
    <col min="4" max="4" width="26.375" style="93" customWidth="1"/>
    <col min="5" max="5" width="149.75" customWidth="1"/>
    <col min="6" max="6" width="24.75" style="66" bestFit="1" customWidth="1"/>
  </cols>
  <sheetData>
    <row r="1" spans="1:6">
      <c r="A1" s="77">
        <f>COUNTIF($A$3:$A$75,"NG")</f>
        <v>16</v>
      </c>
      <c r="B1" s="92">
        <f>COUNTIF($B$3:$B$75,"NG")</f>
        <v>15</v>
      </c>
      <c r="C1" s="77"/>
    </row>
    <row r="2" spans="1:6">
      <c r="A2" s="67" t="s">
        <v>145</v>
      </c>
      <c r="B2" s="67" t="s">
        <v>419</v>
      </c>
      <c r="C2" s="67" t="s">
        <v>146</v>
      </c>
      <c r="D2" s="94" t="s">
        <v>318</v>
      </c>
      <c r="E2" s="67" t="s">
        <v>147</v>
      </c>
      <c r="F2" s="68" t="s">
        <v>323</v>
      </c>
    </row>
    <row r="3" spans="1:6">
      <c r="A3" s="70" t="str">
        <f>IF(AND(反映・チェックシート!B3=FALSE,反映・チェックシート!B9=FALSE,反映・チェックシート!B19=FALSE,反映・チェックシート!B21=FALSE),"NG","OK")</f>
        <v>NG</v>
      </c>
      <c r="B3" s="70" t="str">
        <f>A3</f>
        <v>NG</v>
      </c>
      <c r="C3" s="70">
        <f>IF(A3="OK","",COUNTIF($A$3:A3,A3))</f>
        <v>1</v>
      </c>
      <c r="D3" s="95" t="s">
        <v>354</v>
      </c>
      <c r="E3" s="72" t="s">
        <v>321</v>
      </c>
      <c r="F3" s="69" t="s">
        <v>324</v>
      </c>
    </row>
    <row r="4" spans="1:6">
      <c r="A4" s="70" t="str">
        <f>IF(AND(反映・チェックシート!B3=TRUE,反映・チェックシート!B9=TRUE),"NG","OK")</f>
        <v>OK</v>
      </c>
      <c r="B4" s="70" t="str">
        <f t="shared" ref="B4:B37" si="0">A4</f>
        <v>OK</v>
      </c>
      <c r="C4" s="70" t="str">
        <f>IF(A4="OK","",COUNTIF($A$3:A4,A4))</f>
        <v/>
      </c>
      <c r="D4" s="95" t="s">
        <v>354</v>
      </c>
      <c r="E4" s="72" t="s">
        <v>329</v>
      </c>
      <c r="F4" s="69" t="s">
        <v>328</v>
      </c>
    </row>
    <row r="5" spans="1:6">
      <c r="A5" s="70" t="str">
        <f>IF(AND(反映・チェックシート!B3=TRUE,反映・チェックシート!F3=FALSE,反映・チェックシート!F5=FALSE,反映・チェックシート!F7=FALSE),"NG","OK")</f>
        <v>OK</v>
      </c>
      <c r="B5" s="70" t="str">
        <f t="shared" si="0"/>
        <v>OK</v>
      </c>
      <c r="C5" s="70" t="str">
        <f>IF(A5="OK","",COUNTIF($A$3:A5,A5))</f>
        <v/>
      </c>
      <c r="D5" s="95" t="s">
        <v>354</v>
      </c>
      <c r="E5" s="72" t="s">
        <v>322</v>
      </c>
      <c r="F5" s="69" t="s">
        <v>336</v>
      </c>
    </row>
    <row r="6" spans="1:6">
      <c r="A6" s="70" t="str">
        <f>IF(AND(反映・チェックシート!$B$3=TRUE,実施計画書!R6=""),"NG","OK")</f>
        <v>OK</v>
      </c>
      <c r="B6" s="70" t="str">
        <f t="shared" si="0"/>
        <v>OK</v>
      </c>
      <c r="C6" s="70" t="str">
        <f>IF(A6="OK","",COUNTIF($A$3:A6,A6))</f>
        <v/>
      </c>
      <c r="D6" s="95" t="s">
        <v>354</v>
      </c>
      <c r="E6" s="72" t="s">
        <v>325</v>
      </c>
      <c r="F6" s="69" t="s">
        <v>503</v>
      </c>
    </row>
    <row r="7" spans="1:6">
      <c r="A7" s="70" t="str">
        <f>IF(AND(反映・チェックシート!$B$3=TRUE,OR(反映・チェックシート!M3="",反映・チェックシート!M3&lt;=0)),"NG","OK")</f>
        <v>OK</v>
      </c>
      <c r="B7" s="70" t="str">
        <f t="shared" si="0"/>
        <v>OK</v>
      </c>
      <c r="C7" s="70" t="str">
        <f>IF(A7="OK","",COUNTIF($A$3:A7,A7))</f>
        <v/>
      </c>
      <c r="D7" s="95" t="s">
        <v>354</v>
      </c>
      <c r="E7" s="72" t="s">
        <v>326</v>
      </c>
      <c r="F7" s="69" t="s">
        <v>327</v>
      </c>
    </row>
    <row r="8" spans="1:6">
      <c r="A8" s="70" t="str">
        <f>IF(AND(反映・チェックシート!B9=TRUE,反映・チェックシート!F9=FALSE,反映・チェックシート!F11=FALSE,反映・チェックシート!F13=FALSE,反映・チェックシート!F15=FALSE,反映・チェックシート!F17=FALSE),"NG","OK")</f>
        <v>OK</v>
      </c>
      <c r="B8" s="70" t="str">
        <f t="shared" si="0"/>
        <v>OK</v>
      </c>
      <c r="C8" s="70" t="str">
        <f>IF(A8="OK","",COUNTIF($A$3:A8,A8))</f>
        <v/>
      </c>
      <c r="D8" s="95" t="s">
        <v>354</v>
      </c>
      <c r="E8" s="72" t="s">
        <v>334</v>
      </c>
      <c r="F8" s="69" t="s">
        <v>337</v>
      </c>
    </row>
    <row r="9" spans="1:6">
      <c r="A9" s="70" t="str">
        <f>IF(AND(反映・チェックシート!$B$9=TRUE,実施計画書!R15=""),"NG","OK")</f>
        <v>OK</v>
      </c>
      <c r="B9" s="70" t="str">
        <f t="shared" si="0"/>
        <v>OK</v>
      </c>
      <c r="C9" s="70" t="str">
        <f>IF(A9="OK","",COUNTIF($A$3:A9,A9))</f>
        <v/>
      </c>
      <c r="D9" s="95" t="s">
        <v>354</v>
      </c>
      <c r="E9" s="72" t="s">
        <v>335</v>
      </c>
      <c r="F9" s="69" t="s">
        <v>338</v>
      </c>
    </row>
    <row r="10" spans="1:6">
      <c r="A10" s="70" t="str">
        <f>IF(AND(反映・チェックシート!$B$9=TRUE,OR(反映・チェックシート!M9="",反映・チェックシート!M9&lt;=0)),"NG","OK")</f>
        <v>OK</v>
      </c>
      <c r="B10" s="70" t="str">
        <f t="shared" si="0"/>
        <v>OK</v>
      </c>
      <c r="C10" s="70" t="str">
        <f>IF(A10="OK","",COUNTIF($A$3:A10,A10))</f>
        <v/>
      </c>
      <c r="D10" s="95" t="s">
        <v>354</v>
      </c>
      <c r="E10" s="72" t="s">
        <v>339</v>
      </c>
      <c r="F10" s="69" t="s">
        <v>340</v>
      </c>
    </row>
    <row r="11" spans="1:6">
      <c r="A11" s="70" t="str">
        <f>IF(AND(反映・チェックシート!$B$9=TRUE,OR(反映・チェックシート!M11="",反映・チェックシート!M11&lt;=0)),"NG","OK")</f>
        <v>OK</v>
      </c>
      <c r="B11" s="70" t="str">
        <f t="shared" si="0"/>
        <v>OK</v>
      </c>
      <c r="C11" s="70" t="str">
        <f>IF(A11="OK","",COUNTIF($A$3:A11,A11))</f>
        <v/>
      </c>
      <c r="D11" s="95" t="s">
        <v>354</v>
      </c>
      <c r="E11" s="72" t="s">
        <v>341</v>
      </c>
      <c r="F11" s="69" t="s">
        <v>342</v>
      </c>
    </row>
    <row r="12" spans="1:6">
      <c r="A12" s="70" t="str">
        <f>IF(AND(反映・チェックシート!$B$19=TRUE,実施計画書!R28=""),"NG","OK")</f>
        <v>OK</v>
      </c>
      <c r="B12" s="70" t="str">
        <f t="shared" si="0"/>
        <v>OK</v>
      </c>
      <c r="C12" s="70" t="str">
        <f>IF(A12="OK","",COUNTIF($A$3:A12,A12))</f>
        <v/>
      </c>
      <c r="D12" s="95" t="s">
        <v>354</v>
      </c>
      <c r="E12" s="72" t="s">
        <v>343</v>
      </c>
      <c r="F12" s="69" t="s">
        <v>344</v>
      </c>
    </row>
    <row r="13" spans="1:6">
      <c r="A13" s="70" t="str">
        <f>IF(AND(反映・チェックシート!$B$19=TRUE,OR(反映・チェックシート!H19="",反映・チェックシート!H19&lt;=0)),"NG","OK")</f>
        <v>OK</v>
      </c>
      <c r="B13" s="70" t="str">
        <f t="shared" si="0"/>
        <v>OK</v>
      </c>
      <c r="C13" s="70" t="str">
        <f>IF(A13="OK","",COUNTIF($A$3:A13,A13))</f>
        <v/>
      </c>
      <c r="D13" s="95" t="s">
        <v>354</v>
      </c>
      <c r="E13" s="72" t="s">
        <v>345</v>
      </c>
      <c r="F13" s="69" t="s">
        <v>346</v>
      </c>
    </row>
    <row r="14" spans="1:6">
      <c r="A14" s="70" t="str">
        <f>IF(AND(反映・チェックシート!$B$19=TRUE,OR(反映・チェックシート!N19="",反映・チェックシート!N19&lt;=0)),"NG","OK")</f>
        <v>OK</v>
      </c>
      <c r="B14" s="70" t="str">
        <f t="shared" si="0"/>
        <v>OK</v>
      </c>
      <c r="C14" s="70" t="str">
        <f>IF(A14="OK","",COUNTIF($A$3:A14,A14))</f>
        <v/>
      </c>
      <c r="D14" s="95" t="s">
        <v>354</v>
      </c>
      <c r="E14" s="72" t="s">
        <v>348</v>
      </c>
      <c r="F14" s="69" t="s">
        <v>347</v>
      </c>
    </row>
    <row r="15" spans="1:6">
      <c r="A15" s="70" t="str">
        <f>IF(AND(反映・チェックシート!$B$21=TRUE,実施計画書!R40=""),"NG","OK")</f>
        <v>OK</v>
      </c>
      <c r="B15" s="70" t="str">
        <f t="shared" si="0"/>
        <v>OK</v>
      </c>
      <c r="C15" s="70" t="str">
        <f>IF(A15="OK","",COUNTIF($A$3:A15,A15))</f>
        <v/>
      </c>
      <c r="D15" s="95" t="s">
        <v>354</v>
      </c>
      <c r="E15" s="72" t="s">
        <v>349</v>
      </c>
      <c r="F15" s="69" t="s">
        <v>420</v>
      </c>
    </row>
    <row r="16" spans="1:6">
      <c r="A16" s="70" t="str">
        <f>IF(AND(反映・チェックシート!$B$21=TRUE,OR(反映・チェックシート!H21="",反映・チェックシート!H21&lt;=0)),"NG","OK")</f>
        <v>OK</v>
      </c>
      <c r="B16" s="70" t="str">
        <f t="shared" si="0"/>
        <v>OK</v>
      </c>
      <c r="C16" s="70" t="str">
        <f>IF(A16="OK","",COUNTIF($A$3:A16,A16))</f>
        <v/>
      </c>
      <c r="D16" s="95" t="s">
        <v>354</v>
      </c>
      <c r="E16" s="72" t="s">
        <v>350</v>
      </c>
      <c r="F16" s="69" t="s">
        <v>421</v>
      </c>
    </row>
    <row r="17" spans="1:6">
      <c r="A17" s="70" t="str">
        <f>IF(AND(反映・チェックシート!$B$21=TRUE,OR(反映・チェックシート!N21="",反映・チェックシート!N21&lt;=0)),"NG","OK")</f>
        <v>OK</v>
      </c>
      <c r="B17" s="70" t="str">
        <f t="shared" si="0"/>
        <v>OK</v>
      </c>
      <c r="C17" s="70" t="str">
        <f>IF(A17="OK","",COUNTIF($A$3:A17,A17))</f>
        <v/>
      </c>
      <c r="D17" s="95" t="s">
        <v>354</v>
      </c>
      <c r="E17" s="72" t="s">
        <v>351</v>
      </c>
      <c r="F17" s="69" t="s">
        <v>422</v>
      </c>
    </row>
    <row r="18" spans="1:6">
      <c r="A18" s="70" t="str">
        <f>IF(OR(反映・チェックシート!T3&lt;=0,反映・チェックシート!T3=""),"NG",IF(OR(反映・チェックシート!V3&gt;反映・チェックシート!T3,反映・チェックシート!T3&gt;反映・チェックシート!X3),"NG","OK"))</f>
        <v>NG</v>
      </c>
      <c r="B18" s="70" t="str">
        <f t="shared" si="0"/>
        <v>NG</v>
      </c>
      <c r="C18" s="70">
        <f>IF(A18="OK","",COUNTIF($A$3:A18,A18))</f>
        <v>2</v>
      </c>
      <c r="D18" s="95" t="s">
        <v>354</v>
      </c>
      <c r="E18" s="72" t="s">
        <v>353</v>
      </c>
      <c r="F18" s="69" t="s">
        <v>352</v>
      </c>
    </row>
    <row r="19" spans="1:6">
      <c r="A19" s="70" t="str">
        <f>IF(AND(反映・チェックシート!$B$3=TRUE,SUM(反映・チェックシート!$G$26:$G$36)&lt;=0),"NG","OK")</f>
        <v>OK</v>
      </c>
      <c r="B19" s="70" t="str">
        <f t="shared" si="0"/>
        <v>OK</v>
      </c>
      <c r="C19" s="70" t="str">
        <f>IF(A19="OK","",COUNTIF($A$3:A19,A19))</f>
        <v/>
      </c>
      <c r="D19" s="95" t="s">
        <v>355</v>
      </c>
      <c r="E19" s="72" t="s">
        <v>356</v>
      </c>
      <c r="F19" s="69" t="s">
        <v>357</v>
      </c>
    </row>
    <row r="20" spans="1:6">
      <c r="A20" s="70" t="str">
        <f>IF(AND(反映・チェックシート!$B$3=TRUE,SUM(反映・チェックシート!$G$26:$G$36)&gt;=50),"NG","OK")</f>
        <v>OK</v>
      </c>
      <c r="B20" s="99"/>
      <c r="C20" s="70" t="str">
        <f>IF(A20="OK","",COUNTIF($A$3:A20,A20))</f>
        <v/>
      </c>
      <c r="D20" s="95" t="s">
        <v>355</v>
      </c>
      <c r="E20" s="72" t="s">
        <v>358</v>
      </c>
      <c r="F20" s="69" t="s">
        <v>357</v>
      </c>
    </row>
    <row r="21" spans="1:6">
      <c r="A21" s="70" t="str">
        <f>IF(AND(反映・チェックシート!$B$3=TRUE,SUM(反映・チェックシート!G26:G36)&lt;=0),"NG","OK")</f>
        <v>OK</v>
      </c>
      <c r="B21" s="70" t="str">
        <f t="shared" si="0"/>
        <v>OK</v>
      </c>
      <c r="C21" s="70" t="str">
        <f>IF(A21="OK","",COUNTIF($A$3:A21,A21))</f>
        <v/>
      </c>
      <c r="D21" s="95" t="s">
        <v>355</v>
      </c>
      <c r="E21" s="72" t="s">
        <v>360</v>
      </c>
      <c r="F21" s="69" t="s">
        <v>359</v>
      </c>
    </row>
    <row r="22" spans="1:6">
      <c r="A22" s="70" t="str">
        <f>IF(AND(反映・チェックシート!$B$3=TRUE,SUM(反映・チェックシート!G26:G36)&gt;=50),"NG","OK")</f>
        <v>OK</v>
      </c>
      <c r="B22" s="99"/>
      <c r="C22" s="70" t="str">
        <f>IF(A22="OK","",COUNTIF($A$3:A22,A22))</f>
        <v/>
      </c>
      <c r="D22" s="95" t="s">
        <v>355</v>
      </c>
      <c r="E22" s="72" t="s">
        <v>361</v>
      </c>
      <c r="F22" s="69" t="s">
        <v>359</v>
      </c>
    </row>
    <row r="23" spans="1:6">
      <c r="A23" s="70" t="str">
        <f>IF(AND(OR(反映・チェックシート!$B$19=TRUE,反映・チェックシート!$B$21=TRUE),SUM(反映・チェックシート!$G$26:$G$40)&lt;=0),"NG","OK")</f>
        <v>OK</v>
      </c>
      <c r="B23" s="70" t="str">
        <f t="shared" si="0"/>
        <v>OK</v>
      </c>
      <c r="C23" s="70" t="str">
        <f>IF(A23="OK","",COUNTIF($A$3:A23,A23))</f>
        <v/>
      </c>
      <c r="D23" s="95" t="s">
        <v>355</v>
      </c>
      <c r="E23" s="72" t="s">
        <v>362</v>
      </c>
      <c r="F23" s="69" t="s">
        <v>423</v>
      </c>
    </row>
    <row r="24" spans="1:6">
      <c r="A24" s="70" t="str">
        <f>IF(AND(OR(反映・チェックシート!$B$19=TRUE,反映・チェックシート!$B$21=TRUE),SUM(反映・チェックシート!$G$26:$G$40)&gt;=50),"NG","OK")</f>
        <v>OK</v>
      </c>
      <c r="B24" s="99"/>
      <c r="C24" s="70" t="str">
        <f>IF(A24="OK","",COUNTIF($A$3:A24,A24))</f>
        <v/>
      </c>
      <c r="D24" s="95" t="s">
        <v>355</v>
      </c>
      <c r="E24" s="72" t="s">
        <v>358</v>
      </c>
      <c r="F24" s="69" t="s">
        <v>423</v>
      </c>
    </row>
    <row r="25" spans="1:6">
      <c r="A25" s="70" t="str">
        <f>IF(反映・チェックシート!C43&lt;=0,"NG","OK")</f>
        <v>NG</v>
      </c>
      <c r="B25" s="70" t="str">
        <f t="shared" si="0"/>
        <v>NG</v>
      </c>
      <c r="C25" s="70">
        <f>IF(A25="OK","",COUNTIF($A$3:A25,A25))</f>
        <v>3</v>
      </c>
      <c r="D25" s="95" t="s">
        <v>363</v>
      </c>
      <c r="E25" s="72" t="s">
        <v>364</v>
      </c>
      <c r="F25" s="69" t="s">
        <v>365</v>
      </c>
    </row>
    <row r="26" spans="1:6">
      <c r="A26" s="70" t="str">
        <f>IF(反映・チェックシート!F43&lt;=0,"NG","OK")</f>
        <v>NG</v>
      </c>
      <c r="B26" s="70" t="str">
        <f t="shared" si="0"/>
        <v>NG</v>
      </c>
      <c r="C26" s="70">
        <f>IF(A26="OK","",COUNTIF($A$3:A26,A26))</f>
        <v>4</v>
      </c>
      <c r="D26" s="95" t="s">
        <v>363</v>
      </c>
      <c r="E26" s="72" t="s">
        <v>366</v>
      </c>
      <c r="F26" s="69" t="s">
        <v>367</v>
      </c>
    </row>
    <row r="27" spans="1:6">
      <c r="A27" s="70" t="str">
        <f>IF(反映・チェックシート!C45&lt;=0,"NG","OK")</f>
        <v>NG</v>
      </c>
      <c r="B27" s="70" t="str">
        <f t="shared" si="0"/>
        <v>NG</v>
      </c>
      <c r="C27" s="70">
        <f>IF(A27="OK","",COUNTIF($A$3:A27,A27))</f>
        <v>5</v>
      </c>
      <c r="D27" s="95" t="s">
        <v>368</v>
      </c>
      <c r="E27" s="72" t="s">
        <v>364</v>
      </c>
      <c r="F27" s="69" t="s">
        <v>369</v>
      </c>
    </row>
    <row r="28" spans="1:6">
      <c r="A28" s="70" t="str">
        <f>IF(反映・チェックシート!F45&lt;=0,"NG","OK")</f>
        <v>NG</v>
      </c>
      <c r="B28" s="70" t="str">
        <f t="shared" si="0"/>
        <v>NG</v>
      </c>
      <c r="C28" s="70">
        <f>IF(A28="OK","",COUNTIF($A$3:A28,A28))</f>
        <v>6</v>
      </c>
      <c r="D28" s="95" t="s">
        <v>368</v>
      </c>
      <c r="E28" s="72" t="s">
        <v>366</v>
      </c>
      <c r="F28" s="69" t="s">
        <v>370</v>
      </c>
    </row>
    <row r="29" spans="1:6">
      <c r="A29" s="70" t="str">
        <f>IF(反映・チェックシート!I49&lt;=1,"NG","OK")</f>
        <v>OK</v>
      </c>
      <c r="B29" s="70" t="str">
        <f t="shared" si="0"/>
        <v>OK</v>
      </c>
      <c r="C29" s="70" t="str">
        <f>IF(A29="OK","",COUNTIF($A$3:A29,A29))</f>
        <v/>
      </c>
      <c r="D29" s="95" t="s">
        <v>372</v>
      </c>
      <c r="E29" s="72" t="s">
        <v>373</v>
      </c>
      <c r="F29" s="69" t="s">
        <v>374</v>
      </c>
    </row>
    <row r="30" spans="1:6">
      <c r="A30" s="70" t="str">
        <f>IF(OR(反映・チェックシート!C53&gt;4,反映・チェックシート!C53&lt;1),"NG","OK")</f>
        <v>NG</v>
      </c>
      <c r="B30" s="70" t="str">
        <f t="shared" si="0"/>
        <v>NG</v>
      </c>
      <c r="C30" s="70">
        <f>IF(A30="OK","",COUNTIF($A$3:A30,A30))</f>
        <v>7</v>
      </c>
      <c r="D30" s="95" t="s">
        <v>375</v>
      </c>
      <c r="E30" s="72" t="s">
        <v>377</v>
      </c>
      <c r="F30" s="69" t="s">
        <v>376</v>
      </c>
    </row>
    <row r="31" spans="1:6">
      <c r="A31" s="70" t="str">
        <f>IF(OR(反映・チェックシート!I53&gt;17,反映・チェックシート!I53&lt;5),"NG","OK")</f>
        <v>NG</v>
      </c>
      <c r="B31" s="70" t="str">
        <f t="shared" si="0"/>
        <v>NG</v>
      </c>
      <c r="C31" s="70">
        <f>IF(A31="OK","",COUNTIF($A$3:A31,A31))</f>
        <v>8</v>
      </c>
      <c r="D31" s="95" t="s">
        <v>375</v>
      </c>
      <c r="E31" s="72" t="s">
        <v>378</v>
      </c>
      <c r="F31" s="69" t="s">
        <v>381</v>
      </c>
    </row>
    <row r="32" spans="1:6">
      <c r="A32" s="70" t="str">
        <f>IF(反映・チェックシート!I53=17,"NG","OK")</f>
        <v>OK</v>
      </c>
      <c r="B32" s="99"/>
      <c r="C32" s="70" t="str">
        <f>IF(A32="OK","",COUNTIF($A$3:A32,A32))</f>
        <v/>
      </c>
      <c r="D32" s="95" t="s">
        <v>375</v>
      </c>
      <c r="E32" s="72" t="s">
        <v>379</v>
      </c>
      <c r="F32" s="69" t="s">
        <v>381</v>
      </c>
    </row>
    <row r="33" spans="1:6">
      <c r="A33" s="70" t="str">
        <f>IF(AND(反映・チェックシート!C58="",反映・チェックシート!C60="",反映・チェックシート!C62="",反映・チェックシート!C64="",反映・チェックシート!C66="",反映・チェックシート!C68=""),"NG","OK")</f>
        <v>NG</v>
      </c>
      <c r="B33" s="70" t="str">
        <f t="shared" si="0"/>
        <v>NG</v>
      </c>
      <c r="C33" s="70">
        <f>IF(A33="OK","",COUNTIF($A$3:A33,A33))</f>
        <v>9</v>
      </c>
      <c r="D33" s="95" t="s">
        <v>380</v>
      </c>
      <c r="E33" s="72" t="s">
        <v>424</v>
      </c>
      <c r="F33" s="69" t="s">
        <v>383</v>
      </c>
    </row>
    <row r="34" spans="1:6">
      <c r="A34" s="70" t="str">
        <f>IF(COUNTIF(反映・チェックシート!$C$58:$M$68,リスト!$A$27)=0,"NG","OK")</f>
        <v>NG</v>
      </c>
      <c r="B34" s="99"/>
      <c r="C34" s="70">
        <f>IF(A34="OK","",COUNTIF($A$3:A34,A34))</f>
        <v>10</v>
      </c>
      <c r="D34" s="95" t="s">
        <v>380</v>
      </c>
      <c r="E34" s="72" t="s">
        <v>384</v>
      </c>
      <c r="F34" s="69" t="s">
        <v>385</v>
      </c>
    </row>
    <row r="35" spans="1:6">
      <c r="A35" s="70" t="str">
        <f>IF(OR(反映・チェックシート!G58&gt;=2,反映・チェックシート!G60&gt;=2,反映・チェックシート!G62&gt;=2,反映・チェックシート!G64&gt;=2,反映・チェックシート!G66&gt;=2,反映・チェックシート!G68&gt;=2),"NG","OK")</f>
        <v>OK</v>
      </c>
      <c r="B35" s="70" t="str">
        <f t="shared" si="0"/>
        <v>OK</v>
      </c>
      <c r="C35" s="70" t="str">
        <f>IF(A35="OK","",COUNTIF($A$3:A35,A35))</f>
        <v/>
      </c>
      <c r="D35" s="95" t="s">
        <v>380</v>
      </c>
      <c r="E35" s="72" t="s">
        <v>386</v>
      </c>
      <c r="F35" s="69" t="s">
        <v>382</v>
      </c>
    </row>
    <row r="36" spans="1:6">
      <c r="A36" s="70" t="str">
        <f>IF(COUNTIF(反映・チェックシート!$I$58:$I$68,"NG")&gt;=1,"NG","OK")</f>
        <v>OK</v>
      </c>
      <c r="B36" s="70" t="str">
        <f t="shared" si="0"/>
        <v>OK</v>
      </c>
      <c r="C36" s="70" t="str">
        <f>IF(A36="OK","",COUNTIF($A$3:A36,A36))</f>
        <v/>
      </c>
      <c r="D36" s="95" t="s">
        <v>380</v>
      </c>
      <c r="E36" s="72" t="s">
        <v>148</v>
      </c>
      <c r="F36" s="69" t="s">
        <v>382</v>
      </c>
    </row>
    <row r="37" spans="1:6">
      <c r="A37" s="70" t="str">
        <f>IF(AND(反映・チェックシート!$C$53=1,COUNTIF(反映・チェックシート!$C$58:$E$68,リスト!$A$19)=0,COUNTIF(反映・チェックシート!$C$58:$E$68,リスト!$A$20)=0,COUNTIF(反映・チェックシート!$C$58:$E$68,リスト!$A$21)=0),"NG","OK")</f>
        <v>OK</v>
      </c>
      <c r="B37" s="70" t="str">
        <f t="shared" si="0"/>
        <v>OK</v>
      </c>
      <c r="C37" s="70" t="str">
        <f>IF(A37="OK","",COUNTIF($A$3:A37,A37))</f>
        <v/>
      </c>
      <c r="D37" s="95" t="s">
        <v>380</v>
      </c>
      <c r="E37" s="72" t="s">
        <v>149</v>
      </c>
      <c r="F37" s="69" t="s">
        <v>382</v>
      </c>
    </row>
    <row r="38" spans="1:6">
      <c r="A38" s="70" t="str">
        <f>IF(AND(反映・チェックシート!$C$53=2,COUNTIF(反映・チェックシート!$C$58:$E$68,リスト!A17)=0,COUNTIF(反映・チェックシート!$C$83,"*高速*")&gt;=1),"NG","OK")</f>
        <v>OK</v>
      </c>
      <c r="B38" s="99"/>
      <c r="C38" s="70" t="str">
        <f>IF(A38="OK","",COUNTIF($A$3:A38,A38))</f>
        <v/>
      </c>
      <c r="D38" s="95" t="s">
        <v>380</v>
      </c>
      <c r="E38" s="72" t="s">
        <v>390</v>
      </c>
      <c r="F38" s="69" t="s">
        <v>382</v>
      </c>
    </row>
    <row r="39" spans="1:6">
      <c r="A39" s="70" t="str">
        <f>IF(AND(反映・チェックシート!$C$53=2,COUNTIF(反映・チェックシート!$C$58:$E$68,リスト!A26)=0,COUNTIF(反映・チェックシート!$C$83,"*渋滞*")&gt;=1),"NG","OK")</f>
        <v>OK</v>
      </c>
      <c r="B39" s="99"/>
      <c r="C39" s="70" t="str">
        <f>IF(A39="OK","",COUNTIF($A$3:A39,A39))</f>
        <v/>
      </c>
      <c r="D39" s="95" t="s">
        <v>380</v>
      </c>
      <c r="E39" s="72" t="s">
        <v>392</v>
      </c>
      <c r="F39" s="69" t="s">
        <v>382</v>
      </c>
    </row>
    <row r="40" spans="1:6">
      <c r="A40" s="70" t="str">
        <f>IF(AND(反映・チェックシート!$C$53=3,COUNTIF(反映・チェックシート!$C$58:$E$68,リスト!A26)=0),"NG","OK")</f>
        <v>OK</v>
      </c>
      <c r="B40" s="70" t="str">
        <f t="shared" ref="B40:B52" si="1">A40</f>
        <v>OK</v>
      </c>
      <c r="C40" s="70" t="str">
        <f>IF(A40="OK","",COUNTIF($A$3:A40,A40))</f>
        <v/>
      </c>
      <c r="D40" s="95" t="s">
        <v>380</v>
      </c>
      <c r="E40" s="72" t="s">
        <v>150</v>
      </c>
      <c r="F40" s="69" t="s">
        <v>382</v>
      </c>
    </row>
    <row r="41" spans="1:6">
      <c r="A41" s="70" t="str">
        <f>IF(AND(反映・チェックシート!$C$53=4,COUNTIF(反映・チェックシート!$C$58:$E$68,リスト!A24)=0),"NG","OK")</f>
        <v>OK</v>
      </c>
      <c r="B41" s="70" t="str">
        <f t="shared" si="1"/>
        <v>OK</v>
      </c>
      <c r="C41" s="70" t="str">
        <f>IF(A41="OK","",COUNTIF($A$3:A41,A41))</f>
        <v/>
      </c>
      <c r="D41" s="95" t="s">
        <v>380</v>
      </c>
      <c r="E41" s="72" t="s">
        <v>151</v>
      </c>
      <c r="F41" s="69" t="s">
        <v>382</v>
      </c>
    </row>
    <row r="42" spans="1:6">
      <c r="A42" s="70" t="str">
        <f>IF(OR(反映・チェックシート!O58&gt;=2,反映・チェックシート!O60&gt;=2,反映・チェックシート!O62&gt;=2,反映・チェックシート!O64&gt;=2,反映・チェックシート!O66&gt;=2,反映・チェックシート!O68&gt;=2),"NG","OK")</f>
        <v>OK</v>
      </c>
      <c r="B42" s="70" t="str">
        <f t="shared" si="1"/>
        <v>OK</v>
      </c>
      <c r="C42" s="70" t="str">
        <f>IF(A42="OK","",COUNTIF($A$3:A42,A42))</f>
        <v/>
      </c>
      <c r="D42" s="95" t="s">
        <v>380</v>
      </c>
      <c r="E42" s="72" t="s">
        <v>391</v>
      </c>
      <c r="F42" s="69" t="s">
        <v>393</v>
      </c>
    </row>
    <row r="43" spans="1:6">
      <c r="A43" s="70" t="str">
        <f>IF(COUNTIF(反映・チェックシート!$Q$58:$Q$68,"NG")&gt;=1,"NG","OK")</f>
        <v>OK</v>
      </c>
      <c r="B43" s="70" t="str">
        <f t="shared" si="1"/>
        <v>OK</v>
      </c>
      <c r="C43" s="70" t="str">
        <f>IF(A43="OK","",COUNTIF($A$3:A43,A43))</f>
        <v/>
      </c>
      <c r="D43" s="95" t="s">
        <v>380</v>
      </c>
      <c r="E43" s="72" t="s">
        <v>152</v>
      </c>
      <c r="F43" s="69" t="s">
        <v>393</v>
      </c>
    </row>
    <row r="44" spans="1:6">
      <c r="A44" s="70" t="str">
        <f>IF(AND(反映・チェックシート!I53=5,反映・チェックシート!B9=FALSE),"NG","OK")</f>
        <v>OK</v>
      </c>
      <c r="B44" s="70" t="str">
        <f t="shared" si="1"/>
        <v>OK</v>
      </c>
      <c r="C44" s="70" t="str">
        <f>IF(A44="OK","",COUNTIF($A$3:A44,A44))</f>
        <v/>
      </c>
      <c r="D44" s="95" t="s">
        <v>380</v>
      </c>
      <c r="E44" s="72" t="s">
        <v>153</v>
      </c>
      <c r="F44" s="69" t="s">
        <v>425</v>
      </c>
    </row>
    <row r="45" spans="1:6">
      <c r="A45" s="70" t="str">
        <f>IF(AND(反映・チェックシート!$I$53=5,COUNTIF(反映・チェックシート!$K$58:$M$68,リスト!$A$19)=0,COUNTIF(反映・チェックシート!$K$58:$M$68,リスト!$A$20)=0,COUNTIF(反映・チェックシート!$K$58:$M$68,リスト!$A$21)=0),"NG","OK")</f>
        <v>OK</v>
      </c>
      <c r="B45" s="70" t="str">
        <f t="shared" si="1"/>
        <v>OK</v>
      </c>
      <c r="C45" s="70" t="str">
        <f>IF(A45="OK","",COUNTIF($A$3:A45,A45))</f>
        <v/>
      </c>
      <c r="D45" s="95" t="s">
        <v>380</v>
      </c>
      <c r="E45" s="72" t="s">
        <v>154</v>
      </c>
      <c r="F45" s="69" t="s">
        <v>393</v>
      </c>
    </row>
    <row r="46" spans="1:6">
      <c r="A46" s="70" t="str">
        <f>IF(AND(反映・チェックシート!$I$53=6,COUNTIF(反映・チェックシート!$K$58:$M$68,リスト!$A$19)=0,COUNTIF(反映・チェックシート!$K$58:$M$68,リスト!$A$20)=0,COUNTIF(反映・チェックシート!$K$58:$M$68,リスト!$A$21)=0),"NG","OK")</f>
        <v>OK</v>
      </c>
      <c r="B46" s="70" t="str">
        <f t="shared" si="1"/>
        <v>OK</v>
      </c>
      <c r="C46" s="70" t="str">
        <f>IF(A46="OK","",COUNTIF($A$3:A46,A46))</f>
        <v/>
      </c>
      <c r="D46" s="95" t="s">
        <v>380</v>
      </c>
      <c r="E46" s="72" t="s">
        <v>155</v>
      </c>
      <c r="F46" s="69" t="s">
        <v>393</v>
      </c>
    </row>
    <row r="47" spans="1:6">
      <c r="A47" s="70" t="str">
        <f>IF(AND(反映・チェックシート!$I$53=6,COUNTIF(反映・チェックシート!$K$58:$M$68,リスト!$A$23)=0),"NG","OK")</f>
        <v>OK</v>
      </c>
      <c r="B47" s="70" t="str">
        <f t="shared" si="1"/>
        <v>OK</v>
      </c>
      <c r="C47" s="70" t="str">
        <f>IF(A47="OK","",COUNTIF($A$3:A47,A47))</f>
        <v/>
      </c>
      <c r="D47" s="95" t="s">
        <v>380</v>
      </c>
      <c r="E47" s="72" t="s">
        <v>156</v>
      </c>
      <c r="F47" s="69" t="s">
        <v>393</v>
      </c>
    </row>
    <row r="48" spans="1:6">
      <c r="A48" s="70" t="str">
        <f>IF(AND(反映・チェックシート!$I$53=7,COUNTIF(反映・チェックシート!$K$58:$M$68,リスト!$A$19)=0,COUNTIF(反映・チェックシート!$K$58:$M$68,リスト!$A$20)=0,COUNTIF(反映・チェックシート!$K$58:$M$68,リスト!$A$21)=0),"NG","OK")</f>
        <v>OK</v>
      </c>
      <c r="B48" s="70" t="str">
        <f t="shared" si="1"/>
        <v>OK</v>
      </c>
      <c r="C48" s="70" t="str">
        <f>IF(A48="OK","",COUNTIF($A$3:A48,A48))</f>
        <v/>
      </c>
      <c r="D48" s="95" t="s">
        <v>380</v>
      </c>
      <c r="E48" s="72" t="s">
        <v>157</v>
      </c>
      <c r="F48" s="69" t="s">
        <v>393</v>
      </c>
    </row>
    <row r="49" spans="1:6">
      <c r="A49" s="70" t="str">
        <f>IF(AND(反映・チェックシート!$I$53=8,COUNTIF(反映・チェックシート!$K$58:$M$68,リスト!$A$24)=0),"NG","OK")</f>
        <v>OK</v>
      </c>
      <c r="B49" s="70" t="str">
        <f t="shared" si="1"/>
        <v>OK</v>
      </c>
      <c r="C49" s="70" t="str">
        <f>IF(A49="OK","",COUNTIF($A$3:A49,A49))</f>
        <v/>
      </c>
      <c r="D49" s="95" t="s">
        <v>380</v>
      </c>
      <c r="E49" s="72" t="s">
        <v>158</v>
      </c>
      <c r="F49" s="69" t="s">
        <v>393</v>
      </c>
    </row>
    <row r="50" spans="1:6">
      <c r="A50" s="70" t="str">
        <f>IF(AND(反映・チェックシート!$I$53=9,COUNTIF(反映・チェックシート!$K$58:$M$68,リスト!$A$24)=0),"NG","OK")</f>
        <v>OK</v>
      </c>
      <c r="B50" s="70" t="str">
        <f t="shared" si="1"/>
        <v>OK</v>
      </c>
      <c r="C50" s="70" t="str">
        <f>IF(A50="OK","",COUNTIF($A$3:A50,A50))</f>
        <v/>
      </c>
      <c r="D50" s="95" t="s">
        <v>380</v>
      </c>
      <c r="E50" s="72" t="s">
        <v>159</v>
      </c>
      <c r="F50" s="69" t="s">
        <v>393</v>
      </c>
    </row>
    <row r="51" spans="1:6">
      <c r="A51" s="70" t="str">
        <f>IF(AND(反映・チェックシート!$I$53=10,COUNTIF(反映・チェックシート!$K$58:$M$68,リスト!$A$25)=0),"NG","OK")</f>
        <v>OK</v>
      </c>
      <c r="B51" s="70" t="str">
        <f t="shared" si="1"/>
        <v>OK</v>
      </c>
      <c r="C51" s="70" t="str">
        <f>IF(A51="OK","",COUNTIF($A$3:A51,A51))</f>
        <v/>
      </c>
      <c r="D51" s="95" t="s">
        <v>380</v>
      </c>
      <c r="E51" s="72" t="s">
        <v>160</v>
      </c>
      <c r="F51" s="69" t="s">
        <v>393</v>
      </c>
    </row>
    <row r="52" spans="1:6">
      <c r="A52" s="70" t="str">
        <f>IF(AND(反映・チェックシート!B9=TRUE,COUNTIF(反映・チェックシート!$C$58:$E$68,リスト!$A$19)=0,COUNTIF(反映・チェックシート!$K$58:$M$68,リスト!$A$19)=0,COUNTIF(反映・チェックシート!$C$58:$E$68,リスト!$A$20)=0,COUNTIF(反映・チェックシート!$K$58:$M$68,リスト!$A$20)=0,COUNTIF(反映・チェックシート!$C$58:$E$68,リスト!$A$21)=0,COUNTIF(反映・チェックシート!$K$58:$M$68,リスト!$A$21)=0),"NG","OK")</f>
        <v>OK</v>
      </c>
      <c r="B52" s="70" t="str">
        <f t="shared" si="1"/>
        <v>OK</v>
      </c>
      <c r="C52" s="70" t="str">
        <f>IF(A52="OK","",COUNTIF($A$3:A52,A52))</f>
        <v/>
      </c>
      <c r="D52" s="95" t="s">
        <v>380</v>
      </c>
      <c r="E52" s="72" t="s">
        <v>161</v>
      </c>
      <c r="F52" s="69" t="s">
        <v>385</v>
      </c>
    </row>
    <row r="53" spans="1:6">
      <c r="A53" s="70" t="str">
        <f>IF(AND(OR(反映・チェックシート!B19=TRUE,反映・チェックシート!B21=TRUE),COUNTIF(反映・チェックシート!$C$58:$E$68,リスト!$A$19)=0,COUNTIF(反映・チェックシート!$K$58:$M$68,リスト!$A$19)=0,COUNTIF(反映・チェックシート!$C$58:$E$68,リスト!$A$20)=0,COUNTIF(反映・チェックシート!$K$58:$M$68,リスト!$A$20)=0,COUNTIF(反映・チェックシート!$C$58:$E$68,リスト!$A$21)=0,COUNTIF(反映・チェックシート!$K$58:$M$68,リスト!$A$21)=0),"NG","OK")</f>
        <v>OK</v>
      </c>
      <c r="B53" s="99"/>
      <c r="C53" s="70" t="str">
        <f>IF(A53="OK","",COUNTIF($A$3:A53,A53))</f>
        <v/>
      </c>
      <c r="D53" s="95" t="s">
        <v>380</v>
      </c>
      <c r="E53" s="72" t="s">
        <v>395</v>
      </c>
      <c r="F53" s="69" t="s">
        <v>385</v>
      </c>
    </row>
    <row r="54" spans="1:6">
      <c r="A54" s="70" t="str">
        <f>IF(AND(反映・チェックシート!C53&lt;&gt;"",OR(反映・チェックシート!$C$75&lt;1,反映・チェックシート!$C$75&gt;43)),"NG","OK")</f>
        <v>NG</v>
      </c>
      <c r="B54" s="70" t="str">
        <f t="shared" ref="B54:B75" si="2">A54</f>
        <v>NG</v>
      </c>
      <c r="C54" s="70">
        <f>IF(A54="OK","",COUNTIF($A$3:A54,A54))</f>
        <v>11</v>
      </c>
      <c r="D54" s="95" t="s">
        <v>403</v>
      </c>
      <c r="E54" s="72" t="s">
        <v>405</v>
      </c>
      <c r="F54" s="69" t="s">
        <v>404</v>
      </c>
    </row>
    <row r="55" spans="1:6">
      <c r="A55" s="70" t="str">
        <f>IF(AND(反映・チェックシート!I53&lt;&gt;"",OR(反映・チェックシート!$I$75&lt;1,反映・チェックシート!$I$75&gt;43)),"NG","OK")</f>
        <v>NG</v>
      </c>
      <c r="B55" s="70" t="str">
        <f t="shared" si="2"/>
        <v>NG</v>
      </c>
      <c r="C55" s="70">
        <f>IF(A55="OK","",COUNTIF($A$3:A55,A55))</f>
        <v>12</v>
      </c>
      <c r="D55" s="95" t="s">
        <v>403</v>
      </c>
      <c r="E55" s="72" t="s">
        <v>406</v>
      </c>
      <c r="F55" s="69" t="s">
        <v>407</v>
      </c>
    </row>
    <row r="56" spans="1:6">
      <c r="A56" s="70" t="str">
        <f>IF(AND(反映・チェックシート!$C$53&lt;&gt;"",反映・チェックシート!$C$83=""),"NG","OK")</f>
        <v>NG</v>
      </c>
      <c r="B56" s="70" t="str">
        <f t="shared" si="2"/>
        <v>NG</v>
      </c>
      <c r="C56" s="70">
        <f>IF(A56="OK","",COUNTIF($A$3:A56,A56))</f>
        <v>13</v>
      </c>
      <c r="D56" s="95" t="s">
        <v>408</v>
      </c>
      <c r="E56" s="72" t="s">
        <v>409</v>
      </c>
      <c r="F56" s="69" t="s">
        <v>410</v>
      </c>
    </row>
    <row r="57" spans="1:6">
      <c r="A57" s="70" t="str">
        <f>IF(AND(反映・チェックシート!$I$53&lt;&gt;"",反映・チェックシート!$I$83=""),"NG","OK")</f>
        <v>NG</v>
      </c>
      <c r="B57" s="70" t="str">
        <f t="shared" si="2"/>
        <v>NG</v>
      </c>
      <c r="C57" s="70">
        <f>IF(A57="OK","",COUNTIF($A$3:A57,A57))</f>
        <v>14</v>
      </c>
      <c r="D57" s="95" t="s">
        <v>408</v>
      </c>
      <c r="E57" s="72" t="s">
        <v>412</v>
      </c>
      <c r="F57" s="69" t="s">
        <v>411</v>
      </c>
    </row>
    <row r="58" spans="1:6">
      <c r="A58" s="70" t="str">
        <f>IF(AND(反映・チェックシート!$C$53&lt;&gt;"",反映・チェックシート!C92="",反映・チェックシート!C94=""),"NG","OK")</f>
        <v>NG</v>
      </c>
      <c r="B58" s="70" t="str">
        <f t="shared" si="2"/>
        <v>NG</v>
      </c>
      <c r="C58" s="70">
        <f>IF(A58="OK","",COUNTIF($A$3:A58,A58))</f>
        <v>15</v>
      </c>
      <c r="D58" s="95" t="s">
        <v>396</v>
      </c>
      <c r="E58" s="72" t="s">
        <v>398</v>
      </c>
      <c r="F58" s="69" t="s">
        <v>413</v>
      </c>
    </row>
    <row r="59" spans="1:6">
      <c r="A59" s="70" t="str">
        <f>IF(AND(反映・チェックシート!C92="",反映・チェックシート!C94=""),"OK",IF(反映・チェックシート!C92=反映・チェックシート!C94,"NG","OK"))</f>
        <v>OK</v>
      </c>
      <c r="B59" s="70" t="str">
        <f t="shared" si="2"/>
        <v>OK</v>
      </c>
      <c r="C59" s="70" t="str">
        <f>IF(A59="OK","",COUNTIF($A$3:A59,A59))</f>
        <v/>
      </c>
      <c r="D59" s="95" t="s">
        <v>396</v>
      </c>
      <c r="E59" s="72" t="s">
        <v>399</v>
      </c>
      <c r="F59" s="69" t="s">
        <v>397</v>
      </c>
    </row>
    <row r="60" spans="1:6">
      <c r="A60" s="70" t="str">
        <f>IF(AND(反映・チェックシート!$C$53=1,COUNTIF(反映・チェックシート!$C$92:$E$94,リスト!$A$4)=0),"NG","OK")</f>
        <v>OK</v>
      </c>
      <c r="B60" s="70" t="str">
        <f t="shared" si="2"/>
        <v>OK</v>
      </c>
      <c r="C60" s="70" t="str">
        <f>IF(A60="OK","",COUNTIF($A$3:A60,A60))</f>
        <v/>
      </c>
      <c r="D60" s="95" t="s">
        <v>396</v>
      </c>
      <c r="E60" s="72" t="s">
        <v>162</v>
      </c>
      <c r="F60" s="69" t="s">
        <v>397</v>
      </c>
    </row>
    <row r="61" spans="1:6">
      <c r="A61" s="70" t="str">
        <f>IF(AND(反映・チェックシート!$C$53=2,COUNTIF(反映・チェックシート!$C$92:$E$94,リスト!$A$6)=0),"NG","OK")</f>
        <v>OK</v>
      </c>
      <c r="B61" s="70" t="str">
        <f t="shared" si="2"/>
        <v>OK</v>
      </c>
      <c r="C61" s="70" t="str">
        <f>IF(A61="OK","",COUNTIF($A$3:A61,A61))</f>
        <v/>
      </c>
      <c r="D61" s="95" t="s">
        <v>396</v>
      </c>
      <c r="E61" s="72" t="s">
        <v>163</v>
      </c>
      <c r="F61" s="69" t="s">
        <v>397</v>
      </c>
    </row>
    <row r="62" spans="1:6">
      <c r="A62" s="70" t="str">
        <f>IF(AND(反映・チェックシート!$C$53=3,COUNTIF(反映・チェックシート!$C$92:$E$94,リスト!$A$6)=0),"NG","OK")</f>
        <v>OK</v>
      </c>
      <c r="B62" s="70" t="str">
        <f t="shared" si="2"/>
        <v>OK</v>
      </c>
      <c r="C62" s="70" t="str">
        <f>IF(A62="OK","",COUNTIF($A$3:A62,A62))</f>
        <v/>
      </c>
      <c r="D62" s="95" t="s">
        <v>396</v>
      </c>
      <c r="E62" s="72" t="s">
        <v>164</v>
      </c>
      <c r="F62" s="69" t="s">
        <v>397</v>
      </c>
    </row>
    <row r="63" spans="1:6">
      <c r="A63" s="70" t="str">
        <f>IF(AND(反映・チェックシート!$C$53=4,COUNTIF(反映・チェックシート!$C$92:$E$94,リスト!$A$7)=0),"NG","OK")</f>
        <v>OK</v>
      </c>
      <c r="B63" s="70" t="str">
        <f t="shared" si="2"/>
        <v>OK</v>
      </c>
      <c r="C63" s="70" t="str">
        <f>IF(A63="OK","",COUNTIF($A$3:A63,A63))</f>
        <v/>
      </c>
      <c r="D63" s="95" t="s">
        <v>396</v>
      </c>
      <c r="E63" s="72" t="s">
        <v>165</v>
      </c>
      <c r="F63" s="69" t="s">
        <v>397</v>
      </c>
    </row>
    <row r="64" spans="1:6">
      <c r="A64" s="70" t="str">
        <f>IF(AND(COUNTIF(反映・チェックシート!$C$92:$E$94,リスト!$A$11)=1,反映・チェックシート!C96=""),"NG","OK")</f>
        <v>OK</v>
      </c>
      <c r="B64" s="70" t="str">
        <f t="shared" si="2"/>
        <v>OK</v>
      </c>
      <c r="C64" s="70" t="str">
        <f>IF(A64="OK","",COUNTIF($A$3:A64,A64))</f>
        <v/>
      </c>
      <c r="D64" s="95" t="s">
        <v>396</v>
      </c>
      <c r="E64" s="72" t="s">
        <v>166</v>
      </c>
      <c r="F64" s="69" t="s">
        <v>397</v>
      </c>
    </row>
    <row r="65" spans="1:6">
      <c r="A65" s="70" t="str">
        <f>IF(COUNTIF(反映・チェックシート!$G$92:$G$94,"NG")&gt;=1,"NG","OK")</f>
        <v>OK</v>
      </c>
      <c r="B65" s="70" t="str">
        <f t="shared" si="2"/>
        <v>OK</v>
      </c>
      <c r="C65" s="70" t="str">
        <f>IF(A65="OK","",COUNTIF($A$3:A65,A65))</f>
        <v/>
      </c>
      <c r="D65" s="95" t="s">
        <v>396</v>
      </c>
      <c r="E65" s="72" t="s">
        <v>167</v>
      </c>
      <c r="F65" s="69" t="s">
        <v>397</v>
      </c>
    </row>
    <row r="66" spans="1:6">
      <c r="A66" s="70" t="str">
        <f>IF(AND(反映・チェックシート!I53&lt;&gt;"",反映・チェックシート!I92="",反映・チェックシート!I94=""),"NG","OK")</f>
        <v>NG</v>
      </c>
      <c r="B66" s="70" t="str">
        <f t="shared" si="2"/>
        <v>NG</v>
      </c>
      <c r="C66" s="70">
        <f>IF(A66="OK","",COUNTIF($A$3:A66,A66))</f>
        <v>16</v>
      </c>
      <c r="D66" s="95" t="s">
        <v>396</v>
      </c>
      <c r="E66" s="72" t="s">
        <v>400</v>
      </c>
      <c r="F66" s="69" t="s">
        <v>414</v>
      </c>
    </row>
    <row r="67" spans="1:6">
      <c r="A67" s="70" t="str">
        <f>IF(AND(反映・チェックシート!C100="",反映・チェックシート!C102=""),"OK",IF(反映・チェックシート!C100=反映・チェックシート!C102,"NG","OK"))</f>
        <v>OK</v>
      </c>
      <c r="B67" s="70" t="str">
        <f t="shared" si="2"/>
        <v>OK</v>
      </c>
      <c r="C67" s="70" t="str">
        <f>IF(A67="OK","",COUNTIF($A$3:A67,A67))</f>
        <v/>
      </c>
      <c r="D67" s="95" t="s">
        <v>396</v>
      </c>
      <c r="E67" s="72" t="s">
        <v>401</v>
      </c>
      <c r="F67" s="69" t="s">
        <v>402</v>
      </c>
    </row>
    <row r="68" spans="1:6">
      <c r="A68" s="70" t="str">
        <f>IF(AND(反映・チェックシート!$I$53=6,COUNTIF(反映・チェックシート!$I$92:$K$94,リスト!$A$5)=0),"NG","OK")</f>
        <v>OK</v>
      </c>
      <c r="B68" s="70" t="str">
        <f t="shared" si="2"/>
        <v>OK</v>
      </c>
      <c r="C68" s="70" t="str">
        <f>IF(A68="OK","",COUNTIF($A$3:A68,A68))</f>
        <v/>
      </c>
      <c r="D68" s="95" t="s">
        <v>396</v>
      </c>
      <c r="E68" s="72" t="s">
        <v>168</v>
      </c>
      <c r="F68" s="69" t="s">
        <v>402</v>
      </c>
    </row>
    <row r="69" spans="1:6">
      <c r="A69" s="70" t="str">
        <f>IF(AND(反映・チェックシート!$I$53=8,COUNTIF(反映・チェックシート!$I$92:$K$94,リスト!$A$7)=0),"NG","OK")</f>
        <v>OK</v>
      </c>
      <c r="B69" s="70" t="str">
        <f t="shared" si="2"/>
        <v>OK</v>
      </c>
      <c r="C69" s="70" t="str">
        <f>IF(A69="OK","",COUNTIF($A$3:A69,A69))</f>
        <v/>
      </c>
      <c r="D69" s="95" t="s">
        <v>396</v>
      </c>
      <c r="E69" s="72" t="s">
        <v>169</v>
      </c>
      <c r="F69" s="69" t="s">
        <v>402</v>
      </c>
    </row>
    <row r="70" spans="1:6">
      <c r="A70" s="70" t="str">
        <f>IF(AND(反映・チェックシート!$I$53=9,COUNTIF(反映・チェックシート!$I$92:$K$94,リスト!$A$7)=0),"NG","OK")</f>
        <v>OK</v>
      </c>
      <c r="B70" s="70" t="str">
        <f t="shared" si="2"/>
        <v>OK</v>
      </c>
      <c r="C70" s="70" t="str">
        <f>IF(A70="OK","",COUNTIF($A$3:A70,A70))</f>
        <v/>
      </c>
      <c r="D70" s="95" t="s">
        <v>396</v>
      </c>
      <c r="E70" s="72" t="s">
        <v>170</v>
      </c>
      <c r="F70" s="69" t="s">
        <v>402</v>
      </c>
    </row>
    <row r="71" spans="1:6">
      <c r="A71" s="70" t="str">
        <f>IF(AND(COUNTIF(反映・チェックシート!$I$92:$K$94,リスト!$A$11)=1,反映・チェックシート!$I$96=""),"NG","OK")</f>
        <v>OK</v>
      </c>
      <c r="B71" s="70" t="str">
        <f t="shared" si="2"/>
        <v>OK</v>
      </c>
      <c r="C71" s="70" t="str">
        <f>IF(A71="OK","",COUNTIF($A$3:A71,A71))</f>
        <v/>
      </c>
      <c r="D71" s="95" t="s">
        <v>396</v>
      </c>
      <c r="E71" s="72" t="s">
        <v>171</v>
      </c>
      <c r="F71" s="69" t="s">
        <v>402</v>
      </c>
    </row>
    <row r="72" spans="1:6">
      <c r="A72" s="70" t="str">
        <f>IF(COUNTIF(反映・チェックシート!$M$92:$M$94,"NG")&gt;=1,"NG","OK")</f>
        <v>OK</v>
      </c>
      <c r="B72" s="70" t="str">
        <f t="shared" si="2"/>
        <v>OK</v>
      </c>
      <c r="C72" s="70" t="str">
        <f>IF(A72="OK","",COUNTIF($A$3:A72,A72))</f>
        <v/>
      </c>
      <c r="D72" s="95" t="s">
        <v>396</v>
      </c>
      <c r="E72" s="72" t="s">
        <v>172</v>
      </c>
      <c r="F72" s="69" t="s">
        <v>402</v>
      </c>
    </row>
    <row r="73" spans="1:6">
      <c r="A73" s="70" t="str">
        <f>IF(AND(反映・チェックシート!$B$9=TRUE,COUNTIF(反映・チェックシート!$C$92:$K$94,リスト!$A$8)=0),"NG","OK")</f>
        <v>OK</v>
      </c>
      <c r="B73" s="70" t="str">
        <f t="shared" si="2"/>
        <v>OK</v>
      </c>
      <c r="C73" s="70" t="str">
        <f>IF(A73="OK","",COUNTIF($A$3:A73,A73))</f>
        <v/>
      </c>
      <c r="D73" s="95" t="s">
        <v>396</v>
      </c>
      <c r="E73" s="72" t="s">
        <v>173</v>
      </c>
      <c r="F73" s="69" t="s">
        <v>504</v>
      </c>
    </row>
    <row r="74" spans="1:6">
      <c r="A74" s="70" t="str">
        <f>IF(AND(反映・チェックシート!$B$19=TRUE,COUNTIF(反映・チェックシート!$C$92:$K$94,リスト!$A$9)=0),"NG","OK")</f>
        <v>OK</v>
      </c>
      <c r="B74" s="70" t="str">
        <f t="shared" si="2"/>
        <v>OK</v>
      </c>
      <c r="C74" s="70" t="str">
        <f>IF(A74="OK","",COUNTIF($A$3:A74,A74))</f>
        <v/>
      </c>
      <c r="D74" s="95" t="s">
        <v>396</v>
      </c>
      <c r="E74" s="72" t="s">
        <v>277</v>
      </c>
      <c r="F74" s="69" t="s">
        <v>505</v>
      </c>
    </row>
    <row r="75" spans="1:6">
      <c r="A75" s="70" t="str">
        <f>IF(AND(反映・チェックシート!$B$21=TRUE,COUNTIF(反映・チェックシート!$C$92:$K$94,リスト!$A$10)=0),"NG","OK")</f>
        <v>OK</v>
      </c>
      <c r="B75" s="70" t="str">
        <f t="shared" si="2"/>
        <v>OK</v>
      </c>
      <c r="C75" s="70" t="str">
        <f>IF(A75="OK","",COUNTIF($A$3:A75,A75))</f>
        <v/>
      </c>
      <c r="D75" s="95" t="s">
        <v>396</v>
      </c>
      <c r="E75" s="72" t="s">
        <v>174</v>
      </c>
      <c r="F75" s="69" t="s">
        <v>506</v>
      </c>
    </row>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4:BF115"/>
  <sheetViews>
    <sheetView workbookViewId="0"/>
  </sheetViews>
  <sheetFormatPr defaultColWidth="9.625" defaultRowHeight="12"/>
  <cols>
    <col min="1" max="2" width="3.25" style="1" customWidth="1"/>
    <col min="3" max="3" width="0.875" style="1" customWidth="1"/>
    <col min="4" max="4" width="2.5" style="1" customWidth="1"/>
    <col min="5" max="5" width="0.125" style="1" customWidth="1"/>
    <col min="6" max="6" width="0.875" style="1" customWidth="1"/>
    <col min="7" max="8" width="2.125" style="1" hidden="1" customWidth="1"/>
    <col min="9" max="10" width="1.25" style="1" customWidth="1"/>
    <col min="11" max="11" width="2.625" style="1" customWidth="1"/>
    <col min="12" max="12" width="2.125" style="1" customWidth="1"/>
    <col min="13" max="13" width="0.875" style="1" customWidth="1"/>
    <col min="14" max="14" width="10.375" style="1" customWidth="1"/>
    <col min="15" max="15" width="2.125" style="1" customWidth="1"/>
    <col min="16" max="16" width="6.5" style="1" customWidth="1"/>
    <col min="17" max="17" width="2.125" style="1" customWidth="1"/>
    <col min="18" max="18" width="3.125" style="1" customWidth="1"/>
    <col min="19" max="19" width="2.125" style="1" customWidth="1"/>
    <col min="20" max="20" width="1.625" style="1" customWidth="1"/>
    <col min="21" max="21" width="4.625" style="1" customWidth="1"/>
    <col min="22" max="22" width="1.25" style="1" customWidth="1"/>
    <col min="23" max="24" width="2.125" style="1" hidden="1" customWidth="1"/>
    <col min="25" max="25" width="2.875" style="1" customWidth="1"/>
    <col min="26" max="28" width="2.125" style="1" customWidth="1"/>
    <col min="29" max="29" width="3.75" style="1" customWidth="1"/>
    <col min="30" max="34" width="2.125" style="1" customWidth="1"/>
    <col min="35" max="35" width="3.625" style="1" customWidth="1"/>
    <col min="36" max="36" width="2.125" style="1" customWidth="1"/>
    <col min="37" max="37" width="8.25" style="1" customWidth="1"/>
    <col min="38" max="38" width="2.125" style="1" customWidth="1"/>
    <col min="39" max="39" width="3.75" style="1" customWidth="1"/>
    <col min="40" max="44" width="2.125" style="1" customWidth="1"/>
    <col min="45" max="45" width="3.625" style="1" customWidth="1"/>
    <col min="46" max="46" width="2.125" style="1" customWidth="1"/>
    <col min="47" max="47" width="26.375" style="1" hidden="1" customWidth="1"/>
    <col min="48" max="52" width="9.625" style="1"/>
    <col min="53" max="53" width="3.625" style="1" customWidth="1"/>
    <col min="54" max="16384" width="9.625" style="1"/>
  </cols>
  <sheetData>
    <row r="4" spans="2:58" ht="12.75" thickBot="1"/>
    <row r="5" spans="2:58" ht="19.5" customHeight="1">
      <c r="B5" s="426" t="s">
        <v>0</v>
      </c>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c r="AP5" s="427"/>
      <c r="AQ5" s="427"/>
      <c r="AR5" s="427"/>
      <c r="AS5" s="428"/>
      <c r="AT5" s="15"/>
      <c r="AU5" s="1" t="b">
        <v>0</v>
      </c>
    </row>
    <row r="6" spans="2:58" ht="15.6" customHeight="1">
      <c r="B6" s="429" t="s">
        <v>1</v>
      </c>
      <c r="C6" s="432" t="s">
        <v>2</v>
      </c>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2"/>
      <c r="AF6" s="432"/>
      <c r="AG6" s="432"/>
      <c r="AH6" s="432"/>
      <c r="AI6" s="432"/>
      <c r="AJ6" s="432"/>
      <c r="AK6" s="432"/>
      <c r="AL6" s="432"/>
      <c r="AM6" s="432"/>
      <c r="AN6" s="432"/>
      <c r="AO6" s="432"/>
      <c r="AP6" s="432"/>
      <c r="AQ6" s="432"/>
      <c r="AR6" s="432"/>
      <c r="AS6" s="434"/>
      <c r="AT6" s="10"/>
      <c r="AU6" s="1" t="b">
        <v>0</v>
      </c>
    </row>
    <row r="7" spans="2:58" ht="5.0999999999999996" customHeight="1" thickBot="1">
      <c r="B7" s="430"/>
      <c r="C7" s="47"/>
      <c r="D7" s="52"/>
      <c r="E7" s="53"/>
      <c r="F7" s="53"/>
      <c r="G7" s="53"/>
      <c r="H7" s="53"/>
      <c r="I7" s="53"/>
      <c r="J7" s="53"/>
      <c r="K7" s="53"/>
      <c r="L7" s="53"/>
      <c r="M7" s="53"/>
      <c r="N7" s="53"/>
      <c r="O7" s="53"/>
      <c r="P7" s="53"/>
      <c r="Q7" s="53"/>
      <c r="R7" s="273" t="s">
        <v>3</v>
      </c>
      <c r="S7" s="274"/>
      <c r="T7" s="274"/>
      <c r="U7" s="274"/>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9"/>
      <c r="AT7" s="10"/>
    </row>
    <row r="8" spans="2:58" ht="15.6" customHeight="1" thickBot="1">
      <c r="B8" s="430"/>
      <c r="C8" s="47"/>
      <c r="D8" s="48"/>
      <c r="E8" s="49"/>
      <c r="F8" s="49"/>
      <c r="G8" s="49"/>
      <c r="H8" s="49"/>
      <c r="I8" s="493" t="s">
        <v>4</v>
      </c>
      <c r="J8" s="494"/>
      <c r="K8" s="51"/>
      <c r="L8" s="51"/>
      <c r="M8" s="49"/>
      <c r="N8" s="51" t="s">
        <v>5</v>
      </c>
      <c r="O8" s="49"/>
      <c r="P8" s="49"/>
      <c r="Q8" s="49"/>
      <c r="R8" s="276"/>
      <c r="S8" s="277"/>
      <c r="T8" s="277"/>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80"/>
      <c r="AT8" s="10"/>
    </row>
    <row r="9" spans="2:58" ht="5.0999999999999996" customHeight="1" thickBot="1">
      <c r="B9" s="430"/>
      <c r="C9" s="435" t="s">
        <v>6</v>
      </c>
      <c r="D9" s="54"/>
      <c r="E9" s="50"/>
      <c r="F9" s="50"/>
      <c r="G9" s="50"/>
      <c r="H9" s="50"/>
      <c r="I9" s="173" t="s">
        <v>7</v>
      </c>
      <c r="J9" s="173"/>
      <c r="K9" s="50"/>
      <c r="L9" s="50"/>
      <c r="M9" s="50"/>
      <c r="N9" s="50"/>
      <c r="O9" s="50"/>
      <c r="P9" s="50"/>
      <c r="Q9" s="50"/>
      <c r="R9" s="495" t="s">
        <v>426</v>
      </c>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7"/>
      <c r="AT9" s="10"/>
      <c r="BF9" s="46"/>
    </row>
    <row r="10" spans="2:58" ht="15.6" customHeight="1" thickBot="1">
      <c r="B10" s="430"/>
      <c r="C10" s="435"/>
      <c r="D10" s="48"/>
      <c r="E10" s="49"/>
      <c r="F10" s="49"/>
      <c r="G10" s="49"/>
      <c r="H10" s="49"/>
      <c r="I10" s="174" t="s">
        <v>8</v>
      </c>
      <c r="J10" s="221"/>
      <c r="K10" s="82" t="s">
        <v>4</v>
      </c>
      <c r="L10" s="74"/>
      <c r="M10" s="49"/>
      <c r="N10" s="272" t="s">
        <v>9</v>
      </c>
      <c r="O10" s="272"/>
      <c r="P10" s="272"/>
      <c r="Q10" s="272"/>
      <c r="R10" s="498"/>
      <c r="S10" s="499"/>
      <c r="T10" s="499"/>
      <c r="U10" s="499"/>
      <c r="V10" s="499"/>
      <c r="W10" s="499"/>
      <c r="X10" s="499"/>
      <c r="Y10" s="499"/>
      <c r="Z10" s="499"/>
      <c r="AA10" s="499"/>
      <c r="AB10" s="499"/>
      <c r="AC10" s="499"/>
      <c r="AD10" s="499"/>
      <c r="AE10" s="499"/>
      <c r="AF10" s="499"/>
      <c r="AG10" s="499"/>
      <c r="AH10" s="499"/>
      <c r="AI10" s="499"/>
      <c r="AJ10" s="499"/>
      <c r="AK10" s="499"/>
      <c r="AL10" s="499"/>
      <c r="AM10" s="499"/>
      <c r="AN10" s="499"/>
      <c r="AO10" s="499"/>
      <c r="AP10" s="499"/>
      <c r="AQ10" s="499"/>
      <c r="AR10" s="499"/>
      <c r="AS10" s="500"/>
      <c r="AT10" s="10"/>
    </row>
    <row r="11" spans="2:58" ht="5.0999999999999996" customHeight="1" thickBot="1">
      <c r="B11" s="430"/>
      <c r="C11" s="436"/>
      <c r="D11" s="54"/>
      <c r="E11" s="50"/>
      <c r="F11" s="50"/>
      <c r="G11" s="50"/>
      <c r="H11" s="50"/>
      <c r="I11" s="174" t="s">
        <v>7</v>
      </c>
      <c r="J11" s="174"/>
      <c r="K11" s="50"/>
      <c r="L11" s="50"/>
      <c r="M11" s="50"/>
      <c r="N11" s="55"/>
      <c r="O11" s="55"/>
      <c r="P11" s="55"/>
      <c r="Q11" s="55"/>
      <c r="R11" s="498"/>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500"/>
      <c r="AT11" s="10"/>
      <c r="BF11" s="46"/>
    </row>
    <row r="12" spans="2:58" ht="15.6" customHeight="1" thickBot="1">
      <c r="B12" s="430"/>
      <c r="C12" s="436"/>
      <c r="D12" s="48"/>
      <c r="E12" s="49"/>
      <c r="F12" s="49"/>
      <c r="G12" s="49"/>
      <c r="H12" s="49"/>
      <c r="I12" s="174" t="s">
        <v>8</v>
      </c>
      <c r="J12" s="221"/>
      <c r="K12" s="75"/>
      <c r="L12" s="51"/>
      <c r="M12" s="49"/>
      <c r="N12" s="272" t="s">
        <v>10</v>
      </c>
      <c r="O12" s="272"/>
      <c r="P12" s="272"/>
      <c r="Q12" s="272"/>
      <c r="R12" s="273"/>
      <c r="S12" s="274"/>
      <c r="T12" s="274"/>
      <c r="U12" s="274"/>
      <c r="V12" s="274"/>
      <c r="W12" s="274"/>
      <c r="X12" s="274"/>
      <c r="Y12" s="274"/>
      <c r="Z12" s="274"/>
      <c r="AA12" s="274"/>
      <c r="AB12" s="274"/>
      <c r="AC12" s="274"/>
      <c r="AD12" s="274"/>
      <c r="AE12" s="274"/>
      <c r="AF12" s="274"/>
      <c r="AG12" s="274"/>
      <c r="AH12" s="274"/>
      <c r="AI12" s="273" t="s">
        <v>11</v>
      </c>
      <c r="AJ12" s="274"/>
      <c r="AK12" s="274"/>
      <c r="AL12" s="274"/>
      <c r="AM12" s="274"/>
      <c r="AN12" s="274"/>
      <c r="AO12" s="274"/>
      <c r="AP12" s="274"/>
      <c r="AQ12" s="274"/>
      <c r="AR12" s="274"/>
      <c r="AS12" s="279"/>
      <c r="AT12" s="10"/>
    </row>
    <row r="13" spans="2:58" ht="5.0999999999999996" customHeight="1" thickBot="1">
      <c r="B13" s="430"/>
      <c r="C13" s="436"/>
      <c r="D13" s="54"/>
      <c r="E13" s="50"/>
      <c r="F13" s="50"/>
      <c r="G13" s="50"/>
      <c r="H13" s="50"/>
      <c r="I13" s="174" t="s">
        <v>7</v>
      </c>
      <c r="J13" s="174"/>
      <c r="K13" s="50"/>
      <c r="L13" s="50"/>
      <c r="M13" s="50"/>
      <c r="N13" s="55"/>
      <c r="O13" s="55"/>
      <c r="P13" s="55"/>
      <c r="Q13" s="55"/>
      <c r="R13" s="421"/>
      <c r="S13" s="422"/>
      <c r="T13" s="422"/>
      <c r="U13" s="422"/>
      <c r="V13" s="422"/>
      <c r="W13" s="422"/>
      <c r="X13" s="422"/>
      <c r="Y13" s="422"/>
      <c r="Z13" s="422"/>
      <c r="AA13" s="422"/>
      <c r="AB13" s="422"/>
      <c r="AC13" s="422"/>
      <c r="AD13" s="422"/>
      <c r="AE13" s="422"/>
      <c r="AF13" s="422"/>
      <c r="AG13" s="422"/>
      <c r="AH13" s="422"/>
      <c r="AI13" s="501">
        <v>30</v>
      </c>
      <c r="AJ13" s="502"/>
      <c r="AK13" s="502"/>
      <c r="AL13" s="502"/>
      <c r="AM13" s="502"/>
      <c r="AN13" s="502"/>
      <c r="AO13" s="502"/>
      <c r="AP13" s="502"/>
      <c r="AQ13" s="502"/>
      <c r="AR13" s="507" t="s">
        <v>12</v>
      </c>
      <c r="AS13" s="508"/>
      <c r="AT13" s="10"/>
      <c r="BF13" s="46"/>
    </row>
    <row r="14" spans="2:58" ht="15.6" customHeight="1" thickBot="1">
      <c r="B14" s="430"/>
      <c r="C14" s="436"/>
      <c r="D14" s="48"/>
      <c r="E14" s="49"/>
      <c r="F14" s="49"/>
      <c r="G14" s="49"/>
      <c r="H14" s="49"/>
      <c r="I14" s="174" t="s">
        <v>13</v>
      </c>
      <c r="J14" s="221"/>
      <c r="K14" s="75"/>
      <c r="L14" s="51"/>
      <c r="M14" s="49"/>
      <c r="N14" s="272" t="s">
        <v>14</v>
      </c>
      <c r="O14" s="272"/>
      <c r="P14" s="272"/>
      <c r="Q14" s="272"/>
      <c r="R14" s="421"/>
      <c r="S14" s="422"/>
      <c r="T14" s="422"/>
      <c r="U14" s="422"/>
      <c r="V14" s="422"/>
      <c r="W14" s="422"/>
      <c r="X14" s="422"/>
      <c r="Y14" s="422"/>
      <c r="Z14" s="422"/>
      <c r="AA14" s="422"/>
      <c r="AB14" s="422"/>
      <c r="AC14" s="422"/>
      <c r="AD14" s="422"/>
      <c r="AE14" s="422"/>
      <c r="AF14" s="422"/>
      <c r="AG14" s="422"/>
      <c r="AH14" s="422"/>
      <c r="AI14" s="503"/>
      <c r="AJ14" s="504"/>
      <c r="AK14" s="504"/>
      <c r="AL14" s="504"/>
      <c r="AM14" s="504"/>
      <c r="AN14" s="504"/>
      <c r="AO14" s="504"/>
      <c r="AP14" s="504"/>
      <c r="AQ14" s="504"/>
      <c r="AR14" s="509"/>
      <c r="AS14" s="510"/>
      <c r="AT14" s="10"/>
    </row>
    <row r="15" spans="2:58" ht="5.0999999999999996" customHeight="1" thickBot="1">
      <c r="B15" s="430"/>
      <c r="C15" s="436"/>
      <c r="D15" s="56"/>
      <c r="E15" s="57"/>
      <c r="F15" s="57"/>
      <c r="G15" s="57"/>
      <c r="H15" s="57"/>
      <c r="I15" s="57"/>
      <c r="J15" s="57"/>
      <c r="K15" s="57"/>
      <c r="L15" s="57"/>
      <c r="M15" s="57"/>
      <c r="N15" s="57"/>
      <c r="O15" s="57"/>
      <c r="P15" s="57"/>
      <c r="Q15" s="57"/>
      <c r="R15" s="423"/>
      <c r="S15" s="424"/>
      <c r="T15" s="424"/>
      <c r="U15" s="424"/>
      <c r="V15" s="424"/>
      <c r="W15" s="424"/>
      <c r="X15" s="424"/>
      <c r="Y15" s="424"/>
      <c r="Z15" s="424"/>
      <c r="AA15" s="424"/>
      <c r="AB15" s="424"/>
      <c r="AC15" s="424"/>
      <c r="AD15" s="424"/>
      <c r="AE15" s="424"/>
      <c r="AF15" s="424"/>
      <c r="AG15" s="424"/>
      <c r="AH15" s="424"/>
      <c r="AI15" s="505"/>
      <c r="AJ15" s="506"/>
      <c r="AK15" s="506"/>
      <c r="AL15" s="506"/>
      <c r="AM15" s="506"/>
      <c r="AN15" s="506"/>
      <c r="AO15" s="506"/>
      <c r="AP15" s="506"/>
      <c r="AQ15" s="506"/>
      <c r="AR15" s="511"/>
      <c r="AS15" s="512"/>
      <c r="AT15" s="10"/>
      <c r="BF15" s="46"/>
    </row>
    <row r="16" spans="2:58" ht="5.0999999999999996" customHeight="1" thickTop="1" thickBot="1">
      <c r="B16" s="430"/>
      <c r="C16" s="436"/>
      <c r="D16" s="54"/>
      <c r="E16" s="50"/>
      <c r="F16" s="50"/>
      <c r="G16" s="50"/>
      <c r="H16" s="50"/>
      <c r="I16" s="50"/>
      <c r="J16" s="50"/>
      <c r="K16" s="50"/>
      <c r="L16" s="50"/>
      <c r="M16" s="50"/>
      <c r="N16" s="50"/>
      <c r="O16" s="50"/>
      <c r="P16" s="50"/>
      <c r="Q16" s="50"/>
      <c r="R16" s="421" t="s">
        <v>15</v>
      </c>
      <c r="S16" s="422"/>
      <c r="T16" s="422"/>
      <c r="U16" s="422"/>
      <c r="V16" s="422"/>
      <c r="W16" s="422"/>
      <c r="X16" s="422"/>
      <c r="Y16" s="422"/>
      <c r="Z16" s="422"/>
      <c r="AA16" s="422"/>
      <c r="AB16" s="422"/>
      <c r="AC16" s="422"/>
      <c r="AD16" s="422"/>
      <c r="AE16" s="422"/>
      <c r="AF16" s="422"/>
      <c r="AG16" s="422"/>
      <c r="AH16" s="422"/>
      <c r="AI16" s="422"/>
      <c r="AJ16" s="422"/>
      <c r="AK16" s="422"/>
      <c r="AL16" s="422"/>
      <c r="AM16" s="422"/>
      <c r="AN16" s="422"/>
      <c r="AO16" s="422"/>
      <c r="AP16" s="422"/>
      <c r="AQ16" s="422"/>
      <c r="AR16" s="422"/>
      <c r="AS16" s="425"/>
      <c r="AT16" s="10"/>
    </row>
    <row r="17" spans="2:58" ht="15.6" customHeight="1" thickBot="1">
      <c r="B17" s="430"/>
      <c r="C17" s="436"/>
      <c r="D17" s="48"/>
      <c r="E17" s="49"/>
      <c r="F17" s="49"/>
      <c r="G17" s="49"/>
      <c r="H17" s="49"/>
      <c r="I17" s="493" t="s">
        <v>427</v>
      </c>
      <c r="J17" s="494"/>
      <c r="K17" s="51"/>
      <c r="L17" s="51"/>
      <c r="M17" s="49"/>
      <c r="N17" s="51" t="s">
        <v>16</v>
      </c>
      <c r="O17" s="49"/>
      <c r="P17" s="49"/>
      <c r="Q17" s="49"/>
      <c r="R17" s="276"/>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80"/>
      <c r="AT17" s="10"/>
    </row>
    <row r="18" spans="2:58" ht="5.0999999999999996" customHeight="1" thickBot="1">
      <c r="B18" s="430"/>
      <c r="C18" s="436"/>
      <c r="D18" s="54"/>
      <c r="E18" s="50"/>
      <c r="F18" s="50"/>
      <c r="G18" s="50"/>
      <c r="H18" s="50"/>
      <c r="I18" s="173" t="s">
        <v>7</v>
      </c>
      <c r="J18" s="173"/>
      <c r="K18" s="50"/>
      <c r="L18" s="50"/>
      <c r="M18" s="50"/>
      <c r="N18" s="50"/>
      <c r="O18" s="50"/>
      <c r="P18" s="50"/>
      <c r="Q18" s="50"/>
      <c r="R18" s="513"/>
      <c r="S18" s="514"/>
      <c r="T18" s="514"/>
      <c r="U18" s="514"/>
      <c r="V18" s="514"/>
      <c r="W18" s="514"/>
      <c r="X18" s="514"/>
      <c r="Y18" s="514"/>
      <c r="Z18" s="514"/>
      <c r="AA18" s="514"/>
      <c r="AB18" s="514"/>
      <c r="AC18" s="514"/>
      <c r="AD18" s="514"/>
      <c r="AE18" s="514"/>
      <c r="AF18" s="514"/>
      <c r="AG18" s="514"/>
      <c r="AH18" s="514"/>
      <c r="AI18" s="514"/>
      <c r="AJ18" s="514"/>
      <c r="AK18" s="514"/>
      <c r="AL18" s="514"/>
      <c r="AM18" s="514"/>
      <c r="AN18" s="514"/>
      <c r="AO18" s="514"/>
      <c r="AP18" s="514"/>
      <c r="AQ18" s="514"/>
      <c r="AR18" s="514"/>
      <c r="AS18" s="515"/>
      <c r="AT18" s="10"/>
      <c r="BF18" s="46"/>
    </row>
    <row r="19" spans="2:58" ht="15.6" customHeight="1" thickBot="1">
      <c r="B19" s="430"/>
      <c r="C19" s="436"/>
      <c r="D19" s="48"/>
      <c r="E19" s="49"/>
      <c r="F19" s="49"/>
      <c r="G19" s="49"/>
      <c r="H19" s="49"/>
      <c r="I19" s="174" t="s">
        <v>8</v>
      </c>
      <c r="J19" s="221"/>
      <c r="K19" s="82" t="s">
        <v>427</v>
      </c>
      <c r="L19" s="74"/>
      <c r="M19" s="49"/>
      <c r="N19" s="272" t="s">
        <v>17</v>
      </c>
      <c r="O19" s="272"/>
      <c r="P19" s="272"/>
      <c r="Q19" s="272"/>
      <c r="R19" s="516"/>
      <c r="S19" s="517"/>
      <c r="T19" s="517"/>
      <c r="U19" s="517"/>
      <c r="V19" s="517"/>
      <c r="W19" s="517"/>
      <c r="X19" s="517"/>
      <c r="Y19" s="517"/>
      <c r="Z19" s="517"/>
      <c r="AA19" s="517"/>
      <c r="AB19" s="517"/>
      <c r="AC19" s="517"/>
      <c r="AD19" s="517"/>
      <c r="AE19" s="517"/>
      <c r="AF19" s="517"/>
      <c r="AG19" s="517"/>
      <c r="AH19" s="517"/>
      <c r="AI19" s="517"/>
      <c r="AJ19" s="517"/>
      <c r="AK19" s="517"/>
      <c r="AL19" s="517"/>
      <c r="AM19" s="517"/>
      <c r="AN19" s="517"/>
      <c r="AO19" s="517"/>
      <c r="AP19" s="517"/>
      <c r="AQ19" s="517"/>
      <c r="AR19" s="517"/>
      <c r="AS19" s="518"/>
      <c r="AT19" s="10"/>
    </row>
    <row r="20" spans="2:58" ht="5.0999999999999996" customHeight="1" thickBot="1">
      <c r="B20" s="430"/>
      <c r="C20" s="436"/>
      <c r="D20" s="54"/>
      <c r="E20" s="50"/>
      <c r="F20" s="50"/>
      <c r="G20" s="50"/>
      <c r="H20" s="50"/>
      <c r="I20" s="174" t="s">
        <v>7</v>
      </c>
      <c r="J20" s="174"/>
      <c r="K20" s="50"/>
      <c r="L20" s="50"/>
      <c r="M20" s="50"/>
      <c r="N20" s="50"/>
      <c r="O20" s="50"/>
      <c r="P20" s="50"/>
      <c r="Q20" s="50"/>
      <c r="R20" s="516"/>
      <c r="S20" s="517"/>
      <c r="T20" s="517"/>
      <c r="U20" s="517"/>
      <c r="V20" s="517"/>
      <c r="W20" s="517"/>
      <c r="X20" s="517"/>
      <c r="Y20" s="517"/>
      <c r="Z20" s="517"/>
      <c r="AA20" s="517"/>
      <c r="AB20" s="517"/>
      <c r="AC20" s="517"/>
      <c r="AD20" s="517"/>
      <c r="AE20" s="517"/>
      <c r="AF20" s="517"/>
      <c r="AG20" s="517"/>
      <c r="AH20" s="517"/>
      <c r="AI20" s="517"/>
      <c r="AJ20" s="517"/>
      <c r="AK20" s="517"/>
      <c r="AL20" s="517"/>
      <c r="AM20" s="517"/>
      <c r="AN20" s="517"/>
      <c r="AO20" s="517"/>
      <c r="AP20" s="517"/>
      <c r="AQ20" s="517"/>
      <c r="AR20" s="517"/>
      <c r="AS20" s="518"/>
      <c r="AT20" s="10"/>
      <c r="BF20" s="46"/>
    </row>
    <row r="21" spans="2:58" ht="15.6" customHeight="1" thickBot="1">
      <c r="B21" s="430"/>
      <c r="C21" s="436"/>
      <c r="D21" s="48"/>
      <c r="E21" s="49"/>
      <c r="F21" s="49"/>
      <c r="G21" s="49"/>
      <c r="H21" s="49"/>
      <c r="I21" s="174" t="s">
        <v>8</v>
      </c>
      <c r="J21" s="221"/>
      <c r="K21" s="75"/>
      <c r="L21" s="51"/>
      <c r="M21" s="49"/>
      <c r="N21" s="272" t="s">
        <v>18</v>
      </c>
      <c r="O21" s="272"/>
      <c r="P21" s="272"/>
      <c r="Q21" s="272"/>
      <c r="R21" s="516"/>
      <c r="S21" s="517"/>
      <c r="T21" s="517"/>
      <c r="U21" s="517"/>
      <c r="V21" s="517"/>
      <c r="W21" s="517"/>
      <c r="X21" s="517"/>
      <c r="Y21" s="517"/>
      <c r="Z21" s="517"/>
      <c r="AA21" s="517"/>
      <c r="AB21" s="517"/>
      <c r="AC21" s="517"/>
      <c r="AD21" s="517"/>
      <c r="AE21" s="517"/>
      <c r="AF21" s="517"/>
      <c r="AG21" s="517"/>
      <c r="AH21" s="517"/>
      <c r="AI21" s="517"/>
      <c r="AJ21" s="517"/>
      <c r="AK21" s="517"/>
      <c r="AL21" s="517"/>
      <c r="AM21" s="517"/>
      <c r="AN21" s="517"/>
      <c r="AO21" s="517"/>
      <c r="AP21" s="517"/>
      <c r="AQ21" s="517"/>
      <c r="AR21" s="517"/>
      <c r="AS21" s="518"/>
      <c r="AT21" s="10"/>
    </row>
    <row r="22" spans="2:58" ht="5.0999999999999996" customHeight="1" thickBot="1">
      <c r="B22" s="430"/>
      <c r="C22" s="436"/>
      <c r="D22" s="54"/>
      <c r="E22" s="50"/>
      <c r="F22" s="50"/>
      <c r="G22" s="50"/>
      <c r="H22" s="50"/>
      <c r="I22" s="174" t="s">
        <v>7</v>
      </c>
      <c r="J22" s="174"/>
      <c r="K22" s="50"/>
      <c r="L22" s="50"/>
      <c r="M22" s="50"/>
      <c r="N22" s="50"/>
      <c r="O22" s="50"/>
      <c r="P22" s="50"/>
      <c r="Q22" s="50"/>
      <c r="R22" s="516"/>
      <c r="S22" s="517"/>
      <c r="T22" s="517"/>
      <c r="U22" s="517"/>
      <c r="V22" s="517"/>
      <c r="W22" s="517"/>
      <c r="X22" s="517"/>
      <c r="Y22" s="517"/>
      <c r="Z22" s="517"/>
      <c r="AA22" s="517"/>
      <c r="AB22" s="517"/>
      <c r="AC22" s="517"/>
      <c r="AD22" s="517"/>
      <c r="AE22" s="517"/>
      <c r="AF22" s="517"/>
      <c r="AG22" s="517"/>
      <c r="AH22" s="517"/>
      <c r="AI22" s="517"/>
      <c r="AJ22" s="517"/>
      <c r="AK22" s="517"/>
      <c r="AL22" s="517"/>
      <c r="AM22" s="517"/>
      <c r="AN22" s="517"/>
      <c r="AO22" s="517"/>
      <c r="AP22" s="517"/>
      <c r="AQ22" s="517"/>
      <c r="AR22" s="517"/>
      <c r="AS22" s="518"/>
      <c r="AT22" s="10"/>
      <c r="BF22" s="46"/>
    </row>
    <row r="23" spans="2:58" ht="15.6" customHeight="1" thickBot="1">
      <c r="B23" s="430"/>
      <c r="C23" s="436"/>
      <c r="D23" s="48"/>
      <c r="E23" s="49"/>
      <c r="F23" s="49"/>
      <c r="G23" s="49"/>
      <c r="H23" s="49"/>
      <c r="I23" s="174" t="s">
        <v>8</v>
      </c>
      <c r="J23" s="221"/>
      <c r="K23" s="75"/>
      <c r="L23" s="51"/>
      <c r="M23" s="49"/>
      <c r="N23" s="377" t="s">
        <v>19</v>
      </c>
      <c r="O23" s="377"/>
      <c r="P23" s="377"/>
      <c r="Q23" s="377"/>
      <c r="R23" s="516"/>
      <c r="S23" s="517"/>
      <c r="T23" s="517"/>
      <c r="U23" s="517"/>
      <c r="V23" s="517"/>
      <c r="W23" s="517"/>
      <c r="X23" s="517"/>
      <c r="Y23" s="517"/>
      <c r="Z23" s="517"/>
      <c r="AA23" s="517"/>
      <c r="AB23" s="517"/>
      <c r="AC23" s="517"/>
      <c r="AD23" s="517"/>
      <c r="AE23" s="517"/>
      <c r="AF23" s="517"/>
      <c r="AG23" s="517"/>
      <c r="AH23" s="517"/>
      <c r="AI23" s="517"/>
      <c r="AJ23" s="517"/>
      <c r="AK23" s="517"/>
      <c r="AL23" s="517"/>
      <c r="AM23" s="517"/>
      <c r="AN23" s="517"/>
      <c r="AO23" s="517"/>
      <c r="AP23" s="517"/>
      <c r="AQ23" s="517"/>
      <c r="AR23" s="517"/>
      <c r="AS23" s="518"/>
      <c r="AT23" s="10"/>
    </row>
    <row r="24" spans="2:58" ht="5.0999999999999996" customHeight="1" thickBot="1">
      <c r="B24" s="430"/>
      <c r="C24" s="436"/>
      <c r="D24" s="54"/>
      <c r="E24" s="50"/>
      <c r="F24" s="50"/>
      <c r="G24" s="50"/>
      <c r="H24" s="50"/>
      <c r="I24" s="174" t="s">
        <v>7</v>
      </c>
      <c r="J24" s="174"/>
      <c r="K24" s="50"/>
      <c r="L24" s="50"/>
      <c r="M24" s="50"/>
      <c r="N24" s="50"/>
      <c r="O24" s="50"/>
      <c r="P24" s="50"/>
      <c r="Q24" s="50"/>
      <c r="R24" s="519"/>
      <c r="S24" s="520"/>
      <c r="T24" s="520"/>
      <c r="U24" s="520"/>
      <c r="V24" s="520"/>
      <c r="W24" s="520"/>
      <c r="X24" s="520"/>
      <c r="Y24" s="520"/>
      <c r="Z24" s="520"/>
      <c r="AA24" s="520"/>
      <c r="AB24" s="520"/>
      <c r="AC24" s="520"/>
      <c r="AD24" s="520"/>
      <c r="AE24" s="520"/>
      <c r="AF24" s="520"/>
      <c r="AG24" s="520"/>
      <c r="AH24" s="520"/>
      <c r="AI24" s="520"/>
      <c r="AJ24" s="520"/>
      <c r="AK24" s="520"/>
      <c r="AL24" s="520"/>
      <c r="AM24" s="520"/>
      <c r="AN24" s="520"/>
      <c r="AO24" s="520"/>
      <c r="AP24" s="520"/>
      <c r="AQ24" s="520"/>
      <c r="AR24" s="520"/>
      <c r="AS24" s="521"/>
      <c r="AT24" s="10"/>
      <c r="BF24" s="46"/>
    </row>
    <row r="25" spans="2:58" ht="15.6" customHeight="1" thickBot="1">
      <c r="B25" s="430"/>
      <c r="C25" s="436"/>
      <c r="D25" s="48"/>
      <c r="E25" s="49"/>
      <c r="F25" s="49"/>
      <c r="G25" s="49"/>
      <c r="H25" s="49"/>
      <c r="I25" s="174" t="s">
        <v>8</v>
      </c>
      <c r="J25" s="221"/>
      <c r="K25" s="75"/>
      <c r="L25" s="51"/>
      <c r="M25" s="49"/>
      <c r="N25" s="272" t="s">
        <v>20</v>
      </c>
      <c r="O25" s="272"/>
      <c r="P25" s="272"/>
      <c r="Q25" s="272"/>
      <c r="R25" s="346" t="s">
        <v>21</v>
      </c>
      <c r="S25" s="347"/>
      <c r="T25" s="347"/>
      <c r="U25" s="347"/>
      <c r="V25" s="347"/>
      <c r="W25" s="347"/>
      <c r="X25" s="347"/>
      <c r="Y25" s="347"/>
      <c r="Z25" s="347"/>
      <c r="AA25" s="347"/>
      <c r="AB25" s="347"/>
      <c r="AC25" s="347"/>
      <c r="AD25" s="347"/>
      <c r="AE25" s="347"/>
      <c r="AF25" s="347"/>
      <c r="AG25" s="347"/>
      <c r="AH25" s="348"/>
      <c r="AI25" s="273" t="s">
        <v>11</v>
      </c>
      <c r="AJ25" s="274"/>
      <c r="AK25" s="274"/>
      <c r="AL25" s="274"/>
      <c r="AM25" s="274"/>
      <c r="AN25" s="274"/>
      <c r="AO25" s="274"/>
      <c r="AP25" s="274"/>
      <c r="AQ25" s="274"/>
      <c r="AR25" s="274"/>
      <c r="AS25" s="279"/>
      <c r="AT25" s="10"/>
    </row>
    <row r="26" spans="2:58" ht="5.0999999999999996" customHeight="1" thickBot="1">
      <c r="B26" s="430"/>
      <c r="C26" s="436"/>
      <c r="D26" s="54"/>
      <c r="E26" s="50"/>
      <c r="F26" s="50"/>
      <c r="G26" s="50"/>
      <c r="H26" s="50"/>
      <c r="I26" s="174" t="s">
        <v>7</v>
      </c>
      <c r="J26" s="174"/>
      <c r="K26" s="50"/>
      <c r="L26" s="50"/>
      <c r="M26" s="50"/>
      <c r="N26" s="50"/>
      <c r="O26" s="50"/>
      <c r="P26" s="50"/>
      <c r="Q26" s="50"/>
      <c r="R26" s="503"/>
      <c r="S26" s="504"/>
      <c r="T26" s="504"/>
      <c r="U26" s="504"/>
      <c r="V26" s="504"/>
      <c r="W26" s="504"/>
      <c r="X26" s="504"/>
      <c r="Y26" s="504"/>
      <c r="Z26" s="504"/>
      <c r="AA26" s="504"/>
      <c r="AB26" s="504"/>
      <c r="AC26" s="504"/>
      <c r="AD26" s="504"/>
      <c r="AE26" s="504"/>
      <c r="AF26" s="509" t="s">
        <v>22</v>
      </c>
      <c r="AG26" s="509"/>
      <c r="AH26" s="522"/>
      <c r="AI26" s="524"/>
      <c r="AJ26" s="525"/>
      <c r="AK26" s="525"/>
      <c r="AL26" s="525"/>
      <c r="AM26" s="525"/>
      <c r="AN26" s="525"/>
      <c r="AO26" s="525"/>
      <c r="AP26" s="525"/>
      <c r="AQ26" s="525"/>
      <c r="AR26" s="507" t="s">
        <v>12</v>
      </c>
      <c r="AS26" s="508"/>
      <c r="AT26" s="10"/>
      <c r="BF26" s="46"/>
    </row>
    <row r="27" spans="2:58" ht="15.6" customHeight="1" thickBot="1">
      <c r="B27" s="430"/>
      <c r="C27" s="436"/>
      <c r="D27" s="48"/>
      <c r="E27" s="49"/>
      <c r="F27" s="49"/>
      <c r="G27" s="49"/>
      <c r="H27" s="49"/>
      <c r="I27" s="174" t="s">
        <v>13</v>
      </c>
      <c r="J27" s="221"/>
      <c r="K27" s="75"/>
      <c r="L27" s="51"/>
      <c r="M27" s="49"/>
      <c r="N27" s="272" t="s">
        <v>23</v>
      </c>
      <c r="O27" s="272"/>
      <c r="P27" s="272"/>
      <c r="Q27" s="442"/>
      <c r="R27" s="503"/>
      <c r="S27" s="504"/>
      <c r="T27" s="504"/>
      <c r="U27" s="504"/>
      <c r="V27" s="504"/>
      <c r="W27" s="504"/>
      <c r="X27" s="504"/>
      <c r="Y27" s="504"/>
      <c r="Z27" s="504"/>
      <c r="AA27" s="504"/>
      <c r="AB27" s="504"/>
      <c r="AC27" s="504"/>
      <c r="AD27" s="504"/>
      <c r="AE27" s="504"/>
      <c r="AF27" s="509"/>
      <c r="AG27" s="509"/>
      <c r="AH27" s="522"/>
      <c r="AI27" s="526"/>
      <c r="AJ27" s="527"/>
      <c r="AK27" s="527"/>
      <c r="AL27" s="527"/>
      <c r="AM27" s="527"/>
      <c r="AN27" s="527"/>
      <c r="AO27" s="527"/>
      <c r="AP27" s="527"/>
      <c r="AQ27" s="527"/>
      <c r="AR27" s="509"/>
      <c r="AS27" s="510"/>
      <c r="AT27" s="10"/>
    </row>
    <row r="28" spans="2:58" ht="5.0999999999999996" customHeight="1" thickBot="1">
      <c r="B28" s="430"/>
      <c r="C28" s="436"/>
      <c r="D28" s="56"/>
      <c r="E28" s="57"/>
      <c r="F28" s="57"/>
      <c r="G28" s="57"/>
      <c r="H28" s="57"/>
      <c r="I28" s="57"/>
      <c r="J28" s="57"/>
      <c r="K28" s="57"/>
      <c r="L28" s="57"/>
      <c r="M28" s="57"/>
      <c r="N28" s="57"/>
      <c r="O28" s="57"/>
      <c r="P28" s="57"/>
      <c r="Q28" s="58"/>
      <c r="R28" s="505"/>
      <c r="S28" s="506"/>
      <c r="T28" s="506"/>
      <c r="U28" s="506"/>
      <c r="V28" s="506"/>
      <c r="W28" s="506"/>
      <c r="X28" s="506"/>
      <c r="Y28" s="506"/>
      <c r="Z28" s="506"/>
      <c r="AA28" s="506"/>
      <c r="AB28" s="506"/>
      <c r="AC28" s="506"/>
      <c r="AD28" s="506"/>
      <c r="AE28" s="506"/>
      <c r="AF28" s="511"/>
      <c r="AG28" s="511"/>
      <c r="AH28" s="523"/>
      <c r="AI28" s="528"/>
      <c r="AJ28" s="529"/>
      <c r="AK28" s="529"/>
      <c r="AL28" s="529"/>
      <c r="AM28" s="529"/>
      <c r="AN28" s="529"/>
      <c r="AO28" s="529"/>
      <c r="AP28" s="529"/>
      <c r="AQ28" s="529"/>
      <c r="AR28" s="511"/>
      <c r="AS28" s="512"/>
      <c r="AT28" s="10"/>
      <c r="BF28" s="46"/>
    </row>
    <row r="29" spans="2:58" ht="5.0999999999999996" customHeight="1" thickTop="1" thickBot="1">
      <c r="B29" s="430"/>
      <c r="C29" s="47"/>
      <c r="D29" s="52"/>
      <c r="E29" s="53"/>
      <c r="F29" s="53"/>
      <c r="G29" s="53"/>
      <c r="H29" s="53"/>
      <c r="I29" s="53"/>
      <c r="J29" s="53"/>
      <c r="K29" s="53"/>
      <c r="L29" s="53"/>
      <c r="M29" s="53"/>
      <c r="N29" s="53"/>
      <c r="O29" s="53"/>
      <c r="P29" s="53"/>
      <c r="Q29" s="53"/>
      <c r="R29" s="273" t="s">
        <v>24</v>
      </c>
      <c r="S29" s="274"/>
      <c r="T29" s="274"/>
      <c r="U29" s="274"/>
      <c r="V29" s="274"/>
      <c r="W29" s="274"/>
      <c r="X29" s="274"/>
      <c r="Y29" s="274"/>
      <c r="Z29" s="274"/>
      <c r="AA29" s="274"/>
      <c r="AB29" s="274"/>
      <c r="AC29" s="274"/>
      <c r="AD29" s="274"/>
      <c r="AE29" s="274"/>
      <c r="AF29" s="274"/>
      <c r="AG29" s="274"/>
      <c r="AH29" s="274"/>
      <c r="AI29" s="274"/>
      <c r="AJ29" s="274"/>
      <c r="AK29" s="274"/>
      <c r="AL29" s="274"/>
      <c r="AM29" s="274"/>
      <c r="AN29" s="274"/>
      <c r="AO29" s="274"/>
      <c r="AP29" s="274"/>
      <c r="AQ29" s="274"/>
      <c r="AR29" s="274"/>
      <c r="AS29" s="279"/>
      <c r="AT29" s="10"/>
    </row>
    <row r="30" spans="2:58" ht="15.6" customHeight="1" thickBot="1">
      <c r="B30" s="430"/>
      <c r="C30" s="47"/>
      <c r="D30" s="48"/>
      <c r="E30" s="49"/>
      <c r="F30" s="49"/>
      <c r="G30" s="49"/>
      <c r="H30" s="49"/>
      <c r="I30" s="493" t="s">
        <v>4</v>
      </c>
      <c r="J30" s="494"/>
      <c r="K30" s="51"/>
      <c r="L30" s="51"/>
      <c r="M30" s="49"/>
      <c r="N30" s="51" t="s">
        <v>25</v>
      </c>
      <c r="O30" s="49"/>
      <c r="P30" s="49"/>
      <c r="Q30" s="49"/>
      <c r="R30" s="276"/>
      <c r="S30" s="277"/>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c r="AP30" s="277"/>
      <c r="AQ30" s="277"/>
      <c r="AR30" s="277"/>
      <c r="AS30" s="280"/>
      <c r="AT30" s="10"/>
    </row>
    <row r="31" spans="2:58" ht="5.0999999999999996" customHeight="1">
      <c r="B31" s="430"/>
      <c r="C31" s="81"/>
      <c r="D31" s="54"/>
      <c r="E31" s="50"/>
      <c r="F31" s="50"/>
      <c r="G31" s="50"/>
      <c r="H31" s="50"/>
      <c r="I31" s="59"/>
      <c r="J31" s="59"/>
      <c r="K31" s="51"/>
      <c r="L31" s="50"/>
      <c r="M31" s="50"/>
      <c r="N31" s="50"/>
      <c r="O31" s="50"/>
      <c r="P31" s="50"/>
      <c r="Q31" s="50"/>
      <c r="R31" s="495" t="s">
        <v>428</v>
      </c>
      <c r="S31" s="496"/>
      <c r="T31" s="496"/>
      <c r="U31" s="496"/>
      <c r="V31" s="496"/>
      <c r="W31" s="496"/>
      <c r="X31" s="496"/>
      <c r="Y31" s="496"/>
      <c r="Z31" s="496"/>
      <c r="AA31" s="496"/>
      <c r="AB31" s="496"/>
      <c r="AC31" s="496"/>
      <c r="AD31" s="496"/>
      <c r="AE31" s="496"/>
      <c r="AF31" s="496"/>
      <c r="AG31" s="496"/>
      <c r="AH31" s="496"/>
      <c r="AI31" s="496"/>
      <c r="AJ31" s="496"/>
      <c r="AK31" s="496"/>
      <c r="AL31" s="496"/>
      <c r="AM31" s="496"/>
      <c r="AN31" s="496"/>
      <c r="AO31" s="496"/>
      <c r="AP31" s="496"/>
      <c r="AQ31" s="496"/>
      <c r="AR31" s="496"/>
      <c r="AS31" s="497"/>
      <c r="AT31" s="10"/>
      <c r="BF31" s="46"/>
    </row>
    <row r="32" spans="2:58" ht="7.5" customHeight="1">
      <c r="B32" s="430"/>
      <c r="C32" s="81"/>
      <c r="D32" s="48"/>
      <c r="E32" s="49"/>
      <c r="F32" s="49"/>
      <c r="G32" s="49"/>
      <c r="H32" s="49"/>
      <c r="I32" s="49"/>
      <c r="J32" s="49"/>
      <c r="K32" s="51"/>
      <c r="L32" s="227"/>
      <c r="M32" s="49"/>
      <c r="N32" s="272"/>
      <c r="O32" s="272"/>
      <c r="P32" s="272"/>
      <c r="Q32" s="272"/>
      <c r="R32" s="498"/>
      <c r="S32" s="499"/>
      <c r="T32" s="499"/>
      <c r="U32" s="499"/>
      <c r="V32" s="499"/>
      <c r="W32" s="499"/>
      <c r="X32" s="499"/>
      <c r="Y32" s="499"/>
      <c r="Z32" s="499"/>
      <c r="AA32" s="499"/>
      <c r="AB32" s="499"/>
      <c r="AC32" s="499"/>
      <c r="AD32" s="499"/>
      <c r="AE32" s="499"/>
      <c r="AF32" s="499"/>
      <c r="AG32" s="499"/>
      <c r="AH32" s="499"/>
      <c r="AI32" s="499"/>
      <c r="AJ32" s="499"/>
      <c r="AK32" s="499"/>
      <c r="AL32" s="499"/>
      <c r="AM32" s="499"/>
      <c r="AN32" s="499"/>
      <c r="AO32" s="499"/>
      <c r="AP32" s="499"/>
      <c r="AQ32" s="499"/>
      <c r="AR32" s="499"/>
      <c r="AS32" s="500"/>
      <c r="AT32" s="10"/>
    </row>
    <row r="33" spans="2:58" ht="7.5" customHeight="1">
      <c r="B33" s="430"/>
      <c r="C33" s="81"/>
      <c r="D33" s="48"/>
      <c r="E33" s="49"/>
      <c r="F33" s="49"/>
      <c r="G33" s="49"/>
      <c r="H33" s="49"/>
      <c r="I33" s="49"/>
      <c r="J33" s="49"/>
      <c r="K33" s="51"/>
      <c r="L33" s="227"/>
      <c r="M33" s="49"/>
      <c r="N33" s="272"/>
      <c r="O33" s="272"/>
      <c r="P33" s="272"/>
      <c r="Q33" s="272"/>
      <c r="R33" s="498"/>
      <c r="S33" s="499"/>
      <c r="T33" s="499"/>
      <c r="U33" s="499"/>
      <c r="V33" s="499"/>
      <c r="W33" s="499"/>
      <c r="X33" s="499"/>
      <c r="Y33" s="499"/>
      <c r="Z33" s="499"/>
      <c r="AA33" s="499"/>
      <c r="AB33" s="499"/>
      <c r="AC33" s="499"/>
      <c r="AD33" s="499"/>
      <c r="AE33" s="499"/>
      <c r="AF33" s="499"/>
      <c r="AG33" s="499"/>
      <c r="AH33" s="499"/>
      <c r="AI33" s="499"/>
      <c r="AJ33" s="499"/>
      <c r="AK33" s="499"/>
      <c r="AL33" s="499"/>
      <c r="AM33" s="499"/>
      <c r="AN33" s="499"/>
      <c r="AO33" s="499"/>
      <c r="AP33" s="499"/>
      <c r="AQ33" s="499"/>
      <c r="AR33" s="499"/>
      <c r="AS33" s="500"/>
      <c r="AT33" s="10"/>
    </row>
    <row r="34" spans="2:58" ht="5.0999999999999996" customHeight="1">
      <c r="B34" s="430"/>
      <c r="C34" s="81"/>
      <c r="D34" s="54"/>
      <c r="E34" s="50"/>
      <c r="F34" s="50"/>
      <c r="G34" s="50"/>
      <c r="H34" s="50"/>
      <c r="I34" s="50"/>
      <c r="J34" s="50"/>
      <c r="K34" s="51"/>
      <c r="L34" s="50"/>
      <c r="M34" s="50"/>
      <c r="N34" s="55"/>
      <c r="O34" s="55"/>
      <c r="P34" s="55"/>
      <c r="Q34" s="55"/>
      <c r="R34" s="498"/>
      <c r="S34" s="499"/>
      <c r="T34" s="499"/>
      <c r="U34" s="499"/>
      <c r="V34" s="499"/>
      <c r="W34" s="499"/>
      <c r="X34" s="499"/>
      <c r="Y34" s="499"/>
      <c r="Z34" s="499"/>
      <c r="AA34" s="499"/>
      <c r="AB34" s="499"/>
      <c r="AC34" s="499"/>
      <c r="AD34" s="499"/>
      <c r="AE34" s="499"/>
      <c r="AF34" s="499"/>
      <c r="AG34" s="499"/>
      <c r="AH34" s="499"/>
      <c r="AI34" s="499"/>
      <c r="AJ34" s="499"/>
      <c r="AK34" s="499"/>
      <c r="AL34" s="499"/>
      <c r="AM34" s="499"/>
      <c r="AN34" s="499"/>
      <c r="AO34" s="499"/>
      <c r="AP34" s="499"/>
      <c r="AQ34" s="499"/>
      <c r="AR34" s="499"/>
      <c r="AS34" s="500"/>
      <c r="AT34" s="10"/>
      <c r="BF34" s="46"/>
    </row>
    <row r="35" spans="2:58" ht="7.5" customHeight="1">
      <c r="B35" s="430"/>
      <c r="C35" s="81"/>
      <c r="D35" s="48"/>
      <c r="E35" s="49"/>
      <c r="F35" s="49"/>
      <c r="G35" s="49"/>
      <c r="H35" s="49"/>
      <c r="I35" s="49"/>
      <c r="J35" s="49"/>
      <c r="K35" s="51"/>
      <c r="L35" s="51"/>
      <c r="M35" s="49"/>
      <c r="N35" s="272"/>
      <c r="O35" s="272"/>
      <c r="P35" s="272"/>
      <c r="Q35" s="272"/>
      <c r="R35" s="273" t="s">
        <v>21</v>
      </c>
      <c r="S35" s="274"/>
      <c r="T35" s="274"/>
      <c r="U35" s="274"/>
      <c r="V35" s="274"/>
      <c r="W35" s="274"/>
      <c r="X35" s="274"/>
      <c r="Y35" s="274"/>
      <c r="Z35" s="274"/>
      <c r="AA35" s="274"/>
      <c r="AB35" s="274"/>
      <c r="AC35" s="274"/>
      <c r="AD35" s="274"/>
      <c r="AE35" s="274"/>
      <c r="AF35" s="274"/>
      <c r="AG35" s="274"/>
      <c r="AH35" s="275"/>
      <c r="AI35" s="273" t="s">
        <v>11</v>
      </c>
      <c r="AJ35" s="274"/>
      <c r="AK35" s="274"/>
      <c r="AL35" s="274"/>
      <c r="AM35" s="274"/>
      <c r="AN35" s="274"/>
      <c r="AO35" s="274"/>
      <c r="AP35" s="274"/>
      <c r="AQ35" s="274"/>
      <c r="AR35" s="274"/>
      <c r="AS35" s="279"/>
      <c r="AT35" s="10"/>
    </row>
    <row r="36" spans="2:58" ht="7.5" customHeight="1">
      <c r="B36" s="430"/>
      <c r="C36" s="81"/>
      <c r="D36" s="48"/>
      <c r="E36" s="49"/>
      <c r="F36" s="49"/>
      <c r="G36" s="49"/>
      <c r="H36" s="49"/>
      <c r="I36" s="49"/>
      <c r="J36" s="49"/>
      <c r="K36" s="51"/>
      <c r="L36" s="51"/>
      <c r="M36" s="49"/>
      <c r="N36" s="272"/>
      <c r="O36" s="272"/>
      <c r="P36" s="272"/>
      <c r="Q36" s="272"/>
      <c r="R36" s="276"/>
      <c r="S36" s="277"/>
      <c r="T36" s="277"/>
      <c r="U36" s="277"/>
      <c r="V36" s="277"/>
      <c r="W36" s="277"/>
      <c r="X36" s="277"/>
      <c r="Y36" s="277"/>
      <c r="Z36" s="277"/>
      <c r="AA36" s="277"/>
      <c r="AB36" s="277"/>
      <c r="AC36" s="277"/>
      <c r="AD36" s="277"/>
      <c r="AE36" s="277"/>
      <c r="AF36" s="277"/>
      <c r="AG36" s="277"/>
      <c r="AH36" s="278"/>
      <c r="AI36" s="276"/>
      <c r="AJ36" s="277"/>
      <c r="AK36" s="277"/>
      <c r="AL36" s="277"/>
      <c r="AM36" s="277"/>
      <c r="AN36" s="277"/>
      <c r="AO36" s="277"/>
      <c r="AP36" s="277"/>
      <c r="AQ36" s="277"/>
      <c r="AR36" s="277"/>
      <c r="AS36" s="280"/>
      <c r="AT36" s="10"/>
    </row>
    <row r="37" spans="2:58" ht="5.0999999999999996" customHeight="1">
      <c r="B37" s="430"/>
      <c r="C37" s="81"/>
      <c r="D37" s="54"/>
      <c r="E37" s="50"/>
      <c r="F37" s="50"/>
      <c r="G37" s="50"/>
      <c r="H37" s="50"/>
      <c r="I37" s="50"/>
      <c r="J37" s="50"/>
      <c r="K37" s="51"/>
      <c r="L37" s="50"/>
      <c r="M37" s="50"/>
      <c r="N37" s="55"/>
      <c r="O37" s="55"/>
      <c r="P37" s="55"/>
      <c r="Q37" s="55"/>
      <c r="R37" s="503">
        <v>2</v>
      </c>
      <c r="S37" s="504"/>
      <c r="T37" s="504"/>
      <c r="U37" s="504"/>
      <c r="V37" s="504"/>
      <c r="W37" s="504"/>
      <c r="X37" s="504"/>
      <c r="Y37" s="504"/>
      <c r="Z37" s="504"/>
      <c r="AA37" s="504"/>
      <c r="AB37" s="504"/>
      <c r="AC37" s="504"/>
      <c r="AD37" s="504"/>
      <c r="AE37" s="504"/>
      <c r="AF37" s="509" t="s">
        <v>22</v>
      </c>
      <c r="AG37" s="509"/>
      <c r="AH37" s="522"/>
      <c r="AI37" s="501">
        <v>20</v>
      </c>
      <c r="AJ37" s="502"/>
      <c r="AK37" s="502"/>
      <c r="AL37" s="502"/>
      <c r="AM37" s="502"/>
      <c r="AN37" s="502"/>
      <c r="AO37" s="502"/>
      <c r="AP37" s="502"/>
      <c r="AQ37" s="502"/>
      <c r="AR37" s="507" t="s">
        <v>12</v>
      </c>
      <c r="AS37" s="508"/>
      <c r="AT37" s="10"/>
      <c r="BF37" s="46"/>
    </row>
    <row r="38" spans="2:58" ht="7.5" customHeight="1">
      <c r="B38" s="430"/>
      <c r="C38" s="81"/>
      <c r="D38" s="48"/>
      <c r="E38" s="49"/>
      <c r="F38" s="49"/>
      <c r="G38" s="49"/>
      <c r="H38" s="49"/>
      <c r="I38" s="49"/>
      <c r="J38" s="49"/>
      <c r="K38" s="51"/>
      <c r="L38" s="51"/>
      <c r="M38" s="49"/>
      <c r="N38" s="272"/>
      <c r="O38" s="272"/>
      <c r="P38" s="272"/>
      <c r="Q38" s="272"/>
      <c r="R38" s="503"/>
      <c r="S38" s="504"/>
      <c r="T38" s="504"/>
      <c r="U38" s="504"/>
      <c r="V38" s="504"/>
      <c r="W38" s="504"/>
      <c r="X38" s="504"/>
      <c r="Y38" s="504"/>
      <c r="Z38" s="504"/>
      <c r="AA38" s="504"/>
      <c r="AB38" s="504"/>
      <c r="AC38" s="504"/>
      <c r="AD38" s="504"/>
      <c r="AE38" s="504"/>
      <c r="AF38" s="509"/>
      <c r="AG38" s="509"/>
      <c r="AH38" s="522"/>
      <c r="AI38" s="503"/>
      <c r="AJ38" s="504"/>
      <c r="AK38" s="504"/>
      <c r="AL38" s="504"/>
      <c r="AM38" s="504"/>
      <c r="AN38" s="504"/>
      <c r="AO38" s="504"/>
      <c r="AP38" s="504"/>
      <c r="AQ38" s="504"/>
      <c r="AR38" s="509"/>
      <c r="AS38" s="510"/>
      <c r="AT38" s="10"/>
    </row>
    <row r="39" spans="2:58" ht="7.5" customHeight="1">
      <c r="B39" s="430"/>
      <c r="C39" s="81"/>
      <c r="D39" s="48"/>
      <c r="E39" s="49"/>
      <c r="F39" s="49"/>
      <c r="G39" s="49"/>
      <c r="H39" s="49"/>
      <c r="I39" s="49"/>
      <c r="J39" s="49"/>
      <c r="K39" s="51"/>
      <c r="L39" s="51"/>
      <c r="M39" s="49"/>
      <c r="N39" s="272"/>
      <c r="O39" s="272"/>
      <c r="P39" s="272"/>
      <c r="Q39" s="272"/>
      <c r="R39" s="503"/>
      <c r="S39" s="504"/>
      <c r="T39" s="504"/>
      <c r="U39" s="504"/>
      <c r="V39" s="504"/>
      <c r="W39" s="504"/>
      <c r="X39" s="504"/>
      <c r="Y39" s="504"/>
      <c r="Z39" s="504"/>
      <c r="AA39" s="504"/>
      <c r="AB39" s="504"/>
      <c r="AC39" s="504"/>
      <c r="AD39" s="504"/>
      <c r="AE39" s="504"/>
      <c r="AF39" s="509"/>
      <c r="AG39" s="509"/>
      <c r="AH39" s="522"/>
      <c r="AI39" s="503"/>
      <c r="AJ39" s="504"/>
      <c r="AK39" s="504"/>
      <c r="AL39" s="504"/>
      <c r="AM39" s="504"/>
      <c r="AN39" s="504"/>
      <c r="AO39" s="504"/>
      <c r="AP39" s="504"/>
      <c r="AQ39" s="504"/>
      <c r="AR39" s="509"/>
      <c r="AS39" s="510"/>
      <c r="AT39" s="10"/>
    </row>
    <row r="40" spans="2:58" ht="5.0999999999999996" customHeight="1" thickBot="1">
      <c r="B40" s="430"/>
      <c r="C40" s="81"/>
      <c r="D40" s="56"/>
      <c r="E40" s="57"/>
      <c r="F40" s="57"/>
      <c r="G40" s="57"/>
      <c r="H40" s="57"/>
      <c r="I40" s="57"/>
      <c r="J40" s="57"/>
      <c r="K40" s="57"/>
      <c r="L40" s="57"/>
      <c r="M40" s="57"/>
      <c r="N40" s="57"/>
      <c r="O40" s="57"/>
      <c r="P40" s="57"/>
      <c r="Q40" s="57"/>
      <c r="R40" s="505"/>
      <c r="S40" s="506"/>
      <c r="T40" s="506"/>
      <c r="U40" s="506"/>
      <c r="V40" s="506"/>
      <c r="W40" s="506"/>
      <c r="X40" s="506"/>
      <c r="Y40" s="506"/>
      <c r="Z40" s="506"/>
      <c r="AA40" s="506"/>
      <c r="AB40" s="506"/>
      <c r="AC40" s="506"/>
      <c r="AD40" s="506"/>
      <c r="AE40" s="506"/>
      <c r="AF40" s="511"/>
      <c r="AG40" s="511"/>
      <c r="AH40" s="523"/>
      <c r="AI40" s="505"/>
      <c r="AJ40" s="506"/>
      <c r="AK40" s="506"/>
      <c r="AL40" s="506"/>
      <c r="AM40" s="506"/>
      <c r="AN40" s="506"/>
      <c r="AO40" s="506"/>
      <c r="AP40" s="506"/>
      <c r="AQ40" s="506"/>
      <c r="AR40" s="511"/>
      <c r="AS40" s="512"/>
      <c r="AT40" s="10"/>
      <c r="BF40" s="46"/>
    </row>
    <row r="41" spans="2:58" ht="5.0999999999999996" customHeight="1" thickTop="1" thickBot="1">
      <c r="B41" s="430"/>
      <c r="C41" s="47"/>
      <c r="D41" s="52"/>
      <c r="E41" s="53"/>
      <c r="F41" s="53"/>
      <c r="G41" s="53"/>
      <c r="H41" s="53"/>
      <c r="I41" s="53"/>
      <c r="J41" s="53"/>
      <c r="K41" s="53"/>
      <c r="L41" s="53"/>
      <c r="M41" s="53"/>
      <c r="N41" s="53"/>
      <c r="O41" s="53"/>
      <c r="P41" s="53"/>
      <c r="Q41" s="53"/>
      <c r="R41" s="273" t="s">
        <v>24</v>
      </c>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9"/>
      <c r="AT41" s="10"/>
    </row>
    <row r="42" spans="2:58" ht="15.6" customHeight="1" thickBot="1">
      <c r="B42" s="430"/>
      <c r="C42" s="47"/>
      <c r="D42" s="48"/>
      <c r="E42" s="49"/>
      <c r="F42" s="49"/>
      <c r="G42" s="49"/>
      <c r="H42" s="49"/>
      <c r="I42" s="530"/>
      <c r="J42" s="531"/>
      <c r="K42" s="51"/>
      <c r="L42" s="51"/>
      <c r="M42" s="49"/>
      <c r="N42" s="51" t="s">
        <v>26</v>
      </c>
      <c r="O42" s="49"/>
      <c r="P42" s="49"/>
      <c r="Q42" s="49"/>
      <c r="R42" s="276"/>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80"/>
      <c r="AT42" s="10"/>
    </row>
    <row r="43" spans="2:58" ht="5.0999999999999996" customHeight="1">
      <c r="B43" s="430"/>
      <c r="C43" s="81"/>
      <c r="D43" s="54"/>
      <c r="E43" s="50"/>
      <c r="F43" s="50"/>
      <c r="G43" s="50"/>
      <c r="H43" s="50"/>
      <c r="I43" s="59"/>
      <c r="J43" s="59"/>
      <c r="K43" s="51"/>
      <c r="L43" s="50"/>
      <c r="M43" s="50"/>
      <c r="N43" s="177" t="s">
        <v>27</v>
      </c>
      <c r="O43" s="177"/>
      <c r="P43" s="177"/>
      <c r="Q43" s="178"/>
      <c r="R43" s="513"/>
      <c r="S43" s="514"/>
      <c r="T43" s="514"/>
      <c r="U43" s="514"/>
      <c r="V43" s="514"/>
      <c r="W43" s="514"/>
      <c r="X43" s="514"/>
      <c r="Y43" s="514"/>
      <c r="Z43" s="514"/>
      <c r="AA43" s="514"/>
      <c r="AB43" s="514"/>
      <c r="AC43" s="514"/>
      <c r="AD43" s="514"/>
      <c r="AE43" s="514"/>
      <c r="AF43" s="514"/>
      <c r="AG43" s="514"/>
      <c r="AH43" s="514"/>
      <c r="AI43" s="514"/>
      <c r="AJ43" s="514"/>
      <c r="AK43" s="514"/>
      <c r="AL43" s="514"/>
      <c r="AM43" s="514"/>
      <c r="AN43" s="514"/>
      <c r="AO43" s="514"/>
      <c r="AP43" s="514"/>
      <c r="AQ43" s="514"/>
      <c r="AR43" s="514"/>
      <c r="AS43" s="515"/>
      <c r="AT43" s="10"/>
      <c r="BF43" s="46"/>
    </row>
    <row r="44" spans="2:58" ht="7.5" customHeight="1">
      <c r="B44" s="430"/>
      <c r="C44" s="81"/>
      <c r="D44" s="48"/>
      <c r="E44" s="49"/>
      <c r="F44" s="49"/>
      <c r="G44" s="49"/>
      <c r="H44" s="49"/>
      <c r="I44" s="49"/>
      <c r="J44" s="49"/>
      <c r="K44" s="51"/>
      <c r="L44" s="227"/>
      <c r="M44" s="49"/>
      <c r="N44" s="177"/>
      <c r="O44" s="177"/>
      <c r="P44" s="177"/>
      <c r="Q44" s="178"/>
      <c r="R44" s="516"/>
      <c r="S44" s="517"/>
      <c r="T44" s="517"/>
      <c r="U44" s="517"/>
      <c r="V44" s="517"/>
      <c r="W44" s="517"/>
      <c r="X44" s="517"/>
      <c r="Y44" s="517"/>
      <c r="Z44" s="517"/>
      <c r="AA44" s="517"/>
      <c r="AB44" s="517"/>
      <c r="AC44" s="517"/>
      <c r="AD44" s="517"/>
      <c r="AE44" s="517"/>
      <c r="AF44" s="517"/>
      <c r="AG44" s="517"/>
      <c r="AH44" s="517"/>
      <c r="AI44" s="517"/>
      <c r="AJ44" s="517"/>
      <c r="AK44" s="517"/>
      <c r="AL44" s="517"/>
      <c r="AM44" s="517"/>
      <c r="AN44" s="517"/>
      <c r="AO44" s="517"/>
      <c r="AP44" s="517"/>
      <c r="AQ44" s="517"/>
      <c r="AR44" s="517"/>
      <c r="AS44" s="518"/>
      <c r="AT44" s="10"/>
    </row>
    <row r="45" spans="2:58" ht="7.5" customHeight="1">
      <c r="B45" s="430"/>
      <c r="C45" s="81"/>
      <c r="D45" s="48"/>
      <c r="E45" s="49"/>
      <c r="F45" s="49"/>
      <c r="G45" s="49"/>
      <c r="H45" s="49"/>
      <c r="I45" s="49"/>
      <c r="J45" s="49"/>
      <c r="K45" s="51"/>
      <c r="L45" s="227"/>
      <c r="M45" s="49"/>
      <c r="N45" s="177"/>
      <c r="O45" s="177"/>
      <c r="P45" s="177"/>
      <c r="Q45" s="178"/>
      <c r="R45" s="516"/>
      <c r="S45" s="517"/>
      <c r="T45" s="517"/>
      <c r="U45" s="517"/>
      <c r="V45" s="517"/>
      <c r="W45" s="517"/>
      <c r="X45" s="517"/>
      <c r="Y45" s="517"/>
      <c r="Z45" s="517"/>
      <c r="AA45" s="517"/>
      <c r="AB45" s="517"/>
      <c r="AC45" s="517"/>
      <c r="AD45" s="517"/>
      <c r="AE45" s="517"/>
      <c r="AF45" s="517"/>
      <c r="AG45" s="517"/>
      <c r="AH45" s="517"/>
      <c r="AI45" s="517"/>
      <c r="AJ45" s="517"/>
      <c r="AK45" s="517"/>
      <c r="AL45" s="517"/>
      <c r="AM45" s="517"/>
      <c r="AN45" s="517"/>
      <c r="AO45" s="517"/>
      <c r="AP45" s="517"/>
      <c r="AQ45" s="517"/>
      <c r="AR45" s="517"/>
      <c r="AS45" s="518"/>
      <c r="AT45" s="10"/>
    </row>
    <row r="46" spans="2:58" ht="5.0999999999999996" customHeight="1">
      <c r="B46" s="430"/>
      <c r="C46" s="81"/>
      <c r="D46" s="54"/>
      <c r="E46" s="50"/>
      <c r="F46" s="50"/>
      <c r="G46" s="50"/>
      <c r="H46" s="50"/>
      <c r="I46" s="50"/>
      <c r="J46" s="50"/>
      <c r="K46" s="51"/>
      <c r="L46" s="50"/>
      <c r="M46" s="50"/>
      <c r="N46" s="55"/>
      <c r="O46" s="55"/>
      <c r="P46" s="55"/>
      <c r="Q46" s="55"/>
      <c r="R46" s="516"/>
      <c r="S46" s="517"/>
      <c r="T46" s="517"/>
      <c r="U46" s="517"/>
      <c r="V46" s="517"/>
      <c r="W46" s="517"/>
      <c r="X46" s="517"/>
      <c r="Y46" s="517"/>
      <c r="Z46" s="517"/>
      <c r="AA46" s="517"/>
      <c r="AB46" s="517"/>
      <c r="AC46" s="517"/>
      <c r="AD46" s="517"/>
      <c r="AE46" s="517"/>
      <c r="AF46" s="517"/>
      <c r="AG46" s="517"/>
      <c r="AH46" s="517"/>
      <c r="AI46" s="517"/>
      <c r="AJ46" s="517"/>
      <c r="AK46" s="517"/>
      <c r="AL46" s="517"/>
      <c r="AM46" s="517"/>
      <c r="AN46" s="517"/>
      <c r="AO46" s="517"/>
      <c r="AP46" s="517"/>
      <c r="AQ46" s="517"/>
      <c r="AR46" s="517"/>
      <c r="AS46" s="518"/>
      <c r="AT46" s="10"/>
      <c r="BF46" s="46"/>
    </row>
    <row r="47" spans="2:58" ht="7.5" customHeight="1">
      <c r="B47" s="430"/>
      <c r="C47" s="81"/>
      <c r="D47" s="48"/>
      <c r="E47" s="49"/>
      <c r="F47" s="49"/>
      <c r="G47" s="49"/>
      <c r="H47" s="49"/>
      <c r="I47" s="49"/>
      <c r="J47" s="49"/>
      <c r="K47" s="51"/>
      <c r="L47" s="51"/>
      <c r="M47" s="49"/>
      <c r="N47" s="272"/>
      <c r="O47" s="272"/>
      <c r="P47" s="272"/>
      <c r="Q47" s="272"/>
      <c r="R47" s="273" t="s">
        <v>21</v>
      </c>
      <c r="S47" s="274"/>
      <c r="T47" s="274"/>
      <c r="U47" s="274"/>
      <c r="V47" s="274"/>
      <c r="W47" s="274"/>
      <c r="X47" s="274"/>
      <c r="Y47" s="274"/>
      <c r="Z47" s="274"/>
      <c r="AA47" s="274"/>
      <c r="AB47" s="274"/>
      <c r="AC47" s="274"/>
      <c r="AD47" s="274"/>
      <c r="AE47" s="274"/>
      <c r="AF47" s="274"/>
      <c r="AG47" s="274"/>
      <c r="AH47" s="275"/>
      <c r="AI47" s="273" t="s">
        <v>11</v>
      </c>
      <c r="AJ47" s="274"/>
      <c r="AK47" s="274"/>
      <c r="AL47" s="274"/>
      <c r="AM47" s="274"/>
      <c r="AN47" s="274"/>
      <c r="AO47" s="274"/>
      <c r="AP47" s="274"/>
      <c r="AQ47" s="274"/>
      <c r="AR47" s="274"/>
      <c r="AS47" s="279"/>
      <c r="AT47" s="10"/>
    </row>
    <row r="48" spans="2:58" ht="7.5" customHeight="1">
      <c r="B48" s="430"/>
      <c r="C48" s="81"/>
      <c r="D48" s="48"/>
      <c r="E48" s="49"/>
      <c r="F48" s="49"/>
      <c r="G48" s="49"/>
      <c r="H48" s="49"/>
      <c r="I48" s="49"/>
      <c r="J48" s="49"/>
      <c r="K48" s="51"/>
      <c r="L48" s="51"/>
      <c r="M48" s="49"/>
      <c r="N48" s="272"/>
      <c r="O48" s="272"/>
      <c r="P48" s="272"/>
      <c r="Q48" s="272"/>
      <c r="R48" s="276"/>
      <c r="S48" s="277"/>
      <c r="T48" s="277"/>
      <c r="U48" s="277"/>
      <c r="V48" s="277"/>
      <c r="W48" s="277"/>
      <c r="X48" s="277"/>
      <c r="Y48" s="277"/>
      <c r="Z48" s="277"/>
      <c r="AA48" s="277"/>
      <c r="AB48" s="277"/>
      <c r="AC48" s="277"/>
      <c r="AD48" s="277"/>
      <c r="AE48" s="277"/>
      <c r="AF48" s="277"/>
      <c r="AG48" s="277"/>
      <c r="AH48" s="278"/>
      <c r="AI48" s="276"/>
      <c r="AJ48" s="277"/>
      <c r="AK48" s="277"/>
      <c r="AL48" s="277"/>
      <c r="AM48" s="277"/>
      <c r="AN48" s="277"/>
      <c r="AO48" s="277"/>
      <c r="AP48" s="277"/>
      <c r="AQ48" s="277"/>
      <c r="AR48" s="277"/>
      <c r="AS48" s="280"/>
      <c r="AT48" s="10"/>
    </row>
    <row r="49" spans="2:58" ht="5.0999999999999996" customHeight="1">
      <c r="B49" s="430"/>
      <c r="C49" s="81"/>
      <c r="D49" s="54"/>
      <c r="E49" s="50"/>
      <c r="F49" s="50"/>
      <c r="G49" s="50"/>
      <c r="H49" s="50"/>
      <c r="I49" s="50"/>
      <c r="J49" s="50"/>
      <c r="K49" s="51"/>
      <c r="L49" s="50"/>
      <c r="M49" s="50"/>
      <c r="N49" s="55"/>
      <c r="O49" s="55"/>
      <c r="P49" s="55"/>
      <c r="Q49" s="55"/>
      <c r="R49" s="503"/>
      <c r="S49" s="504"/>
      <c r="T49" s="504"/>
      <c r="U49" s="504"/>
      <c r="V49" s="504"/>
      <c r="W49" s="504"/>
      <c r="X49" s="504"/>
      <c r="Y49" s="504"/>
      <c r="Z49" s="504"/>
      <c r="AA49" s="504"/>
      <c r="AB49" s="504"/>
      <c r="AC49" s="504"/>
      <c r="AD49" s="504"/>
      <c r="AE49" s="504"/>
      <c r="AF49" s="509" t="s">
        <v>22</v>
      </c>
      <c r="AG49" s="509"/>
      <c r="AH49" s="522"/>
      <c r="AI49" s="524"/>
      <c r="AJ49" s="525"/>
      <c r="AK49" s="525"/>
      <c r="AL49" s="525"/>
      <c r="AM49" s="525"/>
      <c r="AN49" s="525"/>
      <c r="AO49" s="525"/>
      <c r="AP49" s="525"/>
      <c r="AQ49" s="525"/>
      <c r="AR49" s="507" t="s">
        <v>12</v>
      </c>
      <c r="AS49" s="508"/>
      <c r="AT49" s="10"/>
      <c r="BF49" s="46"/>
    </row>
    <row r="50" spans="2:58" ht="7.5" customHeight="1">
      <c r="B50" s="430"/>
      <c r="C50" s="81"/>
      <c r="D50" s="48"/>
      <c r="E50" s="49"/>
      <c r="F50" s="49"/>
      <c r="G50" s="49"/>
      <c r="H50" s="49"/>
      <c r="I50" s="49"/>
      <c r="J50" s="49"/>
      <c r="K50" s="51"/>
      <c r="L50" s="51"/>
      <c r="M50" s="49"/>
      <c r="N50" s="272"/>
      <c r="O50" s="272"/>
      <c r="P50" s="272"/>
      <c r="Q50" s="272"/>
      <c r="R50" s="503"/>
      <c r="S50" s="504"/>
      <c r="T50" s="504"/>
      <c r="U50" s="504"/>
      <c r="V50" s="504"/>
      <c r="W50" s="504"/>
      <c r="X50" s="504"/>
      <c r="Y50" s="504"/>
      <c r="Z50" s="504"/>
      <c r="AA50" s="504"/>
      <c r="AB50" s="504"/>
      <c r="AC50" s="504"/>
      <c r="AD50" s="504"/>
      <c r="AE50" s="504"/>
      <c r="AF50" s="509"/>
      <c r="AG50" s="509"/>
      <c r="AH50" s="522"/>
      <c r="AI50" s="526"/>
      <c r="AJ50" s="527"/>
      <c r="AK50" s="527"/>
      <c r="AL50" s="527"/>
      <c r="AM50" s="527"/>
      <c r="AN50" s="527"/>
      <c r="AO50" s="527"/>
      <c r="AP50" s="527"/>
      <c r="AQ50" s="527"/>
      <c r="AR50" s="509"/>
      <c r="AS50" s="510"/>
      <c r="AT50" s="10"/>
    </row>
    <row r="51" spans="2:58" ht="7.5" customHeight="1">
      <c r="B51" s="430"/>
      <c r="C51" s="81"/>
      <c r="D51" s="48"/>
      <c r="E51" s="49"/>
      <c r="F51" s="49"/>
      <c r="G51" s="49"/>
      <c r="H51" s="49"/>
      <c r="I51" s="49"/>
      <c r="J51" s="49"/>
      <c r="K51" s="51"/>
      <c r="L51" s="51"/>
      <c r="M51" s="49"/>
      <c r="N51" s="272"/>
      <c r="O51" s="272"/>
      <c r="P51" s="272"/>
      <c r="Q51" s="272"/>
      <c r="R51" s="503"/>
      <c r="S51" s="504"/>
      <c r="T51" s="504"/>
      <c r="U51" s="504"/>
      <c r="V51" s="504"/>
      <c r="W51" s="504"/>
      <c r="X51" s="504"/>
      <c r="Y51" s="504"/>
      <c r="Z51" s="504"/>
      <c r="AA51" s="504"/>
      <c r="AB51" s="504"/>
      <c r="AC51" s="504"/>
      <c r="AD51" s="504"/>
      <c r="AE51" s="504"/>
      <c r="AF51" s="509"/>
      <c r="AG51" s="509"/>
      <c r="AH51" s="522"/>
      <c r="AI51" s="526"/>
      <c r="AJ51" s="527"/>
      <c r="AK51" s="527"/>
      <c r="AL51" s="527"/>
      <c r="AM51" s="527"/>
      <c r="AN51" s="527"/>
      <c r="AO51" s="527"/>
      <c r="AP51" s="527"/>
      <c r="AQ51" s="527"/>
      <c r="AR51" s="509"/>
      <c r="AS51" s="510"/>
      <c r="AT51" s="10"/>
    </row>
    <row r="52" spans="2:58" ht="5.0999999999999996" customHeight="1" thickBot="1">
      <c r="B52" s="430"/>
      <c r="C52" s="81"/>
      <c r="D52" s="56"/>
      <c r="E52" s="57"/>
      <c r="F52" s="57"/>
      <c r="G52" s="57"/>
      <c r="H52" s="57"/>
      <c r="I52" s="57"/>
      <c r="J52" s="57"/>
      <c r="K52" s="57"/>
      <c r="L52" s="57"/>
      <c r="M52" s="57"/>
      <c r="N52" s="57"/>
      <c r="O52" s="57"/>
      <c r="P52" s="57"/>
      <c r="Q52" s="57"/>
      <c r="R52" s="505"/>
      <c r="S52" s="506"/>
      <c r="T52" s="506"/>
      <c r="U52" s="506"/>
      <c r="V52" s="506"/>
      <c r="W52" s="506"/>
      <c r="X52" s="506"/>
      <c r="Y52" s="506"/>
      <c r="Z52" s="506"/>
      <c r="AA52" s="506"/>
      <c r="AB52" s="506"/>
      <c r="AC52" s="506"/>
      <c r="AD52" s="506"/>
      <c r="AE52" s="506"/>
      <c r="AF52" s="511"/>
      <c r="AG52" s="511"/>
      <c r="AH52" s="523"/>
      <c r="AI52" s="528"/>
      <c r="AJ52" s="529"/>
      <c r="AK52" s="529"/>
      <c r="AL52" s="529"/>
      <c r="AM52" s="529"/>
      <c r="AN52" s="529"/>
      <c r="AO52" s="529"/>
      <c r="AP52" s="529"/>
      <c r="AQ52" s="529"/>
      <c r="AR52" s="511"/>
      <c r="AS52" s="512"/>
      <c r="AT52" s="10"/>
      <c r="BF52" s="46"/>
    </row>
    <row r="53" spans="2:58" ht="13.5" customHeight="1" thickTop="1">
      <c r="B53" s="430"/>
      <c r="C53" s="81"/>
      <c r="D53" s="283" t="s">
        <v>28</v>
      </c>
      <c r="E53" s="284"/>
      <c r="F53" s="284"/>
      <c r="G53" s="284"/>
      <c r="H53" s="284"/>
      <c r="I53" s="284"/>
      <c r="J53" s="284"/>
      <c r="K53" s="284"/>
      <c r="L53" s="284"/>
      <c r="M53" s="284"/>
      <c r="N53" s="284"/>
      <c r="O53" s="284"/>
      <c r="P53" s="284"/>
      <c r="Q53" s="284"/>
      <c r="R53" s="289" t="s">
        <v>29</v>
      </c>
      <c r="S53" s="289"/>
      <c r="T53" s="289"/>
      <c r="U53" s="289"/>
      <c r="V53" s="289"/>
      <c r="W53" s="289"/>
      <c r="X53" s="289"/>
      <c r="Y53" s="289"/>
      <c r="Z53" s="289"/>
      <c r="AA53" s="289"/>
      <c r="AB53" s="289"/>
      <c r="AC53" s="289"/>
      <c r="AD53" s="289"/>
      <c r="AE53" s="289"/>
      <c r="AF53" s="289"/>
      <c r="AG53" s="289"/>
      <c r="AH53" s="289"/>
      <c r="AI53" s="289"/>
      <c r="AJ53" s="289"/>
      <c r="AK53" s="290"/>
      <c r="AL53" s="532">
        <v>40</v>
      </c>
      <c r="AM53" s="533"/>
      <c r="AN53" s="533"/>
      <c r="AO53" s="533"/>
      <c r="AP53" s="533"/>
      <c r="AQ53" s="534"/>
      <c r="AR53" s="187" t="s">
        <v>12</v>
      </c>
      <c r="AS53" s="188"/>
      <c r="AT53" s="10"/>
      <c r="BF53" s="46"/>
    </row>
    <row r="54" spans="2:58" ht="18" customHeight="1">
      <c r="B54" s="430"/>
      <c r="C54" s="81"/>
      <c r="D54" s="285"/>
      <c r="E54" s="286"/>
      <c r="F54" s="286"/>
      <c r="G54" s="286"/>
      <c r="H54" s="286"/>
      <c r="I54" s="286"/>
      <c r="J54" s="286"/>
      <c r="K54" s="286"/>
      <c r="L54" s="286"/>
      <c r="M54" s="286"/>
      <c r="N54" s="286"/>
      <c r="O54" s="286"/>
      <c r="P54" s="286"/>
      <c r="Q54" s="286"/>
      <c r="R54" s="291"/>
      <c r="S54" s="291"/>
      <c r="T54" s="291"/>
      <c r="U54" s="291"/>
      <c r="V54" s="291"/>
      <c r="W54" s="291"/>
      <c r="X54" s="291"/>
      <c r="Y54" s="291"/>
      <c r="Z54" s="291"/>
      <c r="AA54" s="291"/>
      <c r="AB54" s="291"/>
      <c r="AC54" s="291"/>
      <c r="AD54" s="291"/>
      <c r="AE54" s="291"/>
      <c r="AF54" s="291"/>
      <c r="AG54" s="291"/>
      <c r="AH54" s="291"/>
      <c r="AI54" s="291"/>
      <c r="AJ54" s="291"/>
      <c r="AK54" s="292"/>
      <c r="AL54" s="535"/>
      <c r="AM54" s="536"/>
      <c r="AN54" s="536"/>
      <c r="AO54" s="536"/>
      <c r="AP54" s="536"/>
      <c r="AQ54" s="537"/>
      <c r="AR54" s="189"/>
      <c r="AS54" s="190"/>
      <c r="AT54" s="10"/>
      <c r="BF54" s="46"/>
    </row>
    <row r="55" spans="2:58" ht="12.6" customHeight="1" thickBot="1">
      <c r="B55" s="430"/>
      <c r="C55" s="81"/>
      <c r="D55" s="287"/>
      <c r="E55" s="288"/>
      <c r="F55" s="288"/>
      <c r="G55" s="288"/>
      <c r="H55" s="288"/>
      <c r="I55" s="288"/>
      <c r="J55" s="288"/>
      <c r="K55" s="288"/>
      <c r="L55" s="288"/>
      <c r="M55" s="288"/>
      <c r="N55" s="288"/>
      <c r="O55" s="288"/>
      <c r="P55" s="288"/>
      <c r="Q55" s="288"/>
      <c r="R55" s="293"/>
      <c r="S55" s="293"/>
      <c r="T55" s="293"/>
      <c r="U55" s="293"/>
      <c r="V55" s="293"/>
      <c r="W55" s="293"/>
      <c r="X55" s="293"/>
      <c r="Y55" s="293"/>
      <c r="Z55" s="293"/>
      <c r="AA55" s="293"/>
      <c r="AB55" s="293"/>
      <c r="AC55" s="293"/>
      <c r="AD55" s="293"/>
      <c r="AE55" s="293"/>
      <c r="AF55" s="293"/>
      <c r="AG55" s="293"/>
      <c r="AH55" s="293"/>
      <c r="AI55" s="293"/>
      <c r="AJ55" s="293"/>
      <c r="AK55" s="294"/>
      <c r="AL55" s="538"/>
      <c r="AM55" s="539"/>
      <c r="AN55" s="539"/>
      <c r="AO55" s="539"/>
      <c r="AP55" s="539"/>
      <c r="AQ55" s="540"/>
      <c r="AR55" s="191"/>
      <c r="AS55" s="192"/>
      <c r="AT55" s="11"/>
      <c r="BF55" s="46"/>
    </row>
    <row r="56" spans="2:58" ht="18" customHeight="1">
      <c r="B56" s="430"/>
      <c r="C56" s="437" t="s">
        <v>30</v>
      </c>
      <c r="D56" s="438"/>
      <c r="E56" s="438"/>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c r="AE56" s="438"/>
      <c r="AF56" s="438"/>
      <c r="AG56" s="438"/>
      <c r="AH56" s="438"/>
      <c r="AI56" s="438"/>
      <c r="AJ56" s="438"/>
      <c r="AK56" s="438"/>
      <c r="AL56" s="438"/>
      <c r="AM56" s="438"/>
      <c r="AN56" s="438"/>
      <c r="AO56" s="438"/>
      <c r="AP56" s="438"/>
      <c r="AQ56" s="438"/>
      <c r="AR56" s="438"/>
      <c r="AS56" s="439"/>
      <c r="AT56" s="11"/>
      <c r="BF56" s="46"/>
    </row>
    <row r="57" spans="2:58" ht="18" customHeight="1">
      <c r="B57" s="430"/>
      <c r="C57" s="263"/>
      <c r="D57" s="205" t="s">
        <v>31</v>
      </c>
      <c r="E57" s="206"/>
      <c r="F57" s="206"/>
      <c r="G57" s="206"/>
      <c r="H57" s="206"/>
      <c r="I57" s="206"/>
      <c r="J57" s="206"/>
      <c r="K57" s="206"/>
      <c r="L57" s="206"/>
      <c r="M57" s="206"/>
      <c r="N57" s="258"/>
      <c r="O57" s="205" t="s">
        <v>32</v>
      </c>
      <c r="P57" s="206"/>
      <c r="Q57" s="206"/>
      <c r="R57" s="206"/>
      <c r="S57" s="206"/>
      <c r="T57" s="206"/>
      <c r="U57" s="206"/>
      <c r="V57" s="206"/>
      <c r="W57" s="206"/>
      <c r="X57" s="206"/>
      <c r="Y57" s="206"/>
      <c r="Z57" s="206"/>
      <c r="AA57" s="206"/>
      <c r="AB57" s="206"/>
      <c r="AC57" s="206"/>
      <c r="AD57" s="258"/>
      <c r="AE57" s="205" t="s">
        <v>33</v>
      </c>
      <c r="AF57" s="206"/>
      <c r="AG57" s="206"/>
      <c r="AH57" s="206"/>
      <c r="AI57" s="206"/>
      <c r="AJ57" s="205" t="s">
        <v>34</v>
      </c>
      <c r="AK57" s="206"/>
      <c r="AL57" s="206"/>
      <c r="AM57" s="206"/>
      <c r="AN57" s="206"/>
      <c r="AO57" s="206"/>
      <c r="AP57" s="206"/>
      <c r="AQ57" s="206"/>
      <c r="AR57" s="206"/>
      <c r="AS57" s="207"/>
      <c r="AT57" s="11"/>
      <c r="BF57" s="46"/>
    </row>
    <row r="58" spans="2:58" ht="18" customHeight="1">
      <c r="B58" s="430"/>
      <c r="C58" s="263"/>
      <c r="D58" s="208" t="s">
        <v>35</v>
      </c>
      <c r="E58" s="209"/>
      <c r="F58" s="209"/>
      <c r="G58" s="209"/>
      <c r="H58" s="209"/>
      <c r="I58" s="209"/>
      <c r="J58" s="209"/>
      <c r="K58" s="209"/>
      <c r="L58" s="209"/>
      <c r="M58" s="209"/>
      <c r="N58" s="210"/>
      <c r="O58" s="208" t="s">
        <v>36</v>
      </c>
      <c r="P58" s="209"/>
      <c r="Q58" s="209"/>
      <c r="R58" s="209"/>
      <c r="S58" s="209"/>
      <c r="T58" s="209"/>
      <c r="U58" s="209"/>
      <c r="V58" s="209"/>
      <c r="W58" s="209"/>
      <c r="X58" s="209"/>
      <c r="Y58" s="209"/>
      <c r="Z58" s="209"/>
      <c r="AA58" s="209"/>
      <c r="AB58" s="209"/>
      <c r="AC58" s="209"/>
      <c r="AD58" s="210"/>
      <c r="AE58" s="217" t="s">
        <v>37</v>
      </c>
      <c r="AF58" s="218"/>
      <c r="AG58" s="218"/>
      <c r="AH58" s="218"/>
      <c r="AI58" s="218"/>
      <c r="AJ58" s="551">
        <v>3</v>
      </c>
      <c r="AK58" s="552"/>
      <c r="AL58" s="552"/>
      <c r="AM58" s="552"/>
      <c r="AN58" s="552"/>
      <c r="AO58" s="541" t="s">
        <v>38</v>
      </c>
      <c r="AP58" s="541"/>
      <c r="AQ58" s="541"/>
      <c r="AR58" s="541"/>
      <c r="AS58" s="542"/>
      <c r="AT58" s="11"/>
      <c r="BF58" s="46"/>
    </row>
    <row r="59" spans="2:58" ht="18" customHeight="1">
      <c r="B59" s="430"/>
      <c r="C59" s="263"/>
      <c r="D59" s="211"/>
      <c r="E59" s="212"/>
      <c r="F59" s="212"/>
      <c r="G59" s="212"/>
      <c r="H59" s="212"/>
      <c r="I59" s="212"/>
      <c r="J59" s="212"/>
      <c r="K59" s="212"/>
      <c r="L59" s="212"/>
      <c r="M59" s="212"/>
      <c r="N59" s="213"/>
      <c r="O59" s="211"/>
      <c r="P59" s="212"/>
      <c r="Q59" s="212"/>
      <c r="R59" s="212"/>
      <c r="S59" s="212"/>
      <c r="T59" s="212"/>
      <c r="U59" s="212"/>
      <c r="V59" s="212"/>
      <c r="W59" s="212"/>
      <c r="X59" s="212"/>
      <c r="Y59" s="212"/>
      <c r="Z59" s="212"/>
      <c r="AA59" s="212"/>
      <c r="AB59" s="212"/>
      <c r="AC59" s="212"/>
      <c r="AD59" s="213"/>
      <c r="AE59" s="254" t="s">
        <v>39</v>
      </c>
      <c r="AF59" s="255"/>
      <c r="AG59" s="255"/>
      <c r="AH59" s="255"/>
      <c r="AI59" s="255"/>
      <c r="AJ59" s="543">
        <v>2</v>
      </c>
      <c r="AK59" s="544"/>
      <c r="AL59" s="544"/>
      <c r="AM59" s="544"/>
      <c r="AN59" s="544"/>
      <c r="AO59" s="545" t="s">
        <v>38</v>
      </c>
      <c r="AP59" s="545"/>
      <c r="AQ59" s="545"/>
      <c r="AR59" s="545"/>
      <c r="AS59" s="546"/>
      <c r="AT59" s="11"/>
      <c r="BF59" s="46"/>
    </row>
    <row r="60" spans="2:58" ht="18" customHeight="1">
      <c r="B60" s="430"/>
      <c r="C60" s="263"/>
      <c r="D60" s="211"/>
      <c r="E60" s="212"/>
      <c r="F60" s="212"/>
      <c r="G60" s="212"/>
      <c r="H60" s="212"/>
      <c r="I60" s="212"/>
      <c r="J60" s="212"/>
      <c r="K60" s="212"/>
      <c r="L60" s="212"/>
      <c r="M60" s="212"/>
      <c r="N60" s="213"/>
      <c r="O60" s="214"/>
      <c r="P60" s="215"/>
      <c r="Q60" s="215"/>
      <c r="R60" s="215"/>
      <c r="S60" s="215"/>
      <c r="T60" s="215"/>
      <c r="U60" s="215"/>
      <c r="V60" s="215"/>
      <c r="W60" s="215"/>
      <c r="X60" s="215"/>
      <c r="Y60" s="215"/>
      <c r="Z60" s="215"/>
      <c r="AA60" s="215"/>
      <c r="AB60" s="215"/>
      <c r="AC60" s="215"/>
      <c r="AD60" s="216"/>
      <c r="AE60" s="332" t="s">
        <v>40</v>
      </c>
      <c r="AF60" s="333"/>
      <c r="AG60" s="333"/>
      <c r="AH60" s="333"/>
      <c r="AI60" s="333"/>
      <c r="AJ60" s="547">
        <v>0</v>
      </c>
      <c r="AK60" s="548"/>
      <c r="AL60" s="548"/>
      <c r="AM60" s="548"/>
      <c r="AN60" s="548"/>
      <c r="AO60" s="549" t="s">
        <v>38</v>
      </c>
      <c r="AP60" s="549"/>
      <c r="AQ60" s="549"/>
      <c r="AR60" s="549"/>
      <c r="AS60" s="550"/>
      <c r="AT60" s="11"/>
      <c r="BF60" s="46"/>
    </row>
    <row r="61" spans="2:58" ht="18" customHeight="1">
      <c r="B61" s="430"/>
      <c r="C61" s="263"/>
      <c r="D61" s="211"/>
      <c r="E61" s="212"/>
      <c r="F61" s="212"/>
      <c r="G61" s="212"/>
      <c r="H61" s="212"/>
      <c r="I61" s="212"/>
      <c r="J61" s="212"/>
      <c r="K61" s="212"/>
      <c r="L61" s="212"/>
      <c r="M61" s="212"/>
      <c r="N61" s="213"/>
      <c r="O61" s="208" t="s">
        <v>41</v>
      </c>
      <c r="P61" s="209"/>
      <c r="Q61" s="209"/>
      <c r="R61" s="209"/>
      <c r="S61" s="209"/>
      <c r="T61" s="209"/>
      <c r="U61" s="209"/>
      <c r="V61" s="209"/>
      <c r="W61" s="209"/>
      <c r="X61" s="209"/>
      <c r="Y61" s="209"/>
      <c r="Z61" s="209"/>
      <c r="AA61" s="209"/>
      <c r="AB61" s="209"/>
      <c r="AC61" s="209"/>
      <c r="AD61" s="210"/>
      <c r="AE61" s="217" t="s">
        <v>37</v>
      </c>
      <c r="AF61" s="218"/>
      <c r="AG61" s="218"/>
      <c r="AH61" s="218"/>
      <c r="AI61" s="218"/>
      <c r="AJ61" s="551">
        <v>0</v>
      </c>
      <c r="AK61" s="552"/>
      <c r="AL61" s="552"/>
      <c r="AM61" s="552"/>
      <c r="AN61" s="552"/>
      <c r="AO61" s="541" t="s">
        <v>38</v>
      </c>
      <c r="AP61" s="541"/>
      <c r="AQ61" s="541"/>
      <c r="AR61" s="541"/>
      <c r="AS61" s="542"/>
      <c r="AT61" s="11"/>
    </row>
    <row r="62" spans="2:58" ht="18" customHeight="1">
      <c r="B62" s="430"/>
      <c r="C62" s="263"/>
      <c r="D62" s="211"/>
      <c r="E62" s="212"/>
      <c r="F62" s="212"/>
      <c r="G62" s="212"/>
      <c r="H62" s="212"/>
      <c r="I62" s="212"/>
      <c r="J62" s="212"/>
      <c r="K62" s="212"/>
      <c r="L62" s="212"/>
      <c r="M62" s="212"/>
      <c r="N62" s="213"/>
      <c r="O62" s="211"/>
      <c r="P62" s="212"/>
      <c r="Q62" s="212"/>
      <c r="R62" s="212"/>
      <c r="S62" s="212"/>
      <c r="T62" s="212"/>
      <c r="U62" s="212"/>
      <c r="V62" s="212"/>
      <c r="W62" s="212"/>
      <c r="X62" s="212"/>
      <c r="Y62" s="212"/>
      <c r="Z62" s="212"/>
      <c r="AA62" s="212"/>
      <c r="AB62" s="212"/>
      <c r="AC62" s="212"/>
      <c r="AD62" s="213"/>
      <c r="AE62" s="254" t="s">
        <v>39</v>
      </c>
      <c r="AF62" s="255"/>
      <c r="AG62" s="255"/>
      <c r="AH62" s="255"/>
      <c r="AI62" s="255"/>
      <c r="AJ62" s="543">
        <v>0</v>
      </c>
      <c r="AK62" s="544"/>
      <c r="AL62" s="544"/>
      <c r="AM62" s="544"/>
      <c r="AN62" s="544"/>
      <c r="AO62" s="545" t="s">
        <v>38</v>
      </c>
      <c r="AP62" s="545"/>
      <c r="AQ62" s="545"/>
      <c r="AR62" s="545"/>
      <c r="AS62" s="546"/>
      <c r="AT62" s="11"/>
    </row>
    <row r="63" spans="2:58" ht="18" customHeight="1">
      <c r="B63" s="430"/>
      <c r="C63" s="263"/>
      <c r="D63" s="214"/>
      <c r="E63" s="215"/>
      <c r="F63" s="215"/>
      <c r="G63" s="215"/>
      <c r="H63" s="215"/>
      <c r="I63" s="215"/>
      <c r="J63" s="215"/>
      <c r="K63" s="215"/>
      <c r="L63" s="215"/>
      <c r="M63" s="215"/>
      <c r="N63" s="216"/>
      <c r="O63" s="214"/>
      <c r="P63" s="215"/>
      <c r="Q63" s="215"/>
      <c r="R63" s="215"/>
      <c r="S63" s="215"/>
      <c r="T63" s="215"/>
      <c r="U63" s="215"/>
      <c r="V63" s="215"/>
      <c r="W63" s="215"/>
      <c r="X63" s="215"/>
      <c r="Y63" s="215"/>
      <c r="Z63" s="215"/>
      <c r="AA63" s="215"/>
      <c r="AB63" s="215"/>
      <c r="AC63" s="215"/>
      <c r="AD63" s="216"/>
      <c r="AE63" s="332" t="s">
        <v>40</v>
      </c>
      <c r="AF63" s="333"/>
      <c r="AG63" s="333"/>
      <c r="AH63" s="333"/>
      <c r="AI63" s="333"/>
      <c r="AJ63" s="547">
        <v>0</v>
      </c>
      <c r="AK63" s="548"/>
      <c r="AL63" s="548"/>
      <c r="AM63" s="548"/>
      <c r="AN63" s="548"/>
      <c r="AO63" s="549" t="s">
        <v>38</v>
      </c>
      <c r="AP63" s="549"/>
      <c r="AQ63" s="549"/>
      <c r="AR63" s="549"/>
      <c r="AS63" s="550"/>
      <c r="AT63" s="11"/>
    </row>
    <row r="64" spans="2:58" ht="22.5" customHeight="1">
      <c r="B64" s="430"/>
      <c r="C64" s="263"/>
      <c r="D64" s="261" t="s">
        <v>42</v>
      </c>
      <c r="E64" s="262"/>
      <c r="F64" s="262"/>
      <c r="G64" s="262"/>
      <c r="H64" s="262"/>
      <c r="I64" s="262"/>
      <c r="J64" s="262"/>
      <c r="K64" s="262"/>
      <c r="L64" s="262"/>
      <c r="M64" s="262"/>
      <c r="N64" s="263"/>
      <c r="O64" s="217" t="s">
        <v>36</v>
      </c>
      <c r="P64" s="218"/>
      <c r="Q64" s="218"/>
      <c r="R64" s="218"/>
      <c r="S64" s="218"/>
      <c r="T64" s="218"/>
      <c r="U64" s="218"/>
      <c r="V64" s="218"/>
      <c r="W64" s="218"/>
      <c r="X64" s="218"/>
      <c r="Y64" s="218"/>
      <c r="Z64" s="218"/>
      <c r="AA64" s="218"/>
      <c r="AB64" s="218"/>
      <c r="AC64" s="218"/>
      <c r="AD64" s="267"/>
      <c r="AE64" s="217" t="s">
        <v>43</v>
      </c>
      <c r="AF64" s="218"/>
      <c r="AG64" s="218"/>
      <c r="AH64" s="218"/>
      <c r="AI64" s="218"/>
      <c r="AJ64" s="551">
        <v>0</v>
      </c>
      <c r="AK64" s="552"/>
      <c r="AL64" s="552"/>
      <c r="AM64" s="552"/>
      <c r="AN64" s="552"/>
      <c r="AO64" s="541" t="s">
        <v>38</v>
      </c>
      <c r="AP64" s="541"/>
      <c r="AQ64" s="541"/>
      <c r="AR64" s="541"/>
      <c r="AS64" s="542"/>
      <c r="AT64" s="13"/>
    </row>
    <row r="65" spans="2:49" ht="21.75" customHeight="1" thickBot="1">
      <c r="B65" s="431"/>
      <c r="C65" s="266"/>
      <c r="D65" s="264"/>
      <c r="E65" s="265"/>
      <c r="F65" s="265"/>
      <c r="G65" s="265"/>
      <c r="H65" s="265"/>
      <c r="I65" s="265"/>
      <c r="J65" s="265"/>
      <c r="K65" s="265"/>
      <c r="L65" s="265"/>
      <c r="M65" s="265"/>
      <c r="N65" s="266"/>
      <c r="O65" s="443" t="s">
        <v>41</v>
      </c>
      <c r="P65" s="444"/>
      <c r="Q65" s="444"/>
      <c r="R65" s="444"/>
      <c r="S65" s="444"/>
      <c r="T65" s="444"/>
      <c r="U65" s="444"/>
      <c r="V65" s="444"/>
      <c r="W65" s="444"/>
      <c r="X65" s="444"/>
      <c r="Y65" s="444"/>
      <c r="Z65" s="444"/>
      <c r="AA65" s="444"/>
      <c r="AB65" s="444"/>
      <c r="AC65" s="444"/>
      <c r="AD65" s="445"/>
      <c r="AE65" s="264" t="s">
        <v>44</v>
      </c>
      <c r="AF65" s="265"/>
      <c r="AG65" s="265"/>
      <c r="AH65" s="265"/>
      <c r="AI65" s="265"/>
      <c r="AJ65" s="553">
        <v>0</v>
      </c>
      <c r="AK65" s="554"/>
      <c r="AL65" s="554"/>
      <c r="AM65" s="554"/>
      <c r="AN65" s="554"/>
      <c r="AO65" s="555" t="s">
        <v>38</v>
      </c>
      <c r="AP65" s="555"/>
      <c r="AQ65" s="555"/>
      <c r="AR65" s="555"/>
      <c r="AS65" s="556"/>
      <c r="AT65" s="21"/>
    </row>
    <row r="66" spans="2:49" ht="5.0999999999999996" customHeight="1" thickBot="1">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8"/>
      <c r="AF66" s="8"/>
      <c r="AG66" s="8"/>
      <c r="AH66" s="8"/>
      <c r="AI66" s="8"/>
      <c r="AJ66" s="20"/>
      <c r="AK66" s="20"/>
      <c r="AL66" s="20"/>
      <c r="AM66" s="20"/>
      <c r="AN66" s="20"/>
      <c r="AO66" s="9"/>
      <c r="AP66" s="9"/>
      <c r="AQ66" s="9"/>
      <c r="AR66" s="9"/>
      <c r="AS66" s="9"/>
      <c r="AT66" s="13"/>
    </row>
    <row r="67" spans="2:49" ht="21" customHeight="1">
      <c r="B67" s="446" t="s">
        <v>45</v>
      </c>
      <c r="C67" s="386" t="s">
        <v>46</v>
      </c>
      <c r="D67" s="387"/>
      <c r="E67" s="387"/>
      <c r="F67" s="387"/>
      <c r="G67" s="387"/>
      <c r="H67" s="387"/>
      <c r="I67" s="387"/>
      <c r="J67" s="387"/>
      <c r="K67" s="387"/>
      <c r="L67" s="387"/>
      <c r="M67" s="387"/>
      <c r="N67" s="388"/>
      <c r="O67" s="557" t="s">
        <v>47</v>
      </c>
      <c r="P67" s="296"/>
      <c r="Q67" s="307" t="s">
        <v>48</v>
      </c>
      <c r="R67" s="308"/>
      <c r="S67" s="308"/>
      <c r="T67" s="308"/>
      <c r="U67" s="308"/>
      <c r="V67" s="308"/>
      <c r="W67" s="308"/>
      <c r="X67" s="308"/>
      <c r="Y67" s="308"/>
      <c r="Z67" s="309"/>
      <c r="AA67" s="316" t="s">
        <v>49</v>
      </c>
      <c r="AB67" s="317"/>
      <c r="AC67" s="317"/>
      <c r="AD67" s="317"/>
      <c r="AE67" s="317"/>
      <c r="AF67" s="317"/>
      <c r="AG67" s="317"/>
      <c r="AH67" s="317"/>
      <c r="AI67" s="318"/>
      <c r="AJ67" s="472" t="s">
        <v>50</v>
      </c>
      <c r="AK67" s="473"/>
      <c r="AL67" s="473"/>
      <c r="AM67" s="473"/>
      <c r="AN67" s="473"/>
      <c r="AO67" s="473"/>
      <c r="AP67" s="473"/>
      <c r="AQ67" s="473"/>
      <c r="AR67" s="473"/>
      <c r="AS67" s="474"/>
      <c r="AT67" s="21"/>
      <c r="AW67" s="3"/>
    </row>
    <row r="68" spans="2:49" ht="16.149999999999999" customHeight="1">
      <c r="B68" s="447"/>
      <c r="C68" s="303"/>
      <c r="D68" s="304"/>
      <c r="E68" s="304"/>
      <c r="F68" s="304"/>
      <c r="G68" s="304"/>
      <c r="H68" s="304"/>
      <c r="I68" s="304"/>
      <c r="J68" s="304"/>
      <c r="K68" s="304"/>
      <c r="L68" s="304"/>
      <c r="M68" s="304"/>
      <c r="N68" s="389"/>
      <c r="O68" s="297"/>
      <c r="P68" s="298"/>
      <c r="Q68" s="558">
        <v>713.73912169175799</v>
      </c>
      <c r="R68" s="559"/>
      <c r="S68" s="559"/>
      <c r="T68" s="559"/>
      <c r="U68" s="559"/>
      <c r="V68" s="559"/>
      <c r="W68" s="559"/>
      <c r="X68" s="559"/>
      <c r="Y68" s="559"/>
      <c r="Z68" s="560"/>
      <c r="AA68" s="564">
        <v>19891.162439315998</v>
      </c>
      <c r="AB68" s="565"/>
      <c r="AC68" s="565"/>
      <c r="AD68" s="565"/>
      <c r="AE68" s="565"/>
      <c r="AF68" s="565"/>
      <c r="AG68" s="565"/>
      <c r="AH68" s="565"/>
      <c r="AI68" s="566"/>
      <c r="AJ68" s="570">
        <f>IF(AND(Q68&gt;0,AA68&gt;0),Q68/AA68,0)</f>
        <v>3.5882222764468133E-2</v>
      </c>
      <c r="AK68" s="571"/>
      <c r="AL68" s="571"/>
      <c r="AM68" s="571"/>
      <c r="AN68" s="571"/>
      <c r="AO68" s="571"/>
      <c r="AP68" s="571"/>
      <c r="AQ68" s="406" t="s">
        <v>51</v>
      </c>
      <c r="AR68" s="406"/>
      <c r="AS68" s="407"/>
      <c r="AT68" s="13"/>
      <c r="AU68" s="1" t="s">
        <v>52</v>
      </c>
      <c r="AW68" s="3"/>
    </row>
    <row r="69" spans="2:49" ht="12" customHeight="1">
      <c r="B69" s="447"/>
      <c r="C69" s="303"/>
      <c r="D69" s="304"/>
      <c r="E69" s="304"/>
      <c r="F69" s="304"/>
      <c r="G69" s="304"/>
      <c r="H69" s="304"/>
      <c r="I69" s="304"/>
      <c r="J69" s="304"/>
      <c r="K69" s="304"/>
      <c r="L69" s="304"/>
      <c r="M69" s="304"/>
      <c r="N69" s="389"/>
      <c r="O69" s="299"/>
      <c r="P69" s="300"/>
      <c r="Q69" s="561"/>
      <c r="R69" s="562"/>
      <c r="S69" s="562"/>
      <c r="T69" s="562"/>
      <c r="U69" s="562"/>
      <c r="V69" s="562"/>
      <c r="W69" s="562"/>
      <c r="X69" s="562"/>
      <c r="Y69" s="562"/>
      <c r="Z69" s="563"/>
      <c r="AA69" s="567"/>
      <c r="AB69" s="568"/>
      <c r="AC69" s="568"/>
      <c r="AD69" s="568"/>
      <c r="AE69" s="568"/>
      <c r="AF69" s="568"/>
      <c r="AG69" s="568"/>
      <c r="AH69" s="568"/>
      <c r="AI69" s="569"/>
      <c r="AJ69" s="572"/>
      <c r="AK69" s="573"/>
      <c r="AL69" s="573"/>
      <c r="AM69" s="573"/>
      <c r="AN69" s="573"/>
      <c r="AO69" s="573"/>
      <c r="AP69" s="573"/>
      <c r="AQ69" s="408"/>
      <c r="AR69" s="408"/>
      <c r="AS69" s="409"/>
      <c r="AT69" s="13"/>
      <c r="AW69" s="3"/>
    </row>
    <row r="70" spans="2:49" ht="21" customHeight="1">
      <c r="B70" s="447"/>
      <c r="C70" s="303"/>
      <c r="D70" s="304"/>
      <c r="E70" s="304"/>
      <c r="F70" s="304"/>
      <c r="G70" s="304"/>
      <c r="H70" s="304"/>
      <c r="I70" s="304"/>
      <c r="J70" s="304"/>
      <c r="K70" s="304"/>
      <c r="L70" s="304"/>
      <c r="M70" s="304"/>
      <c r="N70" s="389"/>
      <c r="O70" s="301" t="s">
        <v>53</v>
      </c>
      <c r="P70" s="302"/>
      <c r="Q70" s="325" t="s">
        <v>48</v>
      </c>
      <c r="R70" s="326"/>
      <c r="S70" s="326"/>
      <c r="T70" s="326"/>
      <c r="U70" s="326"/>
      <c r="V70" s="326"/>
      <c r="W70" s="326"/>
      <c r="X70" s="326"/>
      <c r="Y70" s="326"/>
      <c r="Z70" s="327"/>
      <c r="AA70" s="242" t="s">
        <v>49</v>
      </c>
      <c r="AB70" s="241"/>
      <c r="AC70" s="241"/>
      <c r="AD70" s="241"/>
      <c r="AE70" s="241"/>
      <c r="AF70" s="241"/>
      <c r="AG70" s="241"/>
      <c r="AH70" s="241"/>
      <c r="AI70" s="328"/>
      <c r="AJ70" s="399" t="s">
        <v>54</v>
      </c>
      <c r="AK70" s="400"/>
      <c r="AL70" s="400"/>
      <c r="AM70" s="400"/>
      <c r="AN70" s="400"/>
      <c r="AO70" s="400"/>
      <c r="AP70" s="400"/>
      <c r="AQ70" s="400"/>
      <c r="AR70" s="400"/>
      <c r="AS70" s="401"/>
      <c r="AT70" s="16"/>
      <c r="AW70" s="4"/>
    </row>
    <row r="71" spans="2:49" ht="15.4" customHeight="1">
      <c r="B71" s="447"/>
      <c r="C71" s="303"/>
      <c r="D71" s="304"/>
      <c r="E71" s="304"/>
      <c r="F71" s="304"/>
      <c r="G71" s="304"/>
      <c r="H71" s="304"/>
      <c r="I71" s="304"/>
      <c r="J71" s="304"/>
      <c r="K71" s="304"/>
      <c r="L71" s="304"/>
      <c r="M71" s="304"/>
      <c r="N71" s="389"/>
      <c r="O71" s="303"/>
      <c r="P71" s="304"/>
      <c r="Q71" s="558">
        <v>674.511746959736</v>
      </c>
      <c r="R71" s="559"/>
      <c r="S71" s="559"/>
      <c r="T71" s="559"/>
      <c r="U71" s="559"/>
      <c r="V71" s="559"/>
      <c r="W71" s="559"/>
      <c r="X71" s="559"/>
      <c r="Y71" s="559"/>
      <c r="Z71" s="560"/>
      <c r="AA71" s="564">
        <v>20394.647012534198</v>
      </c>
      <c r="AB71" s="565"/>
      <c r="AC71" s="565"/>
      <c r="AD71" s="565"/>
      <c r="AE71" s="565"/>
      <c r="AF71" s="565"/>
      <c r="AG71" s="565"/>
      <c r="AH71" s="565"/>
      <c r="AI71" s="566"/>
      <c r="AJ71" s="570">
        <f>IF(AND(Q71&gt;0,AA71&gt;0),Q71/AA71,0)</f>
        <v>3.3072979715961383E-2</v>
      </c>
      <c r="AK71" s="571"/>
      <c r="AL71" s="571"/>
      <c r="AM71" s="571"/>
      <c r="AN71" s="571"/>
      <c r="AO71" s="571"/>
      <c r="AP71" s="571"/>
      <c r="AQ71" s="406" t="s">
        <v>51</v>
      </c>
      <c r="AR71" s="406"/>
      <c r="AS71" s="407"/>
      <c r="AT71" s="13"/>
      <c r="AU71" s="1" t="s">
        <v>52</v>
      </c>
      <c r="AW71" s="3"/>
    </row>
    <row r="72" spans="2:49" ht="15.4" customHeight="1" thickBot="1">
      <c r="B72" s="447"/>
      <c r="C72" s="305"/>
      <c r="D72" s="306"/>
      <c r="E72" s="306"/>
      <c r="F72" s="306"/>
      <c r="G72" s="306"/>
      <c r="H72" s="306"/>
      <c r="I72" s="306"/>
      <c r="J72" s="306"/>
      <c r="K72" s="306"/>
      <c r="L72" s="306"/>
      <c r="M72" s="306"/>
      <c r="N72" s="390"/>
      <c r="O72" s="305"/>
      <c r="P72" s="306"/>
      <c r="Q72" s="561"/>
      <c r="R72" s="562"/>
      <c r="S72" s="562"/>
      <c r="T72" s="562"/>
      <c r="U72" s="562"/>
      <c r="V72" s="562"/>
      <c r="W72" s="562"/>
      <c r="X72" s="562"/>
      <c r="Y72" s="562"/>
      <c r="Z72" s="563"/>
      <c r="AA72" s="578"/>
      <c r="AB72" s="579"/>
      <c r="AC72" s="579"/>
      <c r="AD72" s="579"/>
      <c r="AE72" s="579"/>
      <c r="AF72" s="579"/>
      <c r="AG72" s="579"/>
      <c r="AH72" s="579"/>
      <c r="AI72" s="580"/>
      <c r="AJ72" s="572"/>
      <c r="AK72" s="573"/>
      <c r="AL72" s="573"/>
      <c r="AM72" s="573"/>
      <c r="AN72" s="573"/>
      <c r="AO72" s="573"/>
      <c r="AP72" s="573"/>
      <c r="AQ72" s="408"/>
      <c r="AR72" s="408"/>
      <c r="AS72" s="409"/>
      <c r="AT72" s="13"/>
      <c r="AW72" s="3"/>
    </row>
    <row r="73" spans="2:49" ht="18" customHeight="1">
      <c r="B73" s="447"/>
      <c r="C73" s="378" t="s">
        <v>55</v>
      </c>
      <c r="D73" s="378"/>
      <c r="E73" s="378"/>
      <c r="F73" s="378"/>
      <c r="G73" s="378"/>
      <c r="H73" s="378"/>
      <c r="I73" s="378"/>
      <c r="J73" s="378"/>
      <c r="K73" s="378"/>
      <c r="L73" s="378"/>
      <c r="M73" s="378"/>
      <c r="N73" s="379"/>
      <c r="O73" s="395" t="s">
        <v>56</v>
      </c>
      <c r="P73" s="384"/>
      <c r="Q73" s="384"/>
      <c r="R73" s="384"/>
      <c r="S73" s="384"/>
      <c r="T73" s="384"/>
      <c r="U73" s="384" t="s">
        <v>43</v>
      </c>
      <c r="V73" s="384" t="s">
        <v>57</v>
      </c>
      <c r="W73" s="384"/>
      <c r="X73" s="384"/>
      <c r="Y73" s="384"/>
      <c r="Z73" s="384"/>
      <c r="AA73" s="384"/>
      <c r="AB73" s="384"/>
      <c r="AC73" s="384"/>
      <c r="AD73" s="382" t="s">
        <v>58</v>
      </c>
      <c r="AE73" s="382"/>
      <c r="AF73" s="384" t="s">
        <v>59</v>
      </c>
      <c r="AG73" s="384"/>
      <c r="AH73" s="384"/>
      <c r="AI73" s="384"/>
      <c r="AJ73" s="242" t="s">
        <v>60</v>
      </c>
      <c r="AK73" s="241"/>
      <c r="AL73" s="241"/>
      <c r="AM73" s="241"/>
      <c r="AN73" s="241"/>
      <c r="AO73" s="241"/>
      <c r="AP73" s="241"/>
      <c r="AQ73" s="241"/>
      <c r="AR73" s="241"/>
      <c r="AS73" s="243"/>
      <c r="AT73" s="6"/>
      <c r="AU73" s="22" t="s">
        <v>61</v>
      </c>
    </row>
    <row r="74" spans="2:49" ht="38.450000000000003" customHeight="1" thickBot="1">
      <c r="B74" s="447"/>
      <c r="C74" s="380"/>
      <c r="D74" s="380"/>
      <c r="E74" s="380"/>
      <c r="F74" s="380"/>
      <c r="G74" s="380"/>
      <c r="H74" s="380"/>
      <c r="I74" s="380"/>
      <c r="J74" s="380"/>
      <c r="K74" s="380"/>
      <c r="L74" s="380"/>
      <c r="M74" s="380"/>
      <c r="N74" s="381"/>
      <c r="O74" s="396"/>
      <c r="P74" s="385"/>
      <c r="Q74" s="385"/>
      <c r="R74" s="385"/>
      <c r="S74" s="385"/>
      <c r="T74" s="385"/>
      <c r="U74" s="385"/>
      <c r="V74" s="385"/>
      <c r="W74" s="385"/>
      <c r="X74" s="385"/>
      <c r="Y74" s="385"/>
      <c r="Z74" s="385"/>
      <c r="AA74" s="385"/>
      <c r="AB74" s="385"/>
      <c r="AC74" s="385"/>
      <c r="AD74" s="383"/>
      <c r="AE74" s="383"/>
      <c r="AF74" s="385"/>
      <c r="AG74" s="385"/>
      <c r="AH74" s="385"/>
      <c r="AI74" s="385"/>
      <c r="AJ74" s="574">
        <f>IFERROR((AJ68-AJ71)*(AL53),"")</f>
        <v>0.11236972194027001</v>
      </c>
      <c r="AK74" s="575"/>
      <c r="AL74" s="575"/>
      <c r="AM74" s="575"/>
      <c r="AN74" s="575"/>
      <c r="AO74" s="575"/>
      <c r="AP74" s="575"/>
      <c r="AQ74" s="470" t="s">
        <v>62</v>
      </c>
      <c r="AR74" s="470"/>
      <c r="AS74" s="471"/>
      <c r="AT74" s="6"/>
      <c r="AU74" s="43" t="e">
        <f>(Z68/AJ68-Z71/AJ71)*#REF!</f>
        <v>#REF!</v>
      </c>
    </row>
    <row r="75" spans="2:49" ht="17.25" customHeight="1">
      <c r="B75" s="447"/>
      <c r="C75" s="459" t="s">
        <v>63</v>
      </c>
      <c r="D75" s="459"/>
      <c r="E75" s="459"/>
      <c r="F75" s="459"/>
      <c r="G75" s="459"/>
      <c r="H75" s="459"/>
      <c r="I75" s="459"/>
      <c r="J75" s="459"/>
      <c r="K75" s="459"/>
      <c r="L75" s="459"/>
      <c r="M75" s="459"/>
      <c r="N75" s="460"/>
      <c r="O75" s="463" t="s">
        <v>64</v>
      </c>
      <c r="P75" s="358"/>
      <c r="Q75" s="358"/>
      <c r="R75" s="354" t="s">
        <v>57</v>
      </c>
      <c r="S75" s="354"/>
      <c r="T75" s="354"/>
      <c r="U75" s="354"/>
      <c r="V75" s="354"/>
      <c r="W75" s="354"/>
      <c r="X75" s="354" t="s">
        <v>65</v>
      </c>
      <c r="Y75" s="354"/>
      <c r="Z75" s="354" t="s">
        <v>66</v>
      </c>
      <c r="AA75" s="354"/>
      <c r="AB75" s="354"/>
      <c r="AC75" s="354"/>
      <c r="AD75" s="354"/>
      <c r="AE75" s="354"/>
      <c r="AF75" s="356" t="s">
        <v>58</v>
      </c>
      <c r="AG75" s="356"/>
      <c r="AH75" s="358">
        <v>100</v>
      </c>
      <c r="AI75" s="358"/>
      <c r="AJ75" s="242" t="s">
        <v>67</v>
      </c>
      <c r="AK75" s="241"/>
      <c r="AL75" s="241"/>
      <c r="AM75" s="241"/>
      <c r="AN75" s="241"/>
      <c r="AO75" s="241"/>
      <c r="AP75" s="241"/>
      <c r="AQ75" s="241"/>
      <c r="AR75" s="241"/>
      <c r="AS75" s="243"/>
      <c r="AT75" s="24"/>
      <c r="AU75" s="23" t="s">
        <v>68</v>
      </c>
    </row>
    <row r="76" spans="2:49" ht="37.5" customHeight="1" thickBot="1">
      <c r="B76" s="448"/>
      <c r="C76" s="461"/>
      <c r="D76" s="461"/>
      <c r="E76" s="461"/>
      <c r="F76" s="461"/>
      <c r="G76" s="461"/>
      <c r="H76" s="461"/>
      <c r="I76" s="461"/>
      <c r="J76" s="461"/>
      <c r="K76" s="461"/>
      <c r="L76" s="461"/>
      <c r="M76" s="461"/>
      <c r="N76" s="462"/>
      <c r="O76" s="264"/>
      <c r="P76" s="265"/>
      <c r="Q76" s="265"/>
      <c r="R76" s="355"/>
      <c r="S76" s="355"/>
      <c r="T76" s="355"/>
      <c r="U76" s="355"/>
      <c r="V76" s="355"/>
      <c r="W76" s="355"/>
      <c r="X76" s="355"/>
      <c r="Y76" s="355"/>
      <c r="Z76" s="355"/>
      <c r="AA76" s="355"/>
      <c r="AB76" s="355"/>
      <c r="AC76" s="355"/>
      <c r="AD76" s="355"/>
      <c r="AE76" s="355"/>
      <c r="AF76" s="357"/>
      <c r="AG76" s="357"/>
      <c r="AH76" s="265"/>
      <c r="AI76" s="265"/>
      <c r="AJ76" s="576">
        <f>IFERROR(ROUNDDOWN(((1-(AJ71/AJ68))*100),1),"")</f>
        <v>7.8</v>
      </c>
      <c r="AK76" s="577"/>
      <c r="AL76" s="577"/>
      <c r="AM76" s="577"/>
      <c r="AN76" s="577"/>
      <c r="AO76" s="577"/>
      <c r="AP76" s="577"/>
      <c r="AQ76" s="468" t="s">
        <v>69</v>
      </c>
      <c r="AR76" s="468"/>
      <c r="AS76" s="469"/>
      <c r="AT76" s="25"/>
      <c r="AU76" s="44" t="str">
        <f>IFERROR((1-(((Z71/AJ71)/(Z68/AJ68))))*100,"")</f>
        <v/>
      </c>
    </row>
    <row r="77" spans="2:49" ht="15.75" customHeight="1">
      <c r="B77" s="1" t="s">
        <v>70</v>
      </c>
      <c r="C77" s="1" t="s">
        <v>71</v>
      </c>
      <c r="D77" s="5"/>
      <c r="E77" s="5"/>
      <c r="F77" s="5"/>
      <c r="G77" s="5"/>
      <c r="H77" s="5"/>
      <c r="I77" s="5"/>
      <c r="J77" s="5"/>
      <c r="K77" s="5"/>
      <c r="L77" s="5"/>
      <c r="M77" s="5"/>
      <c r="N77" s="5"/>
      <c r="O77" s="17"/>
      <c r="P77" s="17"/>
      <c r="Q77" s="17"/>
      <c r="R77" s="32"/>
      <c r="S77" s="32"/>
      <c r="T77" s="32"/>
      <c r="U77" s="32"/>
      <c r="V77" s="32"/>
      <c r="W77" s="32"/>
      <c r="X77" s="32"/>
      <c r="Y77" s="32"/>
      <c r="Z77" s="32"/>
      <c r="AA77" s="32"/>
      <c r="AB77" s="32"/>
      <c r="AC77" s="32"/>
      <c r="AD77" s="32"/>
      <c r="AE77" s="32"/>
      <c r="AF77" s="33"/>
      <c r="AG77" s="33"/>
      <c r="AH77" s="17"/>
      <c r="AI77" s="17"/>
      <c r="AJ77" s="34"/>
      <c r="AK77" s="34"/>
      <c r="AL77" s="34"/>
      <c r="AM77" s="34"/>
      <c r="AN77" s="34"/>
      <c r="AO77" s="34"/>
      <c r="AP77" s="34"/>
      <c r="AQ77" s="6"/>
      <c r="AR77" s="6"/>
      <c r="AS77" s="6"/>
      <c r="AT77" s="25"/>
      <c r="AU77" s="45"/>
    </row>
    <row r="78" spans="2:49" ht="15.75" customHeight="1">
      <c r="C78" s="1" t="s">
        <v>72</v>
      </c>
      <c r="D78" s="5"/>
      <c r="E78" s="5"/>
      <c r="F78" s="5"/>
      <c r="G78" s="5"/>
      <c r="H78" s="5"/>
      <c r="I78" s="5"/>
      <c r="J78" s="5"/>
      <c r="K78" s="5"/>
      <c r="L78" s="5"/>
      <c r="M78" s="5"/>
      <c r="N78" s="5"/>
      <c r="O78" s="17"/>
      <c r="P78" s="17"/>
      <c r="Q78" s="17"/>
      <c r="R78" s="32"/>
      <c r="S78" s="32"/>
      <c r="T78" s="32"/>
      <c r="U78" s="32"/>
      <c r="V78" s="32"/>
      <c r="W78" s="32"/>
      <c r="X78" s="32"/>
      <c r="Y78" s="32"/>
      <c r="Z78" s="32"/>
      <c r="AA78" s="32"/>
      <c r="AB78" s="32"/>
      <c r="AC78" s="32"/>
      <c r="AD78" s="32"/>
      <c r="AE78" s="32"/>
      <c r="AF78" s="33"/>
      <c r="AG78" s="33"/>
      <c r="AH78" s="17"/>
      <c r="AI78" s="17"/>
      <c r="AJ78" s="34"/>
      <c r="AK78" s="34"/>
      <c r="AL78" s="34"/>
      <c r="AM78" s="34"/>
      <c r="AN78" s="34"/>
      <c r="AO78" s="34"/>
      <c r="AP78" s="34"/>
      <c r="AQ78" s="6"/>
      <c r="AR78" s="6"/>
      <c r="AS78" s="6"/>
      <c r="AT78" s="25"/>
      <c r="AU78" s="45"/>
    </row>
    <row r="79" spans="2:49" ht="15.75" customHeight="1">
      <c r="B79" s="1" t="s">
        <v>73</v>
      </c>
      <c r="C79" s="5"/>
      <c r="D79" s="5"/>
      <c r="E79" s="5"/>
      <c r="F79" s="5"/>
      <c r="G79" s="5"/>
      <c r="H79" s="5"/>
      <c r="I79" s="5"/>
      <c r="J79" s="5"/>
      <c r="K79" s="5"/>
      <c r="L79" s="5"/>
      <c r="M79" s="5"/>
      <c r="N79" s="5"/>
      <c r="O79" s="17"/>
      <c r="P79" s="17"/>
      <c r="Q79" s="17"/>
      <c r="R79" s="32"/>
      <c r="S79" s="32"/>
      <c r="T79" s="32"/>
      <c r="U79" s="32"/>
      <c r="V79" s="32"/>
      <c r="W79" s="32"/>
      <c r="X79" s="32"/>
      <c r="Y79" s="32"/>
      <c r="Z79" s="32"/>
      <c r="AA79" s="32"/>
      <c r="AB79" s="32"/>
      <c r="AC79" s="32"/>
      <c r="AD79" s="32"/>
      <c r="AE79" s="32"/>
      <c r="AF79" s="33"/>
      <c r="AG79" s="33"/>
      <c r="AH79" s="17"/>
      <c r="AI79" s="17"/>
      <c r="AJ79" s="34"/>
      <c r="AK79" s="34"/>
      <c r="AL79" s="34"/>
      <c r="AM79" s="34"/>
      <c r="AN79" s="34"/>
      <c r="AO79" s="34"/>
      <c r="AP79" s="34"/>
      <c r="AQ79" s="6"/>
      <c r="AR79" s="6"/>
      <c r="AS79" s="6"/>
      <c r="AT79" s="25"/>
      <c r="AU79" s="45"/>
    </row>
    <row r="80" spans="2:49" ht="11.25" customHeight="1">
      <c r="C80" s="5"/>
      <c r="D80" s="5"/>
      <c r="E80" s="5"/>
      <c r="F80" s="5"/>
      <c r="G80" s="5"/>
      <c r="H80" s="5"/>
      <c r="I80" s="5"/>
      <c r="J80" s="5"/>
      <c r="K80" s="5"/>
      <c r="L80" s="5"/>
      <c r="M80" s="5"/>
      <c r="N80" s="5"/>
      <c r="O80" s="17"/>
      <c r="P80" s="17"/>
      <c r="Q80" s="17"/>
      <c r="R80" s="32"/>
      <c r="S80" s="32"/>
      <c r="T80" s="32"/>
      <c r="U80" s="32"/>
      <c r="V80" s="32"/>
      <c r="W80" s="32"/>
      <c r="X80" s="32"/>
      <c r="Y80" s="32"/>
      <c r="Z80" s="32"/>
      <c r="AA80" s="32"/>
      <c r="AB80" s="32"/>
      <c r="AC80" s="32"/>
      <c r="AD80" s="32"/>
      <c r="AE80" s="32"/>
      <c r="AF80" s="33"/>
      <c r="AG80" s="33"/>
      <c r="AH80" s="17"/>
      <c r="AI80" s="17"/>
      <c r="AJ80" s="34"/>
      <c r="AK80" s="34"/>
      <c r="AL80" s="34"/>
      <c r="AM80" s="34"/>
      <c r="AN80" s="34"/>
      <c r="AO80" s="34"/>
      <c r="AP80" s="34"/>
      <c r="AQ80" s="6"/>
      <c r="AR80" s="6"/>
      <c r="AS80" s="6"/>
      <c r="AT80" s="25"/>
      <c r="AU80" s="45"/>
    </row>
    <row r="81" spans="2:49" ht="15.75" customHeight="1" thickBot="1">
      <c r="C81" s="5"/>
      <c r="D81" s="5"/>
      <c r="E81" s="5"/>
      <c r="F81" s="5"/>
      <c r="G81" s="5"/>
      <c r="H81" s="5"/>
      <c r="I81" s="5"/>
      <c r="J81" s="5"/>
      <c r="K81" s="5"/>
      <c r="L81" s="5"/>
      <c r="M81" s="5"/>
      <c r="N81" s="5"/>
      <c r="O81" s="17"/>
      <c r="P81" s="17"/>
      <c r="Q81" s="17"/>
      <c r="R81" s="32"/>
      <c r="S81" s="32"/>
      <c r="T81" s="32"/>
      <c r="U81" s="32"/>
      <c r="V81" s="32"/>
      <c r="W81" s="32"/>
      <c r="X81" s="32"/>
      <c r="Y81" s="32"/>
      <c r="Z81" s="32"/>
      <c r="AA81" s="32"/>
      <c r="AB81" s="32"/>
      <c r="AC81" s="32"/>
      <c r="AD81" s="32"/>
      <c r="AE81" s="32"/>
      <c r="AF81" s="33"/>
      <c r="AG81" s="33"/>
      <c r="AH81" s="17"/>
      <c r="AI81" s="17"/>
      <c r="AJ81" s="34"/>
      <c r="AK81" s="34"/>
      <c r="AL81" s="34"/>
      <c r="AM81" s="34"/>
      <c r="AN81" s="34"/>
      <c r="AO81" s="34"/>
      <c r="AP81" s="34"/>
      <c r="AQ81" s="6"/>
      <c r="AR81" s="6"/>
      <c r="AS81" s="6"/>
      <c r="AT81" s="25"/>
      <c r="AU81" s="45"/>
    </row>
    <row r="82" spans="2:49" ht="19.5" thickBot="1">
      <c r="B82" s="193" t="s">
        <v>74</v>
      </c>
      <c r="C82" s="194"/>
      <c r="D82" s="194"/>
      <c r="E82" s="194"/>
      <c r="F82" s="194"/>
      <c r="G82" s="194"/>
      <c r="H82" s="194"/>
      <c r="I82" s="194"/>
      <c r="J82" s="194"/>
      <c r="K82" s="194"/>
      <c r="L82" s="194"/>
      <c r="M82" s="194"/>
      <c r="N82" s="194"/>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194"/>
      <c r="AQ82" s="194"/>
      <c r="AR82" s="194"/>
      <c r="AS82" s="195"/>
      <c r="AT82" s="15"/>
    </row>
    <row r="83" spans="2:49" ht="18.95" customHeight="1">
      <c r="B83" s="451" t="s">
        <v>75</v>
      </c>
      <c r="C83" s="453" t="s">
        <v>5</v>
      </c>
      <c r="D83" s="453"/>
      <c r="E83" s="453"/>
      <c r="F83" s="453"/>
      <c r="G83" s="453"/>
      <c r="H83" s="453"/>
      <c r="I83" s="453"/>
      <c r="J83" s="453"/>
      <c r="K83" s="453"/>
      <c r="L83" s="453"/>
      <c r="M83" s="453"/>
      <c r="N83" s="453"/>
      <c r="O83" s="453"/>
      <c r="P83" s="453"/>
      <c r="Q83" s="581" t="str">
        <f>IF($R$9&lt;&gt;"",$R$9,"")</f>
        <v>○○輸送株式会社</v>
      </c>
      <c r="R83" s="581"/>
      <c r="S83" s="581"/>
      <c r="T83" s="581"/>
      <c r="U83" s="581"/>
      <c r="V83" s="581"/>
      <c r="W83" s="581"/>
      <c r="X83" s="581"/>
      <c r="Y83" s="581"/>
      <c r="Z83" s="581"/>
      <c r="AA83" s="581"/>
      <c r="AB83" s="581"/>
      <c r="AC83" s="581"/>
      <c r="AD83" s="581"/>
      <c r="AE83" s="581"/>
      <c r="AF83" s="581"/>
      <c r="AG83" s="581"/>
      <c r="AH83" s="581"/>
      <c r="AI83" s="581"/>
      <c r="AJ83" s="581"/>
      <c r="AK83" s="581"/>
      <c r="AL83" s="581"/>
      <c r="AM83" s="581"/>
      <c r="AN83" s="581"/>
      <c r="AO83" s="581"/>
      <c r="AP83" s="581"/>
      <c r="AQ83" s="581"/>
      <c r="AR83" s="581"/>
      <c r="AS83" s="582"/>
      <c r="AT83" s="15"/>
    </row>
    <row r="84" spans="2:49" ht="18.75">
      <c r="B84" s="452"/>
      <c r="C84" s="454" t="s">
        <v>76</v>
      </c>
      <c r="D84" s="454"/>
      <c r="E84" s="454"/>
      <c r="F84" s="454"/>
      <c r="G84" s="454"/>
      <c r="H84" s="454"/>
      <c r="I84" s="454"/>
      <c r="J84" s="454"/>
      <c r="K84" s="454"/>
      <c r="L84" s="454"/>
      <c r="M84" s="454"/>
      <c r="N84" s="454"/>
      <c r="O84" s="454"/>
      <c r="P84" s="454"/>
      <c r="Q84" s="583" t="str">
        <f>IF($R$18&lt;&gt;"",$R$18,"")</f>
        <v/>
      </c>
      <c r="R84" s="583"/>
      <c r="S84" s="583"/>
      <c r="T84" s="583"/>
      <c r="U84" s="583"/>
      <c r="V84" s="583"/>
      <c r="W84" s="583"/>
      <c r="X84" s="583"/>
      <c r="Y84" s="583"/>
      <c r="Z84" s="583"/>
      <c r="AA84" s="583"/>
      <c r="AB84" s="583"/>
      <c r="AC84" s="583"/>
      <c r="AD84" s="583"/>
      <c r="AE84" s="583"/>
      <c r="AF84" s="583"/>
      <c r="AG84" s="583"/>
      <c r="AH84" s="583"/>
      <c r="AI84" s="583"/>
      <c r="AJ84" s="583"/>
      <c r="AK84" s="583"/>
      <c r="AL84" s="583"/>
      <c r="AM84" s="583"/>
      <c r="AN84" s="583"/>
      <c r="AO84" s="583"/>
      <c r="AP84" s="583"/>
      <c r="AQ84" s="583"/>
      <c r="AR84" s="583"/>
      <c r="AS84" s="584"/>
      <c r="AT84" s="15"/>
    </row>
    <row r="85" spans="2:49" ht="18.75">
      <c r="B85" s="452"/>
      <c r="C85" s="454" t="s">
        <v>25</v>
      </c>
      <c r="D85" s="454"/>
      <c r="E85" s="454"/>
      <c r="F85" s="454"/>
      <c r="G85" s="454"/>
      <c r="H85" s="454"/>
      <c r="I85" s="454"/>
      <c r="J85" s="454"/>
      <c r="K85" s="454"/>
      <c r="L85" s="454"/>
      <c r="M85" s="454"/>
      <c r="N85" s="454"/>
      <c r="O85" s="454"/>
      <c r="P85" s="454"/>
      <c r="Q85" s="583" t="str">
        <f>IF($R$31&lt;&gt;"",$R$31,"")</f>
        <v>○○輸送株式会社</v>
      </c>
      <c r="R85" s="583"/>
      <c r="S85" s="583"/>
      <c r="T85" s="583"/>
      <c r="U85" s="583"/>
      <c r="V85" s="583"/>
      <c r="W85" s="583"/>
      <c r="X85" s="583"/>
      <c r="Y85" s="583"/>
      <c r="Z85" s="583"/>
      <c r="AA85" s="583"/>
      <c r="AB85" s="583"/>
      <c r="AC85" s="583"/>
      <c r="AD85" s="583"/>
      <c r="AE85" s="583"/>
      <c r="AF85" s="583"/>
      <c r="AG85" s="583"/>
      <c r="AH85" s="583"/>
      <c r="AI85" s="583"/>
      <c r="AJ85" s="583"/>
      <c r="AK85" s="583"/>
      <c r="AL85" s="583"/>
      <c r="AM85" s="583"/>
      <c r="AN85" s="583"/>
      <c r="AO85" s="583"/>
      <c r="AP85" s="583"/>
      <c r="AQ85" s="583"/>
      <c r="AR85" s="583"/>
      <c r="AS85" s="584"/>
      <c r="AT85" s="15"/>
    </row>
    <row r="86" spans="2:49" ht="18.75">
      <c r="B86" s="452"/>
      <c r="C86" s="454" t="s">
        <v>77</v>
      </c>
      <c r="D86" s="454"/>
      <c r="E86" s="454"/>
      <c r="F86" s="454"/>
      <c r="G86" s="454"/>
      <c r="H86" s="454"/>
      <c r="I86" s="454"/>
      <c r="J86" s="454"/>
      <c r="K86" s="454"/>
      <c r="L86" s="454"/>
      <c r="M86" s="454"/>
      <c r="N86" s="454"/>
      <c r="O86" s="454"/>
      <c r="P86" s="454"/>
      <c r="Q86" s="585" t="str">
        <f>IF($R$43&lt;&gt;"",$R$43,"")</f>
        <v/>
      </c>
      <c r="R86" s="583"/>
      <c r="S86" s="583"/>
      <c r="T86" s="583"/>
      <c r="U86" s="583"/>
      <c r="V86" s="583"/>
      <c r="W86" s="583"/>
      <c r="X86" s="583"/>
      <c r="Y86" s="583"/>
      <c r="Z86" s="583"/>
      <c r="AA86" s="583"/>
      <c r="AB86" s="583"/>
      <c r="AC86" s="583"/>
      <c r="AD86" s="583"/>
      <c r="AE86" s="583"/>
      <c r="AF86" s="583"/>
      <c r="AG86" s="583"/>
      <c r="AH86" s="583"/>
      <c r="AI86" s="583"/>
      <c r="AJ86" s="583"/>
      <c r="AK86" s="583"/>
      <c r="AL86" s="583"/>
      <c r="AM86" s="583"/>
      <c r="AN86" s="583"/>
      <c r="AO86" s="583"/>
      <c r="AP86" s="583"/>
      <c r="AQ86" s="583"/>
      <c r="AR86" s="583"/>
      <c r="AS86" s="584"/>
      <c r="AT86" s="15"/>
    </row>
    <row r="87" spans="2:49" ht="24" customHeight="1">
      <c r="B87" s="198" t="s">
        <v>78</v>
      </c>
      <c r="C87" s="175" t="s">
        <v>79</v>
      </c>
      <c r="D87" s="175"/>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5"/>
      <c r="AL87" s="175"/>
      <c r="AM87" s="175"/>
      <c r="AN87" s="175"/>
      <c r="AO87" s="175"/>
      <c r="AP87" s="175"/>
      <c r="AQ87" s="175"/>
      <c r="AR87" s="175"/>
      <c r="AS87" s="176"/>
      <c r="AT87" s="26"/>
      <c r="AW87" s="71"/>
    </row>
    <row r="88" spans="2:49" ht="24" customHeight="1">
      <c r="B88" s="198"/>
      <c r="C88" s="449" t="s">
        <v>280</v>
      </c>
      <c r="D88" s="449"/>
      <c r="E88" s="449"/>
      <c r="F88" s="449"/>
      <c r="G88" s="449"/>
      <c r="H88" s="449"/>
      <c r="I88" s="449"/>
      <c r="J88" s="449"/>
      <c r="K88" s="449"/>
      <c r="L88" s="449"/>
      <c r="M88" s="449"/>
      <c r="N88" s="449"/>
      <c r="O88" s="449"/>
      <c r="P88" s="449"/>
      <c r="Q88" s="449"/>
      <c r="R88" s="449"/>
      <c r="S88" s="449"/>
      <c r="T88" s="449"/>
      <c r="U88" s="449"/>
      <c r="V88" s="449"/>
      <c r="W88" s="449"/>
      <c r="X88" s="449"/>
      <c r="Y88" s="449"/>
      <c r="Z88" s="449"/>
      <c r="AA88" s="449"/>
      <c r="AB88" s="449"/>
      <c r="AC88" s="449"/>
      <c r="AD88" s="449"/>
      <c r="AE88" s="449"/>
      <c r="AF88" s="449"/>
      <c r="AG88" s="449"/>
      <c r="AH88" s="449"/>
      <c r="AI88" s="449"/>
      <c r="AJ88" s="449"/>
      <c r="AK88" s="449"/>
      <c r="AL88" s="449"/>
      <c r="AM88" s="449"/>
      <c r="AN88" s="449"/>
      <c r="AO88" s="449"/>
      <c r="AP88" s="449"/>
      <c r="AQ88" s="449"/>
      <c r="AR88" s="449"/>
      <c r="AS88" s="450"/>
      <c r="AT88" s="26"/>
      <c r="AW88" s="73"/>
    </row>
    <row r="89" spans="2:49" ht="22.5" customHeight="1">
      <c r="B89" s="198"/>
      <c r="C89" s="244" t="s">
        <v>80</v>
      </c>
      <c r="D89" s="245"/>
      <c r="E89" s="455" t="s">
        <v>81</v>
      </c>
      <c r="F89" s="456"/>
      <c r="G89" s="456"/>
      <c r="H89" s="456"/>
      <c r="I89" s="456"/>
      <c r="J89" s="456"/>
      <c r="K89" s="456"/>
      <c r="L89" s="456"/>
      <c r="M89" s="456"/>
      <c r="N89" s="457"/>
      <c r="O89" s="586">
        <v>2</v>
      </c>
      <c r="P89" s="586"/>
      <c r="Q89" s="586"/>
      <c r="R89" s="586"/>
      <c r="S89" s="586"/>
      <c r="T89" s="586"/>
      <c r="U89" s="586"/>
      <c r="V89" s="586"/>
      <c r="W89" s="586"/>
      <c r="X89" s="586"/>
      <c r="Y89" s="586"/>
      <c r="Z89" s="353" t="s">
        <v>80</v>
      </c>
      <c r="AA89" s="245"/>
      <c r="AB89" s="455" t="s">
        <v>82</v>
      </c>
      <c r="AC89" s="456"/>
      <c r="AD89" s="456"/>
      <c r="AE89" s="456"/>
      <c r="AF89" s="456"/>
      <c r="AG89" s="456"/>
      <c r="AH89" s="456"/>
      <c r="AI89" s="456"/>
      <c r="AJ89" s="587">
        <v>6</v>
      </c>
      <c r="AK89" s="588"/>
      <c r="AL89" s="588"/>
      <c r="AM89" s="588"/>
      <c r="AN89" s="588"/>
      <c r="AO89" s="588"/>
      <c r="AP89" s="588"/>
      <c r="AQ89" s="588"/>
      <c r="AR89" s="588"/>
      <c r="AS89" s="589"/>
      <c r="AT89" s="26"/>
      <c r="AW89" s="73"/>
    </row>
    <row r="90" spans="2:49" ht="22.5" customHeight="1">
      <c r="B90" s="198"/>
      <c r="C90" s="449" t="s">
        <v>83</v>
      </c>
      <c r="D90" s="449"/>
      <c r="E90" s="449"/>
      <c r="F90" s="449"/>
      <c r="G90" s="449"/>
      <c r="H90" s="449"/>
      <c r="I90" s="449"/>
      <c r="J90" s="449"/>
      <c r="K90" s="449"/>
      <c r="L90" s="449"/>
      <c r="M90" s="449"/>
      <c r="N90" s="449"/>
      <c r="O90" s="449"/>
      <c r="P90" s="449"/>
      <c r="Q90" s="449"/>
      <c r="R90" s="449"/>
      <c r="S90" s="449"/>
      <c r="T90" s="449"/>
      <c r="U90" s="449"/>
      <c r="V90" s="449"/>
      <c r="W90" s="449"/>
      <c r="X90" s="449"/>
      <c r="Y90" s="449"/>
      <c r="Z90" s="449"/>
      <c r="AA90" s="449"/>
      <c r="AB90" s="449"/>
      <c r="AC90" s="449"/>
      <c r="AD90" s="449"/>
      <c r="AE90" s="449"/>
      <c r="AF90" s="449"/>
      <c r="AG90" s="449"/>
      <c r="AH90" s="449"/>
      <c r="AI90" s="449"/>
      <c r="AJ90" s="449"/>
      <c r="AK90" s="449"/>
      <c r="AL90" s="449"/>
      <c r="AM90" s="449"/>
      <c r="AN90" s="449"/>
      <c r="AO90" s="449"/>
      <c r="AP90" s="449"/>
      <c r="AQ90" s="449"/>
      <c r="AR90" s="449"/>
      <c r="AS90" s="450"/>
      <c r="AT90" s="26"/>
      <c r="AW90" s="73"/>
    </row>
    <row r="91" spans="2:49" ht="22.5" customHeight="1">
      <c r="B91" s="198"/>
      <c r="C91" s="200">
        <v>1</v>
      </c>
      <c r="D91" s="201"/>
      <c r="E91" s="202" t="s">
        <v>84</v>
      </c>
      <c r="F91" s="203"/>
      <c r="G91" s="203"/>
      <c r="H91" s="203"/>
      <c r="I91" s="203"/>
      <c r="J91" s="203"/>
      <c r="K91" s="203"/>
      <c r="L91" s="203"/>
      <c r="M91" s="203"/>
      <c r="N91" s="203"/>
      <c r="O91" s="203"/>
      <c r="P91" s="203"/>
      <c r="Q91" s="203"/>
      <c r="R91" s="203"/>
      <c r="S91" s="203"/>
      <c r="T91" s="203"/>
      <c r="U91" s="203"/>
      <c r="V91" s="203"/>
      <c r="W91" s="203"/>
      <c r="X91" s="203"/>
      <c r="Y91" s="204"/>
      <c r="Z91" s="394">
        <v>1</v>
      </c>
      <c r="AA91" s="201"/>
      <c r="AB91" s="202" t="s">
        <v>84</v>
      </c>
      <c r="AC91" s="203"/>
      <c r="AD91" s="203"/>
      <c r="AE91" s="203"/>
      <c r="AF91" s="203"/>
      <c r="AG91" s="203"/>
      <c r="AH91" s="203"/>
      <c r="AI91" s="203"/>
      <c r="AJ91" s="203"/>
      <c r="AK91" s="203"/>
      <c r="AL91" s="203"/>
      <c r="AM91" s="203"/>
      <c r="AN91" s="203"/>
      <c r="AO91" s="203"/>
      <c r="AP91" s="203"/>
      <c r="AQ91" s="203"/>
      <c r="AR91" s="203"/>
      <c r="AS91" s="393"/>
      <c r="AT91" s="13"/>
      <c r="AW91" s="73"/>
    </row>
    <row r="92" spans="2:49" ht="22.5" customHeight="1">
      <c r="B92" s="198"/>
      <c r="C92" s="200">
        <v>2</v>
      </c>
      <c r="D92" s="201"/>
      <c r="E92" s="202" t="s">
        <v>85</v>
      </c>
      <c r="F92" s="203"/>
      <c r="G92" s="203"/>
      <c r="H92" s="203"/>
      <c r="I92" s="203"/>
      <c r="J92" s="203"/>
      <c r="K92" s="203"/>
      <c r="L92" s="203"/>
      <c r="M92" s="203"/>
      <c r="N92" s="203"/>
      <c r="O92" s="203"/>
      <c r="P92" s="203"/>
      <c r="Q92" s="203"/>
      <c r="R92" s="203"/>
      <c r="S92" s="203"/>
      <c r="T92" s="203"/>
      <c r="U92" s="203"/>
      <c r="V92" s="203"/>
      <c r="W92" s="203"/>
      <c r="X92" s="203"/>
      <c r="Y92" s="204"/>
      <c r="Z92" s="394">
        <v>2</v>
      </c>
      <c r="AA92" s="201"/>
      <c r="AB92" s="202" t="s">
        <v>85</v>
      </c>
      <c r="AC92" s="203"/>
      <c r="AD92" s="203"/>
      <c r="AE92" s="203"/>
      <c r="AF92" s="203"/>
      <c r="AG92" s="203"/>
      <c r="AH92" s="203"/>
      <c r="AI92" s="203"/>
      <c r="AJ92" s="203"/>
      <c r="AK92" s="203"/>
      <c r="AL92" s="203"/>
      <c r="AM92" s="203"/>
      <c r="AN92" s="203"/>
      <c r="AO92" s="203"/>
      <c r="AP92" s="203"/>
      <c r="AQ92" s="203"/>
      <c r="AR92" s="203"/>
      <c r="AS92" s="393"/>
      <c r="AT92" s="13"/>
      <c r="AW92" s="73"/>
    </row>
    <row r="93" spans="2:49" ht="22.5" customHeight="1">
      <c r="B93" s="198"/>
      <c r="C93" s="200">
        <v>3</v>
      </c>
      <c r="D93" s="201"/>
      <c r="E93" s="202" t="s">
        <v>86</v>
      </c>
      <c r="F93" s="203"/>
      <c r="G93" s="203"/>
      <c r="H93" s="203"/>
      <c r="I93" s="203"/>
      <c r="J93" s="203"/>
      <c r="K93" s="203"/>
      <c r="L93" s="203"/>
      <c r="M93" s="203"/>
      <c r="N93" s="203"/>
      <c r="O93" s="203"/>
      <c r="P93" s="203"/>
      <c r="Q93" s="203"/>
      <c r="R93" s="203"/>
      <c r="S93" s="203"/>
      <c r="T93" s="203"/>
      <c r="U93" s="203"/>
      <c r="V93" s="203"/>
      <c r="W93" s="203"/>
      <c r="X93" s="203"/>
      <c r="Y93" s="204"/>
      <c r="Z93" s="394">
        <v>3</v>
      </c>
      <c r="AA93" s="201"/>
      <c r="AB93" s="202" t="s">
        <v>86</v>
      </c>
      <c r="AC93" s="203"/>
      <c r="AD93" s="203"/>
      <c r="AE93" s="203"/>
      <c r="AF93" s="203"/>
      <c r="AG93" s="203"/>
      <c r="AH93" s="203"/>
      <c r="AI93" s="203"/>
      <c r="AJ93" s="203"/>
      <c r="AK93" s="203"/>
      <c r="AL93" s="203"/>
      <c r="AM93" s="203"/>
      <c r="AN93" s="203"/>
      <c r="AO93" s="203"/>
      <c r="AP93" s="203"/>
      <c r="AQ93" s="203"/>
      <c r="AR93" s="203"/>
      <c r="AS93" s="393"/>
      <c r="AT93" s="13"/>
      <c r="AW93" s="73"/>
    </row>
    <row r="94" spans="2:49" ht="24" customHeight="1">
      <c r="B94" s="198"/>
      <c r="C94" s="241" t="s">
        <v>87</v>
      </c>
      <c r="D94" s="241"/>
      <c r="E94" s="241"/>
      <c r="F94" s="241"/>
      <c r="G94" s="241"/>
      <c r="H94" s="241"/>
      <c r="I94" s="241"/>
      <c r="J94" s="241"/>
      <c r="K94" s="241"/>
      <c r="L94" s="241"/>
      <c r="M94" s="241"/>
      <c r="N94" s="241"/>
      <c r="O94" s="241"/>
      <c r="P94" s="241"/>
      <c r="Q94" s="241"/>
      <c r="R94" s="241"/>
      <c r="S94" s="241"/>
      <c r="T94" s="241"/>
      <c r="U94" s="241"/>
      <c r="V94" s="241"/>
      <c r="W94" s="241"/>
      <c r="X94" s="241"/>
      <c r="Y94" s="241"/>
      <c r="Z94" s="242" t="s">
        <v>88</v>
      </c>
      <c r="AA94" s="241"/>
      <c r="AB94" s="241"/>
      <c r="AC94" s="241"/>
      <c r="AD94" s="241"/>
      <c r="AE94" s="241"/>
      <c r="AF94" s="241"/>
      <c r="AG94" s="241"/>
      <c r="AH94" s="241"/>
      <c r="AI94" s="241"/>
      <c r="AJ94" s="241"/>
      <c r="AK94" s="241"/>
      <c r="AL94" s="241"/>
      <c r="AM94" s="241"/>
      <c r="AN94" s="241"/>
      <c r="AO94" s="241"/>
      <c r="AP94" s="241"/>
      <c r="AQ94" s="241"/>
      <c r="AR94" s="241"/>
      <c r="AS94" s="243"/>
      <c r="AT94" s="27"/>
      <c r="AW94" s="73" t="str">
        <f>IFERROR(VLOOKUP(7,エラー一覧!$C$36:$E$75,4,FALSE),"")</f>
        <v/>
      </c>
    </row>
    <row r="95" spans="2:49" ht="24" customHeight="1">
      <c r="B95" s="198"/>
      <c r="C95" s="244">
        <v>4</v>
      </c>
      <c r="D95" s="245"/>
      <c r="E95" s="594" t="s">
        <v>94</v>
      </c>
      <c r="F95" s="594"/>
      <c r="G95" s="594"/>
      <c r="H95" s="594"/>
      <c r="I95" s="594"/>
      <c r="J95" s="594"/>
      <c r="K95" s="594"/>
      <c r="L95" s="594"/>
      <c r="M95" s="594"/>
      <c r="N95" s="594"/>
      <c r="O95" s="594"/>
      <c r="P95" s="594"/>
      <c r="Q95" s="594"/>
      <c r="R95" s="594"/>
      <c r="S95" s="594"/>
      <c r="T95" s="594"/>
      <c r="U95" s="594"/>
      <c r="V95" s="594"/>
      <c r="W95" s="594"/>
      <c r="X95" s="594"/>
      <c r="Y95" s="594"/>
      <c r="Z95" s="247">
        <v>4</v>
      </c>
      <c r="AA95" s="247"/>
      <c r="AB95" s="590" t="s">
        <v>96</v>
      </c>
      <c r="AC95" s="591"/>
      <c r="AD95" s="591"/>
      <c r="AE95" s="591"/>
      <c r="AF95" s="591"/>
      <c r="AG95" s="591"/>
      <c r="AH95" s="591"/>
      <c r="AI95" s="591"/>
      <c r="AJ95" s="591"/>
      <c r="AK95" s="591"/>
      <c r="AL95" s="591"/>
      <c r="AM95" s="591"/>
      <c r="AN95" s="591"/>
      <c r="AO95" s="591"/>
      <c r="AP95" s="591"/>
      <c r="AQ95" s="591"/>
      <c r="AR95" s="591"/>
      <c r="AS95" s="593"/>
      <c r="AT95" s="27"/>
      <c r="AW95" s="73" t="str">
        <f>IFERROR(VLOOKUP(8,エラー一覧!$C$36:$E$75,4,FALSE),"")</f>
        <v/>
      </c>
    </row>
    <row r="96" spans="2:49" ht="24" customHeight="1">
      <c r="B96" s="198"/>
      <c r="C96" s="244">
        <v>5</v>
      </c>
      <c r="D96" s="245"/>
      <c r="E96" s="590" t="s">
        <v>95</v>
      </c>
      <c r="F96" s="591"/>
      <c r="G96" s="591"/>
      <c r="H96" s="591"/>
      <c r="I96" s="591"/>
      <c r="J96" s="591"/>
      <c r="K96" s="591"/>
      <c r="L96" s="591"/>
      <c r="M96" s="591"/>
      <c r="N96" s="591"/>
      <c r="O96" s="591"/>
      <c r="P96" s="591"/>
      <c r="Q96" s="591"/>
      <c r="R96" s="591"/>
      <c r="S96" s="591"/>
      <c r="T96" s="591"/>
      <c r="U96" s="591"/>
      <c r="V96" s="591"/>
      <c r="W96" s="591"/>
      <c r="X96" s="591"/>
      <c r="Y96" s="592"/>
      <c r="Z96" s="247">
        <v>5</v>
      </c>
      <c r="AA96" s="247"/>
      <c r="AB96" s="590" t="s">
        <v>90</v>
      </c>
      <c r="AC96" s="591"/>
      <c r="AD96" s="591"/>
      <c r="AE96" s="591"/>
      <c r="AF96" s="591"/>
      <c r="AG96" s="591"/>
      <c r="AH96" s="591"/>
      <c r="AI96" s="591"/>
      <c r="AJ96" s="591"/>
      <c r="AK96" s="591"/>
      <c r="AL96" s="591"/>
      <c r="AM96" s="591"/>
      <c r="AN96" s="591"/>
      <c r="AO96" s="591"/>
      <c r="AP96" s="591"/>
      <c r="AQ96" s="591"/>
      <c r="AR96" s="591"/>
      <c r="AS96" s="593"/>
      <c r="AT96" s="27"/>
      <c r="AW96" s="73" t="str">
        <f>IFERROR(VLOOKUP(9,エラー一覧!$C$36:$E$75,4,FALSE),"")</f>
        <v/>
      </c>
    </row>
    <row r="97" spans="1:52" ht="24" customHeight="1">
      <c r="B97" s="198"/>
      <c r="C97" s="244">
        <v>6</v>
      </c>
      <c r="D97" s="245"/>
      <c r="E97" s="590" t="s">
        <v>92</v>
      </c>
      <c r="F97" s="591"/>
      <c r="G97" s="591"/>
      <c r="H97" s="591"/>
      <c r="I97" s="591"/>
      <c r="J97" s="591"/>
      <c r="K97" s="591"/>
      <c r="L97" s="591"/>
      <c r="M97" s="591"/>
      <c r="N97" s="591"/>
      <c r="O97" s="591"/>
      <c r="P97" s="591"/>
      <c r="Q97" s="591"/>
      <c r="R97" s="591"/>
      <c r="S97" s="591"/>
      <c r="T97" s="591"/>
      <c r="U97" s="591"/>
      <c r="V97" s="591"/>
      <c r="W97" s="591"/>
      <c r="X97" s="591"/>
      <c r="Y97" s="591"/>
      <c r="Z97" s="353">
        <v>6</v>
      </c>
      <c r="AA97" s="245"/>
      <c r="AB97" s="590" t="s">
        <v>269</v>
      </c>
      <c r="AC97" s="591"/>
      <c r="AD97" s="591"/>
      <c r="AE97" s="591"/>
      <c r="AF97" s="591"/>
      <c r="AG97" s="591"/>
      <c r="AH97" s="591"/>
      <c r="AI97" s="591"/>
      <c r="AJ97" s="591"/>
      <c r="AK97" s="591"/>
      <c r="AL97" s="591"/>
      <c r="AM97" s="591"/>
      <c r="AN97" s="591"/>
      <c r="AO97" s="591"/>
      <c r="AP97" s="591"/>
      <c r="AQ97" s="591"/>
      <c r="AR97" s="591"/>
      <c r="AS97" s="593"/>
      <c r="AT97" s="27"/>
      <c r="AW97" s="73" t="str">
        <f>IFERROR(VLOOKUP(10,エラー一覧!$C$36:$E$75,4,FALSE),"")</f>
        <v/>
      </c>
    </row>
    <row r="98" spans="1:52" ht="24" customHeight="1">
      <c r="B98" s="198"/>
      <c r="C98" s="244">
        <v>7</v>
      </c>
      <c r="D98" s="245"/>
      <c r="E98" s="590" t="s">
        <v>272</v>
      </c>
      <c r="F98" s="591"/>
      <c r="G98" s="591"/>
      <c r="H98" s="591"/>
      <c r="I98" s="591"/>
      <c r="J98" s="591"/>
      <c r="K98" s="591"/>
      <c r="L98" s="591"/>
      <c r="M98" s="591"/>
      <c r="N98" s="591"/>
      <c r="O98" s="591"/>
      <c r="P98" s="591"/>
      <c r="Q98" s="591"/>
      <c r="R98" s="591"/>
      <c r="S98" s="591"/>
      <c r="T98" s="591"/>
      <c r="U98" s="591"/>
      <c r="V98" s="591"/>
      <c r="W98" s="591"/>
      <c r="X98" s="591"/>
      <c r="Y98" s="591"/>
      <c r="Z98" s="353">
        <v>7</v>
      </c>
      <c r="AA98" s="245"/>
      <c r="AB98" s="590" t="s">
        <v>273</v>
      </c>
      <c r="AC98" s="591"/>
      <c r="AD98" s="591"/>
      <c r="AE98" s="591"/>
      <c r="AF98" s="591"/>
      <c r="AG98" s="591"/>
      <c r="AH98" s="591"/>
      <c r="AI98" s="591"/>
      <c r="AJ98" s="591"/>
      <c r="AK98" s="591"/>
      <c r="AL98" s="591"/>
      <c r="AM98" s="591"/>
      <c r="AN98" s="591"/>
      <c r="AO98" s="591"/>
      <c r="AP98" s="591"/>
      <c r="AQ98" s="591"/>
      <c r="AR98" s="591"/>
      <c r="AS98" s="593"/>
      <c r="AT98" s="27"/>
      <c r="AW98" s="73" t="str">
        <f>IF(エラー一覧!A1&gt;10,"上記以外にもエラーがあるため、現在表示されているエラーを解消してください。","")</f>
        <v>上記以外にもエラーがあるため、現在表示されているエラーを解消してください。</v>
      </c>
    </row>
    <row r="99" spans="1:52" ht="24" customHeight="1">
      <c r="B99" s="198"/>
      <c r="C99" s="244">
        <v>8</v>
      </c>
      <c r="D99" s="245"/>
      <c r="E99" s="248"/>
      <c r="F99" s="249"/>
      <c r="G99" s="249"/>
      <c r="H99" s="249"/>
      <c r="I99" s="249"/>
      <c r="J99" s="249"/>
      <c r="K99" s="249"/>
      <c r="L99" s="249"/>
      <c r="M99" s="249"/>
      <c r="N99" s="249"/>
      <c r="O99" s="249"/>
      <c r="P99" s="249"/>
      <c r="Q99" s="249"/>
      <c r="R99" s="249"/>
      <c r="S99" s="249"/>
      <c r="T99" s="249"/>
      <c r="U99" s="249"/>
      <c r="V99" s="249"/>
      <c r="W99" s="249"/>
      <c r="X99" s="249"/>
      <c r="Y99" s="249"/>
      <c r="Z99" s="353">
        <v>8</v>
      </c>
      <c r="AA99" s="245"/>
      <c r="AB99" s="248"/>
      <c r="AC99" s="249"/>
      <c r="AD99" s="249"/>
      <c r="AE99" s="249"/>
      <c r="AF99" s="249"/>
      <c r="AG99" s="249"/>
      <c r="AH99" s="249"/>
      <c r="AI99" s="249"/>
      <c r="AJ99" s="249"/>
      <c r="AK99" s="249"/>
      <c r="AL99" s="249"/>
      <c r="AM99" s="249"/>
      <c r="AN99" s="249"/>
      <c r="AO99" s="249"/>
      <c r="AP99" s="249"/>
      <c r="AQ99" s="249"/>
      <c r="AR99" s="249"/>
      <c r="AS99" s="250"/>
      <c r="AT99" s="14"/>
      <c r="AW99" s="73"/>
    </row>
    <row r="100" spans="1:52" ht="24" customHeight="1">
      <c r="B100" s="198"/>
      <c r="C100" s="244">
        <v>9</v>
      </c>
      <c r="D100" s="245"/>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353">
        <v>9</v>
      </c>
      <c r="AA100" s="245"/>
      <c r="AB100" s="248"/>
      <c r="AC100" s="249"/>
      <c r="AD100" s="249"/>
      <c r="AE100" s="249"/>
      <c r="AF100" s="249"/>
      <c r="AG100" s="249"/>
      <c r="AH100" s="249"/>
      <c r="AI100" s="249"/>
      <c r="AJ100" s="249"/>
      <c r="AK100" s="249"/>
      <c r="AL100" s="249"/>
      <c r="AM100" s="249"/>
      <c r="AN100" s="249"/>
      <c r="AO100" s="249"/>
      <c r="AP100" s="249"/>
      <c r="AQ100" s="249"/>
      <c r="AR100" s="249"/>
      <c r="AS100" s="250"/>
      <c r="AT100" s="14"/>
      <c r="AW100" s="73"/>
    </row>
    <row r="101" spans="1:52" ht="24" customHeight="1">
      <c r="B101" s="198"/>
      <c r="C101" s="366" t="s">
        <v>97</v>
      </c>
      <c r="D101" s="366"/>
      <c r="E101" s="366"/>
      <c r="F101" s="366"/>
      <c r="G101" s="366"/>
      <c r="H101" s="366"/>
      <c r="I101" s="366"/>
      <c r="J101" s="366"/>
      <c r="K101" s="366"/>
      <c r="L101" s="366"/>
      <c r="M101" s="366"/>
      <c r="N101" s="366"/>
      <c r="O101" s="366"/>
      <c r="P101" s="366"/>
      <c r="Q101" s="366"/>
      <c r="R101" s="366"/>
      <c r="S101" s="366"/>
      <c r="T101" s="366"/>
      <c r="U101" s="366"/>
      <c r="V101" s="366"/>
      <c r="W101" s="366"/>
      <c r="X101" s="366"/>
      <c r="Y101" s="366"/>
      <c r="Z101" s="366" t="s">
        <v>97</v>
      </c>
      <c r="AA101" s="366"/>
      <c r="AB101" s="366"/>
      <c r="AC101" s="366"/>
      <c r="AD101" s="366"/>
      <c r="AE101" s="366"/>
      <c r="AF101" s="366"/>
      <c r="AG101" s="366"/>
      <c r="AH101" s="366"/>
      <c r="AI101" s="366"/>
      <c r="AJ101" s="366"/>
      <c r="AK101" s="366"/>
      <c r="AL101" s="366"/>
      <c r="AM101" s="366"/>
      <c r="AN101" s="366"/>
      <c r="AO101" s="366"/>
      <c r="AP101" s="366"/>
      <c r="AQ101" s="366"/>
      <c r="AR101" s="366"/>
      <c r="AS101" s="367"/>
      <c r="AT101" s="28"/>
      <c r="AW101" s="73"/>
    </row>
    <row r="102" spans="1:52" ht="24" customHeight="1">
      <c r="B102" s="198"/>
      <c r="C102" s="231" t="s">
        <v>98</v>
      </c>
      <c r="D102" s="229"/>
      <c r="E102" s="229"/>
      <c r="F102" s="229"/>
      <c r="G102" s="229"/>
      <c r="H102" s="229"/>
      <c r="I102" s="230"/>
      <c r="J102" s="231" t="s">
        <v>99</v>
      </c>
      <c r="K102" s="229"/>
      <c r="L102" s="229"/>
      <c r="M102" s="229"/>
      <c r="N102" s="229"/>
      <c r="O102" s="229"/>
      <c r="P102" s="229"/>
      <c r="Q102" s="229"/>
      <c r="R102" s="229"/>
      <c r="S102" s="229"/>
      <c r="T102" s="229"/>
      <c r="U102" s="229"/>
      <c r="V102" s="229"/>
      <c r="W102" s="229"/>
      <c r="X102" s="229"/>
      <c r="Y102" s="230"/>
      <c r="Z102" s="231" t="s">
        <v>98</v>
      </c>
      <c r="AA102" s="229"/>
      <c r="AB102" s="230"/>
      <c r="AC102" s="231" t="s">
        <v>99</v>
      </c>
      <c r="AD102" s="229"/>
      <c r="AE102" s="229"/>
      <c r="AF102" s="229"/>
      <c r="AG102" s="229"/>
      <c r="AH102" s="229"/>
      <c r="AI102" s="229"/>
      <c r="AJ102" s="229"/>
      <c r="AK102" s="229"/>
      <c r="AL102" s="229"/>
      <c r="AM102" s="229"/>
      <c r="AN102" s="229"/>
      <c r="AO102" s="229"/>
      <c r="AP102" s="229"/>
      <c r="AQ102" s="229"/>
      <c r="AR102" s="229"/>
      <c r="AS102" s="232"/>
      <c r="AT102" s="28"/>
      <c r="AW102" s="73"/>
    </row>
    <row r="103" spans="1:52" ht="24" customHeight="1">
      <c r="B103" s="198"/>
      <c r="C103" s="600">
        <v>31</v>
      </c>
      <c r="D103" s="601"/>
      <c r="E103" s="601"/>
      <c r="F103" s="601"/>
      <c r="G103" s="601"/>
      <c r="H103" s="601"/>
      <c r="I103" s="602"/>
      <c r="J103" s="603" t="str">
        <f>IFERROR(VLOOKUP(C103,輸送品目!$B$3:$C$45,2,FALSE),"")</f>
        <v>日用品</v>
      </c>
      <c r="K103" s="604"/>
      <c r="L103" s="604"/>
      <c r="M103" s="604"/>
      <c r="N103" s="604"/>
      <c r="O103" s="604"/>
      <c r="P103" s="604"/>
      <c r="Q103" s="604"/>
      <c r="R103" s="604"/>
      <c r="S103" s="604"/>
      <c r="T103" s="604"/>
      <c r="U103" s="604"/>
      <c r="V103" s="604"/>
      <c r="W103" s="604"/>
      <c r="X103" s="604"/>
      <c r="Y103" s="605"/>
      <c r="Z103" s="600">
        <v>31</v>
      </c>
      <c r="AA103" s="601"/>
      <c r="AB103" s="602"/>
      <c r="AC103" s="603" t="str">
        <f>IFERROR(VLOOKUP(Z103,輸送品目!$B$3:$C$45,2,FALSE),"")</f>
        <v>日用品</v>
      </c>
      <c r="AD103" s="604"/>
      <c r="AE103" s="604"/>
      <c r="AF103" s="604"/>
      <c r="AG103" s="604"/>
      <c r="AH103" s="604"/>
      <c r="AI103" s="604"/>
      <c r="AJ103" s="604"/>
      <c r="AK103" s="604"/>
      <c r="AL103" s="604"/>
      <c r="AM103" s="604"/>
      <c r="AN103" s="604"/>
      <c r="AO103" s="604"/>
      <c r="AP103" s="604"/>
      <c r="AQ103" s="604"/>
      <c r="AR103" s="604"/>
      <c r="AS103" s="606"/>
      <c r="AT103" s="28"/>
      <c r="AW103" s="73"/>
    </row>
    <row r="104" spans="1:52" ht="24" customHeight="1">
      <c r="B104" s="198"/>
      <c r="C104" s="229" t="s">
        <v>100</v>
      </c>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30"/>
      <c r="Z104" s="231" t="s">
        <v>101</v>
      </c>
      <c r="AA104" s="229"/>
      <c r="AB104" s="229"/>
      <c r="AC104" s="229"/>
      <c r="AD104" s="229"/>
      <c r="AE104" s="229"/>
      <c r="AF104" s="229"/>
      <c r="AG104" s="229"/>
      <c r="AH104" s="229"/>
      <c r="AI104" s="229"/>
      <c r="AJ104" s="229"/>
      <c r="AK104" s="229"/>
      <c r="AL104" s="229"/>
      <c r="AM104" s="229"/>
      <c r="AN104" s="229"/>
      <c r="AO104" s="229"/>
      <c r="AP104" s="229"/>
      <c r="AQ104" s="229"/>
      <c r="AR104" s="229"/>
      <c r="AS104" s="232"/>
      <c r="AT104" s="28"/>
      <c r="AW104" s="73"/>
    </row>
    <row r="105" spans="1:52" ht="66" customHeight="1">
      <c r="B105" s="198"/>
      <c r="C105" s="595" t="s">
        <v>281</v>
      </c>
      <c r="D105" s="595"/>
      <c r="E105" s="595"/>
      <c r="F105" s="595"/>
      <c r="G105" s="595"/>
      <c r="H105" s="595"/>
      <c r="I105" s="595"/>
      <c r="J105" s="595"/>
      <c r="K105" s="595"/>
      <c r="L105" s="595"/>
      <c r="M105" s="595"/>
      <c r="N105" s="595"/>
      <c r="O105" s="595"/>
      <c r="P105" s="595"/>
      <c r="Q105" s="595"/>
      <c r="R105" s="595"/>
      <c r="S105" s="595"/>
      <c r="T105" s="595"/>
      <c r="U105" s="595"/>
      <c r="V105" s="595"/>
      <c r="W105" s="595"/>
      <c r="X105" s="595"/>
      <c r="Y105" s="596"/>
      <c r="Z105" s="597" t="s">
        <v>282</v>
      </c>
      <c r="AA105" s="598"/>
      <c r="AB105" s="598"/>
      <c r="AC105" s="598"/>
      <c r="AD105" s="598"/>
      <c r="AE105" s="598"/>
      <c r="AF105" s="598"/>
      <c r="AG105" s="598"/>
      <c r="AH105" s="598"/>
      <c r="AI105" s="598"/>
      <c r="AJ105" s="598"/>
      <c r="AK105" s="598"/>
      <c r="AL105" s="598"/>
      <c r="AM105" s="598"/>
      <c r="AN105" s="598"/>
      <c r="AO105" s="598"/>
      <c r="AP105" s="598"/>
      <c r="AQ105" s="598"/>
      <c r="AR105" s="598"/>
      <c r="AS105" s="599"/>
      <c r="AT105" s="28"/>
    </row>
    <row r="106" spans="1:52" ht="24" customHeight="1">
      <c r="B106" s="198"/>
      <c r="C106" s="238" t="s">
        <v>102</v>
      </c>
      <c r="D106" s="238"/>
      <c r="E106" s="238"/>
      <c r="F106" s="238"/>
      <c r="G106" s="238"/>
      <c r="H106" s="238"/>
      <c r="I106" s="238"/>
      <c r="J106" s="238"/>
      <c r="K106" s="238"/>
      <c r="L106" s="238"/>
      <c r="M106" s="238"/>
      <c r="N106" s="238"/>
      <c r="O106" s="238"/>
      <c r="P106" s="238"/>
      <c r="Q106" s="238"/>
      <c r="R106" s="238"/>
      <c r="S106" s="238"/>
      <c r="T106" s="238"/>
      <c r="U106" s="238"/>
      <c r="V106" s="238"/>
      <c r="W106" s="238"/>
      <c r="X106" s="238"/>
      <c r="Y106" s="238"/>
      <c r="Z106" s="239" t="s">
        <v>102</v>
      </c>
      <c r="AA106" s="238"/>
      <c r="AB106" s="238"/>
      <c r="AC106" s="238"/>
      <c r="AD106" s="238"/>
      <c r="AE106" s="238"/>
      <c r="AF106" s="238"/>
      <c r="AG106" s="238"/>
      <c r="AH106" s="238"/>
      <c r="AI106" s="238"/>
      <c r="AJ106" s="238"/>
      <c r="AK106" s="238"/>
      <c r="AL106" s="238"/>
      <c r="AM106" s="238"/>
      <c r="AN106" s="238"/>
      <c r="AO106" s="238"/>
      <c r="AP106" s="238"/>
      <c r="AQ106" s="238"/>
      <c r="AR106" s="238"/>
      <c r="AS106" s="240"/>
      <c r="AT106" s="19"/>
    </row>
    <row r="107" spans="1:52" ht="24" customHeight="1">
      <c r="B107" s="198"/>
      <c r="C107" s="611" t="s">
        <v>175</v>
      </c>
      <c r="D107" s="611"/>
      <c r="E107" s="611"/>
      <c r="F107" s="611"/>
      <c r="G107" s="611"/>
      <c r="H107" s="611"/>
      <c r="I107" s="611"/>
      <c r="J107" s="611"/>
      <c r="K107" s="611"/>
      <c r="L107" s="611"/>
      <c r="M107" s="611"/>
      <c r="N107" s="611"/>
      <c r="O107" s="611"/>
      <c r="P107" s="611"/>
      <c r="Q107" s="611"/>
      <c r="R107" s="611"/>
      <c r="S107" s="611"/>
      <c r="T107" s="611"/>
      <c r="U107" s="611"/>
      <c r="V107" s="611"/>
      <c r="W107" s="611"/>
      <c r="X107" s="611"/>
      <c r="Y107" s="611"/>
      <c r="Z107" s="612" t="s">
        <v>175</v>
      </c>
      <c r="AA107" s="611"/>
      <c r="AB107" s="611"/>
      <c r="AC107" s="611"/>
      <c r="AD107" s="611"/>
      <c r="AE107" s="611"/>
      <c r="AF107" s="611"/>
      <c r="AG107" s="611"/>
      <c r="AH107" s="611"/>
      <c r="AI107" s="611"/>
      <c r="AJ107" s="611"/>
      <c r="AK107" s="611"/>
      <c r="AL107" s="611"/>
      <c r="AM107" s="611"/>
      <c r="AN107" s="611"/>
      <c r="AO107" s="611"/>
      <c r="AP107" s="611"/>
      <c r="AQ107" s="611"/>
      <c r="AR107" s="611"/>
      <c r="AS107" s="613"/>
      <c r="AT107" s="19"/>
    </row>
    <row r="108" spans="1:52" ht="24" customHeight="1">
      <c r="B108" s="198"/>
      <c r="C108" s="612" t="s">
        <v>176</v>
      </c>
      <c r="D108" s="611"/>
      <c r="E108" s="611"/>
      <c r="F108" s="611"/>
      <c r="G108" s="611"/>
      <c r="H108" s="611"/>
      <c r="I108" s="611"/>
      <c r="J108" s="611"/>
      <c r="K108" s="611"/>
      <c r="L108" s="611"/>
      <c r="M108" s="611"/>
      <c r="N108" s="611"/>
      <c r="O108" s="611"/>
      <c r="P108" s="611"/>
      <c r="Q108" s="611"/>
      <c r="R108" s="611"/>
      <c r="S108" s="611"/>
      <c r="T108" s="611"/>
      <c r="U108" s="611"/>
      <c r="V108" s="611"/>
      <c r="W108" s="611"/>
      <c r="X108" s="611"/>
      <c r="Y108" s="614"/>
      <c r="Z108" s="612"/>
      <c r="AA108" s="611"/>
      <c r="AB108" s="611"/>
      <c r="AC108" s="611"/>
      <c r="AD108" s="611"/>
      <c r="AE108" s="611"/>
      <c r="AF108" s="611"/>
      <c r="AG108" s="611"/>
      <c r="AH108" s="611"/>
      <c r="AI108" s="611"/>
      <c r="AJ108" s="611"/>
      <c r="AK108" s="611"/>
      <c r="AL108" s="611"/>
      <c r="AM108" s="611"/>
      <c r="AN108" s="611"/>
      <c r="AO108" s="611"/>
      <c r="AP108" s="611"/>
      <c r="AQ108" s="611"/>
      <c r="AR108" s="611"/>
      <c r="AS108" s="613"/>
      <c r="AT108" s="19"/>
      <c r="AU108" s="2"/>
    </row>
    <row r="109" spans="1:52" s="2" customFormat="1" ht="24" customHeight="1">
      <c r="A109" s="1"/>
      <c r="B109" s="198"/>
      <c r="C109" s="372" t="s">
        <v>105</v>
      </c>
      <c r="D109" s="373"/>
      <c r="E109" s="373"/>
      <c r="F109" s="373"/>
      <c r="G109" s="373"/>
      <c r="H109" s="373"/>
      <c r="I109" s="373"/>
      <c r="J109" s="373"/>
      <c r="K109" s="373"/>
      <c r="L109" s="373"/>
      <c r="M109" s="373"/>
      <c r="N109" s="373"/>
      <c r="O109" s="373"/>
      <c r="P109" s="373"/>
      <c r="Q109" s="373"/>
      <c r="R109" s="373"/>
      <c r="S109" s="373"/>
      <c r="T109" s="373"/>
      <c r="U109" s="373"/>
      <c r="V109" s="373"/>
      <c r="W109" s="373"/>
      <c r="X109" s="373"/>
      <c r="Y109" s="373"/>
      <c r="Z109" s="373" t="s">
        <v>105</v>
      </c>
      <c r="AA109" s="373"/>
      <c r="AB109" s="373"/>
      <c r="AC109" s="373"/>
      <c r="AD109" s="373"/>
      <c r="AE109" s="373"/>
      <c r="AF109" s="373"/>
      <c r="AG109" s="373"/>
      <c r="AH109" s="373"/>
      <c r="AI109" s="373"/>
      <c r="AJ109" s="373"/>
      <c r="AK109" s="373"/>
      <c r="AL109" s="373"/>
      <c r="AM109" s="373"/>
      <c r="AN109" s="373"/>
      <c r="AO109" s="373"/>
      <c r="AP109" s="373"/>
      <c r="AQ109" s="373"/>
      <c r="AR109" s="373"/>
      <c r="AS109" s="374"/>
      <c r="AT109" s="12"/>
      <c r="AU109" s="1"/>
    </row>
    <row r="110" spans="1:52" ht="24" customHeight="1" thickBot="1">
      <c r="A110" s="2"/>
      <c r="B110" s="199"/>
      <c r="C110" s="607"/>
      <c r="D110" s="607"/>
      <c r="E110" s="607"/>
      <c r="F110" s="607"/>
      <c r="G110" s="607"/>
      <c r="H110" s="607"/>
      <c r="I110" s="607"/>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7"/>
      <c r="AH110" s="607"/>
      <c r="AI110" s="607"/>
      <c r="AJ110" s="607"/>
      <c r="AK110" s="607"/>
      <c r="AL110" s="607"/>
      <c r="AM110" s="607"/>
      <c r="AN110" s="607"/>
      <c r="AO110" s="607"/>
      <c r="AP110" s="607"/>
      <c r="AQ110" s="607"/>
      <c r="AR110" s="607"/>
      <c r="AS110" s="608"/>
      <c r="AT110" s="29"/>
      <c r="AU110" s="30"/>
      <c r="AV110" s="30"/>
      <c r="AW110" s="30"/>
      <c r="AX110" s="30"/>
      <c r="AY110" s="30"/>
      <c r="AZ110" s="30"/>
    </row>
    <row r="111" spans="1:52" ht="15.75" customHeight="1">
      <c r="C111" s="609" t="s">
        <v>106</v>
      </c>
      <c r="D111" s="609"/>
      <c r="E111" s="609"/>
      <c r="F111" s="609"/>
      <c r="G111" s="609"/>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09"/>
      <c r="AL111" s="609"/>
      <c r="AM111" s="609"/>
      <c r="AN111" s="609"/>
      <c r="AO111" s="609"/>
      <c r="AP111" s="609"/>
      <c r="AQ111" s="609"/>
      <c r="AR111" s="609"/>
      <c r="AS111" s="609"/>
      <c r="AT111" s="42"/>
      <c r="AU111" s="30"/>
      <c r="AV111" s="30"/>
      <c r="AW111" s="30"/>
      <c r="AX111" s="30"/>
      <c r="AY111" s="30"/>
      <c r="AZ111" s="30"/>
    </row>
    <row r="112" spans="1:52" ht="15.75" customHeight="1">
      <c r="C112" s="42"/>
      <c r="D112" s="42"/>
      <c r="E112" s="42" t="s">
        <v>107</v>
      </c>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30"/>
      <c r="AV112" s="30"/>
      <c r="AW112" s="30"/>
      <c r="AX112" s="30"/>
      <c r="AY112" s="30"/>
      <c r="AZ112" s="30"/>
    </row>
    <row r="113" spans="3:46">
      <c r="C113" s="610" t="s">
        <v>108</v>
      </c>
      <c r="D113" s="610"/>
      <c r="E113" s="610"/>
      <c r="F113" s="610"/>
      <c r="G113" s="610"/>
      <c r="H113" s="610"/>
      <c r="I113" s="610"/>
      <c r="J113" s="610"/>
      <c r="K113" s="610"/>
      <c r="L113" s="610"/>
      <c r="M113" s="610"/>
      <c r="N113" s="610"/>
      <c r="O113" s="610"/>
      <c r="P113" s="610"/>
      <c r="Q113" s="610"/>
      <c r="R113" s="610"/>
      <c r="S113" s="610"/>
      <c r="T113" s="610"/>
      <c r="U113" s="610"/>
      <c r="V113" s="610"/>
      <c r="W113" s="610"/>
      <c r="X113" s="610"/>
      <c r="Y113" s="610"/>
      <c r="Z113" s="610"/>
      <c r="AA113" s="610"/>
      <c r="AB113" s="610"/>
      <c r="AC113" s="610"/>
      <c r="AD113" s="610"/>
      <c r="AE113" s="610"/>
      <c r="AF113" s="610"/>
      <c r="AG113" s="610"/>
      <c r="AH113" s="610"/>
      <c r="AI113" s="610"/>
      <c r="AJ113" s="610"/>
      <c r="AK113" s="610"/>
      <c r="AL113" s="610"/>
      <c r="AM113" s="610"/>
      <c r="AN113" s="610"/>
      <c r="AO113" s="610"/>
      <c r="AP113" s="610"/>
      <c r="AQ113" s="610"/>
      <c r="AR113" s="610"/>
      <c r="AS113" s="610"/>
      <c r="AT113" s="610"/>
    </row>
    <row r="114" spans="3:46">
      <c r="C114" s="80"/>
      <c r="D114" s="80"/>
      <c r="E114" s="42" t="s">
        <v>109</v>
      </c>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row>
    <row r="115" spans="3:46">
      <c r="C115" s="610" t="s">
        <v>110</v>
      </c>
      <c r="D115" s="610"/>
      <c r="E115" s="610"/>
      <c r="F115" s="610"/>
      <c r="G115" s="610"/>
      <c r="H115" s="610"/>
      <c r="I115" s="610"/>
      <c r="J115" s="610"/>
      <c r="K115" s="610"/>
      <c r="L115" s="610"/>
      <c r="M115" s="610"/>
      <c r="N115" s="610"/>
      <c r="O115" s="610"/>
      <c r="P115" s="610"/>
      <c r="Q115" s="610"/>
      <c r="R115" s="610"/>
      <c r="S115" s="610"/>
      <c r="T115" s="610"/>
      <c r="U115" s="610"/>
      <c r="V115" s="610"/>
      <c r="W115" s="610"/>
      <c r="X115" s="610"/>
      <c r="Y115" s="610"/>
      <c r="Z115" s="610"/>
      <c r="AA115" s="610"/>
      <c r="AB115" s="610"/>
      <c r="AC115" s="610"/>
      <c r="AD115" s="610"/>
      <c r="AE115" s="610"/>
      <c r="AF115" s="610"/>
      <c r="AG115" s="610"/>
      <c r="AH115" s="610"/>
      <c r="AI115" s="610"/>
      <c r="AJ115" s="610"/>
      <c r="AK115" s="610"/>
      <c r="AL115" s="610"/>
      <c r="AM115" s="610"/>
      <c r="AN115" s="610"/>
      <c r="AO115" s="610"/>
      <c r="AP115" s="610"/>
      <c r="AQ115" s="610"/>
      <c r="AR115" s="610"/>
      <c r="AS115" s="610"/>
    </row>
  </sheetData>
  <sheetProtection selectLockedCells="1" selectUnlockedCells="1"/>
  <mergeCells count="232">
    <mergeCell ref="C110:Y110"/>
    <mergeCell ref="Z110:AS110"/>
    <mergeCell ref="C111:AS111"/>
    <mergeCell ref="C113:AT113"/>
    <mergeCell ref="C115:AS115"/>
    <mergeCell ref="C107:Y107"/>
    <mergeCell ref="Z107:AS107"/>
    <mergeCell ref="C108:Y108"/>
    <mergeCell ref="Z108:AS108"/>
    <mergeCell ref="C109:Y109"/>
    <mergeCell ref="Z109:AS109"/>
    <mergeCell ref="C104:Y104"/>
    <mergeCell ref="Z104:AS104"/>
    <mergeCell ref="C105:Y105"/>
    <mergeCell ref="Z105:AS105"/>
    <mergeCell ref="C106:Y106"/>
    <mergeCell ref="Z106:AS106"/>
    <mergeCell ref="C102:I102"/>
    <mergeCell ref="J102:Y102"/>
    <mergeCell ref="Z102:AB102"/>
    <mergeCell ref="AC102:AS102"/>
    <mergeCell ref="C103:I103"/>
    <mergeCell ref="J103:Y103"/>
    <mergeCell ref="Z103:AB103"/>
    <mergeCell ref="AC103:AS103"/>
    <mergeCell ref="C100:D100"/>
    <mergeCell ref="E100:Y100"/>
    <mergeCell ref="Z100:AA100"/>
    <mergeCell ref="AB100:AS100"/>
    <mergeCell ref="C101:Y101"/>
    <mergeCell ref="Z101:AS101"/>
    <mergeCell ref="C98:D98"/>
    <mergeCell ref="E98:Y98"/>
    <mergeCell ref="Z98:AA98"/>
    <mergeCell ref="AB98:AS98"/>
    <mergeCell ref="C99:D99"/>
    <mergeCell ref="E99:Y99"/>
    <mergeCell ref="Z99:AA99"/>
    <mergeCell ref="AB99:AS99"/>
    <mergeCell ref="Z96:AA96"/>
    <mergeCell ref="AB96:AS96"/>
    <mergeCell ref="C97:D97"/>
    <mergeCell ref="E97:Y97"/>
    <mergeCell ref="Z97:AA97"/>
    <mergeCell ref="AB97:AS97"/>
    <mergeCell ref="C94:Y94"/>
    <mergeCell ref="Z94:AS94"/>
    <mergeCell ref="C95:D95"/>
    <mergeCell ref="E95:Y95"/>
    <mergeCell ref="Z95:AA95"/>
    <mergeCell ref="AB95:AS95"/>
    <mergeCell ref="B87:B110"/>
    <mergeCell ref="C87:AS87"/>
    <mergeCell ref="C88:AS88"/>
    <mergeCell ref="C89:D89"/>
    <mergeCell ref="E89:N89"/>
    <mergeCell ref="O89:Y89"/>
    <mergeCell ref="Z89:AA89"/>
    <mergeCell ref="C92:D92"/>
    <mergeCell ref="E92:Y92"/>
    <mergeCell ref="Z92:AA92"/>
    <mergeCell ref="AB92:AS92"/>
    <mergeCell ref="C93:D93"/>
    <mergeCell ref="E93:Y93"/>
    <mergeCell ref="Z93:AA93"/>
    <mergeCell ref="AB93:AS93"/>
    <mergeCell ref="AB89:AI89"/>
    <mergeCell ref="AJ89:AS89"/>
    <mergeCell ref="C90:AS90"/>
    <mergeCell ref="C91:D91"/>
    <mergeCell ref="E91:Y91"/>
    <mergeCell ref="Z91:AA91"/>
    <mergeCell ref="AB91:AS91"/>
    <mergeCell ref="C96:D96"/>
    <mergeCell ref="E96:Y96"/>
    <mergeCell ref="B82:AS82"/>
    <mergeCell ref="B83:B86"/>
    <mergeCell ref="C83:P83"/>
    <mergeCell ref="Q83:AS83"/>
    <mergeCell ref="C84:P84"/>
    <mergeCell ref="Q84:AS84"/>
    <mergeCell ref="C85:P85"/>
    <mergeCell ref="Q85:AS85"/>
    <mergeCell ref="C86:P86"/>
    <mergeCell ref="Q86:AS86"/>
    <mergeCell ref="AA70:AI70"/>
    <mergeCell ref="AJ75:AS75"/>
    <mergeCell ref="AJ76:AP76"/>
    <mergeCell ref="AQ76:AS76"/>
    <mergeCell ref="X75:Y76"/>
    <mergeCell ref="Z75:AE76"/>
    <mergeCell ref="AF75:AG76"/>
    <mergeCell ref="AH75:AI76"/>
    <mergeCell ref="AJ70:AS70"/>
    <mergeCell ref="Q71:Z72"/>
    <mergeCell ref="AA71:AI72"/>
    <mergeCell ref="AJ71:AP72"/>
    <mergeCell ref="AQ71:AS72"/>
    <mergeCell ref="B67:B76"/>
    <mergeCell ref="C67:N72"/>
    <mergeCell ref="O67:P69"/>
    <mergeCell ref="Q67:Z67"/>
    <mergeCell ref="AA67:AI67"/>
    <mergeCell ref="AJ67:AS67"/>
    <mergeCell ref="Q68:Z69"/>
    <mergeCell ref="AA68:AI69"/>
    <mergeCell ref="AJ68:AP69"/>
    <mergeCell ref="AQ68:AS69"/>
    <mergeCell ref="AJ73:AS73"/>
    <mergeCell ref="AJ74:AP74"/>
    <mergeCell ref="AQ74:AS74"/>
    <mergeCell ref="C75:N76"/>
    <mergeCell ref="O75:Q76"/>
    <mergeCell ref="R75:W76"/>
    <mergeCell ref="C73:N74"/>
    <mergeCell ref="O73:T74"/>
    <mergeCell ref="U73:U74"/>
    <mergeCell ref="V73:AC74"/>
    <mergeCell ref="AD73:AE74"/>
    <mergeCell ref="AF73:AI74"/>
    <mergeCell ref="O70:P72"/>
    <mergeCell ref="Q70:Z70"/>
    <mergeCell ref="AE63:AI63"/>
    <mergeCell ref="AJ63:AN63"/>
    <mergeCell ref="AO63:AS63"/>
    <mergeCell ref="D64:N65"/>
    <mergeCell ref="O64:AD64"/>
    <mergeCell ref="AE64:AI64"/>
    <mergeCell ref="AJ64:AN64"/>
    <mergeCell ref="AO64:AS64"/>
    <mergeCell ref="O65:AD65"/>
    <mergeCell ref="AE65:AI65"/>
    <mergeCell ref="AJ65:AN65"/>
    <mergeCell ref="AO65:AS65"/>
    <mergeCell ref="AO58:AS58"/>
    <mergeCell ref="AE59:AI59"/>
    <mergeCell ref="AJ59:AN59"/>
    <mergeCell ref="AO59:AS59"/>
    <mergeCell ref="AE60:AI60"/>
    <mergeCell ref="AJ60:AN60"/>
    <mergeCell ref="AO60:AS60"/>
    <mergeCell ref="C56:AS56"/>
    <mergeCell ref="C57:C65"/>
    <mergeCell ref="D57:N57"/>
    <mergeCell ref="O57:AD57"/>
    <mergeCell ref="AE57:AI57"/>
    <mergeCell ref="AJ57:AS57"/>
    <mergeCell ref="D58:N63"/>
    <mergeCell ref="O58:AD60"/>
    <mergeCell ref="AE58:AI58"/>
    <mergeCell ref="AJ58:AN58"/>
    <mergeCell ref="O61:AD63"/>
    <mergeCell ref="AE61:AI61"/>
    <mergeCell ref="AJ61:AN61"/>
    <mergeCell ref="AO61:AS61"/>
    <mergeCell ref="AE62:AI62"/>
    <mergeCell ref="AJ62:AN62"/>
    <mergeCell ref="AO62:AS62"/>
    <mergeCell ref="R49:AE52"/>
    <mergeCell ref="AF49:AH52"/>
    <mergeCell ref="AI49:AQ52"/>
    <mergeCell ref="AR49:AS52"/>
    <mergeCell ref="N50:Q51"/>
    <mergeCell ref="D53:Q55"/>
    <mergeCell ref="R53:AK55"/>
    <mergeCell ref="AL53:AQ55"/>
    <mergeCell ref="AR53:AS55"/>
    <mergeCell ref="I42:J42"/>
    <mergeCell ref="N43:Q45"/>
    <mergeCell ref="R43:AS46"/>
    <mergeCell ref="L44:L45"/>
    <mergeCell ref="N47:Q48"/>
    <mergeCell ref="R47:AH48"/>
    <mergeCell ref="AI47:AS48"/>
    <mergeCell ref="R37:AE40"/>
    <mergeCell ref="AF37:AH40"/>
    <mergeCell ref="AI37:AQ40"/>
    <mergeCell ref="AR37:AS40"/>
    <mergeCell ref="N38:Q39"/>
    <mergeCell ref="R41:AS42"/>
    <mergeCell ref="R29:AS30"/>
    <mergeCell ref="I30:J30"/>
    <mergeCell ref="R31:AS34"/>
    <mergeCell ref="L32:L33"/>
    <mergeCell ref="N32:Q33"/>
    <mergeCell ref="N35:Q36"/>
    <mergeCell ref="R35:AH36"/>
    <mergeCell ref="AI35:AS36"/>
    <mergeCell ref="AI25:AS25"/>
    <mergeCell ref="I26:J26"/>
    <mergeCell ref="R26:AE28"/>
    <mergeCell ref="AF26:AH28"/>
    <mergeCell ref="AI26:AQ28"/>
    <mergeCell ref="AR26:AS28"/>
    <mergeCell ref="I27:J27"/>
    <mergeCell ref="N27:Q27"/>
    <mergeCell ref="N25:Q25"/>
    <mergeCell ref="R25:AH25"/>
    <mergeCell ref="R16:AS17"/>
    <mergeCell ref="I17:J17"/>
    <mergeCell ref="I18:J18"/>
    <mergeCell ref="R18:AS24"/>
    <mergeCell ref="I19:J19"/>
    <mergeCell ref="N19:Q19"/>
    <mergeCell ref="I20:J20"/>
    <mergeCell ref="I21:J21"/>
    <mergeCell ref="N21:Q21"/>
    <mergeCell ref="I22:J22"/>
    <mergeCell ref="B5:AS5"/>
    <mergeCell ref="B6:B65"/>
    <mergeCell ref="C6:AS6"/>
    <mergeCell ref="R7:AS8"/>
    <mergeCell ref="I8:J8"/>
    <mergeCell ref="C9:C28"/>
    <mergeCell ref="I9:J9"/>
    <mergeCell ref="R9:AS11"/>
    <mergeCell ref="I10:J10"/>
    <mergeCell ref="N10:Q10"/>
    <mergeCell ref="I11:J11"/>
    <mergeCell ref="I12:J12"/>
    <mergeCell ref="N12:Q12"/>
    <mergeCell ref="R12:AH15"/>
    <mergeCell ref="AI12:AS12"/>
    <mergeCell ref="I13:J13"/>
    <mergeCell ref="AI13:AQ15"/>
    <mergeCell ref="AR13:AS15"/>
    <mergeCell ref="I14:J14"/>
    <mergeCell ref="N14:Q14"/>
    <mergeCell ref="I23:J23"/>
    <mergeCell ref="N23:Q23"/>
    <mergeCell ref="I24:J24"/>
    <mergeCell ref="I25:J25"/>
  </mergeCells>
  <phoneticPr fontId="4"/>
  <conditionalFormatting sqref="AU70">
    <cfRule type="cellIs" dxfId="13" priority="28" operator="lessThan">
      <formula>1</formula>
    </cfRule>
  </conditionalFormatting>
  <conditionalFormatting sqref="AU73">
    <cfRule type="cellIs" dxfId="12" priority="27" operator="lessThan">
      <formula>1</formula>
    </cfRule>
  </conditionalFormatting>
  <conditionalFormatting sqref="AJ76:AJ81">
    <cfRule type="cellIs" dxfId="11" priority="25" operator="lessThan">
      <formula>1</formula>
    </cfRule>
  </conditionalFormatting>
  <conditionalFormatting sqref="AJ76:AJ81">
    <cfRule type="expression" dxfId="10" priority="26">
      <formula>#REF!&lt;1</formula>
    </cfRule>
  </conditionalFormatting>
  <conditionalFormatting sqref="AU76:AU81">
    <cfRule type="cellIs" dxfId="9" priority="24" operator="lessThan">
      <formula>1</formula>
    </cfRule>
  </conditionalFormatting>
  <conditionalFormatting sqref="AU74">
    <cfRule type="cellIs" dxfId="8" priority="23" operator="lessThan">
      <formula>1</formula>
    </cfRule>
  </conditionalFormatting>
  <conditionalFormatting sqref="C110:Y110">
    <cfRule type="expression" dxfId="7" priority="22">
      <formula>AND($C$107&lt;&gt;"⑧ その他",$C$108&lt;&gt;"⑧ その他")</formula>
    </cfRule>
  </conditionalFormatting>
  <conditionalFormatting sqref="Z110:AS110">
    <cfRule type="expression" dxfId="6" priority="21">
      <formula>AND($Z$107&lt;&gt;"⑧ その他",$Z$108&lt;&gt;"⑧ その他")</formula>
    </cfRule>
  </conditionalFormatting>
  <conditionalFormatting sqref="D53">
    <cfRule type="expression" dxfId="5" priority="20">
      <formula>AND(#REF!=TRUE,#REF!=FALSE)</formula>
    </cfRule>
  </conditionalFormatting>
  <conditionalFormatting sqref="AJ58:AS63">
    <cfRule type="expression" dxfId="4" priority="19">
      <formula>OR($I$8="✔",$I$30="✔",$I$42="✔")</formula>
    </cfRule>
  </conditionalFormatting>
  <conditionalFormatting sqref="AJ64:AS65">
    <cfRule type="expression" dxfId="3" priority="18">
      <formula>OR($I$17="✔",$I$30="✔",$I$42="✔")</formula>
    </cfRule>
  </conditionalFormatting>
  <conditionalFormatting sqref="I42:J42">
    <cfRule type="expression" dxfId="2" priority="17">
      <formula>OR($I$8="✔",$I$17="✔",$I$30="✔")</formula>
    </cfRule>
  </conditionalFormatting>
  <dataValidations count="10">
    <dataValidation type="whole" allowBlank="1" showInputMessage="1" showErrorMessage="1" sqref="AI13:AQ15">
      <formula1>0</formula1>
      <formula2>50</formula2>
    </dataValidation>
    <dataValidation operator="greaterThanOrEqual" allowBlank="1" showInputMessage="1" showErrorMessage="1" sqref="AJ68 AJ71"/>
    <dataValidation type="list" allowBlank="1" showInputMessage="1" showErrorMessage="1" sqref="I8 K10 K12 K14 I17 K19 K21 K23 K25 K27 I30">
      <formula1>"　,✔"</formula1>
    </dataValidation>
    <dataValidation type="decimal" operator="greaterThanOrEqual" allowBlank="1" showInputMessage="1" showErrorMessage="1" sqref="AA68 AA71">
      <formula1>0</formula1>
    </dataValidation>
    <dataValidation type="whole" allowBlank="1" showInputMessage="1" showErrorMessage="1" sqref="Z103:AB103 C103:I103">
      <formula1>1</formula1>
      <formula2>43</formula2>
    </dataValidation>
    <dataValidation type="whole" imeMode="halfAlpha" allowBlank="1" showInputMessage="1" showErrorMessage="1" sqref="AL53:AQ55">
      <formula1>1</formula1>
      <formula2>99999</formula2>
    </dataValidation>
    <dataValidation type="whole" allowBlank="1" showInputMessage="1" showErrorMessage="1" sqref="AJ58:AN65 R37:AE40 AI37:AQ40 R49:AE52 AI49:AQ52 AI26:AQ28 R26:AE28">
      <formula1>0</formula1>
      <formula2>99999</formula2>
    </dataValidation>
    <dataValidation imeMode="hiragana" allowBlank="1" showInputMessage="1" showErrorMessage="1" sqref="C110:AS110"/>
    <dataValidation type="whole" allowBlank="1" showInputMessage="1" showErrorMessage="1" sqref="AJ89:AS89">
      <formula1>5</formula1>
      <formula2>17</formula2>
    </dataValidation>
    <dataValidation type="whole" allowBlank="1" showInputMessage="1" showErrorMessage="1" sqref="O89:Y89">
      <formula1>1</formula1>
      <formula2>4</formula2>
    </dataValidation>
  </dataValidations>
  <printOptions horizontalCentered="1" verticalCentered="1"/>
  <pageMargins left="0.23622047244094491" right="0.23622047244094491" top="0.55118110236220474" bottom="0.55118110236220474" header="0.31496062992125984" footer="0.31496062992125984"/>
  <pageSetup paperSize="9" scale="45"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反映・チェックシート!$R$20:$R$21</xm:f>
          </x14:formula1>
          <xm:sqref>I42:J42</xm:sqref>
        </x14:dataValidation>
        <x14:dataValidation type="list" allowBlank="1" showInputMessage="1" showErrorMessage="1">
          <x14:formula1>
            <xm:f>リスト!$A$15:$A$27</xm:f>
          </x14:formula1>
          <xm:sqref>E95:Y100 AB95:AS100</xm:sqref>
        </x14:dataValidation>
        <x14:dataValidation type="list" allowBlank="1" showInputMessage="1" showErrorMessage="1" error="プルダウンメニューから選択してください。">
          <x14:formula1>
            <xm:f>リスト!$A$4:$A$11</xm:f>
          </x14:formula1>
          <xm:sqref>C107:AS108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46"/>
  <sheetViews>
    <sheetView workbookViewId="0">
      <selection activeCell="D55" sqref="D55"/>
    </sheetView>
  </sheetViews>
  <sheetFormatPr defaultColWidth="9" defaultRowHeight="13.5"/>
  <cols>
    <col min="1" max="1" width="3.375" style="146" customWidth="1"/>
    <col min="2" max="2" width="5.625" style="146" customWidth="1"/>
    <col min="3" max="3" width="18.875" style="146" customWidth="1"/>
    <col min="4" max="4" width="78" style="146" customWidth="1"/>
    <col min="5" max="5" width="3.375" style="146" customWidth="1"/>
    <col min="6" max="16384" width="9" style="146"/>
  </cols>
  <sheetData>
    <row r="1" spans="1:5" ht="14.25" thickBot="1">
      <c r="A1" s="143"/>
      <c r="B1" s="144"/>
      <c r="C1" s="143"/>
      <c r="D1" s="143"/>
      <c r="E1" s="143"/>
    </row>
    <row r="2" spans="1:5" ht="14.25" thickBot="1">
      <c r="A2" s="143"/>
      <c r="B2" s="35" t="s">
        <v>177</v>
      </c>
      <c r="C2" s="35" t="s">
        <v>178</v>
      </c>
      <c r="D2" s="36" t="s">
        <v>179</v>
      </c>
      <c r="E2" s="143"/>
    </row>
    <row r="3" spans="1:5" ht="18" customHeight="1">
      <c r="A3" s="143"/>
      <c r="B3" s="37">
        <v>1</v>
      </c>
      <c r="C3" s="148" t="s">
        <v>180</v>
      </c>
      <c r="D3" s="149" t="s">
        <v>181</v>
      </c>
      <c r="E3" s="143"/>
    </row>
    <row r="4" spans="1:5" ht="18" customHeight="1">
      <c r="A4" s="143"/>
      <c r="B4" s="38">
        <v>2</v>
      </c>
      <c r="C4" s="150" t="s">
        <v>182</v>
      </c>
      <c r="D4" s="151" t="s">
        <v>183</v>
      </c>
      <c r="E4" s="143"/>
    </row>
    <row r="5" spans="1:5" ht="27.75" thickBot="1">
      <c r="A5" s="143"/>
      <c r="B5" s="39">
        <v>3</v>
      </c>
      <c r="C5" s="152" t="s">
        <v>184</v>
      </c>
      <c r="D5" s="153" t="s">
        <v>185</v>
      </c>
      <c r="E5" s="143"/>
    </row>
    <row r="6" spans="1:5" ht="27">
      <c r="A6" s="143"/>
      <c r="B6" s="40">
        <v>4</v>
      </c>
      <c r="C6" s="154" t="s">
        <v>186</v>
      </c>
      <c r="D6" s="155" t="s">
        <v>187</v>
      </c>
      <c r="E6" s="143"/>
    </row>
    <row r="7" spans="1:5" ht="27" customHeight="1">
      <c r="A7" s="143"/>
      <c r="B7" s="38">
        <v>5</v>
      </c>
      <c r="C7" s="150" t="s">
        <v>188</v>
      </c>
      <c r="D7" s="151" t="s">
        <v>189</v>
      </c>
      <c r="E7" s="143"/>
    </row>
    <row r="8" spans="1:5" ht="27">
      <c r="A8" s="143"/>
      <c r="B8" s="38">
        <v>6</v>
      </c>
      <c r="C8" s="150" t="s">
        <v>190</v>
      </c>
      <c r="D8" s="151" t="s">
        <v>191</v>
      </c>
      <c r="E8" s="143"/>
    </row>
    <row r="9" spans="1:5" ht="18" customHeight="1" thickBot="1">
      <c r="A9" s="143"/>
      <c r="B9" s="39">
        <v>7</v>
      </c>
      <c r="C9" s="152" t="s">
        <v>192</v>
      </c>
      <c r="D9" s="153" t="s">
        <v>193</v>
      </c>
      <c r="E9" s="143"/>
    </row>
    <row r="10" spans="1:5" ht="18" customHeight="1">
      <c r="A10" s="143"/>
      <c r="B10" s="40">
        <v>8</v>
      </c>
      <c r="C10" s="154" t="s">
        <v>194</v>
      </c>
      <c r="D10" s="155" t="s">
        <v>195</v>
      </c>
      <c r="E10" s="143"/>
    </row>
    <row r="11" spans="1:5" ht="18" customHeight="1">
      <c r="A11" s="143"/>
      <c r="B11" s="38">
        <v>9</v>
      </c>
      <c r="C11" s="150" t="s">
        <v>196</v>
      </c>
      <c r="D11" s="151" t="s">
        <v>197</v>
      </c>
      <c r="E11" s="143"/>
    </row>
    <row r="12" spans="1:5" ht="18" customHeight="1">
      <c r="A12" s="143"/>
      <c r="B12" s="38">
        <v>10</v>
      </c>
      <c r="C12" s="150" t="s">
        <v>198</v>
      </c>
      <c r="D12" s="151" t="s">
        <v>199</v>
      </c>
      <c r="E12" s="143"/>
    </row>
    <row r="13" spans="1:5" ht="18" customHeight="1" thickBot="1">
      <c r="A13" s="143"/>
      <c r="B13" s="39">
        <v>11</v>
      </c>
      <c r="C13" s="152" t="s">
        <v>200</v>
      </c>
      <c r="D13" s="153" t="s">
        <v>201</v>
      </c>
      <c r="E13" s="143"/>
    </row>
    <row r="14" spans="1:5" ht="18" customHeight="1">
      <c r="A14" s="143"/>
      <c r="B14" s="40">
        <v>12</v>
      </c>
      <c r="C14" s="154" t="s">
        <v>202</v>
      </c>
      <c r="D14" s="155" t="s">
        <v>203</v>
      </c>
      <c r="E14" s="143"/>
    </row>
    <row r="15" spans="1:5" ht="18" customHeight="1">
      <c r="A15" s="143"/>
      <c r="B15" s="38">
        <v>13</v>
      </c>
      <c r="C15" s="150" t="s">
        <v>204</v>
      </c>
      <c r="D15" s="151" t="s">
        <v>205</v>
      </c>
      <c r="E15" s="143"/>
    </row>
    <row r="16" spans="1:5" ht="27">
      <c r="A16" s="143"/>
      <c r="B16" s="38">
        <v>14</v>
      </c>
      <c r="C16" s="150" t="s">
        <v>206</v>
      </c>
      <c r="D16" s="151" t="s">
        <v>207</v>
      </c>
      <c r="E16" s="143"/>
    </row>
    <row r="17" spans="1:5" ht="18" customHeight="1">
      <c r="A17" s="143"/>
      <c r="B17" s="38">
        <v>15</v>
      </c>
      <c r="C17" s="150" t="s">
        <v>208</v>
      </c>
      <c r="D17" s="151" t="s">
        <v>209</v>
      </c>
      <c r="E17" s="143"/>
    </row>
    <row r="18" spans="1:5" ht="18" customHeight="1">
      <c r="A18" s="143"/>
      <c r="B18" s="38">
        <v>16</v>
      </c>
      <c r="C18" s="150" t="s">
        <v>210</v>
      </c>
      <c r="D18" s="151" t="s">
        <v>211</v>
      </c>
      <c r="E18" s="143"/>
    </row>
    <row r="19" spans="1:5" ht="18" customHeight="1" thickBot="1">
      <c r="A19" s="143"/>
      <c r="B19" s="39">
        <v>17</v>
      </c>
      <c r="C19" s="152" t="s">
        <v>212</v>
      </c>
      <c r="D19" s="153" t="s">
        <v>213</v>
      </c>
      <c r="E19" s="143"/>
    </row>
    <row r="20" spans="1:5" ht="18" customHeight="1">
      <c r="A20" s="143"/>
      <c r="B20" s="40">
        <v>18</v>
      </c>
      <c r="C20" s="154" t="s">
        <v>214</v>
      </c>
      <c r="D20" s="155" t="s">
        <v>215</v>
      </c>
      <c r="E20" s="143"/>
    </row>
    <row r="21" spans="1:5" ht="27">
      <c r="A21" s="143"/>
      <c r="B21" s="38">
        <v>19</v>
      </c>
      <c r="C21" s="150" t="s">
        <v>216</v>
      </c>
      <c r="D21" s="151" t="s">
        <v>217</v>
      </c>
      <c r="E21" s="143"/>
    </row>
    <row r="22" spans="1:5" ht="18" customHeight="1">
      <c r="A22" s="143"/>
      <c r="B22" s="38">
        <v>20</v>
      </c>
      <c r="C22" s="150" t="s">
        <v>218</v>
      </c>
      <c r="D22" s="151" t="s">
        <v>219</v>
      </c>
      <c r="E22" s="143"/>
    </row>
    <row r="23" spans="1:5" ht="18" customHeight="1">
      <c r="A23" s="143"/>
      <c r="B23" s="38">
        <v>21</v>
      </c>
      <c r="C23" s="150" t="s">
        <v>220</v>
      </c>
      <c r="D23" s="151" t="s">
        <v>220</v>
      </c>
      <c r="E23" s="143"/>
    </row>
    <row r="24" spans="1:5" ht="18" customHeight="1">
      <c r="A24" s="143"/>
      <c r="B24" s="38">
        <v>22</v>
      </c>
      <c r="C24" s="150" t="s">
        <v>221</v>
      </c>
      <c r="D24" s="151" t="s">
        <v>222</v>
      </c>
      <c r="E24" s="143"/>
    </row>
    <row r="25" spans="1:5" ht="18" customHeight="1">
      <c r="A25" s="143"/>
      <c r="B25" s="38">
        <v>23</v>
      </c>
      <c r="C25" s="150" t="s">
        <v>223</v>
      </c>
      <c r="D25" s="151" t="s">
        <v>224</v>
      </c>
      <c r="E25" s="143"/>
    </row>
    <row r="26" spans="1:5" ht="27" customHeight="1">
      <c r="A26" s="143"/>
      <c r="B26" s="38">
        <v>24</v>
      </c>
      <c r="C26" s="150" t="s">
        <v>225</v>
      </c>
      <c r="D26" s="151" t="s">
        <v>226</v>
      </c>
      <c r="E26" s="143"/>
    </row>
    <row r="27" spans="1:5" ht="27">
      <c r="A27" s="143"/>
      <c r="B27" s="38">
        <v>25</v>
      </c>
      <c r="C27" s="150" t="s">
        <v>227</v>
      </c>
      <c r="D27" s="151" t="s">
        <v>228</v>
      </c>
      <c r="E27" s="143"/>
    </row>
    <row r="28" spans="1:5" ht="18" customHeight="1">
      <c r="A28" s="143"/>
      <c r="B28" s="38">
        <v>26</v>
      </c>
      <c r="C28" s="150" t="s">
        <v>229</v>
      </c>
      <c r="D28" s="151" t="s">
        <v>230</v>
      </c>
      <c r="E28" s="143"/>
    </row>
    <row r="29" spans="1:5" ht="18" customHeight="1">
      <c r="A29" s="143"/>
      <c r="B29" s="38">
        <v>27</v>
      </c>
      <c r="C29" s="150" t="s">
        <v>231</v>
      </c>
      <c r="D29" s="151" t="s">
        <v>232</v>
      </c>
      <c r="E29" s="143"/>
    </row>
    <row r="30" spans="1:5" ht="27.75" thickBot="1">
      <c r="A30" s="143"/>
      <c r="B30" s="39">
        <v>28</v>
      </c>
      <c r="C30" s="152" t="s">
        <v>233</v>
      </c>
      <c r="D30" s="153" t="s">
        <v>234</v>
      </c>
      <c r="E30" s="143"/>
    </row>
    <row r="31" spans="1:5" ht="18" customHeight="1">
      <c r="A31" s="143"/>
      <c r="B31" s="40">
        <v>29</v>
      </c>
      <c r="C31" s="154" t="s">
        <v>235</v>
      </c>
      <c r="D31" s="155" t="s">
        <v>236</v>
      </c>
      <c r="E31" s="143"/>
    </row>
    <row r="32" spans="1:5" ht="18" customHeight="1">
      <c r="A32" s="143"/>
      <c r="B32" s="38">
        <v>30</v>
      </c>
      <c r="C32" s="150" t="s">
        <v>237</v>
      </c>
      <c r="D32" s="151" t="s">
        <v>238</v>
      </c>
      <c r="E32" s="143"/>
    </row>
    <row r="33" spans="1:5" ht="27">
      <c r="A33" s="143"/>
      <c r="B33" s="38">
        <v>31</v>
      </c>
      <c r="C33" s="150" t="s">
        <v>239</v>
      </c>
      <c r="D33" s="151" t="s">
        <v>240</v>
      </c>
      <c r="E33" s="143"/>
    </row>
    <row r="34" spans="1:5" ht="27.75" thickBot="1">
      <c r="A34" s="143"/>
      <c r="B34" s="39">
        <v>32</v>
      </c>
      <c r="C34" s="152" t="s">
        <v>241</v>
      </c>
      <c r="D34" s="153" t="s">
        <v>242</v>
      </c>
      <c r="E34" s="143"/>
    </row>
    <row r="35" spans="1:5" ht="18" customHeight="1">
      <c r="A35" s="143"/>
      <c r="B35" s="38">
        <v>33</v>
      </c>
      <c r="C35" s="150" t="s">
        <v>243</v>
      </c>
      <c r="D35" s="151" t="s">
        <v>244</v>
      </c>
      <c r="E35" s="143"/>
    </row>
    <row r="36" spans="1:5" s="147" customFormat="1" ht="27" customHeight="1" thickBot="1">
      <c r="A36" s="145"/>
      <c r="B36" s="38">
        <v>34</v>
      </c>
      <c r="C36" s="150" t="s">
        <v>245</v>
      </c>
      <c r="D36" s="156" t="s">
        <v>246</v>
      </c>
      <c r="E36" s="145"/>
    </row>
    <row r="37" spans="1:5" ht="18" customHeight="1">
      <c r="A37" s="143"/>
      <c r="B37" s="40">
        <v>35</v>
      </c>
      <c r="C37" s="154" t="s">
        <v>247</v>
      </c>
      <c r="D37" s="155" t="s">
        <v>248</v>
      </c>
      <c r="E37" s="143"/>
    </row>
    <row r="38" spans="1:5" ht="27">
      <c r="A38" s="143"/>
      <c r="B38" s="38">
        <v>36</v>
      </c>
      <c r="C38" s="150" t="s">
        <v>249</v>
      </c>
      <c r="D38" s="151" t="s">
        <v>250</v>
      </c>
      <c r="E38" s="143"/>
    </row>
    <row r="39" spans="1:5" ht="27" customHeight="1">
      <c r="A39" s="143"/>
      <c r="B39" s="38">
        <v>37</v>
      </c>
      <c r="C39" s="150" t="s">
        <v>251</v>
      </c>
      <c r="D39" s="151" t="s">
        <v>252</v>
      </c>
      <c r="E39" s="143"/>
    </row>
    <row r="40" spans="1:5" ht="27.75" thickBot="1">
      <c r="A40" s="143"/>
      <c r="B40" s="39">
        <v>38</v>
      </c>
      <c r="C40" s="152" t="s">
        <v>253</v>
      </c>
      <c r="D40" s="153" t="s">
        <v>254</v>
      </c>
      <c r="E40" s="143"/>
    </row>
    <row r="41" spans="1:5" ht="18" customHeight="1" thickBot="1">
      <c r="A41" s="143"/>
      <c r="B41" s="41">
        <v>39</v>
      </c>
      <c r="C41" s="157" t="s">
        <v>255</v>
      </c>
      <c r="D41" s="158" t="s">
        <v>256</v>
      </c>
      <c r="E41" s="143"/>
    </row>
    <row r="42" spans="1:5" ht="27">
      <c r="A42" s="143"/>
      <c r="B42" s="40">
        <v>40</v>
      </c>
      <c r="C42" s="154" t="s">
        <v>257</v>
      </c>
      <c r="D42" s="155" t="s">
        <v>258</v>
      </c>
      <c r="E42" s="143"/>
    </row>
    <row r="43" spans="1:5" ht="18" customHeight="1" thickBot="1">
      <c r="A43" s="143"/>
      <c r="B43" s="39">
        <v>41</v>
      </c>
      <c r="C43" s="152" t="s">
        <v>259</v>
      </c>
      <c r="D43" s="153" t="s">
        <v>260</v>
      </c>
      <c r="E43" s="143"/>
    </row>
    <row r="44" spans="1:5" ht="18" customHeight="1" thickBot="1">
      <c r="A44" s="143"/>
      <c r="B44" s="39">
        <v>42</v>
      </c>
      <c r="C44" s="159" t="s">
        <v>261</v>
      </c>
      <c r="D44" s="158"/>
      <c r="E44" s="143"/>
    </row>
    <row r="45" spans="1:5" ht="18" customHeight="1" thickBot="1">
      <c r="A45" s="143"/>
      <c r="B45" s="39">
        <v>43</v>
      </c>
      <c r="C45" s="160" t="s">
        <v>262</v>
      </c>
      <c r="D45" s="158"/>
      <c r="E45" s="143"/>
    </row>
    <row r="46" spans="1:5">
      <c r="A46" s="143"/>
      <c r="B46" s="144"/>
      <c r="C46" s="143"/>
      <c r="D46" s="143"/>
      <c r="E46" s="143"/>
    </row>
  </sheetData>
  <sheetProtection algorithmName="SHA-512" hashValue="JX0wLQBItHuYl3m8QE0BjjttpLrPNRhR3/7v7M27QmI8w0kZERmwG5gR/Ld1bO4+p9JPf8URjYkhv3OH/L2jcQ==" saltValue="6WS6s24O8nDQkBEZrSsTmw==" spinCount="100000" sheet="1" objects="1" scenarios="1" selectLockedCells="1" selectUnlockedCells="1"/>
  <phoneticPr fontId="4"/>
  <pageMargins left="0.7" right="0.7" top="0.75" bottom="0.75" header="0.3" footer="0.3"/>
  <pageSetup paperSize="9" scale="7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workbookViewId="0"/>
  </sheetViews>
  <sheetFormatPr defaultRowHeight="13.5"/>
  <cols>
    <col min="1" max="1" width="40.75" bestFit="1" customWidth="1"/>
  </cols>
  <sheetData>
    <row r="1" spans="1:2">
      <c r="A1" s="100" t="s">
        <v>429</v>
      </c>
      <c r="B1" s="100" t="s">
        <v>430</v>
      </c>
    </row>
    <row r="2" spans="1:2">
      <c r="A2" s="100" t="s">
        <v>431</v>
      </c>
      <c r="B2" s="100" t="s">
        <v>432</v>
      </c>
    </row>
    <row r="3" spans="1:2">
      <c r="A3" s="100" t="s">
        <v>433</v>
      </c>
      <c r="B3" s="100" t="s">
        <v>434</v>
      </c>
    </row>
    <row r="4" spans="1:2">
      <c r="A4" s="100" t="s">
        <v>435</v>
      </c>
      <c r="B4" s="101" t="s">
        <v>499</v>
      </c>
    </row>
    <row r="6" spans="1:2">
      <c r="A6" s="100" t="s">
        <v>436</v>
      </c>
      <c r="B6" s="100" t="b">
        <f>反映・チェックシート!B3</f>
        <v>0</v>
      </c>
    </row>
    <row r="7" spans="1:2">
      <c r="A7" s="100" t="s">
        <v>437</v>
      </c>
      <c r="B7" s="100">
        <f>反映・チェックシート!M3</f>
        <v>0</v>
      </c>
    </row>
    <row r="8" spans="1:2">
      <c r="A8" s="100" t="s">
        <v>438</v>
      </c>
      <c r="B8" s="100" t="b">
        <f>反映・チェックシート!F3</f>
        <v>0</v>
      </c>
    </row>
    <row r="9" spans="1:2">
      <c r="A9" s="100" t="s">
        <v>439</v>
      </c>
      <c r="B9" s="100" t="b">
        <f>反映・チェックシート!F5</f>
        <v>0</v>
      </c>
    </row>
    <row r="10" spans="1:2">
      <c r="A10" s="100" t="s">
        <v>440</v>
      </c>
      <c r="B10" s="100" t="b">
        <f>反映・チェックシート!F7</f>
        <v>0</v>
      </c>
    </row>
    <row r="11" spans="1:2">
      <c r="A11" s="100" t="s">
        <v>441</v>
      </c>
      <c r="B11" s="100" t="b">
        <f>反映・チェックシート!B9</f>
        <v>0</v>
      </c>
    </row>
    <row r="12" spans="1:2">
      <c r="A12" s="100" t="s">
        <v>442</v>
      </c>
      <c r="B12" s="100">
        <f>反映・チェックシート!M9</f>
        <v>0</v>
      </c>
    </row>
    <row r="13" spans="1:2">
      <c r="A13" s="100" t="s">
        <v>443</v>
      </c>
      <c r="B13" s="100">
        <f>反映・チェックシート!M11</f>
        <v>0</v>
      </c>
    </row>
    <row r="14" spans="1:2">
      <c r="A14" s="100" t="s">
        <v>444</v>
      </c>
      <c r="B14" s="100" t="b">
        <f>反映・チェックシート!F9</f>
        <v>0</v>
      </c>
    </row>
    <row r="15" spans="1:2">
      <c r="A15" s="100" t="s">
        <v>445</v>
      </c>
      <c r="B15" s="100" t="b">
        <f>反映・チェックシート!F11</f>
        <v>0</v>
      </c>
    </row>
    <row r="16" spans="1:2">
      <c r="A16" s="100" t="s">
        <v>446</v>
      </c>
      <c r="B16" s="100" t="b">
        <f>反映・チェックシート!F13</f>
        <v>0</v>
      </c>
    </row>
    <row r="17" spans="1:2">
      <c r="A17" s="100" t="s">
        <v>447</v>
      </c>
      <c r="B17" s="100" t="b">
        <f>反映・チェックシート!F15</f>
        <v>0</v>
      </c>
    </row>
    <row r="18" spans="1:2">
      <c r="A18" s="100" t="s">
        <v>448</v>
      </c>
      <c r="B18" s="100" t="b">
        <f>反映・チェックシート!F17</f>
        <v>0</v>
      </c>
    </row>
    <row r="19" spans="1:2">
      <c r="A19" s="100" t="s">
        <v>449</v>
      </c>
      <c r="B19" s="100" t="b">
        <f>反映・チェックシート!B19</f>
        <v>0</v>
      </c>
    </row>
    <row r="20" spans="1:2">
      <c r="A20" s="100" t="s">
        <v>450</v>
      </c>
      <c r="B20" s="100">
        <f>反映・チェックシート!H19</f>
        <v>0</v>
      </c>
    </row>
    <row r="21" spans="1:2">
      <c r="A21" s="100" t="s">
        <v>451</v>
      </c>
      <c r="B21" s="100">
        <f>反映・チェックシート!N19</f>
        <v>0</v>
      </c>
    </row>
    <row r="22" spans="1:2">
      <c r="A22" s="100" t="s">
        <v>452</v>
      </c>
      <c r="B22" s="100" t="b">
        <f>反映・チェックシート!B21</f>
        <v>0</v>
      </c>
    </row>
    <row r="23" spans="1:2">
      <c r="A23" s="100" t="s">
        <v>453</v>
      </c>
      <c r="B23" s="100">
        <f>反映・チェックシート!H21</f>
        <v>0</v>
      </c>
    </row>
    <row r="24" spans="1:2">
      <c r="A24" s="100" t="s">
        <v>454</v>
      </c>
      <c r="B24" s="100">
        <f>反映・チェックシート!N21</f>
        <v>0</v>
      </c>
    </row>
    <row r="25" spans="1:2">
      <c r="A25" s="100" t="s">
        <v>455</v>
      </c>
      <c r="B25" s="100">
        <f>反映・チェックシート!T3</f>
        <v>0</v>
      </c>
    </row>
    <row r="26" spans="1:2">
      <c r="A26" s="100" t="s">
        <v>456</v>
      </c>
      <c r="B26" s="100">
        <f>反映・チェックシート!G26</f>
        <v>0</v>
      </c>
    </row>
    <row r="27" spans="1:2">
      <c r="A27" s="100" t="s">
        <v>457</v>
      </c>
      <c r="B27" s="100">
        <f>反映・チェックシート!G28</f>
        <v>0</v>
      </c>
    </row>
    <row r="28" spans="1:2">
      <c r="A28" s="100" t="s">
        <v>458</v>
      </c>
      <c r="B28" s="100">
        <f>反映・チェックシート!G30</f>
        <v>0</v>
      </c>
    </row>
    <row r="29" spans="1:2">
      <c r="A29" s="100" t="s">
        <v>459</v>
      </c>
      <c r="B29" s="100">
        <f>反映・チェックシート!G32</f>
        <v>0</v>
      </c>
    </row>
    <row r="30" spans="1:2">
      <c r="A30" s="100" t="s">
        <v>460</v>
      </c>
      <c r="B30" s="100">
        <f>反映・チェックシート!G34</f>
        <v>0</v>
      </c>
    </row>
    <row r="31" spans="1:2">
      <c r="A31" s="100" t="s">
        <v>461</v>
      </c>
      <c r="B31" s="100">
        <f>反映・チェックシート!G36</f>
        <v>0</v>
      </c>
    </row>
    <row r="32" spans="1:2">
      <c r="A32" s="100" t="s">
        <v>462</v>
      </c>
      <c r="B32" s="100">
        <f>反映・チェックシート!G38</f>
        <v>0</v>
      </c>
    </row>
    <row r="33" spans="1:2">
      <c r="A33" s="100" t="s">
        <v>463</v>
      </c>
      <c r="B33" s="100">
        <f>反映・チェックシート!G40</f>
        <v>0</v>
      </c>
    </row>
    <row r="34" spans="1:2">
      <c r="A34" s="100" t="s">
        <v>464</v>
      </c>
      <c r="B34" s="100">
        <f>反映・チェックシート!C43</f>
        <v>0</v>
      </c>
    </row>
    <row r="35" spans="1:2">
      <c r="A35" s="100" t="s">
        <v>465</v>
      </c>
      <c r="B35" s="100">
        <f>反映・チェックシート!F43</f>
        <v>0</v>
      </c>
    </row>
    <row r="36" spans="1:2">
      <c r="A36" s="100" t="s">
        <v>466</v>
      </c>
      <c r="B36" s="100">
        <f>反映・チェックシート!I43</f>
        <v>0</v>
      </c>
    </row>
    <row r="37" spans="1:2">
      <c r="A37" s="100" t="s">
        <v>467</v>
      </c>
      <c r="B37" s="100">
        <f>反映・チェックシート!C45</f>
        <v>0</v>
      </c>
    </row>
    <row r="38" spans="1:2">
      <c r="A38" s="100" t="s">
        <v>468</v>
      </c>
      <c r="B38" s="100">
        <f>反映・チェックシート!F45</f>
        <v>0</v>
      </c>
    </row>
    <row r="39" spans="1:2">
      <c r="A39" s="100" t="s">
        <v>469</v>
      </c>
      <c r="B39" s="100">
        <f>反映・チェックシート!I45</f>
        <v>0</v>
      </c>
    </row>
    <row r="40" spans="1:2">
      <c r="A40" s="100" t="s">
        <v>470</v>
      </c>
      <c r="B40" s="100">
        <f>反映・チェックシート!I47</f>
        <v>0</v>
      </c>
    </row>
    <row r="41" spans="1:2">
      <c r="A41" s="100" t="s">
        <v>471</v>
      </c>
      <c r="B41" s="100" t="str">
        <f>反映・チェックシート!I49</f>
        <v/>
      </c>
    </row>
    <row r="42" spans="1:2">
      <c r="A42" s="100" t="s">
        <v>472</v>
      </c>
      <c r="B42" s="100">
        <f>反映・チェックシート!C53</f>
        <v>0</v>
      </c>
    </row>
    <row r="43" spans="1:2">
      <c r="A43" s="100" t="s">
        <v>473</v>
      </c>
      <c r="B43" s="100" t="str">
        <f>反映・チェックシート!C58</f>
        <v/>
      </c>
    </row>
    <row r="44" spans="1:2">
      <c r="A44" s="100" t="s">
        <v>474</v>
      </c>
      <c r="B44" s="100" t="str">
        <f>反映・チェックシート!C60</f>
        <v/>
      </c>
    </row>
    <row r="45" spans="1:2">
      <c r="A45" s="100" t="s">
        <v>475</v>
      </c>
      <c r="B45" s="100" t="str">
        <f>反映・チェックシート!C62</f>
        <v/>
      </c>
    </row>
    <row r="46" spans="1:2">
      <c r="A46" s="100" t="s">
        <v>476</v>
      </c>
      <c r="B46" s="100" t="str">
        <f>反映・チェックシート!C64</f>
        <v/>
      </c>
    </row>
    <row r="47" spans="1:2">
      <c r="A47" s="100" t="s">
        <v>477</v>
      </c>
      <c r="B47" s="100" t="str">
        <f>反映・チェックシート!C66</f>
        <v/>
      </c>
    </row>
    <row r="48" spans="1:2">
      <c r="A48" s="100" t="s">
        <v>478</v>
      </c>
      <c r="B48" s="100" t="str">
        <f>反映・チェックシート!C68</f>
        <v/>
      </c>
    </row>
    <row r="49" spans="1:2">
      <c r="A49" s="100" t="s">
        <v>479</v>
      </c>
      <c r="B49" s="100">
        <f>反映・チェックシート!C75</f>
        <v>0</v>
      </c>
    </row>
    <row r="50" spans="1:2">
      <c r="A50" s="100" t="s">
        <v>480</v>
      </c>
      <c r="B50" s="100" t="str">
        <f>反映・チェックシート!C78</f>
        <v/>
      </c>
    </row>
    <row r="51" spans="1:2">
      <c r="A51" s="100" t="s">
        <v>481</v>
      </c>
      <c r="B51" s="100" t="str">
        <f>反映・チェックシート!C83</f>
        <v/>
      </c>
    </row>
    <row r="52" spans="1:2">
      <c r="A52" s="100" t="s">
        <v>482</v>
      </c>
      <c r="B52" s="100" t="str">
        <f>反映・チェックシート!C92</f>
        <v/>
      </c>
    </row>
    <row r="53" spans="1:2">
      <c r="A53" s="100" t="s">
        <v>483</v>
      </c>
      <c r="B53" s="100" t="str">
        <f>反映・チェックシート!C94</f>
        <v/>
      </c>
    </row>
    <row r="54" spans="1:2">
      <c r="A54" s="100" t="s">
        <v>484</v>
      </c>
      <c r="B54" s="100" t="str">
        <f>反映・チェックシート!C96</f>
        <v/>
      </c>
    </row>
    <row r="55" spans="1:2">
      <c r="A55" s="100" t="s">
        <v>485</v>
      </c>
      <c r="B55" s="100">
        <f>反映・チェックシート!I53</f>
        <v>0</v>
      </c>
    </row>
    <row r="56" spans="1:2">
      <c r="A56" s="100" t="s">
        <v>486</v>
      </c>
      <c r="B56" s="100" t="str">
        <f>反映・チェックシート!K58</f>
        <v/>
      </c>
    </row>
    <row r="57" spans="1:2">
      <c r="A57" s="100" t="s">
        <v>487</v>
      </c>
      <c r="B57" s="100" t="str">
        <f>反映・チェックシート!K60</f>
        <v/>
      </c>
    </row>
    <row r="58" spans="1:2">
      <c r="A58" s="100" t="s">
        <v>488</v>
      </c>
      <c r="B58" s="100" t="str">
        <f>反映・チェックシート!K62</f>
        <v/>
      </c>
    </row>
    <row r="59" spans="1:2">
      <c r="A59" s="100" t="s">
        <v>489</v>
      </c>
      <c r="B59" s="100" t="str">
        <f>反映・チェックシート!K64</f>
        <v/>
      </c>
    </row>
    <row r="60" spans="1:2">
      <c r="A60" s="100" t="s">
        <v>490</v>
      </c>
      <c r="B60" s="100" t="str">
        <f>反映・チェックシート!K66</f>
        <v/>
      </c>
    </row>
    <row r="61" spans="1:2">
      <c r="A61" s="100" t="s">
        <v>491</v>
      </c>
      <c r="B61" s="100" t="str">
        <f>反映・チェックシート!K68</f>
        <v/>
      </c>
    </row>
    <row r="62" spans="1:2">
      <c r="A62" s="100" t="s">
        <v>492</v>
      </c>
      <c r="B62" s="100">
        <f>反映・チェックシート!I75</f>
        <v>0</v>
      </c>
    </row>
    <row r="63" spans="1:2">
      <c r="A63" s="100" t="s">
        <v>493</v>
      </c>
      <c r="B63" s="100" t="str">
        <f>反映・チェックシート!I78</f>
        <v/>
      </c>
    </row>
    <row r="64" spans="1:2">
      <c r="A64" s="100" t="s">
        <v>494</v>
      </c>
      <c r="B64" s="100" t="str">
        <f>反映・チェックシート!I83</f>
        <v/>
      </c>
    </row>
    <row r="65" spans="1:2">
      <c r="A65" s="100" t="s">
        <v>495</v>
      </c>
      <c r="B65" s="100" t="str">
        <f>反映・チェックシート!I92</f>
        <v/>
      </c>
    </row>
    <row r="66" spans="1:2">
      <c r="A66" s="100" t="s">
        <v>496</v>
      </c>
      <c r="B66" s="100" t="str">
        <f>反映・チェックシート!I94</f>
        <v/>
      </c>
    </row>
    <row r="67" spans="1:2">
      <c r="A67" s="100" t="s">
        <v>497</v>
      </c>
      <c r="B67" s="100" t="str">
        <f>反映・チェックシート!I96</f>
        <v/>
      </c>
    </row>
    <row r="68" spans="1:2">
      <c r="A68" s="100" t="s">
        <v>498</v>
      </c>
      <c r="B68" s="100" t="str">
        <f>反映・チェックシート!T7</f>
        <v>エラーあり</v>
      </c>
    </row>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sheetPr>
  <dimension ref="A2:C40"/>
  <sheetViews>
    <sheetView workbookViewId="0">
      <selection activeCell="F3" sqref="F3"/>
    </sheetView>
  </sheetViews>
  <sheetFormatPr defaultRowHeight="13.5"/>
  <sheetData>
    <row r="2" spans="1:1">
      <c r="A2" s="18" t="s">
        <v>263</v>
      </c>
    </row>
    <row r="3" spans="1:1">
      <c r="A3" s="18"/>
    </row>
    <row r="4" spans="1:1">
      <c r="A4" t="s">
        <v>264</v>
      </c>
    </row>
    <row r="5" spans="1:1">
      <c r="A5" t="s">
        <v>175</v>
      </c>
    </row>
    <row r="6" spans="1:1">
      <c r="A6" t="s">
        <v>176</v>
      </c>
    </row>
    <row r="7" spans="1:1">
      <c r="A7" t="s">
        <v>265</v>
      </c>
    </row>
    <row r="8" spans="1:1">
      <c r="A8" t="s">
        <v>104</v>
      </c>
    </row>
    <row r="9" spans="1:1">
      <c r="A9" s="31" t="s">
        <v>266</v>
      </c>
    </row>
    <row r="10" spans="1:1">
      <c r="A10" s="31" t="s">
        <v>103</v>
      </c>
    </row>
    <row r="11" spans="1:1">
      <c r="A11" t="s">
        <v>89</v>
      </c>
    </row>
    <row r="13" spans="1:1">
      <c r="A13" s="18" t="s">
        <v>267</v>
      </c>
    </row>
    <row r="14" spans="1:1">
      <c r="A14" s="18"/>
    </row>
    <row r="15" spans="1:1">
      <c r="A15" t="s">
        <v>94</v>
      </c>
    </row>
    <row r="16" spans="1:1">
      <c r="A16" t="s">
        <v>95</v>
      </c>
    </row>
    <row r="17" spans="1:3">
      <c r="A17" t="s">
        <v>92</v>
      </c>
    </row>
    <row r="18" spans="1:3">
      <c r="A18" t="s">
        <v>96</v>
      </c>
    </row>
    <row r="19" spans="1:3">
      <c r="A19" t="s">
        <v>90</v>
      </c>
    </row>
    <row r="20" spans="1:3">
      <c r="A20" t="s">
        <v>91</v>
      </c>
    </row>
    <row r="21" spans="1:3">
      <c r="A21" t="s">
        <v>93</v>
      </c>
    </row>
    <row r="22" spans="1:3">
      <c r="A22" t="s">
        <v>268</v>
      </c>
    </row>
    <row r="23" spans="1:3">
      <c r="A23" t="s">
        <v>269</v>
      </c>
    </row>
    <row r="24" spans="1:3">
      <c r="A24" t="s">
        <v>270</v>
      </c>
    </row>
    <row r="25" spans="1:3">
      <c r="A25" t="s">
        <v>271</v>
      </c>
    </row>
    <row r="26" spans="1:3">
      <c r="A26" t="s">
        <v>272</v>
      </c>
    </row>
    <row r="27" spans="1:3">
      <c r="A27" t="s">
        <v>273</v>
      </c>
    </row>
    <row r="29" spans="1:3">
      <c r="A29" s="18" t="s">
        <v>274</v>
      </c>
    </row>
    <row r="30" spans="1:3">
      <c r="A30" t="s">
        <v>275</v>
      </c>
      <c r="B30">
        <v>130</v>
      </c>
      <c r="C30" t="s">
        <v>111</v>
      </c>
    </row>
    <row r="31" spans="1:3">
      <c r="A31" t="s">
        <v>276</v>
      </c>
      <c r="B31">
        <v>100</v>
      </c>
      <c r="C31" t="s">
        <v>111</v>
      </c>
    </row>
    <row r="33" spans="1:2">
      <c r="A33" s="18" t="s">
        <v>330</v>
      </c>
    </row>
    <row r="34" spans="1:2">
      <c r="B34" t="str">
        <f>IF(反映・チェックシート!B9=FALSE,"✔","")</f>
        <v>✔</v>
      </c>
    </row>
    <row r="35" spans="1:2">
      <c r="A35" s="18" t="s">
        <v>331</v>
      </c>
    </row>
    <row r="36" spans="1:2">
      <c r="B36" t="str">
        <f>IF(反映・チェックシート!B3=FALSE,"✔","")</f>
        <v>✔</v>
      </c>
    </row>
    <row r="37" spans="1:2">
      <c r="A37" s="18" t="s">
        <v>332</v>
      </c>
    </row>
    <row r="38" spans="1:2">
      <c r="B38" t="s">
        <v>4</v>
      </c>
    </row>
    <row r="39" spans="1:2">
      <c r="A39" s="18" t="s">
        <v>333</v>
      </c>
    </row>
    <row r="40" spans="1:2">
      <c r="B40" t="str">
        <f>IF(OR(反映・チェックシート!B3=TRUE,反映・チェックシート!B9=TRUE,反映・チェックシート!B19=TRUE),"✔","")</f>
        <v/>
      </c>
    </row>
  </sheetData>
  <phoneticPr fontId="4"/>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D73"/>
  <sheetViews>
    <sheetView workbookViewId="0"/>
  </sheetViews>
  <sheetFormatPr defaultColWidth="8.75" defaultRowHeight="13.5"/>
  <cols>
    <col min="1" max="1" width="45.5" style="84" bestFit="1" customWidth="1"/>
    <col min="2" max="2" width="21" style="84" bestFit="1" customWidth="1"/>
    <col min="3" max="3" width="23.125" style="84" bestFit="1" customWidth="1"/>
    <col min="4" max="4" width="23.5" style="84" bestFit="1" customWidth="1"/>
    <col min="5" max="5" width="27.375" style="84" bestFit="1" customWidth="1"/>
    <col min="6" max="16384" width="8.75" style="84"/>
  </cols>
  <sheetData>
    <row r="1" spans="1:2">
      <c r="A1" s="18" t="s">
        <v>5</v>
      </c>
    </row>
    <row r="2" spans="1:2">
      <c r="A2" s="89" t="s">
        <v>9</v>
      </c>
      <c r="B2" s="84" t="s">
        <v>298</v>
      </c>
    </row>
    <row r="3" spans="1:2">
      <c r="A3" s="89" t="s">
        <v>10</v>
      </c>
      <c r="B3" s="84" t="s">
        <v>298</v>
      </c>
    </row>
    <row r="4" spans="1:2">
      <c r="A4" s="89" t="s">
        <v>14</v>
      </c>
      <c r="B4" s="84" t="s">
        <v>298</v>
      </c>
    </row>
    <row r="5" spans="1:2">
      <c r="A5" s="87" t="s">
        <v>286</v>
      </c>
    </row>
    <row r="6" spans="1:2">
      <c r="A6" s="87" t="s">
        <v>11</v>
      </c>
      <c r="B6" s="84" t="s">
        <v>299</v>
      </c>
    </row>
    <row r="7" spans="1:2">
      <c r="A7" s="18" t="s">
        <v>16</v>
      </c>
    </row>
    <row r="8" spans="1:2">
      <c r="A8" s="84" t="s">
        <v>17</v>
      </c>
      <c r="B8" s="84" t="s">
        <v>298</v>
      </c>
    </row>
    <row r="9" spans="1:2">
      <c r="A9" s="84" t="s">
        <v>283</v>
      </c>
      <c r="B9" s="84" t="s">
        <v>298</v>
      </c>
    </row>
    <row r="10" spans="1:2">
      <c r="A10" s="84" t="s">
        <v>19</v>
      </c>
      <c r="B10" s="84" t="s">
        <v>298</v>
      </c>
    </row>
    <row r="11" spans="1:2">
      <c r="A11" s="84" t="s">
        <v>20</v>
      </c>
      <c r="B11" s="84" t="s">
        <v>298</v>
      </c>
    </row>
    <row r="12" spans="1:2">
      <c r="A12" s="84" t="s">
        <v>284</v>
      </c>
      <c r="B12" s="84" t="s">
        <v>298</v>
      </c>
    </row>
    <row r="13" spans="1:2">
      <c r="A13" s="87" t="s">
        <v>287</v>
      </c>
    </row>
    <row r="14" spans="1:2">
      <c r="A14" s="87" t="s">
        <v>21</v>
      </c>
      <c r="B14" s="84" t="s">
        <v>314</v>
      </c>
    </row>
    <row r="15" spans="1:2">
      <c r="A15" s="87" t="s">
        <v>11</v>
      </c>
      <c r="B15" s="84" t="s">
        <v>314</v>
      </c>
    </row>
    <row r="17" spans="1:4">
      <c r="A17" s="18" t="s">
        <v>25</v>
      </c>
    </row>
    <row r="18" spans="1:4">
      <c r="A18" s="87" t="s">
        <v>288</v>
      </c>
    </row>
    <row r="19" spans="1:4">
      <c r="A19" s="87" t="s">
        <v>21</v>
      </c>
      <c r="B19" s="84" t="s">
        <v>314</v>
      </c>
    </row>
    <row r="20" spans="1:4">
      <c r="A20" s="87" t="s">
        <v>11</v>
      </c>
      <c r="B20" s="84" t="s">
        <v>314</v>
      </c>
    </row>
    <row r="21" spans="1:4">
      <c r="A21" s="18" t="s">
        <v>289</v>
      </c>
    </row>
    <row r="22" spans="1:4">
      <c r="A22" s="87" t="s">
        <v>288</v>
      </c>
    </row>
    <row r="23" spans="1:4">
      <c r="A23" s="87" t="s">
        <v>21</v>
      </c>
      <c r="B23" s="84" t="s">
        <v>314</v>
      </c>
    </row>
    <row r="24" spans="1:4">
      <c r="A24" s="87" t="s">
        <v>11</v>
      </c>
      <c r="B24" s="84" t="s">
        <v>314</v>
      </c>
    </row>
    <row r="25" spans="1:4">
      <c r="A25" s="87" t="s">
        <v>285</v>
      </c>
      <c r="B25" s="84" t="s">
        <v>314</v>
      </c>
    </row>
    <row r="26" spans="1:4">
      <c r="A26" s="85" t="s">
        <v>31</v>
      </c>
    </row>
    <row r="27" spans="1:4" ht="17.25">
      <c r="A27" s="86" t="s">
        <v>312</v>
      </c>
      <c r="B27" s="86"/>
      <c r="D27" s="83"/>
    </row>
    <row r="28" spans="1:4" ht="17.25">
      <c r="A28" s="85" t="s">
        <v>309</v>
      </c>
      <c r="B28" s="86"/>
      <c r="D28" s="83"/>
    </row>
    <row r="29" spans="1:4" ht="17.25">
      <c r="A29" s="85" t="s">
        <v>310</v>
      </c>
      <c r="B29" s="86"/>
      <c r="D29" s="83"/>
    </row>
    <row r="30" spans="1:4" ht="17.25">
      <c r="A30" s="85" t="s">
        <v>34</v>
      </c>
      <c r="B30" s="86"/>
      <c r="D30" s="83"/>
    </row>
    <row r="31" spans="1:4" ht="17.25">
      <c r="A31" s="90" t="s">
        <v>37</v>
      </c>
      <c r="B31" s="84" t="s">
        <v>314</v>
      </c>
      <c r="D31" s="83"/>
    </row>
    <row r="32" spans="1:4" ht="17.25">
      <c r="A32" s="90" t="s">
        <v>39</v>
      </c>
      <c r="B32" s="84" t="s">
        <v>314</v>
      </c>
      <c r="D32" s="83"/>
    </row>
    <row r="33" spans="1:4" ht="17.25">
      <c r="A33" s="90" t="s">
        <v>40</v>
      </c>
      <c r="B33" s="84" t="s">
        <v>314</v>
      </c>
      <c r="D33" s="83"/>
    </row>
    <row r="34" spans="1:4" ht="17.25">
      <c r="A34" s="85" t="s">
        <v>309</v>
      </c>
      <c r="B34" s="86"/>
      <c r="D34" s="83"/>
    </row>
    <row r="35" spans="1:4" ht="17.25">
      <c r="A35" s="85" t="s">
        <v>311</v>
      </c>
      <c r="B35" s="86"/>
      <c r="D35" s="83"/>
    </row>
    <row r="36" spans="1:4" ht="17.25">
      <c r="A36" s="85" t="s">
        <v>34</v>
      </c>
      <c r="B36" s="86"/>
      <c r="D36" s="83"/>
    </row>
    <row r="37" spans="1:4" ht="17.25">
      <c r="A37" s="90" t="s">
        <v>37</v>
      </c>
      <c r="B37" s="84" t="s">
        <v>314</v>
      </c>
      <c r="C37" s="85"/>
      <c r="D37" s="83"/>
    </row>
    <row r="38" spans="1:4" ht="17.25">
      <c r="A38" s="90" t="s">
        <v>39</v>
      </c>
      <c r="B38" s="84" t="s">
        <v>314</v>
      </c>
      <c r="C38" s="85"/>
      <c r="D38" s="83"/>
    </row>
    <row r="39" spans="1:4" ht="17.25">
      <c r="A39" s="90" t="s">
        <v>40</v>
      </c>
      <c r="B39" s="84" t="s">
        <v>314</v>
      </c>
      <c r="C39" s="85"/>
      <c r="D39" s="83"/>
    </row>
    <row r="40" spans="1:4" ht="17.25">
      <c r="A40" s="85" t="s">
        <v>313</v>
      </c>
      <c r="B40" s="85"/>
      <c r="D40" s="83"/>
    </row>
    <row r="41" spans="1:4" ht="17.25">
      <c r="A41" s="90" t="s">
        <v>43</v>
      </c>
      <c r="B41" s="84" t="s">
        <v>314</v>
      </c>
      <c r="D41" s="83"/>
    </row>
    <row r="42" spans="1:4" ht="17.25">
      <c r="A42" s="90" t="s">
        <v>44</v>
      </c>
      <c r="B42" s="84" t="s">
        <v>314</v>
      </c>
      <c r="C42" s="85"/>
      <c r="D42" s="83"/>
    </row>
    <row r="43" spans="1:4" ht="40.5">
      <c r="A43" s="88" t="s">
        <v>291</v>
      </c>
    </row>
    <row r="44" spans="1:4">
      <c r="A44" s="87" t="s">
        <v>292</v>
      </c>
      <c r="B44" s="85" t="s">
        <v>48</v>
      </c>
      <c r="C44" s="84" t="s">
        <v>49</v>
      </c>
      <c r="D44" s="84" t="s">
        <v>54</v>
      </c>
    </row>
    <row r="45" spans="1:4">
      <c r="A45" s="87" t="s">
        <v>293</v>
      </c>
      <c r="B45" s="85" t="s">
        <v>48</v>
      </c>
      <c r="C45" s="84" t="s">
        <v>49</v>
      </c>
      <c r="D45" s="84" t="s">
        <v>54</v>
      </c>
    </row>
    <row r="46" spans="1:4">
      <c r="C46" s="85"/>
    </row>
    <row r="47" spans="1:4">
      <c r="C47" s="85"/>
    </row>
    <row r="48" spans="1:4" ht="27">
      <c r="A48" s="88" t="s">
        <v>294</v>
      </c>
    </row>
    <row r="49" spans="1:2">
      <c r="A49" s="90" t="s">
        <v>295</v>
      </c>
      <c r="B49" s="85"/>
    </row>
    <row r="50" spans="1:2" ht="27">
      <c r="A50" s="88" t="s">
        <v>296</v>
      </c>
    </row>
    <row r="51" spans="1:2">
      <c r="A51" s="90" t="s">
        <v>297</v>
      </c>
    </row>
    <row r="52" spans="1:2">
      <c r="A52" s="84" t="s">
        <v>5</v>
      </c>
      <c r="B52" s="91" t="s">
        <v>316</v>
      </c>
    </row>
    <row r="53" spans="1:2">
      <c r="A53" s="84" t="s">
        <v>76</v>
      </c>
      <c r="B53" s="91" t="s">
        <v>316</v>
      </c>
    </row>
    <row r="54" spans="1:2">
      <c r="A54" s="84" t="s">
        <v>25</v>
      </c>
      <c r="B54" s="91" t="s">
        <v>316</v>
      </c>
    </row>
    <row r="55" spans="1:2">
      <c r="A55" s="84" t="s">
        <v>77</v>
      </c>
      <c r="B55" s="91" t="s">
        <v>316</v>
      </c>
    </row>
    <row r="56" spans="1:2">
      <c r="A56" s="84" t="s">
        <v>300</v>
      </c>
    </row>
    <row r="57" spans="1:2">
      <c r="A57" s="87" t="s">
        <v>301</v>
      </c>
    </row>
    <row r="58" spans="1:2">
      <c r="A58" s="87" t="s">
        <v>81</v>
      </c>
      <c r="B58" s="84" t="s">
        <v>302</v>
      </c>
    </row>
    <row r="59" spans="1:2">
      <c r="A59" s="87" t="s">
        <v>82</v>
      </c>
      <c r="B59" s="84" t="s">
        <v>303</v>
      </c>
    </row>
    <row r="60" spans="1:2">
      <c r="A60" s="18" t="s">
        <v>304</v>
      </c>
    </row>
    <row r="61" spans="1:2">
      <c r="A61" s="87" t="s">
        <v>306</v>
      </c>
    </row>
    <row r="62" spans="1:2">
      <c r="A62" s="87" t="s">
        <v>98</v>
      </c>
      <c r="B62" s="84" t="s">
        <v>315</v>
      </c>
    </row>
    <row r="63" spans="1:2">
      <c r="A63" s="87" t="s">
        <v>99</v>
      </c>
      <c r="B63" s="84" t="s">
        <v>316</v>
      </c>
    </row>
    <row r="64" spans="1:2">
      <c r="A64" s="87" t="s">
        <v>307</v>
      </c>
      <c r="B64" s="84" t="s">
        <v>43</v>
      </c>
    </row>
    <row r="65" spans="1:2">
      <c r="A65" s="87" t="s">
        <v>143</v>
      </c>
      <c r="B65" s="84" t="s">
        <v>43</v>
      </c>
    </row>
    <row r="66" spans="1:2">
      <c r="A66" s="87" t="s">
        <v>308</v>
      </c>
      <c r="B66" s="84" t="s">
        <v>43</v>
      </c>
    </row>
    <row r="67" spans="1:2">
      <c r="A67" s="18" t="s">
        <v>305</v>
      </c>
    </row>
    <row r="68" spans="1:2">
      <c r="A68" s="87" t="s">
        <v>306</v>
      </c>
    </row>
    <row r="69" spans="1:2">
      <c r="A69" s="87" t="s">
        <v>98</v>
      </c>
      <c r="B69" s="84" t="s">
        <v>315</v>
      </c>
    </row>
    <row r="70" spans="1:2">
      <c r="A70" s="87" t="s">
        <v>99</v>
      </c>
      <c r="B70" s="84" t="s">
        <v>316</v>
      </c>
    </row>
    <row r="71" spans="1:2">
      <c r="A71" s="87" t="s">
        <v>307</v>
      </c>
      <c r="B71" s="84" t="s">
        <v>43</v>
      </c>
    </row>
    <row r="72" spans="1:2">
      <c r="A72" s="87" t="s">
        <v>143</v>
      </c>
      <c r="B72" s="84" t="s">
        <v>43</v>
      </c>
    </row>
    <row r="73" spans="1:2">
      <c r="A73" s="87" t="s">
        <v>308</v>
      </c>
      <c r="B73" s="84" t="s">
        <v>43</v>
      </c>
    </row>
  </sheetData>
  <autoFilter ref="A1:A24"/>
  <phoneticPr fontId="4"/>
  <conditionalFormatting sqref="D27:D39">
    <cfRule type="expression" dxfId="1" priority="90">
      <formula>OR(#REF!="✔",#REF!="✔",#REF!="✔")</formula>
    </cfRule>
  </conditionalFormatting>
  <conditionalFormatting sqref="D40:D42">
    <cfRule type="expression" dxfId="0" priority="91">
      <formula>OR(#REF!="✔",#REF!="✔",#REF!="✔")</formula>
    </cfRule>
  </conditionalFormatting>
  <dataValidations count="1">
    <dataValidation type="whole" allowBlank="1" showInputMessage="1" showErrorMessage="1" sqref="D27:D42">
      <formula1>0</formula1>
      <formula2>99999</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実施計画書</vt:lpstr>
      <vt:lpstr>エラー確認シート</vt:lpstr>
      <vt:lpstr>反映・チェックシート</vt:lpstr>
      <vt:lpstr>エラー一覧</vt:lpstr>
      <vt:lpstr>実施計画 _記入時の注意</vt:lpstr>
      <vt:lpstr>輸送品目</vt:lpstr>
      <vt:lpstr>インポート</vt:lpstr>
      <vt:lpstr>リスト</vt:lpstr>
      <vt:lpstr>入力規制</vt:lpstr>
      <vt:lpstr>実施計画書!Print_Area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2018-07-04T01:08:19Z</dcterms:created>
  <dcterms:modified xsi:type="dcterms:W3CDTF">2022-08-09T02:35:48Z</dcterms:modified>
  <cp:category/>
  <cp:contentStatus/>
</cp:coreProperties>
</file>