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workbookProtection workbookAlgorithmName="SHA-512" workbookHashValue="K9b5sQn0eKq8QjhLpgFHnZ2STVb4n0ftNDQNYgGg9OcLpQWr3nCVPeVF/EKdAU2l2mux3t2mA7K8PZhDXYHoCw==" workbookSaltValue="YLYnDXlLjPDWD4UFpajb9g==" workbookSpinCount="100000" lockStructure="1"/>
  <bookViews>
    <workbookView xWindow="-120" yWindow="-120" windowWidth="29040" windowHeight="15840" tabRatio="636"/>
  </bookViews>
  <sheets>
    <sheet name="自己評価結果" sheetId="37" r:id="rId1"/>
    <sheet name="エラー確認シート" sheetId="41" r:id="rId2"/>
    <sheet name="エラー一覧" sheetId="42" state="hidden" r:id="rId3"/>
    <sheet name="反映・エラー判定シート" sheetId="38" state="hidden" r:id="rId4"/>
    <sheet name="インポート" sheetId="43" state="hidden" r:id="rId5"/>
    <sheet name="入力規制リスト" sheetId="39" state="hidden" r:id="rId6"/>
    <sheet name="自己評価結果_記入時の注意事項" sheetId="27" state="hidden" r:id="rId7"/>
    <sheet name="リスト" sheetId="32" state="hidden" r:id="rId8"/>
  </sheets>
  <definedNames>
    <definedName name="_xlnm.Print_Area" localSheetId="0">自己評価結果!$A$1:$AN$159</definedName>
    <definedName name="_xlnm.Print_Area" localSheetId="6">自己評価結果_記入時の注意事項!$A$1:$BE$160</definedName>
    <definedName name="モーダル">#REF!</definedName>
    <definedName name="荷姿">#REF!</definedName>
    <definedName name="取得時期">#REF!</definedName>
    <definedName name="天候">#REF!</definedName>
    <definedName name="燃料の種類">#REF!</definedName>
    <definedName name="輸送形態">#REF!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P6" i="37" l="1"/>
  <c r="B120" i="38" l="1"/>
  <c r="B38" i="38" l="1"/>
  <c r="B29" i="38" l="1"/>
  <c r="B19" i="38"/>
  <c r="B18" i="38"/>
  <c r="B15" i="38"/>
  <c r="B14" i="38"/>
  <c r="B11" i="38"/>
  <c r="B10" i="38"/>
  <c r="B7" i="38"/>
  <c r="B6" i="38"/>
  <c r="D29" i="38" l="1"/>
  <c r="K29" i="38" l="1"/>
  <c r="D36" i="38"/>
  <c r="F37" i="38"/>
  <c r="A15" i="42"/>
  <c r="B119" i="38"/>
  <c r="D119" i="38" s="1"/>
  <c r="K119" i="38" s="1"/>
  <c r="B118" i="38"/>
  <c r="D118" i="38" s="1"/>
  <c r="K118" i="38" s="1"/>
  <c r="B117" i="38"/>
  <c r="D117" i="38" s="1"/>
  <c r="K117" i="38" s="1"/>
  <c r="B116" i="38"/>
  <c r="D116" i="38" s="1"/>
  <c r="K116" i="38" s="1"/>
  <c r="B115" i="38"/>
  <c r="D115" i="38" s="1"/>
  <c r="B114" i="38"/>
  <c r="B113" i="38"/>
  <c r="B112" i="38"/>
  <c r="D112" i="38" s="1"/>
  <c r="B111" i="38"/>
  <c r="B110" i="38"/>
  <c r="B109" i="38"/>
  <c r="D109" i="38" s="1"/>
  <c r="B108" i="38"/>
  <c r="B107" i="38"/>
  <c r="B106" i="38"/>
  <c r="D106" i="38" s="1"/>
  <c r="B105" i="38"/>
  <c r="B104" i="38"/>
  <c r="B103" i="38"/>
  <c r="D103" i="38" s="1"/>
  <c r="B102" i="38"/>
  <c r="B101" i="38"/>
  <c r="B100" i="38"/>
  <c r="D100" i="38" s="1"/>
  <c r="B99" i="38"/>
  <c r="B98" i="38"/>
  <c r="B97" i="38"/>
  <c r="D97" i="38" s="1"/>
  <c r="B96" i="38"/>
  <c r="B95" i="38"/>
  <c r="B94" i="38"/>
  <c r="B93" i="38"/>
  <c r="B92" i="38"/>
  <c r="B91" i="38"/>
  <c r="B84" i="38"/>
  <c r="B85" i="38"/>
  <c r="B86" i="38"/>
  <c r="B87" i="38"/>
  <c r="B88" i="38"/>
  <c r="B89" i="38"/>
  <c r="B90" i="38"/>
  <c r="B83" i="38"/>
  <c r="B82" i="38"/>
  <c r="B81" i="38"/>
  <c r="D81" i="38" s="1"/>
  <c r="AA116" i="37"/>
  <c r="AA115" i="37"/>
  <c r="AA114" i="37"/>
  <c r="AA113" i="37"/>
  <c r="AA71" i="37"/>
  <c r="AA70" i="37"/>
  <c r="AA69" i="37"/>
  <c r="AA68" i="37"/>
  <c r="M113" i="37"/>
  <c r="M68" i="37"/>
  <c r="D98" i="38" l="1"/>
  <c r="K98" i="38" s="1"/>
  <c r="A52" i="42"/>
  <c r="A50" i="42"/>
  <c r="A49" i="42"/>
  <c r="D91" i="38"/>
  <c r="K92" i="38" s="1"/>
  <c r="D113" i="38"/>
  <c r="H112" i="38"/>
  <c r="K112" i="38" s="1"/>
  <c r="H106" i="38"/>
  <c r="K106" i="38" s="1"/>
  <c r="D107" i="38"/>
  <c r="D104" i="38"/>
  <c r="H103" i="38"/>
  <c r="K103" i="38" s="1"/>
  <c r="H109" i="38"/>
  <c r="K109" i="38" s="1"/>
  <c r="D110" i="38"/>
  <c r="A48" i="42"/>
  <c r="K115" i="38"/>
  <c r="A51" i="42"/>
  <c r="D101" i="38"/>
  <c r="F112" i="38"/>
  <c r="A46" i="42" s="1"/>
  <c r="F81" i="38"/>
  <c r="A39" i="42" s="1"/>
  <c r="A40" i="42"/>
  <c r="A38" i="42"/>
  <c r="H97" i="38"/>
  <c r="K97" i="38" s="1"/>
  <c r="H100" i="38"/>
  <c r="K100" i="38" s="1"/>
  <c r="D95" i="38"/>
  <c r="D93" i="38"/>
  <c r="D82" i="38"/>
  <c r="B80" i="38"/>
  <c r="D80" i="38" s="1"/>
  <c r="B79" i="38"/>
  <c r="D79" i="38" s="1"/>
  <c r="B78" i="38"/>
  <c r="D78" i="38" s="1"/>
  <c r="B77" i="38"/>
  <c r="D77" i="38" s="1"/>
  <c r="B76" i="38"/>
  <c r="D76" i="38" s="1"/>
  <c r="B75" i="38"/>
  <c r="B74" i="38"/>
  <c r="B72" i="38"/>
  <c r="B71" i="38"/>
  <c r="B69" i="38"/>
  <c r="B68" i="38"/>
  <c r="B66" i="38"/>
  <c r="B65" i="38"/>
  <c r="B63" i="38"/>
  <c r="B62" i="38"/>
  <c r="B60" i="38"/>
  <c r="B59" i="38"/>
  <c r="B73" i="38"/>
  <c r="D73" i="38" s="1"/>
  <c r="B70" i="38"/>
  <c r="D70" i="38" s="1"/>
  <c r="B67" i="38"/>
  <c r="D67" i="38" s="1"/>
  <c r="B64" i="38"/>
  <c r="D64" i="38" s="1"/>
  <c r="B61" i="38"/>
  <c r="D61" i="38" s="1"/>
  <c r="B58" i="38"/>
  <c r="D58" i="38" s="1"/>
  <c r="B57" i="38"/>
  <c r="B56" i="38"/>
  <c r="B55" i="38"/>
  <c r="B54" i="38"/>
  <c r="B53" i="38"/>
  <c r="B52" i="38"/>
  <c r="D52" i="38" s="1"/>
  <c r="K52" i="38" s="1"/>
  <c r="B45" i="38"/>
  <c r="B46" i="38"/>
  <c r="B47" i="38"/>
  <c r="B48" i="38"/>
  <c r="B49" i="38"/>
  <c r="B50" i="38"/>
  <c r="B51" i="38"/>
  <c r="B44" i="38"/>
  <c r="B43" i="38"/>
  <c r="B42" i="38"/>
  <c r="F42" i="38" s="1"/>
  <c r="B41" i="38"/>
  <c r="D41" i="38" s="1"/>
  <c r="B40" i="38"/>
  <c r="A45" i="42" l="1"/>
  <c r="K91" i="38"/>
  <c r="A47" i="42"/>
  <c r="H70" i="38"/>
  <c r="K70" i="38" s="1"/>
  <c r="D71" i="38"/>
  <c r="H73" i="38"/>
  <c r="K73" i="38" s="1"/>
  <c r="D74" i="38"/>
  <c r="K105" i="38"/>
  <c r="K104" i="38"/>
  <c r="K111" i="38"/>
  <c r="K110" i="38"/>
  <c r="K107" i="38"/>
  <c r="K108" i="38"/>
  <c r="K114" i="38"/>
  <c r="K113" i="38"/>
  <c r="K96" i="38"/>
  <c r="K95" i="38"/>
  <c r="K94" i="38"/>
  <c r="K93" i="38"/>
  <c r="K81" i="38"/>
  <c r="H67" i="38"/>
  <c r="K67" i="38" s="1"/>
  <c r="D68" i="38"/>
  <c r="H64" i="38"/>
  <c r="K64" i="38" s="1"/>
  <c r="D65" i="38"/>
  <c r="H61" i="38"/>
  <c r="K61" i="38" s="1"/>
  <c r="H58" i="38"/>
  <c r="K58" i="38" s="1"/>
  <c r="D59" i="38"/>
  <c r="D43" i="38"/>
  <c r="A27" i="42" s="1"/>
  <c r="F43" i="38"/>
  <c r="K102" i="38"/>
  <c r="K101" i="38"/>
  <c r="K99" i="38"/>
  <c r="K76" i="38"/>
  <c r="A33" i="42"/>
  <c r="D62" i="38"/>
  <c r="F73" i="38"/>
  <c r="A31" i="42" s="1"/>
  <c r="K53" i="38"/>
  <c r="F82" i="38"/>
  <c r="A41" i="42" s="1"/>
  <c r="C41" i="42" s="1"/>
  <c r="A24" i="42"/>
  <c r="K41" i="38"/>
  <c r="D56" i="38"/>
  <c r="D54" i="38"/>
  <c r="D42" i="38"/>
  <c r="K42" i="38" s="1"/>
  <c r="D40" i="38"/>
  <c r="B39" i="38"/>
  <c r="K75" i="38" l="1"/>
  <c r="K74" i="38"/>
  <c r="K72" i="38"/>
  <c r="K71" i="38"/>
  <c r="K69" i="38"/>
  <c r="K68" i="38"/>
  <c r="K65" i="38"/>
  <c r="K66" i="38"/>
  <c r="K59" i="38"/>
  <c r="K60" i="38"/>
  <c r="A32" i="42"/>
  <c r="K62" i="38"/>
  <c r="K63" i="38"/>
  <c r="K56" i="38"/>
  <c r="K57" i="38"/>
  <c r="A30" i="42"/>
  <c r="K54" i="38"/>
  <c r="K55" i="38"/>
  <c r="A25" i="42"/>
  <c r="A26" i="42" s="1"/>
  <c r="A23" i="42"/>
  <c r="K40" i="38"/>
  <c r="AH39" i="37"/>
  <c r="B36" i="38" s="1"/>
  <c r="C26" i="42" l="1"/>
  <c r="AD36" i="37"/>
  <c r="B35" i="38" s="1"/>
  <c r="AD33" i="37"/>
  <c r="D35" i="38" l="1"/>
  <c r="K35" i="38" s="1"/>
  <c r="AH41" i="37"/>
  <c r="B37" i="38" s="1"/>
  <c r="H37" i="38" s="1"/>
  <c r="B32" i="38"/>
  <c r="K32" i="38" s="1"/>
  <c r="D39" i="38"/>
  <c r="D38" i="38"/>
  <c r="K38" i="38" s="1"/>
  <c r="K36" i="38"/>
  <c r="B34" i="38"/>
  <c r="D34" i="38" s="1"/>
  <c r="B30" i="38"/>
  <c r="B33" i="38"/>
  <c r="D33" i="38" s="1"/>
  <c r="B31" i="38"/>
  <c r="B22" i="38"/>
  <c r="B23" i="38"/>
  <c r="B24" i="38"/>
  <c r="B25" i="38"/>
  <c r="B26" i="38"/>
  <c r="B27" i="38"/>
  <c r="B28" i="38"/>
  <c r="B21" i="38"/>
  <c r="B20" i="38"/>
  <c r="H82" i="38" s="1"/>
  <c r="D90" i="38" l="1"/>
  <c r="D51" i="38"/>
  <c r="D89" i="38"/>
  <c r="D50" i="38"/>
  <c r="D88" i="38"/>
  <c r="D49" i="38"/>
  <c r="D48" i="38"/>
  <c r="D87" i="38"/>
  <c r="D47" i="38"/>
  <c r="D86" i="38"/>
  <c r="D31" i="38"/>
  <c r="K31" i="38" s="1"/>
  <c r="D30" i="38"/>
  <c r="K80" i="38"/>
  <c r="A37" i="42"/>
  <c r="K78" i="38"/>
  <c r="A35" i="42"/>
  <c r="K79" i="38"/>
  <c r="A36" i="42"/>
  <c r="K77" i="38"/>
  <c r="A34" i="42"/>
  <c r="D83" i="38"/>
  <c r="D44" i="38"/>
  <c r="D84" i="38"/>
  <c r="D45" i="38"/>
  <c r="D85" i="38"/>
  <c r="D46" i="38"/>
  <c r="K39" i="38"/>
  <c r="A22" i="42"/>
  <c r="A21" i="42"/>
  <c r="A19" i="42"/>
  <c r="K34" i="38"/>
  <c r="A18" i="42"/>
  <c r="K33" i="38"/>
  <c r="A42" i="42"/>
  <c r="D37" i="38"/>
  <c r="K37" i="38" s="1"/>
  <c r="B16" i="38"/>
  <c r="D19" i="38" s="1"/>
  <c r="AP15" i="37"/>
  <c r="AP9" i="37"/>
  <c r="K30" i="38" l="1"/>
  <c r="A20" i="42"/>
  <c r="A17" i="42"/>
  <c r="A16" i="42"/>
  <c r="K82" i="38"/>
  <c r="D18" i="38"/>
  <c r="K19" i="38"/>
  <c r="K18" i="38"/>
  <c r="AR15" i="37"/>
  <c r="AS15" i="37" s="1"/>
  <c r="AT15" i="37" s="1"/>
  <c r="B17" i="38" s="1"/>
  <c r="AR12" i="37"/>
  <c r="AS12" i="37" s="1"/>
  <c r="AT12" i="37" s="1"/>
  <c r="B13" i="38" s="1"/>
  <c r="AR9" i="37"/>
  <c r="AS9" i="37" s="1"/>
  <c r="AT9" i="37" s="1"/>
  <c r="B9" i="38" s="1"/>
  <c r="AR6" i="37"/>
  <c r="AS6" i="37" s="1"/>
  <c r="AT6" i="37" s="1"/>
  <c r="B5" i="38" s="1"/>
  <c r="D17" i="38" l="1"/>
  <c r="B12" i="38" l="1"/>
  <c r="D14" i="38" l="1"/>
  <c r="D15" i="38"/>
  <c r="B8" i="38"/>
  <c r="B4" i="38"/>
  <c r="D5" i="38" s="1"/>
  <c r="B3" i="38"/>
  <c r="F3" i="38" s="1"/>
  <c r="D11" i="38" l="1"/>
  <c r="K11" i="38" s="1"/>
  <c r="P4" i="38"/>
  <c r="D7" i="38"/>
  <c r="A11" i="42" s="1"/>
  <c r="D6" i="38"/>
  <c r="D20" i="38"/>
  <c r="K14" i="38"/>
  <c r="D16" i="38"/>
  <c r="A6" i="42" s="1"/>
  <c r="A5" i="42"/>
  <c r="D3" i="38"/>
  <c r="D27" i="38"/>
  <c r="J89" i="38" s="1"/>
  <c r="D28" i="38"/>
  <c r="J90" i="38" s="1"/>
  <c r="D26" i="38"/>
  <c r="J88" i="38" s="1"/>
  <c r="D25" i="38"/>
  <c r="J87" i="38" s="1"/>
  <c r="D24" i="38"/>
  <c r="J86" i="38" s="1"/>
  <c r="D22" i="38"/>
  <c r="J84" i="38" s="1"/>
  <c r="D21" i="38"/>
  <c r="J83" i="38" s="1"/>
  <c r="D23" i="38"/>
  <c r="J85" i="38" s="1"/>
  <c r="K15" i="38"/>
  <c r="D10" i="38"/>
  <c r="F13" i="38"/>
  <c r="D13" i="38"/>
  <c r="K5" i="38"/>
  <c r="K8" i="38" l="1"/>
  <c r="K4" i="38"/>
  <c r="A44" i="42"/>
  <c r="H90" i="38"/>
  <c r="H88" i="38"/>
  <c r="K7" i="38"/>
  <c r="K10" i="38"/>
  <c r="A9" i="42"/>
  <c r="C6" i="42"/>
  <c r="F90" i="38"/>
  <c r="F89" i="38"/>
  <c r="F88" i="38"/>
  <c r="F87" i="38"/>
  <c r="F86" i="38"/>
  <c r="F85" i="38"/>
  <c r="F84" i="38"/>
  <c r="F83" i="38"/>
  <c r="H51" i="38"/>
  <c r="H49" i="38"/>
  <c r="K16" i="38"/>
  <c r="K12" i="38"/>
  <c r="A12" i="42"/>
  <c r="F51" i="38"/>
  <c r="F44" i="38"/>
  <c r="F48" i="38"/>
  <c r="F49" i="38"/>
  <c r="F50" i="38"/>
  <c r="F45" i="38"/>
  <c r="F46" i="38"/>
  <c r="F47" i="38"/>
  <c r="F28" i="38"/>
  <c r="K28" i="38" s="1"/>
  <c r="K13" i="38"/>
  <c r="F26" i="38"/>
  <c r="K3" i="38"/>
  <c r="A3" i="42"/>
  <c r="F6" i="38"/>
  <c r="A10" i="42" s="1"/>
  <c r="K43" i="38"/>
  <c r="F17" i="38"/>
  <c r="A8" i="42" s="1"/>
  <c r="D9" i="38"/>
  <c r="K9" i="38" s="1"/>
  <c r="K24" i="38" l="1"/>
  <c r="A14" i="42"/>
  <c r="A7" i="42"/>
  <c r="C11" i="42" s="1"/>
  <c r="C10" i="42"/>
  <c r="A29" i="42"/>
  <c r="K44" i="38"/>
  <c r="K45" i="38"/>
  <c r="K47" i="38"/>
  <c r="K49" i="38"/>
  <c r="K48" i="38"/>
  <c r="K46" i="38"/>
  <c r="A43" i="42"/>
  <c r="K88" i="38"/>
  <c r="K84" i="38"/>
  <c r="K86" i="38"/>
  <c r="K87" i="38"/>
  <c r="K83" i="38"/>
  <c r="K85" i="38"/>
  <c r="K51" i="38"/>
  <c r="K50" i="38"/>
  <c r="K90" i="38"/>
  <c r="K89" i="38"/>
  <c r="A4" i="42"/>
  <c r="C4" i="42" s="1"/>
  <c r="C3" i="42"/>
  <c r="K27" i="38"/>
  <c r="A28" i="42"/>
  <c r="K21" i="38"/>
  <c r="K22" i="38"/>
  <c r="K23" i="38"/>
  <c r="K25" i="38"/>
  <c r="K26" i="38"/>
  <c r="K17" i="38"/>
  <c r="K6" i="38"/>
  <c r="AS5" i="37" s="1"/>
  <c r="BD41" i="37"/>
  <c r="C8" i="42" l="1"/>
  <c r="C32" i="42"/>
  <c r="C20" i="42"/>
  <c r="C5" i="42"/>
  <c r="C19" i="42"/>
  <c r="C18" i="42"/>
  <c r="C16" i="42"/>
  <c r="C17" i="42"/>
  <c r="C28" i="42"/>
  <c r="C9" i="42"/>
  <c r="C7" i="42"/>
  <c r="C12" i="42"/>
  <c r="AS4" i="37"/>
  <c r="F20" i="38" s="1"/>
  <c r="A13" i="42" l="1"/>
  <c r="C27" i="42"/>
  <c r="C44" i="42"/>
  <c r="K20" i="38"/>
  <c r="C14" i="42" l="1"/>
  <c r="C35" i="42"/>
  <c r="C50" i="42"/>
  <c r="C51" i="42"/>
  <c r="C37" i="42"/>
  <c r="C52" i="42"/>
  <c r="C49" i="42"/>
  <c r="C36" i="42"/>
  <c r="C34" i="42"/>
  <c r="C25" i="42"/>
  <c r="C15" i="42"/>
  <c r="C46" i="42"/>
  <c r="C23" i="42"/>
  <c r="C38" i="42"/>
  <c r="C24" i="42"/>
  <c r="C45" i="42"/>
  <c r="C30" i="42"/>
  <c r="C21" i="42"/>
  <c r="C40" i="42"/>
  <c r="C33" i="42"/>
  <c r="C22" i="42"/>
  <c r="C31" i="42"/>
  <c r="C39" i="42"/>
  <c r="C48" i="42"/>
  <c r="C47" i="42"/>
  <c r="C29" i="42"/>
  <c r="C43" i="42"/>
  <c r="C13" i="42"/>
  <c r="C42" i="42"/>
  <c r="D6" i="41" l="1"/>
  <c r="B6" i="41"/>
  <c r="F6" i="41"/>
  <c r="F8" i="41"/>
  <c r="D8" i="41"/>
  <c r="B8" i="41"/>
  <c r="F64" i="41"/>
  <c r="D16" i="41"/>
  <c r="F52" i="41"/>
  <c r="D26" i="41"/>
  <c r="F14" i="41"/>
  <c r="D60" i="41"/>
  <c r="B44" i="41"/>
  <c r="D64" i="41"/>
  <c r="F24" i="41"/>
  <c r="F34" i="41"/>
  <c r="B40" i="41"/>
  <c r="D54" i="41"/>
  <c r="D10" i="41"/>
  <c r="F16" i="41"/>
  <c r="F54" i="41"/>
  <c r="F22" i="41"/>
  <c r="B62" i="41"/>
  <c r="B26" i="41"/>
  <c r="B30" i="41"/>
  <c r="F38" i="41"/>
  <c r="B54" i="41"/>
  <c r="D50" i="41"/>
  <c r="F42" i="41"/>
  <c r="D48" i="41"/>
  <c r="D38" i="41"/>
  <c r="D44" i="41"/>
  <c r="B56" i="41"/>
  <c r="D20" i="41"/>
  <c r="D14" i="41"/>
  <c r="B24" i="41"/>
  <c r="F10" i="41"/>
  <c r="F32" i="41"/>
  <c r="D42" i="41"/>
  <c r="F26" i="41"/>
  <c r="B64" i="41"/>
  <c r="F56" i="41"/>
  <c r="B14" i="41"/>
  <c r="D56" i="41"/>
  <c r="D24" i="41"/>
  <c r="F12" i="41"/>
  <c r="B22" i="41"/>
  <c r="D46" i="41"/>
  <c r="D18" i="41"/>
  <c r="B60" i="41"/>
  <c r="B12" i="41"/>
  <c r="F46" i="41"/>
  <c r="B46" i="41"/>
  <c r="F58" i="41"/>
  <c r="F44" i="41"/>
  <c r="F50" i="41"/>
  <c r="F40" i="41"/>
  <c r="D34" i="41"/>
  <c r="D30" i="41"/>
  <c r="D58" i="41"/>
  <c r="D40" i="41"/>
  <c r="B50" i="41"/>
  <c r="D62" i="41"/>
  <c r="B16" i="41"/>
  <c r="F62" i="41"/>
  <c r="B10" i="41"/>
  <c r="F18" i="41"/>
  <c r="B28" i="41"/>
  <c r="B58" i="41"/>
  <c r="D12" i="41"/>
  <c r="F20" i="41"/>
  <c r="D36" i="41"/>
  <c r="B48" i="41"/>
  <c r="B18" i="41"/>
  <c r="D22" i="41"/>
  <c r="F36" i="41"/>
  <c r="B42" i="41"/>
  <c r="F60" i="41"/>
  <c r="D32" i="41"/>
  <c r="D28" i="41"/>
  <c r="B36" i="41"/>
  <c r="F48" i="41"/>
  <c r="B52" i="41"/>
  <c r="D52" i="41"/>
  <c r="B32" i="41"/>
  <c r="B34" i="41"/>
  <c r="F28" i="41"/>
  <c r="B38" i="41"/>
  <c r="F30" i="41"/>
  <c r="B20" i="41"/>
  <c r="C1" i="42"/>
  <c r="B121" i="38" l="1"/>
  <c r="K121" i="38" s="1"/>
</calcChain>
</file>

<file path=xl/sharedStrings.xml><?xml version="1.0" encoding="utf-8"?>
<sst xmlns="http://schemas.openxmlformats.org/spreadsheetml/2006/main" count="777" uniqueCount="500">
  <si>
    <t>事業者名</t>
    <rPh sb="0" eb="3">
      <t>ジギョウシャ</t>
    </rPh>
    <rPh sb="3" eb="4">
      <t>メイ</t>
    </rPh>
    <phoneticPr fontId="1"/>
  </si>
  <si>
    <t>台</t>
    <rPh sb="0" eb="1">
      <t>ダイ</t>
    </rPh>
    <phoneticPr fontId="1"/>
  </si>
  <si>
    <t>社</t>
    <rPh sb="0" eb="1">
      <t>シャ</t>
    </rPh>
    <phoneticPr fontId="1"/>
  </si>
  <si>
    <t>翌年度以降の対応</t>
    <rPh sb="0" eb="3">
      <t>ヨクネンド</t>
    </rPh>
    <rPh sb="3" eb="5">
      <t>イコウ</t>
    </rPh>
    <rPh sb="6" eb="8">
      <t>タイオウ</t>
    </rPh>
    <phoneticPr fontId="1"/>
  </si>
  <si>
    <r>
      <t>　総合評価　</t>
    </r>
    <r>
      <rPr>
        <b/>
        <sz val="12"/>
        <color theme="0"/>
        <rFont val="ＭＳ Ｐゴシック"/>
        <family val="3"/>
        <charset val="128"/>
        <scheme val="minor"/>
      </rPr>
      <t>（各メニューごとの評価については次項「個別評価」にて記述）</t>
    </r>
    <rPh sb="1" eb="5">
      <t>ソウゴウヒョウカ</t>
    </rPh>
    <rPh sb="15" eb="17">
      <t>ヒョウカ</t>
    </rPh>
    <rPh sb="22" eb="24">
      <t>ジコウ</t>
    </rPh>
    <phoneticPr fontId="1"/>
  </si>
  <si>
    <t>台</t>
    <phoneticPr fontId="1"/>
  </si>
  <si>
    <t>自己評価結果（１枚目）</t>
    <rPh sb="0" eb="2">
      <t>ジコ</t>
    </rPh>
    <rPh sb="2" eb="4">
      <t>ヒョウカ</t>
    </rPh>
    <rPh sb="4" eb="6">
      <t>ケッカ</t>
    </rPh>
    <rPh sb="8" eb="10">
      <t>マイメ</t>
    </rPh>
    <phoneticPr fontId="1"/>
  </si>
  <si>
    <t>自己評価結果（２枚目）</t>
    <rPh sb="0" eb="2">
      <t>ジコ</t>
    </rPh>
    <rPh sb="2" eb="4">
      <t>ヒョウカ</t>
    </rPh>
    <rPh sb="4" eb="6">
      <t>ケッカ</t>
    </rPh>
    <rPh sb="8" eb="10">
      <t>マイメ</t>
    </rPh>
    <phoneticPr fontId="1"/>
  </si>
  <si>
    <t xml:space="preserve">
</t>
    <phoneticPr fontId="1"/>
  </si>
  <si>
    <t>連携後</t>
    <rPh sb="2" eb="3">
      <t>ゴ</t>
    </rPh>
    <phoneticPr fontId="1"/>
  </si>
  <si>
    <t>今後の改善点</t>
    <rPh sb="0" eb="2">
      <t>コンゴ</t>
    </rPh>
    <rPh sb="3" eb="6">
      <t>カイゼンテン</t>
    </rPh>
    <phoneticPr fontId="1"/>
  </si>
  <si>
    <t>直接要因</t>
    <rPh sb="0" eb="2">
      <t>チョクセツ</t>
    </rPh>
    <rPh sb="2" eb="4">
      <t>ヨウイン</t>
    </rPh>
    <phoneticPr fontId="1"/>
  </si>
  <si>
    <t>外的要因</t>
    <rPh sb="0" eb="2">
      <t>ガイテキ</t>
    </rPh>
    <rPh sb="2" eb="4">
      <t>ヨウイン</t>
    </rPh>
    <phoneticPr fontId="1"/>
  </si>
  <si>
    <t>取組内容の概要</t>
    <rPh sb="5" eb="7">
      <t>ガイヨウ</t>
    </rPh>
    <phoneticPr fontId="1"/>
  </si>
  <si>
    <t xml:space="preserve">
</t>
    <phoneticPr fontId="1"/>
  </si>
  <si>
    <t>実施台数</t>
    <rPh sb="0" eb="2">
      <t>ジッシ</t>
    </rPh>
    <phoneticPr fontId="1"/>
  </si>
  <si>
    <t>自己評価結果（３枚目）</t>
    <rPh sb="0" eb="2">
      <t>ジコ</t>
    </rPh>
    <rPh sb="2" eb="4">
      <t>ヒョウカ</t>
    </rPh>
    <rPh sb="4" eb="6">
      <t>ケッカ</t>
    </rPh>
    <rPh sb="8" eb="10">
      <t>マイメ</t>
    </rPh>
    <phoneticPr fontId="1"/>
  </si>
  <si>
    <t>連携前</t>
    <phoneticPr fontId="1"/>
  </si>
  <si>
    <t>ℓ</t>
    <phoneticPr fontId="1"/>
  </si>
  <si>
    <t>達成値</t>
    <rPh sb="0" eb="2">
      <t>タッセイ</t>
    </rPh>
    <rPh sb="2" eb="3">
      <t>チ</t>
    </rPh>
    <phoneticPr fontId="1"/>
  </si>
  <si>
    <t>燃料使用量（ℓ/台・10日）</t>
    <rPh sb="8" eb="9">
      <t>ダイ</t>
    </rPh>
    <rPh sb="12" eb="13">
      <t>カ</t>
    </rPh>
    <phoneticPr fontId="1"/>
  </si>
  <si>
    <t>走行距離</t>
    <rPh sb="0" eb="2">
      <t>ソウコウ</t>
    </rPh>
    <rPh sb="2" eb="4">
      <t>キョリ</t>
    </rPh>
    <phoneticPr fontId="1"/>
  </si>
  <si>
    <t>A -</t>
    <phoneticPr fontId="1"/>
  </si>
  <si>
    <t>B -</t>
    <phoneticPr fontId="1"/>
  </si>
  <si>
    <t>燃料使用量</t>
    <rPh sb="0" eb="2">
      <t>ネンリョウ</t>
    </rPh>
    <rPh sb="2" eb="5">
      <t>シヨウリョウ</t>
    </rPh>
    <phoneticPr fontId="1"/>
  </si>
  <si>
    <t xml:space="preserve"> トン・キロ（ｔ・ｋｍ/台・10日）</t>
    <rPh sb="12" eb="13">
      <t>ダイ</t>
    </rPh>
    <rPh sb="16" eb="17">
      <t>カ</t>
    </rPh>
    <phoneticPr fontId="1"/>
  </si>
  <si>
    <t>交付決定番号</t>
  </si>
  <si>
    <t>１‐２</t>
  </si>
  <si>
    <t>１‐１</t>
    <phoneticPr fontId="1"/>
  </si>
  <si>
    <t>１‐３</t>
    <phoneticPr fontId="1"/>
  </si>
  <si>
    <t>１‐４</t>
    <phoneticPr fontId="1"/>
  </si>
  <si>
    <t>２‐２</t>
    <phoneticPr fontId="1"/>
  </si>
  <si>
    <t>２‐３</t>
    <phoneticPr fontId="1"/>
  </si>
  <si>
    <t>３‐２</t>
    <phoneticPr fontId="1"/>
  </si>
  <si>
    <t>３‐３</t>
    <phoneticPr fontId="1"/>
  </si>
  <si>
    <t>改善・工夫点</t>
    <rPh sb="0" eb="2">
      <t>カイゼン</t>
    </rPh>
    <phoneticPr fontId="1"/>
  </si>
  <si>
    <t>取組結果</t>
    <rPh sb="0" eb="2">
      <t>トリクミ</t>
    </rPh>
    <rPh sb="2" eb="4">
      <t>ケッカ</t>
    </rPh>
    <phoneticPr fontId="1"/>
  </si>
  <si>
    <t>効果の要因</t>
    <rPh sb="0" eb="2">
      <t>コウカ</t>
    </rPh>
    <rPh sb="3" eb="5">
      <t>ヨウイン</t>
    </rPh>
    <phoneticPr fontId="1"/>
  </si>
  <si>
    <t>導入システムの
活用方法</t>
    <rPh sb="0" eb="2">
      <t>ドウニュウ</t>
    </rPh>
    <phoneticPr fontId="1"/>
  </si>
  <si>
    <t>交付決定番号</t>
    <phoneticPr fontId="1"/>
  </si>
  <si>
    <t>％</t>
  </si>
  <si>
    <t>トラック事業者</t>
    <phoneticPr fontId="1"/>
  </si>
  <si>
    <t>有り</t>
    <phoneticPr fontId="1"/>
  </si>
  <si>
    <t>無し</t>
    <phoneticPr fontId="1"/>
  </si>
  <si>
    <t>運送契約締結の有無</t>
    <phoneticPr fontId="1"/>
  </si>
  <si>
    <t>-</t>
  </si>
  <si>
    <t>-</t>
    <phoneticPr fontId="1"/>
  </si>
  <si>
    <t>補助事業者の基本情報</t>
    <rPh sb="0" eb="2">
      <t>ホジョ</t>
    </rPh>
    <rPh sb="2" eb="4">
      <t>ジギョウ</t>
    </rPh>
    <rPh sb="4" eb="5">
      <t>シャ</t>
    </rPh>
    <rPh sb="6" eb="8">
      <t>キホン</t>
    </rPh>
    <rPh sb="8" eb="10">
      <t>ジョウホウ</t>
    </rPh>
    <phoneticPr fontId="1"/>
  </si>
  <si>
    <r>
      <t xml:space="preserve">
</t>
    </r>
    <r>
      <rPr>
        <b/>
        <sz val="14"/>
        <color theme="1"/>
        <rFont val="ＭＳ Ｐゴシック"/>
        <family val="3"/>
        <charset val="128"/>
        <scheme val="minor"/>
      </rPr>
      <t>取得情報の用途
（区分Ａメニューのみ）</t>
    </r>
    <r>
      <rPr>
        <b/>
        <sz val="16"/>
        <color theme="1"/>
        <rFont val="ＭＳ Ｐゴシック"/>
        <family val="3"/>
        <charset val="128"/>
        <scheme val="minor"/>
      </rPr>
      <t xml:space="preserve">
</t>
    </r>
    <rPh sb="3" eb="5">
      <t>ジョウホウ</t>
    </rPh>
    <rPh sb="6" eb="8">
      <t>ヨウト</t>
    </rPh>
    <phoneticPr fontId="1"/>
  </si>
  <si>
    <t>導入したシステム</t>
    <rPh sb="0" eb="2">
      <t>ドウニュウ</t>
    </rPh>
    <phoneticPr fontId="1"/>
  </si>
  <si>
    <t>-</t>
    <phoneticPr fontId="1"/>
  </si>
  <si>
    <t>有り</t>
    <rPh sb="0" eb="1">
      <t>アリ</t>
    </rPh>
    <phoneticPr fontId="1"/>
  </si>
  <si>
    <t>無し</t>
    <rPh sb="0" eb="1">
      <t>ナ</t>
    </rPh>
    <phoneticPr fontId="1"/>
  </si>
  <si>
    <t>有り</t>
    <phoneticPr fontId="1"/>
  </si>
  <si>
    <t>無し</t>
    <phoneticPr fontId="1"/>
  </si>
  <si>
    <t>-</t>
    <phoneticPr fontId="1"/>
  </si>
  <si>
    <t>トラック
事業者</t>
    <rPh sb="5" eb="8">
      <t>ジギョウシャ</t>
    </rPh>
    <phoneticPr fontId="1"/>
  </si>
  <si>
    <t>運送契約
締結の有無</t>
    <rPh sb="0" eb="2">
      <t>ウンソウ</t>
    </rPh>
    <rPh sb="2" eb="4">
      <t>ケイヤク</t>
    </rPh>
    <rPh sb="5" eb="7">
      <t>テイケツ</t>
    </rPh>
    <rPh sb="8" eb="10">
      <t>ウム</t>
    </rPh>
    <phoneticPr fontId="1"/>
  </si>
  <si>
    <t>連携した事業者数</t>
    <rPh sb="4" eb="5">
      <t>ジ</t>
    </rPh>
    <rPh sb="5" eb="7">
      <t>ギョウシャ</t>
    </rPh>
    <phoneticPr fontId="1"/>
  </si>
  <si>
    <t>２‐１</t>
    <phoneticPr fontId="1"/>
  </si>
  <si>
    <t>連携先</t>
    <phoneticPr fontId="1"/>
  </si>
  <si>
    <t>３‐１</t>
    <phoneticPr fontId="1"/>
  </si>
  <si>
    <t>連携先</t>
    <rPh sb="0" eb="2">
      <t>レンケイ</t>
    </rPh>
    <rPh sb="2" eb="3">
      <t>サキ</t>
    </rPh>
    <phoneticPr fontId="1"/>
  </si>
  <si>
    <t>連携前
トンキロあたり
燃料使用量</t>
    <rPh sb="0" eb="2">
      <t>レンケイ</t>
    </rPh>
    <rPh sb="2" eb="3">
      <t>マエ</t>
    </rPh>
    <rPh sb="12" eb="14">
      <t>ネンリョウ</t>
    </rPh>
    <rPh sb="14" eb="17">
      <t>シヨウリョウ</t>
    </rPh>
    <phoneticPr fontId="1"/>
  </si>
  <si>
    <t>-</t>
    <phoneticPr fontId="1"/>
  </si>
  <si>
    <t>連携後
トンキロあたり
燃料使用量</t>
    <rPh sb="0" eb="2">
      <t>レンケイ</t>
    </rPh>
    <rPh sb="2" eb="3">
      <t>ゴ</t>
    </rPh>
    <rPh sb="12" eb="14">
      <t>ネンリョウ</t>
    </rPh>
    <rPh sb="14" eb="17">
      <t>シヨウリョウ</t>
    </rPh>
    <phoneticPr fontId="1"/>
  </si>
  <si>
    <t>申請車両
台数</t>
    <rPh sb="0" eb="2">
      <t>シンセイ</t>
    </rPh>
    <rPh sb="2" eb="4">
      <t>シャリョウ</t>
    </rPh>
    <rPh sb="5" eb="7">
      <t>ダイスウ</t>
    </rPh>
    <phoneticPr fontId="1"/>
  </si>
  <si>
    <t>×</t>
    <phoneticPr fontId="1"/>
  </si>
  <si>
    <t>÷</t>
    <phoneticPr fontId="1"/>
  </si>
  <si>
    <r>
      <rPr>
        <b/>
        <sz val="14"/>
        <rFont val="ＭＳ Ｐゴシック"/>
        <family val="3"/>
        <charset val="128"/>
        <scheme val="minor"/>
      </rPr>
      <t>必須</t>
    </r>
    <r>
      <rPr>
        <b/>
        <sz val="14"/>
        <color theme="1"/>
        <rFont val="ＭＳ Ｐゴシック"/>
        <family val="3"/>
        <charset val="128"/>
        <scheme val="minor"/>
      </rPr>
      <t>取得情報</t>
    </r>
    <rPh sb="0" eb="2">
      <t>ヒッス</t>
    </rPh>
    <rPh sb="2" eb="4">
      <t>シュトク</t>
    </rPh>
    <rPh sb="4" eb="6">
      <t>ジョウホウ</t>
    </rPh>
    <phoneticPr fontId="1"/>
  </si>
  <si>
    <t>予約受付システム等</t>
    <phoneticPr fontId="1"/>
  </si>
  <si>
    <t>メニューに応じた取得情報</t>
    <rPh sb="5" eb="6">
      <t>オウ</t>
    </rPh>
    <rPh sb="8" eb="10">
      <t>シュトク</t>
    </rPh>
    <rPh sb="10" eb="12">
      <t>ジョウホウ</t>
    </rPh>
    <phoneticPr fontId="1"/>
  </si>
  <si>
    <t>省エネ効果</t>
    <phoneticPr fontId="1"/>
  </si>
  <si>
    <t>燃料削減量</t>
    <phoneticPr fontId="1"/>
  </si>
  <si>
    <t>燃料削減率</t>
    <phoneticPr fontId="1"/>
  </si>
  <si>
    <t>全体の省エネルギー量（燃料削減量）</t>
    <phoneticPr fontId="1"/>
  </si>
  <si>
    <t>【メニュー別の取得情報】</t>
  </si>
  <si>
    <t>元請事業者</t>
    <rPh sb="0" eb="2">
      <t>モトウケ</t>
    </rPh>
    <rPh sb="2" eb="4">
      <t>ジギョウ</t>
    </rPh>
    <rPh sb="4" eb="5">
      <t>シャ</t>
    </rPh>
    <phoneticPr fontId="1"/>
  </si>
  <si>
    <t>無し</t>
    <phoneticPr fontId="1"/>
  </si>
  <si>
    <t>発荷主</t>
    <rPh sb="1" eb="3">
      <t>ニヌシ</t>
    </rPh>
    <phoneticPr fontId="1"/>
  </si>
  <si>
    <t>着荷主</t>
    <rPh sb="1" eb="3">
      <t>ニヌシ</t>
    </rPh>
    <phoneticPr fontId="1"/>
  </si>
  <si>
    <t>発/着等</t>
    <rPh sb="3" eb="4">
      <t>トウ</t>
    </rPh>
    <phoneticPr fontId="1"/>
  </si>
  <si>
    <t>元請事業者</t>
    <rPh sb="0" eb="2">
      <t>モトウケ</t>
    </rPh>
    <rPh sb="2" eb="5">
      <t>ジギョウシャ</t>
    </rPh>
    <phoneticPr fontId="1"/>
  </si>
  <si>
    <t>発荷主</t>
    <rPh sb="0" eb="1">
      <t>ハツ</t>
    </rPh>
    <rPh sb="1" eb="3">
      <t>ニヌシ</t>
    </rPh>
    <phoneticPr fontId="1"/>
  </si>
  <si>
    <t>発/着等</t>
    <rPh sb="0" eb="1">
      <t>ハツ</t>
    </rPh>
    <rPh sb="2" eb="3">
      <t>チャク</t>
    </rPh>
    <rPh sb="3" eb="4">
      <t>ナド</t>
    </rPh>
    <phoneticPr fontId="1"/>
  </si>
  <si>
    <t>着荷主</t>
    <rPh sb="0" eb="1">
      <t>チャク</t>
    </rPh>
    <rPh sb="1" eb="3">
      <t>ニヌシ</t>
    </rPh>
    <phoneticPr fontId="1"/>
  </si>
  <si>
    <t>導入事業所数</t>
    <rPh sb="0" eb="2">
      <t>ドウニュウ</t>
    </rPh>
    <rPh sb="2" eb="5">
      <t>ジギョウショ</t>
    </rPh>
    <rPh sb="5" eb="6">
      <t>スウ</t>
    </rPh>
    <phoneticPr fontId="1"/>
  </si>
  <si>
    <t>箇所</t>
    <rPh sb="0" eb="2">
      <t>カショ</t>
    </rPh>
    <phoneticPr fontId="1"/>
  </si>
  <si>
    <t>配車計画システム</t>
    <rPh sb="0" eb="2">
      <t>ハイシャ</t>
    </rPh>
    <phoneticPr fontId="1"/>
  </si>
  <si>
    <t>車両台数・事業所数</t>
    <rPh sb="0" eb="2">
      <t>シャリョウ</t>
    </rPh>
    <rPh sb="2" eb="4">
      <t>ダイスウ</t>
    </rPh>
    <rPh sb="5" eb="8">
      <t>ジギョウショ</t>
    </rPh>
    <rPh sb="8" eb="9">
      <t>スウ</t>
    </rPh>
    <phoneticPr fontId="1"/>
  </si>
  <si>
    <t>台</t>
    <rPh sb="0" eb="1">
      <t>ダイ</t>
    </rPh>
    <phoneticPr fontId="1"/>
  </si>
  <si>
    <t>事業実施車両総数</t>
    <rPh sb="0" eb="2">
      <t>ジギョウ</t>
    </rPh>
    <rPh sb="2" eb="4">
      <t>ジッシ</t>
    </rPh>
    <rPh sb="4" eb="6">
      <t>シャリョウ</t>
    </rPh>
    <rPh sb="6" eb="8">
      <t>ソウスウ</t>
    </rPh>
    <phoneticPr fontId="1"/>
  </si>
  <si>
    <t>実施した車両台数</t>
    <rPh sb="0" eb="2">
      <t>ジッシ</t>
    </rPh>
    <rPh sb="4" eb="6">
      <t>シャリョウ</t>
    </rPh>
    <rPh sb="6" eb="8">
      <t>ダイスウ</t>
    </rPh>
    <phoneticPr fontId="1"/>
  </si>
  <si>
    <t>荷主等</t>
    <rPh sb="2" eb="3">
      <t>トウ</t>
    </rPh>
    <phoneticPr fontId="1"/>
  </si>
  <si>
    <t>連携した荷主等/トラック事業者数</t>
    <rPh sb="6" eb="7">
      <t>トウ</t>
    </rPh>
    <rPh sb="15" eb="16">
      <t>スウ</t>
    </rPh>
    <phoneticPr fontId="1"/>
  </si>
  <si>
    <t>荷主等</t>
    <rPh sb="0" eb="2">
      <t>ニヌシ</t>
    </rPh>
    <rPh sb="2" eb="3">
      <t>トウ</t>
    </rPh>
    <phoneticPr fontId="1"/>
  </si>
  <si>
    <t>連携した荷主等/トラック事業者の名称</t>
    <rPh sb="0" eb="2">
      <t>レンケイ</t>
    </rPh>
    <rPh sb="4" eb="6">
      <t>ニヌシ</t>
    </rPh>
    <rPh sb="6" eb="7">
      <t>トウ</t>
    </rPh>
    <rPh sb="12" eb="15">
      <t>ジギョウシャ</t>
    </rPh>
    <rPh sb="16" eb="18">
      <t>メイショウ</t>
    </rPh>
    <phoneticPr fontId="1"/>
  </si>
  <si>
    <t>・省エネ効果を得ることに繋がった主な要因</t>
    <rPh sb="1" eb="2">
      <t>ショウ</t>
    </rPh>
    <rPh sb="4" eb="6">
      <t>コウカ</t>
    </rPh>
    <rPh sb="7" eb="8">
      <t>エ</t>
    </rPh>
    <rPh sb="12" eb="13">
      <t>ツナ</t>
    </rPh>
    <rPh sb="16" eb="17">
      <t>シュ</t>
    </rPh>
    <rPh sb="18" eb="19">
      <t>ヨウ</t>
    </rPh>
    <rPh sb="19" eb="20">
      <t>イン</t>
    </rPh>
    <phoneticPr fontId="1"/>
  </si>
  <si>
    <t>・天候、物量の増減などの間接的な影響</t>
    <rPh sb="1" eb="3">
      <t>テンコウ</t>
    </rPh>
    <rPh sb="12" eb="15">
      <t>カンセツテキ</t>
    </rPh>
    <rPh sb="16" eb="18">
      <t>エイキョウ</t>
    </rPh>
    <phoneticPr fontId="1"/>
  </si>
  <si>
    <t>・取組実施の中で発生した問題点
・改善策や省エネ効果をより向上させるための工夫など</t>
    <rPh sb="1" eb="3">
      <t>トリクミ</t>
    </rPh>
    <rPh sb="3" eb="5">
      <t>ジッシ</t>
    </rPh>
    <rPh sb="6" eb="7">
      <t>ナカ</t>
    </rPh>
    <rPh sb="8" eb="10">
      <t>ハッセイ</t>
    </rPh>
    <rPh sb="12" eb="15">
      <t>モンダイテン</t>
    </rPh>
    <rPh sb="17" eb="20">
      <t>カイゼンサク</t>
    </rPh>
    <rPh sb="21" eb="22">
      <t>ショウ</t>
    </rPh>
    <rPh sb="24" eb="26">
      <t>コウカ</t>
    </rPh>
    <rPh sb="29" eb="31">
      <t>コウジョウ</t>
    </rPh>
    <rPh sb="37" eb="39">
      <t>クフウ</t>
    </rPh>
    <phoneticPr fontId="1"/>
  </si>
  <si>
    <t>・取組実施後、どれほどの省エネ効果があったかがわかる数値と自己分析
（ただし改善された数値のみの記入は不可）</t>
    <rPh sb="1" eb="3">
      <t>トリクミ</t>
    </rPh>
    <rPh sb="3" eb="5">
      <t>ジッシ</t>
    </rPh>
    <rPh sb="5" eb="6">
      <t>ゴ</t>
    </rPh>
    <rPh sb="12" eb="13">
      <t>ショウ</t>
    </rPh>
    <rPh sb="15" eb="17">
      <t>コウカ</t>
    </rPh>
    <rPh sb="26" eb="28">
      <t>スウチ</t>
    </rPh>
    <rPh sb="29" eb="31">
      <t>ジコ</t>
    </rPh>
    <rPh sb="31" eb="33">
      <t>ブンセキ</t>
    </rPh>
    <phoneticPr fontId="1"/>
  </si>
  <si>
    <t>・取組実施後、どれほどの省エネ効果があったかがわかる数値と自己分析
（ただし改善された数値のみの記入は不可）</t>
    <phoneticPr fontId="1"/>
  </si>
  <si>
    <t>・本年度の事業を終え、来年度以降予定している取組内容など
・計画値未満、取組途上の場合は再提出日などのスケジュール</t>
    <rPh sb="1" eb="4">
      <t>ホンネンド</t>
    </rPh>
    <rPh sb="5" eb="7">
      <t>ジギョウ</t>
    </rPh>
    <rPh sb="8" eb="9">
      <t>オ</t>
    </rPh>
    <rPh sb="11" eb="14">
      <t>ライネンド</t>
    </rPh>
    <rPh sb="14" eb="16">
      <t>イコウ</t>
    </rPh>
    <rPh sb="16" eb="18">
      <t>ヨテイ</t>
    </rPh>
    <rPh sb="22" eb="23">
      <t>ト</t>
    </rPh>
    <rPh sb="23" eb="24">
      <t>ク</t>
    </rPh>
    <rPh sb="24" eb="26">
      <t>ナイヨウ</t>
    </rPh>
    <rPh sb="30" eb="32">
      <t>ケイカク</t>
    </rPh>
    <rPh sb="32" eb="33">
      <t>チ</t>
    </rPh>
    <rPh sb="33" eb="35">
      <t>ミマン</t>
    </rPh>
    <rPh sb="36" eb="38">
      <t>トリクミ</t>
    </rPh>
    <rPh sb="38" eb="40">
      <t>トジョウ</t>
    </rPh>
    <rPh sb="41" eb="43">
      <t>バアイ</t>
    </rPh>
    <rPh sb="44" eb="47">
      <t>サイテイシュツ</t>
    </rPh>
    <rPh sb="47" eb="48">
      <t>ヒ</t>
    </rPh>
    <phoneticPr fontId="1"/>
  </si>
  <si>
    <t>・取組の実施によって明確となった問題点と解決方法
・更に省エネ効果を向上させるための施策</t>
    <rPh sb="1" eb="3">
      <t>トリクミ</t>
    </rPh>
    <rPh sb="4" eb="6">
      <t>ジッシ</t>
    </rPh>
    <rPh sb="10" eb="12">
      <t>メイカク</t>
    </rPh>
    <rPh sb="16" eb="19">
      <t>モンダイテン</t>
    </rPh>
    <rPh sb="26" eb="27">
      <t>サラ</t>
    </rPh>
    <rPh sb="28" eb="29">
      <t>ショウ</t>
    </rPh>
    <rPh sb="31" eb="33">
      <t>コウカ</t>
    </rPh>
    <rPh sb="34" eb="36">
      <t>コウジョウ</t>
    </rPh>
    <rPh sb="42" eb="44">
      <t>シサク</t>
    </rPh>
    <phoneticPr fontId="1"/>
  </si>
  <si>
    <t>提案した内容</t>
    <rPh sb="0" eb="2">
      <t>テイアン</t>
    </rPh>
    <rPh sb="4" eb="6">
      <t>ナイヨウ</t>
    </rPh>
    <phoneticPr fontId="1"/>
  </si>
  <si>
    <t>・トラック事業者と荷主等との間で連携を依頼する際、提示したデータや提案方法など</t>
    <rPh sb="5" eb="8">
      <t>ジギョウシャ</t>
    </rPh>
    <rPh sb="9" eb="11">
      <t>ニヌシ</t>
    </rPh>
    <rPh sb="11" eb="12">
      <t>トウ</t>
    </rPh>
    <rPh sb="14" eb="15">
      <t>アイダ</t>
    </rPh>
    <rPh sb="25" eb="27">
      <t>テイジ</t>
    </rPh>
    <rPh sb="33" eb="35">
      <t>テイアン</t>
    </rPh>
    <rPh sb="35" eb="37">
      <t>ホウホウ</t>
    </rPh>
    <phoneticPr fontId="1"/>
  </si>
  <si>
    <t>・取得したデータをもとに行った省エネの分析、検証方法</t>
    <rPh sb="1" eb="3">
      <t>シュトク</t>
    </rPh>
    <rPh sb="12" eb="13">
      <t>オコナ</t>
    </rPh>
    <rPh sb="15" eb="16">
      <t>ショウ</t>
    </rPh>
    <rPh sb="19" eb="21">
      <t>ブンセキ</t>
    </rPh>
    <rPh sb="22" eb="24">
      <t>ケンショウ</t>
    </rPh>
    <rPh sb="24" eb="26">
      <t>ホウホウ</t>
    </rPh>
    <phoneticPr fontId="1"/>
  </si>
  <si>
    <t>・実際に行った取組の内容について、何をどのように実施したのか
（実施計画書で報告した取組に基づいた内容であること）</t>
    <rPh sb="1" eb="3">
      <t>ジッサイ</t>
    </rPh>
    <rPh sb="4" eb="5">
      <t>オコナ</t>
    </rPh>
    <rPh sb="7" eb="9">
      <t>トリクミ</t>
    </rPh>
    <rPh sb="10" eb="12">
      <t>ナイヨウ</t>
    </rPh>
    <rPh sb="17" eb="18">
      <t>ナニ</t>
    </rPh>
    <rPh sb="24" eb="26">
      <t>ジッシ</t>
    </rPh>
    <rPh sb="32" eb="37">
      <t>ジッシケイカクショ</t>
    </rPh>
    <rPh sb="38" eb="40">
      <t>ホウコク</t>
    </rPh>
    <rPh sb="42" eb="44">
      <t>トリクミ</t>
    </rPh>
    <rPh sb="45" eb="46">
      <t>モト</t>
    </rPh>
    <rPh sb="49" eb="51">
      <t>ナイヨウ</t>
    </rPh>
    <phoneticPr fontId="1"/>
  </si>
  <si>
    <t>・トラック事業者と荷主等との間で連携を依頼する際、提示したデータや提案方法など</t>
    <phoneticPr fontId="1"/>
  </si>
  <si>
    <t>・実際に行った取組の内容について、何をどのように実施したのか
（実施計画書で報告した取組に基づいた内容であること）</t>
    <phoneticPr fontId="1"/>
  </si>
  <si>
    <r>
      <t xml:space="preserve">
</t>
    </r>
    <r>
      <rPr>
        <b/>
        <sz val="14"/>
        <color theme="1"/>
        <rFont val="ＭＳ Ｐゴシック"/>
        <family val="3"/>
        <charset val="128"/>
        <scheme val="minor"/>
      </rPr>
      <t>取得情報の用途
（区分Bメニューのみ）</t>
    </r>
    <r>
      <rPr>
        <b/>
        <sz val="16"/>
        <color theme="1"/>
        <rFont val="ＭＳ Ｐゴシック"/>
        <family val="3"/>
        <charset val="128"/>
        <scheme val="minor"/>
      </rPr>
      <t xml:space="preserve">
</t>
    </r>
    <rPh sb="3" eb="5">
      <t>ジョウホウ</t>
    </rPh>
    <rPh sb="6" eb="8">
      <t>ヨウト</t>
    </rPh>
    <phoneticPr fontId="1"/>
  </si>
  <si>
    <r>
      <rPr>
        <b/>
        <sz val="9"/>
        <rFont val="ＭＳ Ｐゴシック"/>
        <family val="3"/>
        <charset val="128"/>
        <scheme val="minor"/>
      </rPr>
      <t>トラック事業者と</t>
    </r>
    <r>
      <rPr>
        <b/>
        <sz val="12"/>
        <rFont val="ＭＳ Ｐゴシック"/>
        <family val="3"/>
        <charset val="128"/>
        <scheme val="minor"/>
      </rPr>
      <t xml:space="preserve">
荷主等との
連携前</t>
    </r>
    <rPh sb="4" eb="7">
      <t>ジギョウシャ</t>
    </rPh>
    <rPh sb="9" eb="11">
      <t>ニヌシ</t>
    </rPh>
    <rPh sb="11" eb="12">
      <t>トウ</t>
    </rPh>
    <rPh sb="15" eb="17">
      <t>レンケイ</t>
    </rPh>
    <rPh sb="17" eb="18">
      <t>マエ</t>
    </rPh>
    <phoneticPr fontId="1"/>
  </si>
  <si>
    <t>トラック事業者と荷主等との連携策の完了状況</t>
    <rPh sb="4" eb="6">
      <t>ジギョウ</t>
    </rPh>
    <rPh sb="6" eb="7">
      <t>シャ</t>
    </rPh>
    <rPh sb="8" eb="10">
      <t>ニヌシ</t>
    </rPh>
    <rPh sb="10" eb="11">
      <t>トウ</t>
    </rPh>
    <rPh sb="13" eb="15">
      <t>レンケイ</t>
    </rPh>
    <rPh sb="15" eb="16">
      <t>サク</t>
    </rPh>
    <rPh sb="17" eb="19">
      <t>カンリョウ</t>
    </rPh>
    <rPh sb="19" eb="21">
      <t>ジョウキョウ</t>
    </rPh>
    <phoneticPr fontId="1"/>
  </si>
  <si>
    <r>
      <t xml:space="preserve">連携取組の計測値
</t>
    </r>
    <r>
      <rPr>
        <b/>
        <sz val="13"/>
        <color rgb="FFFF0000"/>
        <rFont val="ＭＳ Ｐゴシック"/>
        <family val="3"/>
        <charset val="128"/>
        <scheme val="minor"/>
      </rPr>
      <t>(申請車両1台あたり
10日間の合計を記入）</t>
    </r>
    <rPh sb="2" eb="4">
      <t>トリクミ</t>
    </rPh>
    <rPh sb="5" eb="7">
      <t>ケイソク</t>
    </rPh>
    <rPh sb="7" eb="8">
      <t>チ</t>
    </rPh>
    <phoneticPr fontId="1"/>
  </si>
  <si>
    <t>必須取得情報</t>
    <rPh sb="0" eb="2">
      <t>ヒッス</t>
    </rPh>
    <rPh sb="2" eb="4">
      <t>シュトク</t>
    </rPh>
    <rPh sb="4" eb="6">
      <t>ジョウホウ</t>
    </rPh>
    <phoneticPr fontId="1"/>
  </si>
  <si>
    <t>※導入したシステムごとに実施した車両の延べ台数ではなく実台数を入力すること。
※複数のシステムで同一車両を併用する場合は、重複する台数を除くこと。</t>
    <phoneticPr fontId="1"/>
  </si>
  <si>
    <t>導入事業者名</t>
    <rPh sb="0" eb="2">
      <t>ドウニュウ</t>
    </rPh>
    <rPh sb="2" eb="4">
      <t>ジギョウ</t>
    </rPh>
    <rPh sb="4" eb="5">
      <t>シャ</t>
    </rPh>
    <rPh sb="5" eb="6">
      <t>メイ</t>
    </rPh>
    <phoneticPr fontId="1"/>
  </si>
  <si>
    <t>車両動態管理システム</t>
    <rPh sb="0" eb="2">
      <t>シャリョウ</t>
    </rPh>
    <rPh sb="2" eb="4">
      <t>ドウタイ</t>
    </rPh>
    <rPh sb="4" eb="6">
      <t>カンリ</t>
    </rPh>
    <phoneticPr fontId="1"/>
  </si>
  <si>
    <t>配車計画システム</t>
    <phoneticPr fontId="1"/>
  </si>
  <si>
    <t>導入事業者名</t>
    <rPh sb="0" eb="2">
      <t>ドウニュウ</t>
    </rPh>
    <rPh sb="2" eb="5">
      <t>ジギョウシャ</t>
    </rPh>
    <rPh sb="5" eb="6">
      <t>メイ</t>
    </rPh>
    <phoneticPr fontId="1"/>
  </si>
  <si>
    <t>AI・IoTによる
システム連係ツール</t>
    <rPh sb="14" eb="16">
      <t>レンケイ</t>
    </rPh>
    <phoneticPr fontId="1"/>
  </si>
  <si>
    <t xml:space="preserve">※「取得情報」記入時の注意
①別様式「総括分析データ」 
　 の「C.取得情報」 と同一の
　 データ名を転記すること 
②区分Ａ、Ｂメニュー別に分けて
   左記4～9を選択すること 
③別様式「総括分析データ」の
     「E.取得情報／追加取得情報」
     欄に入力したデータについても
     漏れなく転記すること 
</t>
    <rPh sb="80" eb="82">
      <t>サキ</t>
    </rPh>
    <rPh sb="86" eb="88">
      <t>センタク</t>
    </rPh>
    <rPh sb="96" eb="98">
      <t>ヨウシキ</t>
    </rPh>
    <phoneticPr fontId="1"/>
  </si>
  <si>
    <t>走行時間</t>
    <rPh sb="0" eb="2">
      <t>ソウコウ</t>
    </rPh>
    <rPh sb="2" eb="4">
      <t>ジカン</t>
    </rPh>
    <phoneticPr fontId="22"/>
  </si>
  <si>
    <t>平均速度</t>
    <rPh sb="0" eb="2">
      <t>ヘイキン</t>
    </rPh>
    <rPh sb="2" eb="4">
      <t>ソクド</t>
    </rPh>
    <phoneticPr fontId="22"/>
  </si>
  <si>
    <t>走行距離（高速道路）</t>
    <rPh sb="0" eb="2">
      <t>ソウコウ</t>
    </rPh>
    <rPh sb="2" eb="4">
      <t>キョリ</t>
    </rPh>
    <rPh sb="5" eb="7">
      <t>コウソク</t>
    </rPh>
    <rPh sb="7" eb="9">
      <t>ドウロ</t>
    </rPh>
    <phoneticPr fontId="22"/>
  </si>
  <si>
    <t>荷待ち時間</t>
    <rPh sb="0" eb="1">
      <t>ニ</t>
    </rPh>
    <rPh sb="1" eb="2">
      <t>マ</t>
    </rPh>
    <rPh sb="3" eb="5">
      <t>ジカン</t>
    </rPh>
    <phoneticPr fontId="22"/>
  </si>
  <si>
    <t>荷待ち時間（うちアイドリング時間）</t>
    <rPh sb="0" eb="1">
      <t>ニ</t>
    </rPh>
    <rPh sb="1" eb="2">
      <t>マ</t>
    </rPh>
    <rPh sb="3" eb="5">
      <t>ジカン</t>
    </rPh>
    <rPh sb="14" eb="16">
      <t>ジカン</t>
    </rPh>
    <phoneticPr fontId="22"/>
  </si>
  <si>
    <t>早着による待機時間</t>
    <rPh sb="0" eb="2">
      <t>ソウチャク</t>
    </rPh>
    <rPh sb="5" eb="7">
      <t>タイキ</t>
    </rPh>
    <rPh sb="7" eb="9">
      <t>ジカン</t>
    </rPh>
    <phoneticPr fontId="22"/>
  </si>
  <si>
    <t>休憩</t>
    <rPh sb="0" eb="2">
      <t>キュウケイ</t>
    </rPh>
    <phoneticPr fontId="22"/>
  </si>
  <si>
    <t>発着時刻</t>
    <rPh sb="0" eb="2">
      <t>ハッチャク</t>
    </rPh>
    <rPh sb="2" eb="4">
      <t>ジコク</t>
    </rPh>
    <phoneticPr fontId="22"/>
  </si>
  <si>
    <t>積載情報</t>
    <rPh sb="0" eb="2">
      <t>セキサイ</t>
    </rPh>
    <rPh sb="2" eb="4">
      <t>ジョウホウ</t>
    </rPh>
    <phoneticPr fontId="22"/>
  </si>
  <si>
    <t>空車情報</t>
    <rPh sb="0" eb="2">
      <t>クウシャ</t>
    </rPh>
    <rPh sb="2" eb="4">
      <t>ジョウホウ</t>
    </rPh>
    <phoneticPr fontId="22"/>
  </si>
  <si>
    <t>交通情報</t>
    <rPh sb="0" eb="2">
      <t>コウツウ</t>
    </rPh>
    <rPh sb="2" eb="4">
      <t>ジョウホウ</t>
    </rPh>
    <phoneticPr fontId="22"/>
  </si>
  <si>
    <t>温度情報</t>
    <rPh sb="0" eb="2">
      <t>オンド</t>
    </rPh>
    <rPh sb="2" eb="4">
      <t>ジョウホウ</t>
    </rPh>
    <phoneticPr fontId="22"/>
  </si>
  <si>
    <t>荷積み・荷卸し</t>
    <rPh sb="0" eb="2">
      <t>ニヅ</t>
    </rPh>
    <rPh sb="4" eb="6">
      <t>ニオロ</t>
    </rPh>
    <phoneticPr fontId="22"/>
  </si>
  <si>
    <t>輸送量及び積載率</t>
    <rPh sb="0" eb="2">
      <t>ユソウ</t>
    </rPh>
    <rPh sb="2" eb="3">
      <t>リョウ</t>
    </rPh>
    <rPh sb="3" eb="4">
      <t>オヨ</t>
    </rPh>
    <rPh sb="5" eb="7">
      <t>セキサイ</t>
    </rPh>
    <rPh sb="7" eb="8">
      <t>リツ</t>
    </rPh>
    <phoneticPr fontId="1"/>
  </si>
  <si>
    <t>✓</t>
  </si>
  <si>
    <t>項目名</t>
    <rPh sb="0" eb="2">
      <t>コウモク</t>
    </rPh>
    <rPh sb="2" eb="3">
      <t>メイ</t>
    </rPh>
    <phoneticPr fontId="1"/>
  </si>
  <si>
    <t>仮反映</t>
    <rPh sb="0" eb="1">
      <t>カリ</t>
    </rPh>
    <rPh sb="1" eb="3">
      <t>ハンエイ</t>
    </rPh>
    <phoneticPr fontId="1"/>
  </si>
  <si>
    <t>判定1</t>
    <rPh sb="0" eb="2">
      <t>ハンテイ</t>
    </rPh>
    <phoneticPr fontId="1"/>
  </si>
  <si>
    <t>内容</t>
    <rPh sb="0" eb="2">
      <t>ナイヨウ</t>
    </rPh>
    <phoneticPr fontId="1"/>
  </si>
  <si>
    <t>結果</t>
    <rPh sb="0" eb="2">
      <t>ケッカ</t>
    </rPh>
    <phoneticPr fontId="1"/>
  </si>
  <si>
    <t>判定2</t>
    <rPh sb="0" eb="2">
      <t>ハンテイ</t>
    </rPh>
    <phoneticPr fontId="1"/>
  </si>
  <si>
    <t>入力有無</t>
    <rPh sb="0" eb="2">
      <t>ニュウリョク</t>
    </rPh>
    <rPh sb="2" eb="4">
      <t>ウム</t>
    </rPh>
    <phoneticPr fontId="1"/>
  </si>
  <si>
    <t>交付決定番号</t>
    <rPh sb="0" eb="2">
      <t>コウフ</t>
    </rPh>
    <rPh sb="2" eb="4">
      <t>ケッテイ</t>
    </rPh>
    <rPh sb="4" eb="6">
      <t>バンゴウ</t>
    </rPh>
    <phoneticPr fontId="1"/>
  </si>
  <si>
    <t>令和４年度 トラック輸送の省エネ化推進事業</t>
    <rPh sb="0" eb="1">
      <t>レイ</t>
    </rPh>
    <rPh sb="1" eb="2">
      <t>ワ</t>
    </rPh>
    <rPh sb="3" eb="5">
      <t>ネンド</t>
    </rPh>
    <phoneticPr fontId="1"/>
  </si>
  <si>
    <t>4頭5桁</t>
    <rPh sb="1" eb="2">
      <t>アタマ</t>
    </rPh>
    <rPh sb="3" eb="4">
      <t>ケタ</t>
    </rPh>
    <phoneticPr fontId="1"/>
  </si>
  <si>
    <t>車両動態管理_導入</t>
    <phoneticPr fontId="1"/>
  </si>
  <si>
    <t>レベル</t>
    <phoneticPr fontId="1"/>
  </si>
  <si>
    <t>停止</t>
    <rPh sb="0" eb="2">
      <t>テイシ</t>
    </rPh>
    <phoneticPr fontId="1"/>
  </si>
  <si>
    <t>エラーメッセージ</t>
    <phoneticPr fontId="1"/>
  </si>
  <si>
    <t>タイトル</t>
    <phoneticPr fontId="1"/>
  </si>
  <si>
    <t>交付決定番号エラー</t>
    <rPh sb="0" eb="2">
      <t>コウフ</t>
    </rPh>
    <rPh sb="2" eb="4">
      <t>ケッテイ</t>
    </rPh>
    <rPh sb="4" eb="6">
      <t>バンゴウ</t>
    </rPh>
    <phoneticPr fontId="1"/>
  </si>
  <si>
    <t>交付決定番号は、4から始まる5桁の番号を交付決定通知書（様式第２）を確認の上、入力してください。</t>
    <rPh sb="0" eb="2">
      <t>コウフ</t>
    </rPh>
    <rPh sb="2" eb="4">
      <t>ケッテイ</t>
    </rPh>
    <rPh sb="4" eb="6">
      <t>バンゴウ</t>
    </rPh>
    <rPh sb="11" eb="12">
      <t>ハジ</t>
    </rPh>
    <rPh sb="15" eb="16">
      <t>ケタ</t>
    </rPh>
    <rPh sb="17" eb="19">
      <t>バンゴウ</t>
    </rPh>
    <rPh sb="20" eb="22">
      <t>コウフ</t>
    </rPh>
    <rPh sb="22" eb="24">
      <t>ケッテイ</t>
    </rPh>
    <rPh sb="24" eb="26">
      <t>ツウチ</t>
    </rPh>
    <rPh sb="26" eb="27">
      <t>ショ</t>
    </rPh>
    <rPh sb="28" eb="30">
      <t>ヨウシキ</t>
    </rPh>
    <rPh sb="30" eb="31">
      <t>ダイ</t>
    </rPh>
    <rPh sb="34" eb="36">
      <t>カクニン</t>
    </rPh>
    <rPh sb="37" eb="38">
      <t>ウエ</t>
    </rPh>
    <rPh sb="39" eb="41">
      <t>ニュウリョク</t>
    </rPh>
    <phoneticPr fontId="1"/>
  </si>
  <si>
    <t>車両動態管理_事業者名</t>
    <phoneticPr fontId="1"/>
  </si>
  <si>
    <t>ｼｽﾃﾑCK</t>
    <phoneticPr fontId="1"/>
  </si>
  <si>
    <t>車両動態管理_車両台数</t>
    <phoneticPr fontId="1"/>
  </si>
  <si>
    <t>該当項目を選択する場合は、プルダウンリストから✓を選択してください。</t>
    <rPh sb="0" eb="2">
      <t>ガイトウ</t>
    </rPh>
    <rPh sb="2" eb="4">
      <t>コウモク</t>
    </rPh>
    <rPh sb="5" eb="7">
      <t>センタク</t>
    </rPh>
    <rPh sb="9" eb="11">
      <t>バアイ</t>
    </rPh>
    <rPh sb="25" eb="27">
      <t>センタク</t>
    </rPh>
    <phoneticPr fontId="1"/>
  </si>
  <si>
    <t>✓エラー</t>
    <phoneticPr fontId="1"/>
  </si>
  <si>
    <t>車両動態管理_事業所数</t>
    <phoneticPr fontId="1"/>
  </si>
  <si>
    <t>予約受付等_導入</t>
    <phoneticPr fontId="1"/>
  </si>
  <si>
    <t>予約受付等_事業者名</t>
  </si>
  <si>
    <t>予約受付等_車両台数</t>
  </si>
  <si>
    <t>予約受付等_事業所数</t>
  </si>
  <si>
    <t>配車計画_導入</t>
  </si>
  <si>
    <t>配車計画_事業者名</t>
  </si>
  <si>
    <t>配車計画_車両台数</t>
  </si>
  <si>
    <t>配車計画_事業所数</t>
  </si>
  <si>
    <t>AIIoT_導入</t>
  </si>
  <si>
    <t>AIIoT_事業者名</t>
  </si>
  <si>
    <t>AIIoT_車両台数</t>
  </si>
  <si>
    <t>AIIoT_事業所数</t>
  </si>
  <si>
    <t>車両総数</t>
  </si>
  <si>
    <t>荷主等_契約有り_発荷主_契約者数</t>
  </si>
  <si>
    <t>荷主等_契約有り_着荷主_契約者数</t>
  </si>
  <si>
    <t>荷主等_契約有り_元請事業者_契約者数</t>
  </si>
  <si>
    <t>荷主等_契約無し_発荷主_契約者数</t>
  </si>
  <si>
    <t>荷主等_契約無し_着荷主_契約者数</t>
  </si>
  <si>
    <t>荷主等_契約無し_元請事業者_契約者数</t>
  </si>
  <si>
    <t>トラック事業者_契約有り_契約者数</t>
  </si>
  <si>
    <t>トラック事業者_契約無し_契約者数</t>
  </si>
  <si>
    <t>完了状況</t>
  </si>
  <si>
    <t>連携前_燃料使用量</t>
  </si>
  <si>
    <t>連携前_トンキロ</t>
  </si>
  <si>
    <t>連携後_燃料使用量</t>
  </si>
  <si>
    <t>連携後_トンキロ</t>
  </si>
  <si>
    <t>燃料削減量</t>
  </si>
  <si>
    <t>燃料削減率</t>
  </si>
  <si>
    <t>取組結果_直接要因</t>
  </si>
  <si>
    <t>取組結果_外的要因</t>
  </si>
  <si>
    <t>取組結果_改善点</t>
  </si>
  <si>
    <t>翌年度以降の対応</t>
  </si>
  <si>
    <t>50台制限</t>
    <rPh sb="2" eb="3">
      <t>ダイ</t>
    </rPh>
    <rPh sb="3" eb="5">
      <t>セイゲン</t>
    </rPh>
    <phoneticPr fontId="1"/>
  </si>
  <si>
    <t>=動態or予約</t>
    <phoneticPr fontId="1"/>
  </si>
  <si>
    <t>令和４年度 トラック輸送の省エネ化推進事業</t>
    <phoneticPr fontId="1"/>
  </si>
  <si>
    <t>=動態or予約or配車</t>
    <rPh sb="9" eb="11">
      <t>ハイシャ</t>
    </rPh>
    <phoneticPr fontId="1"/>
  </si>
  <si>
    <t>最低台数</t>
    <rPh sb="0" eb="2">
      <t>サイテイ</t>
    </rPh>
    <rPh sb="2" eb="4">
      <t>ダイスウ</t>
    </rPh>
    <phoneticPr fontId="1"/>
  </si>
  <si>
    <t>最高台数</t>
    <rPh sb="0" eb="2">
      <t>サイコウ</t>
    </rPh>
    <rPh sb="2" eb="4">
      <t>ダイスウ</t>
    </rPh>
    <phoneticPr fontId="1"/>
  </si>
  <si>
    <t>範囲内</t>
    <rPh sb="0" eb="3">
      <t>ハンイナイ</t>
    </rPh>
    <phoneticPr fontId="1"/>
  </si>
  <si>
    <t>車両動態管理システム台数エラー</t>
    <phoneticPr fontId="1"/>
  </si>
  <si>
    <t>車両動態管理システムの実施した車両台数は1～50台の範囲内で入力してください。</t>
    <phoneticPr fontId="1"/>
  </si>
  <si>
    <t>動態or配車</t>
    <rPh sb="0" eb="2">
      <t>ドウタイ</t>
    </rPh>
    <rPh sb="4" eb="6">
      <t>ハイシャ</t>
    </rPh>
    <phoneticPr fontId="1"/>
  </si>
  <si>
    <t>連携1以上</t>
    <rPh sb="0" eb="2">
      <t>レンケイ</t>
    </rPh>
    <rPh sb="3" eb="5">
      <t>イジョウ</t>
    </rPh>
    <phoneticPr fontId="1"/>
  </si>
  <si>
    <t>予約or配車</t>
    <rPh sb="0" eb="2">
      <t>ヨヤク</t>
    </rPh>
    <rPh sb="4" eb="6">
      <t>ハイシャ</t>
    </rPh>
    <phoneticPr fontId="1"/>
  </si>
  <si>
    <t>▼プルダウンリストから選択▼</t>
    <rPh sb="11" eb="13">
      <t>センタク</t>
    </rPh>
    <phoneticPr fontId="1"/>
  </si>
  <si>
    <t>取組完了</t>
    <rPh sb="0" eb="2">
      <t>トリクミ</t>
    </rPh>
    <rPh sb="2" eb="4">
      <t>カンリョウ</t>
    </rPh>
    <phoneticPr fontId="1"/>
  </si>
  <si>
    <t>計画値未満（取組は実施済）</t>
    <rPh sb="0" eb="2">
      <t>ケイカク</t>
    </rPh>
    <rPh sb="2" eb="3">
      <t>チ</t>
    </rPh>
    <rPh sb="3" eb="5">
      <t>ミマン</t>
    </rPh>
    <rPh sb="6" eb="8">
      <t>トリクミ</t>
    </rPh>
    <rPh sb="9" eb="11">
      <t>ジッシ</t>
    </rPh>
    <rPh sb="11" eb="12">
      <t>スミ</t>
    </rPh>
    <phoneticPr fontId="1"/>
  </si>
  <si>
    <t>取組途上</t>
  </si>
  <si>
    <t>取組途上</t>
    <phoneticPr fontId="1"/>
  </si>
  <si>
    <t>トン・キロあたりの燃料使用量</t>
    <phoneticPr fontId="1"/>
  </si>
  <si>
    <t>ℓ/t･km</t>
    <phoneticPr fontId="1"/>
  </si>
  <si>
    <t>選択有無</t>
    <rPh sb="0" eb="2">
      <t>センタク</t>
    </rPh>
    <rPh sb="2" eb="4">
      <t>ウム</t>
    </rPh>
    <phoneticPr fontId="1"/>
  </si>
  <si>
    <t>連携前_トンキロあたりの燃料使用量</t>
    <rPh sb="12" eb="14">
      <t>ネンリョウ</t>
    </rPh>
    <rPh sb="14" eb="17">
      <t>シヨウリョウ</t>
    </rPh>
    <phoneticPr fontId="1"/>
  </si>
  <si>
    <t>この欄には数値を入力してください。</t>
    <phoneticPr fontId="1"/>
  </si>
  <si>
    <t>数値入力エラー</t>
    <phoneticPr fontId="1"/>
  </si>
  <si>
    <t>反映有無</t>
    <rPh sb="0" eb="2">
      <t>ハンエイ</t>
    </rPh>
    <rPh sb="2" eb="4">
      <t>ウム</t>
    </rPh>
    <phoneticPr fontId="1"/>
  </si>
  <si>
    <t>台数入力</t>
    <rPh sb="0" eb="2">
      <t>ダイスウ</t>
    </rPh>
    <rPh sb="2" eb="4">
      <t>ニュウリョク</t>
    </rPh>
    <phoneticPr fontId="1"/>
  </si>
  <si>
    <t>連携後_トンキロあたりの燃料使用量</t>
    <phoneticPr fontId="1"/>
  </si>
  <si>
    <t>　個別評価（区分Ａメニュー）</t>
    <rPh sb="1" eb="3">
      <t>コベツ</t>
    </rPh>
    <rPh sb="3" eb="5">
      <t>ヒョウカ</t>
    </rPh>
    <rPh sb="6" eb="8">
      <t>クブン</t>
    </rPh>
    <phoneticPr fontId="1"/>
  </si>
  <si>
    <t>連携メニュー番号</t>
    <rPh sb="0" eb="2">
      <t>レンケイ</t>
    </rPh>
    <rPh sb="6" eb="8">
      <t>バンゴウ</t>
    </rPh>
    <phoneticPr fontId="1"/>
  </si>
  <si>
    <t>※完了状況を選択後、白抜きになった箇所はすべて入力すること</t>
    <rPh sb="1" eb="3">
      <t>カンリョウ</t>
    </rPh>
    <rPh sb="3" eb="5">
      <t>ジョウキョウ</t>
    </rPh>
    <rPh sb="6" eb="8">
      <t>センタク</t>
    </rPh>
    <rPh sb="8" eb="9">
      <t>ゴ</t>
    </rPh>
    <rPh sb="10" eb="12">
      <t>シロヌ</t>
    </rPh>
    <rPh sb="17" eb="19">
      <t>カショ</t>
    </rPh>
    <rPh sb="23" eb="25">
      <t>ニュウリョク</t>
    </rPh>
    <phoneticPr fontId="1"/>
  </si>
  <si>
    <t>1～4</t>
    <phoneticPr fontId="1"/>
  </si>
  <si>
    <t>メニュー番号エラー（A）</t>
    <phoneticPr fontId="1"/>
  </si>
  <si>
    <t>台数上限</t>
    <rPh sb="0" eb="2">
      <t>ダイスウ</t>
    </rPh>
    <rPh sb="2" eb="4">
      <t>ジョウゲン</t>
    </rPh>
    <phoneticPr fontId="1"/>
  </si>
  <si>
    <t>連携調整</t>
    <phoneticPr fontId="1"/>
  </si>
  <si>
    <t>連携実施時の情報共有</t>
    <phoneticPr fontId="1"/>
  </si>
  <si>
    <t>連携調整／連携実施時の情報共有</t>
    <phoneticPr fontId="1"/>
  </si>
  <si>
    <t>用途</t>
    <rPh sb="0" eb="2">
      <t>ヨウト</t>
    </rPh>
    <phoneticPr fontId="1"/>
  </si>
  <si>
    <t>※参考</t>
    <rPh sb="1" eb="3">
      <t>サンコウ</t>
    </rPh>
    <phoneticPr fontId="1"/>
  </si>
  <si>
    <t>区分A_連携メニュー番号</t>
  </si>
  <si>
    <t>区分A_実施台数</t>
  </si>
  <si>
    <t>区分A_荷主等_契約有り_発荷主_事業者名</t>
  </si>
  <si>
    <t>区分A_荷主等_契約有り_着荷主_事業者名</t>
  </si>
  <si>
    <t>区分A_荷主等_契約有り_元請事業者_事業者名</t>
  </si>
  <si>
    <t>区分A_荷主等_契約無し_発荷主_事業者名</t>
  </si>
  <si>
    <t>区分A_荷主等_契約無し_着荷主_事業者名</t>
  </si>
  <si>
    <t>区分A_荷主等_契約無し_元請事業者_事業者名</t>
  </si>
  <si>
    <t>区分A_トラック事業者_契約有り_事業者名</t>
  </si>
  <si>
    <t>区分A_トラック事業者_契約無し_事業者名</t>
  </si>
  <si>
    <t>区分A_取得情報_連携調整</t>
  </si>
  <si>
    <t>区分A_取得情報_連携実施時の情報共有</t>
  </si>
  <si>
    <t>区分A_取得情報_2_連携調整</t>
  </si>
  <si>
    <t>区分A_取得情報_2_連携実施時の情報共有</t>
  </si>
  <si>
    <t>区分A_取得情報_3_連携調整</t>
  </si>
  <si>
    <t>区分A_取得情報_3_連携実施時の情報共有</t>
  </si>
  <si>
    <t>区分A_取得情報_4</t>
  </si>
  <si>
    <t>区分A_取得情報_4_連携調整</t>
  </si>
  <si>
    <t>区分A_取得情報_4_連携実施時の情報共有</t>
  </si>
  <si>
    <t>区分A_取得情報_5</t>
  </si>
  <si>
    <t>区分A_取得情報_5_連携調整</t>
  </si>
  <si>
    <t>区分A_取得情報_5_連携実施時の情報共有</t>
  </si>
  <si>
    <t>区分A_取得情報_6</t>
  </si>
  <si>
    <t>区分A_取得情報_6_連携調整</t>
  </si>
  <si>
    <t>区分A_取得情報_6_連携実施時の情報共有</t>
  </si>
  <si>
    <t>区分A_取得情報_7</t>
  </si>
  <si>
    <t>区分A_取得情報_7_連携調整</t>
  </si>
  <si>
    <t>区分A_取得情報_7_連携実施時の情報共有</t>
  </si>
  <si>
    <t>区分A_取得情報_8</t>
  </si>
  <si>
    <t>区分A_取得情報_8_連携調整</t>
  </si>
  <si>
    <t>区分A_取得情報_8_連携実施時の情報共有</t>
  </si>
  <si>
    <t>区分A_取得情報_9</t>
  </si>
  <si>
    <t>区分A_取得情報_9_連携調整</t>
  </si>
  <si>
    <t>区分A_取得情報_9_連携実施時の情報共有</t>
  </si>
  <si>
    <t>区分A_提案した内容</t>
  </si>
  <si>
    <t>区分A_取組内容の概要</t>
  </si>
  <si>
    <t>区分A_改善工夫点</t>
  </si>
  <si>
    <t>区分A_連携メニュー実施の効果</t>
  </si>
  <si>
    <t>区分B_連携メニュー番号</t>
  </si>
  <si>
    <t>区分B_実施台数</t>
  </si>
  <si>
    <t>区分B_荷主等_契約有り_発荷主_事業者名</t>
  </si>
  <si>
    <t>区分B_荷主等_契約有り_着荷主_事業者名</t>
  </si>
  <si>
    <t>区分B_荷主等_契約有り_元請事業者_事業者名</t>
  </si>
  <si>
    <t>区分B_荷主等_契約無し_発荷主_事業者名</t>
  </si>
  <si>
    <t>区分B_荷主等_契約無し_着荷主_事業者名</t>
  </si>
  <si>
    <t>区分B_荷主等_契約無し_元請事業者_事業者名</t>
  </si>
  <si>
    <t>区分B_トラック事業者_契約有り_事業者名</t>
  </si>
  <si>
    <t>区分B_トラック事業者_契約無し_事業者名</t>
  </si>
  <si>
    <t>区分B_取得情報_連携調整</t>
  </si>
  <si>
    <t>区分B_取得情報_連携実施時の情報共有</t>
  </si>
  <si>
    <t>区分B_取得情報_2_連携調整</t>
  </si>
  <si>
    <t>区分B_取得情報_2_連携実施時の情報共有</t>
  </si>
  <si>
    <t>区分B_取得情報_3_連携調整</t>
  </si>
  <si>
    <t>区分B_取得情報_3_連携実施時の情報共有</t>
  </si>
  <si>
    <t>区分B_取得情報_4</t>
  </si>
  <si>
    <t>区分B_取得情報_4_連携調整</t>
  </si>
  <si>
    <t>区分B_取得情報_4_連携実施時の情報共有</t>
  </si>
  <si>
    <t>区分B_取得情報_5</t>
  </si>
  <si>
    <t>区分B_取得情報_5_連携調整</t>
  </si>
  <si>
    <t>区分B_取得情報_5_連携実施時の情報共有</t>
  </si>
  <si>
    <t>区分B_取得情報_6</t>
  </si>
  <si>
    <t>区分B_取得情報_6_連携調整</t>
  </si>
  <si>
    <t>区分B_取得情報_6_連携実施時の情報共有</t>
  </si>
  <si>
    <t>区分B_取得情報_7</t>
  </si>
  <si>
    <t>区分B_取得情報_7_連携調整</t>
  </si>
  <si>
    <t>区分B_取得情報_7_連携実施時の情報共有</t>
  </si>
  <si>
    <t>区分B_取得情報_8</t>
  </si>
  <si>
    <t>区分B_取得情報_8_連携調整</t>
  </si>
  <si>
    <t>区分B_取得情報_8_連携実施時の情報共有</t>
  </si>
  <si>
    <t>区分B_取得情報_9</t>
  </si>
  <si>
    <t>区分B_取得情報_9_連携調整</t>
  </si>
  <si>
    <t>区分B_取得情報_9_連携実施時の情報共有</t>
  </si>
  <si>
    <t>区分B_提案した内容</t>
  </si>
  <si>
    <t>区分B_取組内容の概要</t>
  </si>
  <si>
    <t>区分B_導入システムの活用方法</t>
  </si>
  <si>
    <t>区分B_改善工夫点</t>
  </si>
  <si>
    <t>区分B_連携メニュー実施の効果</t>
  </si>
  <si>
    <t>メニューに応じた取得情報は、実施計画書で選択した情報と同じ項目をプルダウンリストからすべて選択してください。</t>
    <phoneticPr fontId="1"/>
  </si>
  <si>
    <t>取得情報エラー</t>
    <phoneticPr fontId="1"/>
  </si>
  <si>
    <t>用途は、取得情報に対して必ずプルダウンリストから選択してください。</t>
    <phoneticPr fontId="1"/>
  </si>
  <si>
    <t>用途エラー</t>
    <phoneticPr fontId="1"/>
  </si>
  <si>
    <t>２‐４</t>
    <phoneticPr fontId="1"/>
  </si>
  <si>
    <t>トラック事業者と荷主等との連携後</t>
    <rPh sb="4" eb="7">
      <t>ジギョウシャ</t>
    </rPh>
    <rPh sb="8" eb="10">
      <t>ニヌシ</t>
    </rPh>
    <rPh sb="10" eb="11">
      <t>トウ</t>
    </rPh>
    <rPh sb="13" eb="15">
      <t>レンケイ</t>
    </rPh>
    <rPh sb="15" eb="16">
      <t>ゴ</t>
    </rPh>
    <phoneticPr fontId="1"/>
  </si>
  <si>
    <t>連携メニュー実施の効果
（分析結果 等）</t>
    <rPh sb="18" eb="19">
      <t>ナド</t>
    </rPh>
    <phoneticPr fontId="1"/>
  </si>
  <si>
    <t>２‐５</t>
    <phoneticPr fontId="1"/>
  </si>
  <si>
    <t>　個別評価（区分Ｂメニュー）</t>
    <rPh sb="1" eb="3">
      <t>コベツ</t>
    </rPh>
    <rPh sb="3" eb="5">
      <t>ヒョウカ</t>
    </rPh>
    <rPh sb="6" eb="8">
      <t>クブン</t>
    </rPh>
    <phoneticPr fontId="1"/>
  </si>
  <si>
    <t>３‐４</t>
    <phoneticPr fontId="1"/>
  </si>
  <si>
    <t>３‐５</t>
    <phoneticPr fontId="1"/>
  </si>
  <si>
    <t>メニュー番号エラー（B）</t>
    <phoneticPr fontId="1"/>
  </si>
  <si>
    <t>区分Bのメニュー番号は5から16の番号を実施計画書を確認の上、入力してください。3つ目以降の取組として「その他」の取組をした場合は、17を選択してください。</t>
    <rPh sb="42" eb="43">
      <t>メ</t>
    </rPh>
    <rPh sb="43" eb="45">
      <t>イコウ</t>
    </rPh>
    <rPh sb="46" eb="48">
      <t>トリクミ</t>
    </rPh>
    <rPh sb="54" eb="55">
      <t>タ</t>
    </rPh>
    <rPh sb="57" eb="59">
      <t>トリクミ</t>
    </rPh>
    <rPh sb="62" eb="64">
      <t>バアイ</t>
    </rPh>
    <rPh sb="69" eb="71">
      <t>センタク</t>
    </rPh>
    <phoneticPr fontId="1"/>
  </si>
  <si>
    <t>区分Aのメニュー番号は1から4の番号を実施計画書を確認の上、入力してください。3つ目以降の取組として「その他」の取組をした場合は、区分Bにて17を選択してください。</t>
    <rPh sb="65" eb="67">
      <t>クブン</t>
    </rPh>
    <phoneticPr fontId="1"/>
  </si>
  <si>
    <t>5～17</t>
    <phoneticPr fontId="1"/>
  </si>
  <si>
    <t>判定3</t>
    <rPh sb="0" eb="2">
      <t>ハンテイ</t>
    </rPh>
    <phoneticPr fontId="1"/>
  </si>
  <si>
    <t>判定</t>
    <rPh sb="0" eb="2">
      <t>ハンテイ</t>
    </rPh>
    <phoneticPr fontId="1"/>
  </si>
  <si>
    <t>DB用</t>
    <rPh sb="2" eb="3">
      <t>ヨウ</t>
    </rPh>
    <phoneticPr fontId="1"/>
  </si>
  <si>
    <t>Error No</t>
    <phoneticPr fontId="1"/>
  </si>
  <si>
    <t>入力項目</t>
    <rPh sb="0" eb="2">
      <t>ニュウリョク</t>
    </rPh>
    <rPh sb="2" eb="4">
      <t>コウモク</t>
    </rPh>
    <phoneticPr fontId="1"/>
  </si>
  <si>
    <t>警告文</t>
    <rPh sb="0" eb="2">
      <t>ケイコク</t>
    </rPh>
    <rPh sb="2" eb="3">
      <t>ブン</t>
    </rPh>
    <phoneticPr fontId="1"/>
  </si>
  <si>
    <t>修正</t>
    <rPh sb="0" eb="2">
      <t>シュウセイ</t>
    </rPh>
    <phoneticPr fontId="1"/>
  </si>
  <si>
    <t>1-1　交付決定番号</t>
    <rPh sb="4" eb="6">
      <t>コウフ</t>
    </rPh>
    <rPh sb="6" eb="8">
      <t>ケッテイ</t>
    </rPh>
    <rPh sb="8" eb="10">
      <t>バンゴウ</t>
    </rPh>
    <phoneticPr fontId="1"/>
  </si>
  <si>
    <t>【エラー】交付決定番号が入力されていません。</t>
    <rPh sb="5" eb="7">
      <t>コウフ</t>
    </rPh>
    <rPh sb="7" eb="9">
      <t>ケッテイ</t>
    </rPh>
    <rPh sb="9" eb="11">
      <t>バンゴウ</t>
    </rPh>
    <rPh sb="12" eb="14">
      <t>ニュウリョク</t>
    </rPh>
    <phoneticPr fontId="1"/>
  </si>
  <si>
    <t>M2</t>
    <phoneticPr fontId="1"/>
  </si>
  <si>
    <t>【エラー】交付決定番号が4から始まる5桁の番号ではありません。</t>
    <rPh sb="5" eb="7">
      <t>コウフ</t>
    </rPh>
    <rPh sb="7" eb="9">
      <t>ケッテイ</t>
    </rPh>
    <rPh sb="9" eb="11">
      <t>バンゴウ</t>
    </rPh>
    <rPh sb="15" eb="16">
      <t>ハジ</t>
    </rPh>
    <rPh sb="19" eb="20">
      <t>ケタ</t>
    </rPh>
    <rPh sb="21" eb="23">
      <t>バンゴウ</t>
    </rPh>
    <phoneticPr fontId="1"/>
  </si>
  <si>
    <t>1-1　導入したシステム</t>
    <rPh sb="4" eb="6">
      <t>ドウニュウ</t>
    </rPh>
    <phoneticPr fontId="1"/>
  </si>
  <si>
    <t>【エラー】導入したシステムが選択されていません。</t>
    <rPh sb="5" eb="7">
      <t>ドウニュウ</t>
    </rPh>
    <rPh sb="14" eb="16">
      <t>センタク</t>
    </rPh>
    <phoneticPr fontId="1"/>
  </si>
  <si>
    <t>DB反映</t>
    <rPh sb="2" eb="4">
      <t>ハンエイ</t>
    </rPh>
    <phoneticPr fontId="1"/>
  </si>
  <si>
    <t>【エラー】AI・IoTによるシステム連係ツールのみが選択されています。</t>
    <rPh sb="18" eb="20">
      <t>レンケイ</t>
    </rPh>
    <rPh sb="26" eb="28">
      <t>センタク</t>
    </rPh>
    <phoneticPr fontId="1"/>
  </si>
  <si>
    <t>F15</t>
    <phoneticPr fontId="1"/>
  </si>
  <si>
    <t>他システム</t>
    <rPh sb="0" eb="1">
      <t>タ</t>
    </rPh>
    <phoneticPr fontId="1"/>
  </si>
  <si>
    <t>1-1　システムを導入する事業者名</t>
    <rPh sb="9" eb="11">
      <t>ドウニュウ</t>
    </rPh>
    <rPh sb="13" eb="16">
      <t>ジギョウシャ</t>
    </rPh>
    <rPh sb="16" eb="17">
      <t>メイ</t>
    </rPh>
    <phoneticPr fontId="1"/>
  </si>
  <si>
    <t>【エラー】システムを導入する事業者名が入力されていない箇所があります。</t>
    <rPh sb="19" eb="21">
      <t>ニュウリョク</t>
    </rPh>
    <rPh sb="27" eb="29">
      <t>カショ</t>
    </rPh>
    <phoneticPr fontId="1"/>
  </si>
  <si>
    <t>F6　F9　F12</t>
    <phoneticPr fontId="1"/>
  </si>
  <si>
    <t>1-1　実施した車両台数</t>
    <rPh sb="4" eb="6">
      <t>ジッシ</t>
    </rPh>
    <rPh sb="8" eb="10">
      <t>シャリョウ</t>
    </rPh>
    <rPh sb="10" eb="12">
      <t>ダイスウ</t>
    </rPh>
    <phoneticPr fontId="1"/>
  </si>
  <si>
    <t>【エラー】実施した車両台数が入力されていません。</t>
    <rPh sb="5" eb="7">
      <t>ジッシ</t>
    </rPh>
    <rPh sb="9" eb="11">
      <t>シャリョウ</t>
    </rPh>
    <rPh sb="11" eb="13">
      <t>ダイスウ</t>
    </rPh>
    <rPh sb="14" eb="16">
      <t>ニュウリョク</t>
    </rPh>
    <phoneticPr fontId="1"/>
  </si>
  <si>
    <t>車両動態管理システム</t>
    <phoneticPr fontId="1"/>
  </si>
  <si>
    <t>【エラー】車両動態管理システムの実施した車両台数が50台を超えています。</t>
    <rPh sb="16" eb="18">
      <t>ジッシ</t>
    </rPh>
    <rPh sb="20" eb="22">
      <t>シャリョウ</t>
    </rPh>
    <rPh sb="22" eb="24">
      <t>ダイスウ</t>
    </rPh>
    <rPh sb="27" eb="28">
      <t>ダイ</t>
    </rPh>
    <rPh sb="29" eb="30">
      <t>コ</t>
    </rPh>
    <phoneticPr fontId="1"/>
  </si>
  <si>
    <t>Y7</t>
    <phoneticPr fontId="1"/>
  </si>
  <si>
    <t>【エラー】システムを導入する事業者名に相違があります。</t>
    <rPh sb="19" eb="21">
      <t>ソウイ</t>
    </rPh>
    <phoneticPr fontId="1"/>
  </si>
  <si>
    <t>　　　　　　▼プルダウンリストから選択▼</t>
  </si>
  <si>
    <t>　　　　　　▼プルダウンリストから選択▼</t>
    <phoneticPr fontId="1"/>
  </si>
  <si>
    <t>1-1　導入事業所数</t>
    <rPh sb="4" eb="6">
      <t>ドウニュウ</t>
    </rPh>
    <rPh sb="6" eb="9">
      <t>ジギョウショ</t>
    </rPh>
    <rPh sb="9" eb="10">
      <t>スウ</t>
    </rPh>
    <phoneticPr fontId="1"/>
  </si>
  <si>
    <t>【エラー】導入事業所数が入力されていません。</t>
    <rPh sb="5" eb="7">
      <t>ドウニュウ</t>
    </rPh>
    <rPh sb="7" eb="10">
      <t>ジギョウショ</t>
    </rPh>
    <rPh sb="10" eb="11">
      <t>スウ</t>
    </rPh>
    <rPh sb="12" eb="14">
      <t>ニュウリョク</t>
    </rPh>
    <phoneticPr fontId="1"/>
  </si>
  <si>
    <t>1-1　事業実施車両総数</t>
    <rPh sb="4" eb="6">
      <t>ジギョウ</t>
    </rPh>
    <rPh sb="6" eb="8">
      <t>ジッシ</t>
    </rPh>
    <rPh sb="8" eb="10">
      <t>シャリョウ</t>
    </rPh>
    <rPh sb="10" eb="12">
      <t>ソウスウ</t>
    </rPh>
    <phoneticPr fontId="1"/>
  </si>
  <si>
    <t>【エラー】事業実施車両総数が入力されていません。</t>
    <rPh sb="5" eb="7">
      <t>ジギョウ</t>
    </rPh>
    <rPh sb="7" eb="9">
      <t>ジッシ</t>
    </rPh>
    <rPh sb="9" eb="11">
      <t>シャリョウ</t>
    </rPh>
    <rPh sb="11" eb="13">
      <t>ソウスウ</t>
    </rPh>
    <rPh sb="14" eb="16">
      <t>ニュウリョク</t>
    </rPh>
    <phoneticPr fontId="1"/>
  </si>
  <si>
    <t>AI4</t>
    <phoneticPr fontId="1"/>
  </si>
  <si>
    <t>AD20～AD27</t>
    <phoneticPr fontId="1"/>
  </si>
  <si>
    <t>1-2　トラック事業者と荷主等との連携策の完了状況</t>
    <rPh sb="8" eb="10">
      <t>ジギョウ</t>
    </rPh>
    <rPh sb="10" eb="11">
      <t>シャ</t>
    </rPh>
    <rPh sb="12" eb="14">
      <t>ニヌシ</t>
    </rPh>
    <rPh sb="14" eb="15">
      <t>トウ</t>
    </rPh>
    <rPh sb="17" eb="19">
      <t>レンケイ</t>
    </rPh>
    <rPh sb="19" eb="20">
      <t>サク</t>
    </rPh>
    <rPh sb="21" eb="23">
      <t>カンリョウ</t>
    </rPh>
    <rPh sb="23" eb="25">
      <t>ジョウキョウ</t>
    </rPh>
    <phoneticPr fontId="1"/>
  </si>
  <si>
    <t>T30</t>
    <phoneticPr fontId="1"/>
  </si>
  <si>
    <t>1-2　燃料使用量（連携前）</t>
    <rPh sb="4" eb="6">
      <t>ネンリョウ</t>
    </rPh>
    <rPh sb="6" eb="9">
      <t>シヨウリョウ</t>
    </rPh>
    <rPh sb="10" eb="12">
      <t>レンケイ</t>
    </rPh>
    <rPh sb="12" eb="13">
      <t>マエ</t>
    </rPh>
    <phoneticPr fontId="1"/>
  </si>
  <si>
    <t>P33</t>
    <phoneticPr fontId="1"/>
  </si>
  <si>
    <t>対象</t>
    <rPh sb="0" eb="2">
      <t>タイショウ</t>
    </rPh>
    <phoneticPr fontId="1"/>
  </si>
  <si>
    <t>【エラー】トラック事業者と荷主等との連携策の完了状況が選択されていません。</t>
    <rPh sb="9" eb="11">
      <t>ジギョウ</t>
    </rPh>
    <rPh sb="11" eb="12">
      <t>シャ</t>
    </rPh>
    <rPh sb="13" eb="15">
      <t>ニヌシ</t>
    </rPh>
    <rPh sb="15" eb="16">
      <t>トウ</t>
    </rPh>
    <rPh sb="18" eb="20">
      <t>レンケイ</t>
    </rPh>
    <rPh sb="20" eb="21">
      <t>サク</t>
    </rPh>
    <rPh sb="22" eb="24">
      <t>カンリョウ</t>
    </rPh>
    <rPh sb="24" eb="26">
      <t>ジョウキョウ</t>
    </rPh>
    <rPh sb="27" eb="29">
      <t>センタク</t>
    </rPh>
    <phoneticPr fontId="1"/>
  </si>
  <si>
    <t>【エラー】連携前の燃料使用量が入力されていません。</t>
    <rPh sb="9" eb="11">
      <t>ネンリョウ</t>
    </rPh>
    <rPh sb="11" eb="14">
      <t>シヨウリョウ</t>
    </rPh>
    <rPh sb="15" eb="17">
      <t>ニュウリョク</t>
    </rPh>
    <phoneticPr fontId="1"/>
  </si>
  <si>
    <t>1-2　トン・キロ（連携前）</t>
    <rPh sb="10" eb="12">
      <t>レンケイ</t>
    </rPh>
    <rPh sb="12" eb="13">
      <t>マエ</t>
    </rPh>
    <phoneticPr fontId="1"/>
  </si>
  <si>
    <t>【エラー】連携前のトン・キロが入力されていません。</t>
    <rPh sb="15" eb="17">
      <t>ニュウリョク</t>
    </rPh>
    <phoneticPr fontId="1"/>
  </si>
  <si>
    <t>W33</t>
    <phoneticPr fontId="1"/>
  </si>
  <si>
    <t>1-2　燃料使用量（連携後）</t>
    <rPh sb="4" eb="6">
      <t>ネンリョウ</t>
    </rPh>
    <rPh sb="6" eb="9">
      <t>シヨウリョウ</t>
    </rPh>
    <rPh sb="10" eb="12">
      <t>レンケイ</t>
    </rPh>
    <rPh sb="12" eb="13">
      <t>ゴ</t>
    </rPh>
    <phoneticPr fontId="1"/>
  </si>
  <si>
    <t>1-2　トン・キロ（連携後）</t>
    <rPh sb="10" eb="12">
      <t>レンケイ</t>
    </rPh>
    <rPh sb="12" eb="13">
      <t>ゴ</t>
    </rPh>
    <phoneticPr fontId="1"/>
  </si>
  <si>
    <t>【エラー】連携後の燃料使用量が入力されていません。</t>
    <rPh sb="7" eb="8">
      <t>ゴ</t>
    </rPh>
    <rPh sb="9" eb="11">
      <t>ネンリョウ</t>
    </rPh>
    <rPh sb="11" eb="14">
      <t>シヨウリョウ</t>
    </rPh>
    <rPh sb="15" eb="17">
      <t>ニュウリョク</t>
    </rPh>
    <phoneticPr fontId="1"/>
  </si>
  <si>
    <t>【エラー】連携後のトン・キロが入力されていません。</t>
    <rPh sb="7" eb="8">
      <t>ゴ</t>
    </rPh>
    <rPh sb="15" eb="17">
      <t>ニュウリョク</t>
    </rPh>
    <phoneticPr fontId="1"/>
  </si>
  <si>
    <t>P36</t>
    <phoneticPr fontId="1"/>
  </si>
  <si>
    <t>W36</t>
    <phoneticPr fontId="1"/>
  </si>
  <si>
    <t>完了1%↑</t>
    <rPh sb="0" eb="2">
      <t>カンリョウ</t>
    </rPh>
    <phoneticPr fontId="1"/>
  </si>
  <si>
    <t>1-2　達成値</t>
    <phoneticPr fontId="1"/>
  </si>
  <si>
    <t>【エラー】取組完了を選択していますが、達成値が1%以上ではありません。完了状況または、連携前後の燃料使用量やトン・キロを見直してください。</t>
    <rPh sb="5" eb="7">
      <t>トリクミ</t>
    </rPh>
    <rPh sb="7" eb="9">
      <t>カンリョウ</t>
    </rPh>
    <rPh sb="10" eb="12">
      <t>センタク</t>
    </rPh>
    <rPh sb="19" eb="21">
      <t>タッセイ</t>
    </rPh>
    <rPh sb="21" eb="22">
      <t>チ</t>
    </rPh>
    <rPh sb="25" eb="27">
      <t>イジョウ</t>
    </rPh>
    <rPh sb="35" eb="37">
      <t>カンリョウ</t>
    </rPh>
    <rPh sb="37" eb="39">
      <t>ジョウキョウ</t>
    </rPh>
    <rPh sb="43" eb="45">
      <t>レンケイ</t>
    </rPh>
    <rPh sb="45" eb="47">
      <t>ゼンゴ</t>
    </rPh>
    <rPh sb="48" eb="50">
      <t>ネンリョウ</t>
    </rPh>
    <rPh sb="50" eb="53">
      <t>シヨウリョウ</t>
    </rPh>
    <rPh sb="60" eb="62">
      <t>ミナオ</t>
    </rPh>
    <phoneticPr fontId="1"/>
  </si>
  <si>
    <t>1-2　直接要因</t>
    <rPh sb="4" eb="6">
      <t>チョクセツ</t>
    </rPh>
    <rPh sb="6" eb="8">
      <t>ヨウイン</t>
    </rPh>
    <phoneticPr fontId="1"/>
  </si>
  <si>
    <t>【エラー】直接要因が空欄です。取組完了または計画値未満の場合は、入力必須の項目となります。</t>
    <rPh sb="5" eb="7">
      <t>チョクセツ</t>
    </rPh>
    <rPh sb="7" eb="9">
      <t>ヨウイン</t>
    </rPh>
    <rPh sb="10" eb="12">
      <t>クウラン</t>
    </rPh>
    <rPh sb="15" eb="17">
      <t>トリクミ</t>
    </rPh>
    <rPh sb="17" eb="19">
      <t>カンリョウ</t>
    </rPh>
    <rPh sb="22" eb="24">
      <t>ケイカク</t>
    </rPh>
    <rPh sb="24" eb="25">
      <t>チ</t>
    </rPh>
    <rPh sb="25" eb="27">
      <t>ミマン</t>
    </rPh>
    <rPh sb="28" eb="30">
      <t>バアイ</t>
    </rPh>
    <rPh sb="32" eb="34">
      <t>ニュウリョク</t>
    </rPh>
    <rPh sb="34" eb="36">
      <t>ヒッス</t>
    </rPh>
    <rPh sb="37" eb="39">
      <t>コウモク</t>
    </rPh>
    <phoneticPr fontId="1"/>
  </si>
  <si>
    <t>M42</t>
    <phoneticPr fontId="1"/>
  </si>
  <si>
    <t>1-2　外的要因</t>
    <rPh sb="4" eb="6">
      <t>ガイテキ</t>
    </rPh>
    <rPh sb="6" eb="8">
      <t>ヨウイン</t>
    </rPh>
    <phoneticPr fontId="1"/>
  </si>
  <si>
    <t>【エラー】外的要因が空欄です。取組完了または計画値未満の場合は、入力必須の項目となります。該当する内容がない場合は「特になし」と入力してください。</t>
    <rPh sb="10" eb="12">
      <t>クウラン</t>
    </rPh>
    <rPh sb="15" eb="17">
      <t>トリクミ</t>
    </rPh>
    <rPh sb="17" eb="19">
      <t>カンリョウ</t>
    </rPh>
    <rPh sb="22" eb="24">
      <t>ケイカク</t>
    </rPh>
    <rPh sb="24" eb="25">
      <t>チ</t>
    </rPh>
    <rPh sb="25" eb="27">
      <t>ミマン</t>
    </rPh>
    <rPh sb="28" eb="30">
      <t>バアイ</t>
    </rPh>
    <rPh sb="32" eb="34">
      <t>ニュウリョク</t>
    </rPh>
    <rPh sb="34" eb="36">
      <t>ヒッス</t>
    </rPh>
    <rPh sb="37" eb="39">
      <t>コウモク</t>
    </rPh>
    <rPh sb="45" eb="47">
      <t>ガイトウ</t>
    </rPh>
    <rPh sb="49" eb="51">
      <t>ナイヨウ</t>
    </rPh>
    <rPh sb="54" eb="56">
      <t>バアイ</t>
    </rPh>
    <rPh sb="58" eb="59">
      <t>トク</t>
    </rPh>
    <rPh sb="64" eb="66">
      <t>ニュウリョク</t>
    </rPh>
    <phoneticPr fontId="1"/>
  </si>
  <si>
    <t>M45</t>
    <phoneticPr fontId="1"/>
  </si>
  <si>
    <t>1-2　今後の改善点</t>
    <rPh sb="4" eb="6">
      <t>コンゴ</t>
    </rPh>
    <rPh sb="7" eb="10">
      <t>カイゼンテン</t>
    </rPh>
    <phoneticPr fontId="1"/>
  </si>
  <si>
    <t>【エラー】外的要因が空欄です。該当する内容がない場合は「特になし」と入力してください。</t>
    <rPh sb="10" eb="12">
      <t>クウラン</t>
    </rPh>
    <rPh sb="15" eb="17">
      <t>ガイトウ</t>
    </rPh>
    <rPh sb="19" eb="21">
      <t>ナイヨウ</t>
    </rPh>
    <rPh sb="24" eb="26">
      <t>バアイ</t>
    </rPh>
    <rPh sb="28" eb="29">
      <t>トク</t>
    </rPh>
    <rPh sb="34" eb="36">
      <t>ニュウリョク</t>
    </rPh>
    <phoneticPr fontId="1"/>
  </si>
  <si>
    <t>M49</t>
    <phoneticPr fontId="1"/>
  </si>
  <si>
    <t>1-2　翌年度以降の対応</t>
    <rPh sb="4" eb="7">
      <t>ヨクネンド</t>
    </rPh>
    <rPh sb="7" eb="9">
      <t>イコウ</t>
    </rPh>
    <rPh sb="10" eb="12">
      <t>タイオウ</t>
    </rPh>
    <phoneticPr fontId="1"/>
  </si>
  <si>
    <t>【エラー】翌年度以降の対応が空欄です。</t>
    <rPh sb="14" eb="16">
      <t>クウラン</t>
    </rPh>
    <phoneticPr fontId="1"/>
  </si>
  <si>
    <t>M57</t>
    <phoneticPr fontId="1"/>
  </si>
  <si>
    <t>2-2　連携メニュー番号（A）</t>
    <rPh sb="4" eb="6">
      <t>レンケイ</t>
    </rPh>
    <rPh sb="10" eb="12">
      <t>バンゴウ</t>
    </rPh>
    <phoneticPr fontId="1"/>
  </si>
  <si>
    <t>【エラー】区分Aの連携メニュー番号が入力されていません。</t>
    <rPh sb="5" eb="7">
      <t>クブン</t>
    </rPh>
    <rPh sb="9" eb="11">
      <t>レンケイ</t>
    </rPh>
    <rPh sb="15" eb="17">
      <t>バンゴウ</t>
    </rPh>
    <rPh sb="18" eb="20">
      <t>ニュウリョク</t>
    </rPh>
    <phoneticPr fontId="1"/>
  </si>
  <si>
    <t>O74</t>
    <phoneticPr fontId="1"/>
  </si>
  <si>
    <t>2-2　実施台数（A）</t>
    <rPh sb="4" eb="6">
      <t>ジッシ</t>
    </rPh>
    <rPh sb="6" eb="8">
      <t>ダイスウ</t>
    </rPh>
    <phoneticPr fontId="1"/>
  </si>
  <si>
    <t>【エラー】区分Aの実施台数が入力されていません。</t>
    <rPh sb="5" eb="7">
      <t>クブン</t>
    </rPh>
    <rPh sb="9" eb="11">
      <t>ジッシ</t>
    </rPh>
    <rPh sb="11" eb="13">
      <t>ダイスウ</t>
    </rPh>
    <rPh sb="14" eb="16">
      <t>ニュウリョク</t>
    </rPh>
    <phoneticPr fontId="1"/>
  </si>
  <si>
    <t>【エラー】区分Aの連携メニュー番号に1～4以外の番号が入力されています。</t>
    <rPh sb="5" eb="7">
      <t>クブン</t>
    </rPh>
    <rPh sb="9" eb="11">
      <t>レンケイ</t>
    </rPh>
    <rPh sb="15" eb="17">
      <t>バンゴウ</t>
    </rPh>
    <rPh sb="21" eb="23">
      <t>イガイ</t>
    </rPh>
    <rPh sb="24" eb="26">
      <t>バンゴウ</t>
    </rPh>
    <rPh sb="27" eb="29">
      <t>ニュウリョク</t>
    </rPh>
    <phoneticPr fontId="1"/>
  </si>
  <si>
    <t>AA74</t>
    <phoneticPr fontId="1"/>
  </si>
  <si>
    <t>【エラー】区分Aの実施台数に入力されている台数が事業実施車両総数を超過しています。</t>
    <rPh sb="5" eb="7">
      <t>クブン</t>
    </rPh>
    <rPh sb="9" eb="11">
      <t>ジッシ</t>
    </rPh>
    <rPh sb="11" eb="13">
      <t>ダイスウ</t>
    </rPh>
    <rPh sb="14" eb="16">
      <t>ニュウリョク</t>
    </rPh>
    <rPh sb="21" eb="23">
      <t>ダイスウ</t>
    </rPh>
    <rPh sb="24" eb="26">
      <t>ジギョウ</t>
    </rPh>
    <rPh sb="26" eb="28">
      <t>ジッシ</t>
    </rPh>
    <rPh sb="28" eb="30">
      <t>シャリョウ</t>
    </rPh>
    <rPh sb="30" eb="32">
      <t>ソウスウ</t>
    </rPh>
    <rPh sb="33" eb="35">
      <t>チョウカ</t>
    </rPh>
    <phoneticPr fontId="1"/>
  </si>
  <si>
    <t>社数1↑</t>
    <rPh sb="0" eb="1">
      <t>シャ</t>
    </rPh>
    <rPh sb="1" eb="2">
      <t>スウ</t>
    </rPh>
    <phoneticPr fontId="1"/>
  </si>
  <si>
    <t>反映対象</t>
    <rPh sb="0" eb="2">
      <t>ハンエイ</t>
    </rPh>
    <rPh sb="2" eb="4">
      <t>タイショウ</t>
    </rPh>
    <phoneticPr fontId="1"/>
  </si>
  <si>
    <t>判定4</t>
    <rPh sb="0" eb="2">
      <t>ハンテイ</t>
    </rPh>
    <phoneticPr fontId="1"/>
  </si>
  <si>
    <t>1社以上</t>
    <rPh sb="1" eb="4">
      <t>シャイジョウ</t>
    </rPh>
    <phoneticPr fontId="1"/>
  </si>
  <si>
    <t>反映有無</t>
    <rPh sb="0" eb="2">
      <t>ハンエイ</t>
    </rPh>
    <rPh sb="2" eb="4">
      <t>ウム</t>
    </rPh>
    <phoneticPr fontId="1"/>
  </si>
  <si>
    <t>1以上選択</t>
    <rPh sb="1" eb="3">
      <t>イジョウ</t>
    </rPh>
    <rPh sb="3" eb="5">
      <t>センタク</t>
    </rPh>
    <phoneticPr fontId="1"/>
  </si>
  <si>
    <t>M77～M84</t>
    <phoneticPr fontId="1"/>
  </si>
  <si>
    <t>P33　W33　P36　W36</t>
    <phoneticPr fontId="1"/>
  </si>
  <si>
    <t>【エラー】区分Aの必須取得情報の用途が選択されていない箇所があります。</t>
    <rPh sb="5" eb="7">
      <t>クブン</t>
    </rPh>
    <rPh sb="9" eb="11">
      <t>ヒッス</t>
    </rPh>
    <rPh sb="11" eb="13">
      <t>シュトク</t>
    </rPh>
    <rPh sb="13" eb="15">
      <t>ジョウホウ</t>
    </rPh>
    <rPh sb="16" eb="18">
      <t>ヨウト</t>
    </rPh>
    <rPh sb="19" eb="21">
      <t>センタク</t>
    </rPh>
    <rPh sb="27" eb="29">
      <t>カショ</t>
    </rPh>
    <phoneticPr fontId="1"/>
  </si>
  <si>
    <t>AA86～88</t>
    <phoneticPr fontId="1"/>
  </si>
  <si>
    <t>N90～N95</t>
    <phoneticPr fontId="1"/>
  </si>
  <si>
    <t>【注意】区分Aのメニューに応じた取得情報が1つも選択されていません。実施計画書の同項目の選択内容と相違がある場合、不備となります。</t>
    <rPh sb="1" eb="3">
      <t>チュウイ</t>
    </rPh>
    <rPh sb="4" eb="6">
      <t>クブン</t>
    </rPh>
    <rPh sb="13" eb="20">
      <t>オウジタシュトクジョウホウ</t>
    </rPh>
    <rPh sb="24" eb="26">
      <t>センタク</t>
    </rPh>
    <rPh sb="34" eb="36">
      <t>ジッシ</t>
    </rPh>
    <rPh sb="36" eb="39">
      <t>ケイカクショ</t>
    </rPh>
    <rPh sb="40" eb="41">
      <t>ドウ</t>
    </rPh>
    <rPh sb="41" eb="43">
      <t>コウモク</t>
    </rPh>
    <rPh sb="44" eb="46">
      <t>センタク</t>
    </rPh>
    <rPh sb="46" eb="48">
      <t>ナイヨウ</t>
    </rPh>
    <rPh sb="49" eb="51">
      <t>ソウイ</t>
    </rPh>
    <rPh sb="54" eb="56">
      <t>バアイ</t>
    </rPh>
    <rPh sb="57" eb="59">
      <t>フビ</t>
    </rPh>
    <phoneticPr fontId="1"/>
  </si>
  <si>
    <t>2-2　連携した荷主等／トラック事業者の名称（A）</t>
    <rPh sb="4" eb="6">
      <t>レンケイ</t>
    </rPh>
    <rPh sb="8" eb="10">
      <t>ニヌシ</t>
    </rPh>
    <rPh sb="10" eb="11">
      <t>トウ</t>
    </rPh>
    <rPh sb="16" eb="18">
      <t>ジギョウ</t>
    </rPh>
    <rPh sb="18" eb="19">
      <t>シャ</t>
    </rPh>
    <rPh sb="20" eb="22">
      <t>メイショウ</t>
    </rPh>
    <phoneticPr fontId="1"/>
  </si>
  <si>
    <t>【エラー】区分Aのメニューに応じた取得情報の用途が選択されていない箇所があります。</t>
    <rPh sb="5" eb="7">
      <t>クブン</t>
    </rPh>
    <rPh sb="14" eb="21">
      <t>オウジタシュトクジョウホウ</t>
    </rPh>
    <rPh sb="22" eb="24">
      <t>ヨウト</t>
    </rPh>
    <rPh sb="25" eb="27">
      <t>センタク</t>
    </rPh>
    <rPh sb="33" eb="35">
      <t>カショ</t>
    </rPh>
    <phoneticPr fontId="1"/>
  </si>
  <si>
    <t>AA90～AA95</t>
    <phoneticPr fontId="1"/>
  </si>
  <si>
    <t>【エラー】区分Aの提案した内容が入力されていません。完了状況に関わらず入力必須の項目です。</t>
    <rPh sb="5" eb="7">
      <t>クブン</t>
    </rPh>
    <rPh sb="16" eb="18">
      <t>ニュウリョク</t>
    </rPh>
    <rPh sb="26" eb="28">
      <t>カンリョウ</t>
    </rPh>
    <rPh sb="28" eb="30">
      <t>ジョウキョウ</t>
    </rPh>
    <rPh sb="31" eb="32">
      <t>カカ</t>
    </rPh>
    <rPh sb="35" eb="37">
      <t>ニュウリョク</t>
    </rPh>
    <rPh sb="37" eb="39">
      <t>ヒッス</t>
    </rPh>
    <rPh sb="40" eb="42">
      <t>コウモク</t>
    </rPh>
    <phoneticPr fontId="1"/>
  </si>
  <si>
    <t>M96</t>
    <phoneticPr fontId="1"/>
  </si>
  <si>
    <t>【エラー】区分Aの取組内容の概要が入力されていません。取組完了、計画値未満の場合は入力必須の項目です。</t>
    <rPh sb="5" eb="7">
      <t>クブン</t>
    </rPh>
    <rPh sb="17" eb="19">
      <t>ニュウリョク</t>
    </rPh>
    <rPh sb="27" eb="29">
      <t>トリクミ</t>
    </rPh>
    <rPh sb="29" eb="31">
      <t>カンリョウ</t>
    </rPh>
    <rPh sb="32" eb="34">
      <t>ケイカク</t>
    </rPh>
    <rPh sb="34" eb="35">
      <t>チ</t>
    </rPh>
    <rPh sb="35" eb="37">
      <t>ミマン</t>
    </rPh>
    <rPh sb="38" eb="40">
      <t>バアイ</t>
    </rPh>
    <rPh sb="41" eb="43">
      <t>ニュウリョク</t>
    </rPh>
    <rPh sb="43" eb="45">
      <t>ヒッス</t>
    </rPh>
    <rPh sb="46" eb="48">
      <t>コウモク</t>
    </rPh>
    <phoneticPr fontId="1"/>
  </si>
  <si>
    <t>M98</t>
    <phoneticPr fontId="1"/>
  </si>
  <si>
    <t>区分A_導入システムの活用方法</t>
    <phoneticPr fontId="1"/>
  </si>
  <si>
    <t>【エラー】区分Aの導入システムの活用方法が入力されていません。取組完了、計画値未満の場合は入力必須の項目です。</t>
    <rPh sb="5" eb="7">
      <t>クブン</t>
    </rPh>
    <rPh sb="21" eb="23">
      <t>ニュウリョク</t>
    </rPh>
    <rPh sb="31" eb="33">
      <t>トリクミ</t>
    </rPh>
    <rPh sb="33" eb="35">
      <t>カンリョウ</t>
    </rPh>
    <rPh sb="36" eb="38">
      <t>ケイカク</t>
    </rPh>
    <rPh sb="38" eb="39">
      <t>チ</t>
    </rPh>
    <rPh sb="39" eb="41">
      <t>ミマン</t>
    </rPh>
    <rPh sb="42" eb="44">
      <t>バアイ</t>
    </rPh>
    <rPh sb="45" eb="47">
      <t>ニュウリョク</t>
    </rPh>
    <rPh sb="47" eb="49">
      <t>ヒッス</t>
    </rPh>
    <rPh sb="50" eb="52">
      <t>コウモク</t>
    </rPh>
    <phoneticPr fontId="1"/>
  </si>
  <si>
    <t>M100</t>
    <phoneticPr fontId="1"/>
  </si>
  <si>
    <t>【エラー】区分Aの改善・工夫点が入力されていません。取組完了、計画値未満の場合は入力必須の項目です。該当する内容がない場合は「特になし」と入力してください。</t>
    <rPh sb="5" eb="7">
      <t>クブン</t>
    </rPh>
    <rPh sb="16" eb="18">
      <t>ニュウリョク</t>
    </rPh>
    <rPh sb="26" eb="28">
      <t>トリクミ</t>
    </rPh>
    <rPh sb="28" eb="30">
      <t>カンリョウ</t>
    </rPh>
    <rPh sb="31" eb="33">
      <t>ケイカク</t>
    </rPh>
    <rPh sb="33" eb="34">
      <t>チ</t>
    </rPh>
    <rPh sb="34" eb="36">
      <t>ミマン</t>
    </rPh>
    <rPh sb="37" eb="39">
      <t>バアイ</t>
    </rPh>
    <rPh sb="40" eb="42">
      <t>ニュウリョク</t>
    </rPh>
    <rPh sb="42" eb="44">
      <t>ヒッス</t>
    </rPh>
    <rPh sb="45" eb="47">
      <t>コウモク</t>
    </rPh>
    <phoneticPr fontId="1"/>
  </si>
  <si>
    <t>M102</t>
    <phoneticPr fontId="1"/>
  </si>
  <si>
    <t>【エラー】区分Aの連携メニュー実施の効果（分析結果 等）が入力されていません。取組完了、計画値未満の場合は入力必須の項目です。</t>
    <rPh sb="5" eb="7">
      <t>クブン</t>
    </rPh>
    <rPh sb="29" eb="31">
      <t>ニュウリョク</t>
    </rPh>
    <rPh sb="39" eb="41">
      <t>トリクミ</t>
    </rPh>
    <rPh sb="41" eb="43">
      <t>カンリョウ</t>
    </rPh>
    <rPh sb="44" eb="46">
      <t>ケイカク</t>
    </rPh>
    <rPh sb="46" eb="47">
      <t>チ</t>
    </rPh>
    <rPh sb="47" eb="49">
      <t>ミマン</t>
    </rPh>
    <rPh sb="50" eb="52">
      <t>バアイ</t>
    </rPh>
    <rPh sb="53" eb="55">
      <t>ニュウリョク</t>
    </rPh>
    <rPh sb="55" eb="57">
      <t>ヒッス</t>
    </rPh>
    <rPh sb="58" eb="60">
      <t>コウモク</t>
    </rPh>
    <phoneticPr fontId="1"/>
  </si>
  <si>
    <t>M104</t>
    <phoneticPr fontId="1"/>
  </si>
  <si>
    <t>事業実施車両総数エラー</t>
    <phoneticPr fontId="1"/>
  </si>
  <si>
    <t>事業実施車両総数は、最低でも取組を実施した各システムの実施した車両台数の中で一番多い車両台数以上～取組を実施した各システムの実施した車両台数の合計台数以内で入力してください。</t>
    <rPh sb="10" eb="12">
      <t>サイテイ</t>
    </rPh>
    <rPh sb="14" eb="16">
      <t>トリクミ</t>
    </rPh>
    <rPh sb="17" eb="19">
      <t>ジッシ</t>
    </rPh>
    <rPh sb="21" eb="22">
      <t>カク</t>
    </rPh>
    <rPh sb="36" eb="37">
      <t>ナカ</t>
    </rPh>
    <rPh sb="38" eb="40">
      <t>イチバン</t>
    </rPh>
    <rPh sb="40" eb="41">
      <t>オオ</t>
    </rPh>
    <rPh sb="42" eb="44">
      <t>シャリョウ</t>
    </rPh>
    <rPh sb="44" eb="46">
      <t>ダイスウ</t>
    </rPh>
    <rPh sb="46" eb="48">
      <t>イジョウ</t>
    </rPh>
    <rPh sb="71" eb="73">
      <t>ゴウケイ</t>
    </rPh>
    <rPh sb="73" eb="75">
      <t>ダイスウ</t>
    </rPh>
    <rPh sb="75" eb="77">
      <t>イナイ</t>
    </rPh>
    <rPh sb="78" eb="80">
      <t>ニュウリョク</t>
    </rPh>
    <phoneticPr fontId="1"/>
  </si>
  <si>
    <t>実施台数エラー</t>
    <rPh sb="0" eb="2">
      <t>ジッシ</t>
    </rPh>
    <rPh sb="2" eb="4">
      <t>ダイスウ</t>
    </rPh>
    <phoneticPr fontId="1"/>
  </si>
  <si>
    <t>実施台数は1台以上から事業実施車両総数以内で入力してください。また、区分AとBの実施台数の合計が事業実施車両総数以上である必要があります。</t>
    <rPh sb="0" eb="2">
      <t>ジッシ</t>
    </rPh>
    <rPh sb="2" eb="4">
      <t>ダイスウ</t>
    </rPh>
    <rPh sb="6" eb="7">
      <t>ダイ</t>
    </rPh>
    <rPh sb="7" eb="9">
      <t>イジョウ</t>
    </rPh>
    <rPh sb="11" eb="13">
      <t>ジギョウ</t>
    </rPh>
    <rPh sb="13" eb="15">
      <t>ジッシ</t>
    </rPh>
    <rPh sb="15" eb="17">
      <t>シャリョウ</t>
    </rPh>
    <rPh sb="17" eb="19">
      <t>ソウスウ</t>
    </rPh>
    <rPh sb="19" eb="21">
      <t>イナイ</t>
    </rPh>
    <rPh sb="22" eb="24">
      <t>ニュウリョク</t>
    </rPh>
    <rPh sb="34" eb="36">
      <t>クブン</t>
    </rPh>
    <rPh sb="40" eb="42">
      <t>ジッシ</t>
    </rPh>
    <rPh sb="42" eb="44">
      <t>ダイスウ</t>
    </rPh>
    <rPh sb="45" eb="47">
      <t>ゴウケイ</t>
    </rPh>
    <rPh sb="48" eb="50">
      <t>ジギョウ</t>
    </rPh>
    <rPh sb="50" eb="52">
      <t>ジッシ</t>
    </rPh>
    <rPh sb="52" eb="54">
      <t>シャリョウ</t>
    </rPh>
    <rPh sb="54" eb="56">
      <t>ソウスウ</t>
    </rPh>
    <rPh sb="56" eb="58">
      <t>イジョウ</t>
    </rPh>
    <rPh sb="61" eb="63">
      <t>ヒツヨウ</t>
    </rPh>
    <phoneticPr fontId="1"/>
  </si>
  <si>
    <t>3-2　連携メニュー番号（B）</t>
    <rPh sb="4" eb="6">
      <t>レンケイ</t>
    </rPh>
    <rPh sb="10" eb="12">
      <t>バンゴウ</t>
    </rPh>
    <phoneticPr fontId="1"/>
  </si>
  <si>
    <t>【エラー】区分Bの連携メニュー番号が入力されていません。</t>
    <rPh sb="5" eb="7">
      <t>クブン</t>
    </rPh>
    <rPh sb="9" eb="11">
      <t>レンケイ</t>
    </rPh>
    <rPh sb="15" eb="17">
      <t>バンゴウ</t>
    </rPh>
    <rPh sb="18" eb="20">
      <t>ニュウリョク</t>
    </rPh>
    <phoneticPr fontId="1"/>
  </si>
  <si>
    <t>O119</t>
    <phoneticPr fontId="1"/>
  </si>
  <si>
    <t>【エラー】区分Bの連携メニュー番号に5～17以外の番号が入力されています。</t>
    <rPh sb="5" eb="7">
      <t>クブン</t>
    </rPh>
    <rPh sb="9" eb="11">
      <t>レンケイ</t>
    </rPh>
    <rPh sb="15" eb="17">
      <t>バンゴウ</t>
    </rPh>
    <rPh sb="22" eb="24">
      <t>イガイ</t>
    </rPh>
    <rPh sb="25" eb="27">
      <t>バンゴウ</t>
    </rPh>
    <rPh sb="28" eb="30">
      <t>ニュウリョク</t>
    </rPh>
    <phoneticPr fontId="1"/>
  </si>
  <si>
    <t>【エラー】区分Bの実施台数が入力されていません。</t>
    <rPh sb="9" eb="11">
      <t>ジッシ</t>
    </rPh>
    <rPh sb="11" eb="13">
      <t>ダイスウ</t>
    </rPh>
    <rPh sb="14" eb="16">
      <t>ニュウリョク</t>
    </rPh>
    <phoneticPr fontId="1"/>
  </si>
  <si>
    <t>AA119</t>
    <phoneticPr fontId="1"/>
  </si>
  <si>
    <t>3-2　実施台数（B）</t>
    <rPh sb="4" eb="6">
      <t>ジッシ</t>
    </rPh>
    <rPh sb="6" eb="8">
      <t>ダイスウ</t>
    </rPh>
    <phoneticPr fontId="1"/>
  </si>
  <si>
    <t>2-2/3-2　実施台数（A/B）</t>
    <rPh sb="8" eb="10">
      <t>ジッシ</t>
    </rPh>
    <rPh sb="10" eb="12">
      <t>ダイスウ</t>
    </rPh>
    <phoneticPr fontId="1"/>
  </si>
  <si>
    <t>【エラー】区分Aの連携した荷主等／トラック事業者の名称が空欄です。</t>
    <rPh sb="5" eb="7">
      <t>クブン</t>
    </rPh>
    <rPh sb="9" eb="11">
      <t>レンケイ</t>
    </rPh>
    <rPh sb="13" eb="15">
      <t>ニヌシ</t>
    </rPh>
    <rPh sb="15" eb="16">
      <t>トウ</t>
    </rPh>
    <rPh sb="21" eb="23">
      <t>ジギョウ</t>
    </rPh>
    <rPh sb="23" eb="24">
      <t>シャ</t>
    </rPh>
    <rPh sb="25" eb="27">
      <t>メイショウ</t>
    </rPh>
    <rPh sb="28" eb="30">
      <t>クウラン</t>
    </rPh>
    <phoneticPr fontId="1"/>
  </si>
  <si>
    <t>AA74</t>
    <phoneticPr fontId="1"/>
  </si>
  <si>
    <t>AA74　AA119</t>
    <phoneticPr fontId="1"/>
  </si>
  <si>
    <t>入力必須</t>
    <rPh sb="0" eb="2">
      <t>ニュウリョク</t>
    </rPh>
    <rPh sb="2" eb="4">
      <t>ヒッス</t>
    </rPh>
    <phoneticPr fontId="1"/>
  </si>
  <si>
    <t>3-2　連携した荷主等／トラック事業者の名称（B）</t>
    <rPh sb="4" eb="6">
      <t>レンケイ</t>
    </rPh>
    <rPh sb="8" eb="10">
      <t>ニヌシ</t>
    </rPh>
    <rPh sb="10" eb="11">
      <t>トウ</t>
    </rPh>
    <rPh sb="16" eb="18">
      <t>ジギョウ</t>
    </rPh>
    <rPh sb="18" eb="19">
      <t>シャ</t>
    </rPh>
    <rPh sb="20" eb="22">
      <t>メイショウ</t>
    </rPh>
    <phoneticPr fontId="1"/>
  </si>
  <si>
    <t>【エラー】区分Bの連携した荷主等／トラック事業者の名称が空欄です。</t>
    <rPh sb="5" eb="7">
      <t>クブン</t>
    </rPh>
    <rPh sb="9" eb="11">
      <t>レンケイ</t>
    </rPh>
    <rPh sb="13" eb="15">
      <t>ニヌシ</t>
    </rPh>
    <rPh sb="15" eb="16">
      <t>トウ</t>
    </rPh>
    <rPh sb="21" eb="23">
      <t>ジギョウ</t>
    </rPh>
    <rPh sb="23" eb="24">
      <t>シャ</t>
    </rPh>
    <rPh sb="25" eb="27">
      <t>メイショウ</t>
    </rPh>
    <rPh sb="28" eb="30">
      <t>クウラン</t>
    </rPh>
    <phoneticPr fontId="1"/>
  </si>
  <si>
    <t>2-2/3-2　連携した荷主等／トラック事業者の名称（A/B）</t>
    <rPh sb="8" eb="10">
      <t>レンケイ</t>
    </rPh>
    <rPh sb="12" eb="14">
      <t>ニヌシ</t>
    </rPh>
    <rPh sb="14" eb="15">
      <t>トウ</t>
    </rPh>
    <rPh sb="20" eb="22">
      <t>ジギョウ</t>
    </rPh>
    <rPh sb="22" eb="23">
      <t>シャ</t>
    </rPh>
    <rPh sb="24" eb="26">
      <t>メイショウ</t>
    </rPh>
    <phoneticPr fontId="1"/>
  </si>
  <si>
    <t>【エラー】区分A／Bの連携した荷主等／トラック事業者の名称で社数が1以上となっているのに空欄となっている箇所があります。</t>
    <rPh sb="5" eb="7">
      <t>クブン</t>
    </rPh>
    <rPh sb="11" eb="13">
      <t>レンケイ</t>
    </rPh>
    <rPh sb="15" eb="17">
      <t>ニヌシ</t>
    </rPh>
    <rPh sb="17" eb="18">
      <t>トウ</t>
    </rPh>
    <rPh sb="23" eb="25">
      <t>ジギョウ</t>
    </rPh>
    <rPh sb="25" eb="26">
      <t>シャ</t>
    </rPh>
    <rPh sb="27" eb="29">
      <t>メイショウ</t>
    </rPh>
    <rPh sb="30" eb="31">
      <t>シャ</t>
    </rPh>
    <rPh sb="31" eb="32">
      <t>スウ</t>
    </rPh>
    <rPh sb="34" eb="36">
      <t>イジョウ</t>
    </rPh>
    <rPh sb="44" eb="46">
      <t>クウラン</t>
    </rPh>
    <rPh sb="52" eb="54">
      <t>カショ</t>
    </rPh>
    <phoneticPr fontId="1"/>
  </si>
  <si>
    <t>M122～M129</t>
    <phoneticPr fontId="1"/>
  </si>
  <si>
    <t>AD20～AD27　M77～M84　M122～M129</t>
    <phoneticPr fontId="1"/>
  </si>
  <si>
    <t>重複選択</t>
    <rPh sb="0" eb="2">
      <t>チョウフク</t>
    </rPh>
    <rPh sb="2" eb="4">
      <t>センタク</t>
    </rPh>
    <phoneticPr fontId="1"/>
  </si>
  <si>
    <t>【エラー】区分Bの必須取得情報の用途が選択されていない箇所があります。</t>
    <rPh sb="5" eb="7">
      <t>クブン</t>
    </rPh>
    <rPh sb="9" eb="11">
      <t>ヒッス</t>
    </rPh>
    <rPh sb="11" eb="13">
      <t>シュトク</t>
    </rPh>
    <rPh sb="13" eb="15">
      <t>ジョウホウ</t>
    </rPh>
    <rPh sb="16" eb="18">
      <t>ヨウト</t>
    </rPh>
    <rPh sb="19" eb="21">
      <t>センタク</t>
    </rPh>
    <rPh sb="27" eb="29">
      <t>カショ</t>
    </rPh>
    <phoneticPr fontId="1"/>
  </si>
  <si>
    <t>AA131～133</t>
    <phoneticPr fontId="1"/>
  </si>
  <si>
    <t>【注意】区分Bのメニューに応じた取得情報が1つも選択されていません。実施計画書の同項目の選択内容と相違がある場合、不備となります。</t>
    <rPh sb="1" eb="3">
      <t>チュウイ</t>
    </rPh>
    <rPh sb="4" eb="6">
      <t>クブン</t>
    </rPh>
    <rPh sb="13" eb="20">
      <t>オウジタシュトクジョウホウ</t>
    </rPh>
    <rPh sb="24" eb="26">
      <t>センタク</t>
    </rPh>
    <rPh sb="34" eb="36">
      <t>ジッシ</t>
    </rPh>
    <rPh sb="36" eb="39">
      <t>ケイカクショ</t>
    </rPh>
    <rPh sb="40" eb="41">
      <t>ドウ</t>
    </rPh>
    <rPh sb="41" eb="43">
      <t>コウモク</t>
    </rPh>
    <rPh sb="44" eb="46">
      <t>センタク</t>
    </rPh>
    <rPh sb="46" eb="48">
      <t>ナイヨウ</t>
    </rPh>
    <rPh sb="49" eb="51">
      <t>ソウイ</t>
    </rPh>
    <rPh sb="54" eb="56">
      <t>バアイ</t>
    </rPh>
    <rPh sb="57" eb="59">
      <t>フビ</t>
    </rPh>
    <phoneticPr fontId="1"/>
  </si>
  <si>
    <t>N135～N140</t>
    <phoneticPr fontId="1"/>
  </si>
  <si>
    <t>【エラー】区分Bのメニューに応じた取得情報の用途が選択されていない箇所があります。</t>
    <rPh sb="5" eb="7">
      <t>クブン</t>
    </rPh>
    <rPh sb="14" eb="21">
      <t>オウジタシュトクジョウホウ</t>
    </rPh>
    <rPh sb="22" eb="24">
      <t>ヨウト</t>
    </rPh>
    <rPh sb="25" eb="27">
      <t>センタク</t>
    </rPh>
    <rPh sb="33" eb="35">
      <t>カショ</t>
    </rPh>
    <phoneticPr fontId="1"/>
  </si>
  <si>
    <t>AA135～AA140</t>
    <phoneticPr fontId="1"/>
  </si>
  <si>
    <t>入力が終わったら✔を選択して「エラー確認シート」にて入力漏れ等がないか確認をしてください。</t>
    <rPh sb="0" eb="2">
      <t>ニュウリョク</t>
    </rPh>
    <rPh sb="3" eb="4">
      <t>オ</t>
    </rPh>
    <rPh sb="10" eb="12">
      <t>センタク</t>
    </rPh>
    <rPh sb="18" eb="20">
      <t>カクニン</t>
    </rPh>
    <rPh sb="26" eb="28">
      <t>ニュウリョク</t>
    </rPh>
    <rPh sb="28" eb="29">
      <t>モ</t>
    </rPh>
    <rPh sb="30" eb="31">
      <t>トウ</t>
    </rPh>
    <rPh sb="35" eb="37">
      <t>カクニン</t>
    </rPh>
    <phoneticPr fontId="1"/>
  </si>
  <si>
    <t>2-3　必須取得情報／用途（A）</t>
    <rPh sb="4" eb="6">
      <t>ヒッス</t>
    </rPh>
    <rPh sb="6" eb="8">
      <t>シュトク</t>
    </rPh>
    <rPh sb="8" eb="10">
      <t>ジョウホウ</t>
    </rPh>
    <rPh sb="11" eb="13">
      <t>ヨウト</t>
    </rPh>
    <phoneticPr fontId="1"/>
  </si>
  <si>
    <t>2-3　メニューに応じた取得情報（A）</t>
    <rPh sb="9" eb="16">
      <t>オウジタシュトクジョウホウ</t>
    </rPh>
    <phoneticPr fontId="1"/>
  </si>
  <si>
    <t>2-3　メニューに応じた取得情報／用途（A）</t>
    <rPh sb="9" eb="16">
      <t>オウジタシュトクジョウホウ</t>
    </rPh>
    <rPh sb="17" eb="19">
      <t>ヨウト</t>
    </rPh>
    <phoneticPr fontId="1"/>
  </si>
  <si>
    <t>2-4　提案した内容（A）</t>
    <rPh sb="4" eb="6">
      <t>テイアン</t>
    </rPh>
    <rPh sb="8" eb="10">
      <t>ナイヨウ</t>
    </rPh>
    <phoneticPr fontId="1"/>
  </si>
  <si>
    <t>2-4　取組内容の概要（A）</t>
    <rPh sb="4" eb="8">
      <t>トリクミナイヨウ</t>
    </rPh>
    <rPh sb="9" eb="11">
      <t>ガイヨウ</t>
    </rPh>
    <phoneticPr fontId="1"/>
  </si>
  <si>
    <t>2-4　導入システムの活用方法（A）</t>
    <rPh sb="4" eb="6">
      <t>ドウニュウ</t>
    </rPh>
    <rPh sb="11" eb="13">
      <t>カツヨウ</t>
    </rPh>
    <rPh sb="13" eb="15">
      <t>ホウホウ</t>
    </rPh>
    <phoneticPr fontId="1"/>
  </si>
  <si>
    <t>2-4　改善・工夫点（A）</t>
    <rPh sb="4" eb="6">
      <t>カイゼン</t>
    </rPh>
    <rPh sb="7" eb="9">
      <t>クフウ</t>
    </rPh>
    <rPh sb="9" eb="10">
      <t>テン</t>
    </rPh>
    <phoneticPr fontId="1"/>
  </si>
  <si>
    <t>2-4　連携メニュー実施の効果（分析結果 等）（A）</t>
    <rPh sb="4" eb="6">
      <t>レンケイ</t>
    </rPh>
    <rPh sb="10" eb="12">
      <t>ジッシ</t>
    </rPh>
    <rPh sb="13" eb="15">
      <t>コウカ</t>
    </rPh>
    <rPh sb="16" eb="18">
      <t>ブンセキ</t>
    </rPh>
    <rPh sb="18" eb="20">
      <t>ケッカ</t>
    </rPh>
    <rPh sb="21" eb="22">
      <t>トウ</t>
    </rPh>
    <phoneticPr fontId="1"/>
  </si>
  <si>
    <t>3-3　必須取得情報／用途（B）</t>
    <rPh sb="4" eb="6">
      <t>ヒッス</t>
    </rPh>
    <rPh sb="6" eb="8">
      <t>シュトク</t>
    </rPh>
    <rPh sb="8" eb="10">
      <t>ジョウホウ</t>
    </rPh>
    <rPh sb="11" eb="13">
      <t>ヨウト</t>
    </rPh>
    <phoneticPr fontId="1"/>
  </si>
  <si>
    <t>3-3　メニューに応じた取得情報（B）</t>
    <rPh sb="9" eb="16">
      <t>オウジタシュトクジョウホウ</t>
    </rPh>
    <phoneticPr fontId="1"/>
  </si>
  <si>
    <t>3-3　メニューに応じた取得情報／用途（B）</t>
    <rPh sb="9" eb="16">
      <t>オウジタシュトクジョウホウ</t>
    </rPh>
    <rPh sb="17" eb="19">
      <t>ヨウト</t>
    </rPh>
    <phoneticPr fontId="1"/>
  </si>
  <si>
    <t>3-4　提案した内容（B）</t>
    <rPh sb="4" eb="6">
      <t>テイアン</t>
    </rPh>
    <rPh sb="8" eb="10">
      <t>ナイヨウ</t>
    </rPh>
    <phoneticPr fontId="1"/>
  </si>
  <si>
    <t>3-4　取組内容の概要（B）</t>
    <rPh sb="4" eb="8">
      <t>トリクミナイヨウ</t>
    </rPh>
    <rPh sb="9" eb="11">
      <t>ガイヨウ</t>
    </rPh>
    <phoneticPr fontId="1"/>
  </si>
  <si>
    <t>3-4　導入システムの活用方法（B）</t>
    <rPh sb="4" eb="6">
      <t>ドウニュウ</t>
    </rPh>
    <rPh sb="11" eb="13">
      <t>カツヨウ</t>
    </rPh>
    <rPh sb="13" eb="15">
      <t>ホウホウ</t>
    </rPh>
    <phoneticPr fontId="1"/>
  </si>
  <si>
    <t>3-4　改善・工夫点（B）</t>
    <rPh sb="4" eb="6">
      <t>カイゼン</t>
    </rPh>
    <rPh sb="7" eb="9">
      <t>クフウ</t>
    </rPh>
    <rPh sb="9" eb="10">
      <t>テン</t>
    </rPh>
    <phoneticPr fontId="1"/>
  </si>
  <si>
    <t>3-4　連携メニュー実施の効果（分析結果 等）（B）</t>
    <rPh sb="4" eb="6">
      <t>レンケイ</t>
    </rPh>
    <rPh sb="10" eb="12">
      <t>ジッシ</t>
    </rPh>
    <rPh sb="13" eb="15">
      <t>コウカ</t>
    </rPh>
    <rPh sb="16" eb="18">
      <t>ブンセキ</t>
    </rPh>
    <rPh sb="18" eb="20">
      <t>ケッカ</t>
    </rPh>
    <rPh sb="21" eb="22">
      <t>トウ</t>
    </rPh>
    <phoneticPr fontId="1"/>
  </si>
  <si>
    <t>【エラー】区分Bの提案した内容が入力されていません。完了状況に関わらず入力必須の項目です。</t>
    <rPh sb="5" eb="7">
      <t>クブン</t>
    </rPh>
    <rPh sb="16" eb="18">
      <t>ニュウリョク</t>
    </rPh>
    <rPh sb="26" eb="28">
      <t>カンリョウ</t>
    </rPh>
    <rPh sb="28" eb="30">
      <t>ジョウキョウ</t>
    </rPh>
    <rPh sb="31" eb="32">
      <t>カカ</t>
    </rPh>
    <rPh sb="35" eb="37">
      <t>ニュウリョク</t>
    </rPh>
    <rPh sb="37" eb="39">
      <t>ヒッス</t>
    </rPh>
    <rPh sb="40" eb="42">
      <t>コウモク</t>
    </rPh>
    <phoneticPr fontId="1"/>
  </si>
  <si>
    <t>【エラー】区分Bの取組内容の概要が入力されていません。取組完了、計画値未満の場合は入力必須の項目です。</t>
    <rPh sb="5" eb="7">
      <t>クブン</t>
    </rPh>
    <rPh sb="17" eb="19">
      <t>ニュウリョク</t>
    </rPh>
    <rPh sb="27" eb="29">
      <t>トリクミ</t>
    </rPh>
    <rPh sb="29" eb="31">
      <t>カンリョウ</t>
    </rPh>
    <rPh sb="32" eb="34">
      <t>ケイカク</t>
    </rPh>
    <rPh sb="34" eb="35">
      <t>チ</t>
    </rPh>
    <rPh sb="35" eb="37">
      <t>ミマン</t>
    </rPh>
    <rPh sb="38" eb="40">
      <t>バアイ</t>
    </rPh>
    <rPh sb="41" eb="43">
      <t>ニュウリョク</t>
    </rPh>
    <rPh sb="43" eb="45">
      <t>ヒッス</t>
    </rPh>
    <rPh sb="46" eb="48">
      <t>コウモク</t>
    </rPh>
    <phoneticPr fontId="1"/>
  </si>
  <si>
    <t>【エラー】区分Bの導入システムの活用方法が入力されていません。取組完了、計画値未満の場合は入力必須の項目です。</t>
    <rPh sb="5" eb="7">
      <t>クブン</t>
    </rPh>
    <rPh sb="21" eb="23">
      <t>ニュウリョク</t>
    </rPh>
    <rPh sb="31" eb="33">
      <t>トリクミ</t>
    </rPh>
    <rPh sb="33" eb="35">
      <t>カンリョウ</t>
    </rPh>
    <rPh sb="36" eb="38">
      <t>ケイカク</t>
    </rPh>
    <rPh sb="38" eb="39">
      <t>チ</t>
    </rPh>
    <rPh sb="39" eb="41">
      <t>ミマン</t>
    </rPh>
    <rPh sb="42" eb="44">
      <t>バアイ</t>
    </rPh>
    <rPh sb="45" eb="47">
      <t>ニュウリョク</t>
    </rPh>
    <rPh sb="47" eb="49">
      <t>ヒッス</t>
    </rPh>
    <rPh sb="50" eb="52">
      <t>コウモク</t>
    </rPh>
    <phoneticPr fontId="1"/>
  </si>
  <si>
    <t>【エラー】区分Bの改善・工夫点が入力されていません。取組完了、計画値未満の場合は入力必須の項目です。該当する内容がない場合は「特になし」と入力してください。</t>
    <rPh sb="5" eb="7">
      <t>クブン</t>
    </rPh>
    <rPh sb="16" eb="18">
      <t>ニュウリョク</t>
    </rPh>
    <rPh sb="26" eb="28">
      <t>トリクミ</t>
    </rPh>
    <rPh sb="28" eb="30">
      <t>カンリョウ</t>
    </rPh>
    <rPh sb="31" eb="33">
      <t>ケイカク</t>
    </rPh>
    <rPh sb="33" eb="34">
      <t>チ</t>
    </rPh>
    <rPh sb="34" eb="36">
      <t>ミマン</t>
    </rPh>
    <rPh sb="37" eb="39">
      <t>バアイ</t>
    </rPh>
    <rPh sb="40" eb="42">
      <t>ニュウリョク</t>
    </rPh>
    <rPh sb="42" eb="44">
      <t>ヒッス</t>
    </rPh>
    <rPh sb="45" eb="47">
      <t>コウモク</t>
    </rPh>
    <phoneticPr fontId="1"/>
  </si>
  <si>
    <t>【エラー】区分Bの連携メニュー実施の効果（分析結果 等）が入力されていません。取組完了、計画値未満の場合は入力必須の項目です。</t>
    <rPh sb="5" eb="7">
      <t>クブン</t>
    </rPh>
    <rPh sb="29" eb="31">
      <t>ニュウリョク</t>
    </rPh>
    <rPh sb="39" eb="41">
      <t>トリクミ</t>
    </rPh>
    <rPh sb="41" eb="43">
      <t>カンリョウ</t>
    </rPh>
    <rPh sb="44" eb="46">
      <t>ケイカク</t>
    </rPh>
    <rPh sb="46" eb="47">
      <t>チ</t>
    </rPh>
    <rPh sb="47" eb="49">
      <t>ミマン</t>
    </rPh>
    <rPh sb="50" eb="52">
      <t>バアイ</t>
    </rPh>
    <rPh sb="53" eb="55">
      <t>ニュウリョク</t>
    </rPh>
    <rPh sb="55" eb="57">
      <t>ヒッス</t>
    </rPh>
    <rPh sb="58" eb="60">
      <t>コウモク</t>
    </rPh>
    <phoneticPr fontId="1"/>
  </si>
  <si>
    <t>M141</t>
    <phoneticPr fontId="1"/>
  </si>
  <si>
    <t>M143</t>
    <phoneticPr fontId="1"/>
  </si>
  <si>
    <t>M145</t>
    <phoneticPr fontId="1"/>
  </si>
  <si>
    <t>M147</t>
    <phoneticPr fontId="1"/>
  </si>
  <si>
    <t>M149</t>
    <phoneticPr fontId="1"/>
  </si>
  <si>
    <t>入力完了</t>
    <rPh sb="0" eb="2">
      <t>ニュウリョク</t>
    </rPh>
    <rPh sb="2" eb="4">
      <t>カンリョウ</t>
    </rPh>
    <phoneticPr fontId="1"/>
  </si>
  <si>
    <t>自己評価結果　エラー確認シート</t>
    <rPh sb="0" eb="2">
      <t>ジコ</t>
    </rPh>
    <rPh sb="2" eb="4">
      <t>ヒョウカ</t>
    </rPh>
    <rPh sb="4" eb="6">
      <t>ケッカ</t>
    </rPh>
    <rPh sb="10" eb="12">
      <t>カクニン</t>
    </rPh>
    <phoneticPr fontId="1"/>
  </si>
  <si>
    <t>エラー内容</t>
    <rPh sb="3" eb="5">
      <t>ナイヨウ</t>
    </rPh>
    <phoneticPr fontId="1"/>
  </si>
  <si>
    <t>修正が必要な箇所</t>
    <rPh sb="0" eb="2">
      <t>シュウセイ</t>
    </rPh>
    <rPh sb="3" eb="5">
      <t>ヒツヨウ</t>
    </rPh>
    <rPh sb="6" eb="8">
      <t>カショ</t>
    </rPh>
    <phoneticPr fontId="1"/>
  </si>
  <si>
    <t>M6 M9 M12 M14</t>
    <phoneticPr fontId="1"/>
  </si>
  <si>
    <t>【エラー】事業実施車両総数が各システムの実施した台数と整合がとれない台数となっています。</t>
    <rPh sb="5" eb="7">
      <t>ジギョウ</t>
    </rPh>
    <rPh sb="7" eb="9">
      <t>ジッシ</t>
    </rPh>
    <rPh sb="9" eb="11">
      <t>シャリョウ</t>
    </rPh>
    <rPh sb="11" eb="13">
      <t>ソウスウ</t>
    </rPh>
    <rPh sb="14" eb="15">
      <t>カク</t>
    </rPh>
    <rPh sb="20" eb="22">
      <t>ジッシ</t>
    </rPh>
    <rPh sb="24" eb="26">
      <t>ダイスウ</t>
    </rPh>
    <rPh sb="27" eb="29">
      <t>セイゴウ</t>
    </rPh>
    <rPh sb="34" eb="36">
      <t>ダイスウ</t>
    </rPh>
    <phoneticPr fontId="1"/>
  </si>
  <si>
    <t>Y7　Y10　Y13　Y16</t>
    <phoneticPr fontId="1"/>
  </si>
  <si>
    <t>AG7　AG10　AG13　AG16</t>
    <phoneticPr fontId="1"/>
  </si>
  <si>
    <t>AI4 Y7 Y10 Y13 Y16</t>
    <phoneticPr fontId="1"/>
  </si>
  <si>
    <t>1-1　連携した荷主等／トラック事業者数</t>
    <rPh sb="4" eb="6">
      <t>レンケイ</t>
    </rPh>
    <rPh sb="8" eb="10">
      <t>ニヌシ</t>
    </rPh>
    <rPh sb="10" eb="11">
      <t>トウ</t>
    </rPh>
    <rPh sb="16" eb="18">
      <t>ジギョウ</t>
    </rPh>
    <rPh sb="18" eb="19">
      <t>シャ</t>
    </rPh>
    <rPh sb="19" eb="20">
      <t>スウ</t>
    </rPh>
    <phoneticPr fontId="1"/>
  </si>
  <si>
    <t>【エラー】連携した荷主等／トラック事業者数が入力されていません。</t>
    <rPh sb="5" eb="7">
      <t>レンケイ</t>
    </rPh>
    <rPh sb="9" eb="11">
      <t>ニヌシ</t>
    </rPh>
    <rPh sb="11" eb="12">
      <t>トウ</t>
    </rPh>
    <rPh sb="17" eb="19">
      <t>ジギョウ</t>
    </rPh>
    <rPh sb="19" eb="20">
      <t>シャ</t>
    </rPh>
    <rPh sb="20" eb="21">
      <t>スウ</t>
    </rPh>
    <rPh sb="22" eb="24">
      <t>ニュウリョク</t>
    </rPh>
    <phoneticPr fontId="1"/>
  </si>
  <si>
    <t>総数以上2倍未満</t>
    <rPh sb="0" eb="2">
      <t>ソウスウ</t>
    </rPh>
    <rPh sb="2" eb="4">
      <t>イジョウ</t>
    </rPh>
    <rPh sb="5" eb="6">
      <t>バイ</t>
    </rPh>
    <rPh sb="6" eb="8">
      <t>ミマン</t>
    </rPh>
    <phoneticPr fontId="1"/>
  </si>
  <si>
    <t>【エラー】区分A／Bの実施台数の合計台数が事業実施車両総数に対して不足あるいは超過しています。</t>
    <rPh sb="5" eb="7">
      <t>クブン</t>
    </rPh>
    <rPh sb="11" eb="13">
      <t>ジッシ</t>
    </rPh>
    <rPh sb="13" eb="15">
      <t>ダイスウ</t>
    </rPh>
    <rPh sb="16" eb="18">
      <t>ゴウケイ</t>
    </rPh>
    <rPh sb="18" eb="20">
      <t>ダイスウ</t>
    </rPh>
    <rPh sb="30" eb="31">
      <t>タイ</t>
    </rPh>
    <rPh sb="33" eb="35">
      <t>フソク</t>
    </rPh>
    <rPh sb="39" eb="41">
      <t>チョウカ</t>
    </rPh>
    <phoneticPr fontId="1"/>
  </si>
  <si>
    <t>システムを導入した事業者名</t>
    <rPh sb="5" eb="7">
      <t>ドウニュウ</t>
    </rPh>
    <rPh sb="9" eb="11">
      <t>ジギョウ</t>
    </rPh>
    <rPh sb="11" eb="13">
      <t>シャメイ</t>
    </rPh>
    <phoneticPr fontId="1"/>
  </si>
  <si>
    <t>年度</t>
    <rPh sb="0" eb="2">
      <t>ネンド</t>
    </rPh>
    <phoneticPr fontId="1"/>
  </si>
  <si>
    <t>R4</t>
    <phoneticPr fontId="1"/>
  </si>
  <si>
    <t>事業</t>
    <rPh sb="0" eb="2">
      <t>ジギョウ</t>
    </rPh>
    <phoneticPr fontId="1"/>
  </si>
  <si>
    <t>DK</t>
    <phoneticPr fontId="1"/>
  </si>
  <si>
    <t>項目</t>
    <rPh sb="0" eb="2">
      <t>コウモク</t>
    </rPh>
    <phoneticPr fontId="1"/>
  </si>
  <si>
    <t>バージョン</t>
    <phoneticPr fontId="1"/>
  </si>
  <si>
    <t>20220907</t>
    <phoneticPr fontId="1"/>
  </si>
  <si>
    <t>自己評価結果</t>
    <rPh sb="0" eb="6">
      <t>ジコヒョウカケッカ</t>
    </rPh>
    <phoneticPr fontId="1"/>
  </si>
  <si>
    <t>全体エラー</t>
    <rPh sb="0" eb="2">
      <t>ゼンタイ</t>
    </rPh>
    <phoneticPr fontId="1"/>
  </si>
  <si>
    <t>▼プルダウンリストから選択▼</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</si>
</sst>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 #,##0_ ;_ * \-#,##0_ ;_ * &quot;-&quot;_ ;_ @_ "/>
    <numFmt numFmtId="176" formatCode="#,##0.0;[Red]\-#,##0.0"/>
    <numFmt numFmtId="177" formatCode="####0"/>
    <numFmt numFmtId="178" formatCode="#,##0.000000000;[Red]\-#,##0.000000000"/>
    <numFmt numFmtId="179" formatCode="0.0_ "/>
    <numFmt numFmtId="180" formatCode="0.0"/>
    <numFmt numFmtId="181" formatCode="0.00_ "/>
    <numFmt numFmtId="182" formatCode="#,##0.00_);[Red]\(#,##0.00\)"/>
    <numFmt numFmtId="183" formatCode="#,##0.00_ "/>
    <numFmt numFmtId="184" formatCode="0.00000_);[Red]\(0.00000\)"/>
  </numFmts>
  <fonts count="66"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1"/>
      <name val="ＭＳ Ｐゴシック"/>
      <family val="3"/>
      <charset val="128"/>
      <scheme val="minor"/>
    </font>
    <font>
      <sz val="10"/>
      <color theme="1"/>
      <name val="ＭＳ Ｐゴシック"/>
      <family val="2"/>
      <charset val="128"/>
      <scheme val="minor"/>
    </font>
    <font>
      <b/>
      <sz val="16"/>
      <color theme="1"/>
      <name val="ＭＳ Ｐゴシック"/>
      <family val="3"/>
      <charset val="128"/>
      <scheme val="minor"/>
    </font>
    <font>
      <b/>
      <sz val="12"/>
      <color rgb="FFFF0000"/>
      <name val="ＭＳ Ｐゴシック"/>
      <family val="3"/>
      <charset val="128"/>
      <scheme val="minor"/>
    </font>
    <font>
      <sz val="16"/>
      <color rgb="FFFF0000"/>
      <name val="ＭＳ Ｐゴシック"/>
      <family val="3"/>
      <charset val="128"/>
      <scheme val="minor"/>
    </font>
    <font>
      <sz val="12"/>
      <color theme="1"/>
      <name val="ＭＳ Ｐゴシック"/>
      <family val="3"/>
      <charset val="128"/>
      <scheme val="minor"/>
    </font>
    <font>
      <sz val="16"/>
      <color theme="1"/>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4"/>
      <color theme="1"/>
      <name val="ＭＳ Ｐゴシック"/>
      <family val="3"/>
      <charset val="128"/>
      <scheme val="minor"/>
    </font>
    <font>
      <b/>
      <sz val="20"/>
      <color theme="1"/>
      <name val="ＭＳ Ｐゴシック"/>
      <family val="3"/>
      <charset val="128"/>
      <scheme val="minor"/>
    </font>
    <font>
      <sz val="14"/>
      <color theme="1"/>
      <name val="ＭＳ Ｐゴシック"/>
      <family val="3"/>
      <charset val="128"/>
      <scheme val="minor"/>
    </font>
    <font>
      <b/>
      <sz val="18"/>
      <color theme="0"/>
      <name val="ＭＳ Ｐゴシック"/>
      <family val="3"/>
      <charset val="128"/>
      <scheme val="minor"/>
    </font>
    <font>
      <sz val="14"/>
      <color rgb="FFFF0000"/>
      <name val="ＭＳ Ｐゴシック"/>
      <family val="3"/>
      <charset val="128"/>
      <scheme val="minor"/>
    </font>
    <font>
      <b/>
      <sz val="12"/>
      <color theme="0"/>
      <name val="ＭＳ Ｐゴシック"/>
      <family val="3"/>
      <charset val="128"/>
      <scheme val="minor"/>
    </font>
    <font>
      <sz val="12"/>
      <color theme="1"/>
      <name val="ＭＳ Ｐゴシック"/>
      <family val="2"/>
      <charset val="128"/>
      <scheme val="minor"/>
    </font>
    <font>
      <sz val="18"/>
      <color rgb="FF0000FF"/>
      <name val="ＭＳ Ｐゴシック"/>
      <family val="3"/>
      <charset val="128"/>
      <scheme val="minor"/>
    </font>
    <font>
      <b/>
      <sz val="22"/>
      <name val="ＭＳ Ｐゴシック"/>
      <family val="3"/>
      <charset val="128"/>
      <scheme val="minor"/>
    </font>
    <font>
      <b/>
      <sz val="20"/>
      <name val="ＭＳ Ｐゴシック"/>
      <family val="3"/>
      <charset val="128"/>
      <scheme val="minor"/>
    </font>
    <font>
      <sz val="11"/>
      <color theme="1"/>
      <name val="ＭＳ Ｐゴシック"/>
      <family val="2"/>
      <charset val="128"/>
      <scheme val="minor"/>
    </font>
    <font>
      <b/>
      <sz val="12"/>
      <name val="ＭＳ Ｐゴシック"/>
      <family val="3"/>
      <charset val="128"/>
      <scheme val="minor"/>
    </font>
    <font>
      <sz val="6"/>
      <color theme="1"/>
      <name val="ＭＳ Ｐゴシック"/>
      <family val="2"/>
      <charset val="128"/>
      <scheme val="minor"/>
    </font>
    <font>
      <b/>
      <sz val="15"/>
      <name val="ＭＳ Ｐゴシック"/>
      <family val="3"/>
      <charset val="128"/>
      <scheme val="minor"/>
    </font>
    <font>
      <b/>
      <sz val="11"/>
      <color theme="1"/>
      <name val="ＭＳ Ｐゴシック"/>
      <family val="2"/>
      <charset val="128"/>
      <scheme val="minor"/>
    </font>
    <font>
      <b/>
      <sz val="11"/>
      <color rgb="FFFF0000"/>
      <name val="ＭＳ Ｐゴシック"/>
      <family val="2"/>
      <charset val="128"/>
      <scheme val="minor"/>
    </font>
    <font>
      <sz val="11"/>
      <color rgb="FF000000"/>
      <name val="ＭＳ Ｐゴシック"/>
      <family val="2"/>
      <charset val="128"/>
      <scheme val="minor"/>
    </font>
    <font>
      <sz val="11"/>
      <color theme="1"/>
      <name val="ＭＳ Ｐゴシック"/>
      <family val="3"/>
      <charset val="128"/>
      <scheme val="minor"/>
    </font>
    <font>
      <sz val="18"/>
      <color rgb="FFFF0000"/>
      <name val="ＭＳ Ｐゴシック"/>
      <family val="3"/>
      <charset val="128"/>
      <scheme val="minor"/>
    </font>
    <font>
      <sz val="18"/>
      <name val="ＭＳ Ｐゴシック"/>
      <family val="3"/>
      <charset val="128"/>
      <scheme val="minor"/>
    </font>
    <font>
      <sz val="11"/>
      <name val="ＭＳ Ｐゴシック"/>
      <family val="3"/>
      <charset val="128"/>
      <scheme val="minor"/>
    </font>
    <font>
      <b/>
      <sz val="18"/>
      <name val="ＭＳ Ｐゴシック"/>
      <family val="3"/>
      <charset val="128"/>
      <scheme val="minor"/>
    </font>
    <font>
      <b/>
      <sz val="14"/>
      <name val="ＭＳ Ｐゴシック"/>
      <family val="3"/>
      <charset val="128"/>
      <scheme val="minor"/>
    </font>
    <font>
      <b/>
      <sz val="12"/>
      <color theme="1"/>
      <name val="ＭＳ Ｐゴシック"/>
      <family val="3"/>
      <charset val="128"/>
      <scheme val="minor"/>
    </font>
    <font>
      <b/>
      <sz val="13"/>
      <color theme="1"/>
      <name val="ＭＳ Ｐゴシック"/>
      <family val="3"/>
      <charset val="128"/>
      <scheme val="minor"/>
    </font>
    <font>
      <b/>
      <sz val="13"/>
      <name val="ＭＳ Ｐゴシック"/>
      <family val="3"/>
      <charset val="128"/>
      <scheme val="minor"/>
    </font>
    <font>
      <sz val="11"/>
      <color rgb="FF0000FF"/>
      <name val="ＭＳ Ｐゴシック"/>
      <family val="3"/>
      <charset val="128"/>
      <scheme val="minor"/>
    </font>
    <font>
      <b/>
      <sz val="14"/>
      <color rgb="FFFF0000"/>
      <name val="ＭＳ Ｐゴシック"/>
      <family val="3"/>
      <charset val="128"/>
      <scheme val="minor"/>
    </font>
    <font>
      <sz val="14"/>
      <name val="ＭＳ Ｐゴシック"/>
      <family val="3"/>
      <charset val="128"/>
      <scheme val="minor"/>
    </font>
    <font>
      <b/>
      <sz val="13"/>
      <color rgb="FFFF0000"/>
      <name val="ＭＳ Ｐゴシック"/>
      <family val="3"/>
      <charset val="128"/>
      <scheme val="minor"/>
    </font>
    <font>
      <b/>
      <sz val="24"/>
      <color rgb="FFFF0000"/>
      <name val="ＭＳ Ｐゴシック"/>
      <family val="3"/>
      <charset val="128"/>
      <scheme val="minor"/>
    </font>
    <font>
      <b/>
      <sz val="22"/>
      <color rgb="FFFF0000"/>
      <name val="ＭＳ Ｐゴシック"/>
      <family val="3"/>
      <charset val="128"/>
      <scheme val="minor"/>
    </font>
    <font>
      <sz val="6"/>
      <name val="ＭＳ Ｐゴシック"/>
      <family val="3"/>
      <charset val="128"/>
    </font>
    <font>
      <b/>
      <sz val="10"/>
      <color rgb="FFFF0000"/>
      <name val="ＭＳ Ｐゴシック"/>
      <family val="3"/>
      <charset val="128"/>
      <scheme val="minor"/>
    </font>
    <font>
      <b/>
      <sz val="9"/>
      <name val="ＭＳ Ｐゴシック"/>
      <family val="3"/>
      <charset val="128"/>
      <scheme val="minor"/>
    </font>
    <font>
      <b/>
      <sz val="10"/>
      <name val="ＭＳ Ｐゴシック"/>
      <family val="3"/>
      <charset val="128"/>
      <scheme val="minor"/>
    </font>
    <font>
      <sz val="16"/>
      <color theme="1" tint="0.499984740745262"/>
      <name val="ＭＳ Ｐゴシック"/>
      <family val="3"/>
      <charset val="128"/>
      <scheme val="minor"/>
    </font>
    <font>
      <b/>
      <sz val="12"/>
      <color theme="1" tint="0.499984740745262"/>
      <name val="ＭＳ Ｐゴシック"/>
      <family val="3"/>
      <charset val="128"/>
      <scheme val="minor"/>
    </font>
    <font>
      <sz val="12"/>
      <color theme="1" tint="0.499984740745262"/>
      <name val="ＭＳ Ｐゴシック"/>
      <family val="3"/>
      <charset val="128"/>
      <scheme val="minor"/>
    </font>
    <font>
      <sz val="14"/>
      <color theme="1" tint="0.499984740745262"/>
      <name val="ＭＳ Ｐゴシック"/>
      <family val="3"/>
      <charset val="128"/>
      <scheme val="minor"/>
    </font>
    <font>
      <sz val="10"/>
      <color theme="1" tint="0.499984740745262"/>
      <name val="ＭＳ Ｐゴシック"/>
      <family val="3"/>
      <charset val="128"/>
      <scheme val="minor"/>
    </font>
    <font>
      <b/>
      <sz val="14"/>
      <color theme="1"/>
      <name val="ＭＳ Ｐゴシック"/>
      <family val="3"/>
      <charset val="128"/>
    </font>
    <font>
      <b/>
      <sz val="18"/>
      <color theme="1"/>
      <name val="ＭＳ Ｐゴシック"/>
      <family val="3"/>
      <charset val="128"/>
    </font>
    <font>
      <b/>
      <sz val="16"/>
      <color theme="1" tint="0.499984740745262"/>
      <name val="ＭＳ Ｐゴシック"/>
      <family val="3"/>
      <charset val="128"/>
    </font>
    <font>
      <b/>
      <sz val="16"/>
      <color theme="1" tint="0.499984740745262"/>
      <name val="ＭＳ Ｐゴシック"/>
      <family val="3"/>
      <charset val="128"/>
      <scheme val="minor"/>
    </font>
    <font>
      <b/>
      <sz val="11"/>
      <color theme="0"/>
      <name val="ＭＳ Ｐゴシック"/>
      <family val="3"/>
      <charset val="128"/>
      <scheme val="minor"/>
    </font>
    <font>
      <sz val="11"/>
      <color rgb="FFFFFFFF"/>
      <name val="ＭＳ Ｐゴシック"/>
      <family val="2"/>
      <charset val="128"/>
      <scheme val="minor"/>
    </font>
    <font>
      <sz val="11"/>
      <color rgb="FFA0A0A0"/>
      <name val="ＭＳ Ｐゴシック"/>
      <family val="2"/>
      <charset val="128"/>
      <scheme val="minor"/>
    </font>
    <font>
      <b/>
      <sz val="11"/>
      <color rgb="FFA0A0A0"/>
      <name val="ＭＳ Ｐゴシック"/>
      <family val="2"/>
      <charset val="128"/>
      <scheme val="minor"/>
    </font>
    <font>
      <sz val="11"/>
      <color rgb="FFA0A0A0"/>
      <name val="ＭＳ Ｐゴシック"/>
      <family val="3"/>
      <charset val="128"/>
      <scheme val="minor"/>
    </font>
    <font>
      <b/>
      <sz val="11"/>
      <color rgb="FFA0A0A0"/>
      <name val="ＭＳ Ｐゴシック"/>
      <family val="3"/>
      <charset val="128"/>
      <scheme val="minor"/>
    </font>
    <font>
      <sz val="6"/>
      <color rgb="FFA0A0A0"/>
      <name val="ＭＳ Ｐゴシック"/>
      <family val="3"/>
      <charset val="128"/>
      <scheme val="minor"/>
    </font>
    <font>
      <sz val="10"/>
      <color rgb="FFA0A0A0"/>
      <name val="ＭＳ Ｐゴシック"/>
      <family val="3"/>
      <charset val="128"/>
      <scheme val="minor"/>
    </font>
    <font>
      <sz val="14"/>
      <color rgb="FFA0A0A0"/>
      <name val="ＭＳ Ｐゴシック"/>
      <family val="3"/>
      <charset val="128"/>
      <scheme val="minor"/>
    </font>
  </fonts>
  <fills count="15">
    <fill>
      <patternFill patternType="none"/>
    </fill>
    <fill>
      <patternFill patternType="gray125"/>
    </fill>
    <fill>
      <patternFill patternType="solid">
        <fgColor theme="1" tint="0.14999847407452621"/>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
      <patternFill patternType="solid">
        <fgColor theme="1" tint="0.499984740745262"/>
        <bgColor indexed="64"/>
      </patternFill>
    </fill>
    <fill>
      <patternFill patternType="solid">
        <fgColor rgb="FFA0A0A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00B0F0"/>
        <bgColor indexed="64"/>
      </patternFill>
    </fill>
    <fill>
      <patternFill patternType="solid">
        <fgColor rgb="FFFFC000"/>
        <bgColor indexed="64"/>
      </patternFill>
    </fill>
    <fill>
      <patternFill patternType="solid">
        <fgColor rgb="FFFFFFFF"/>
        <bgColor indexed="64"/>
      </patternFill>
    </fill>
    <fill>
      <patternFill patternType="solid">
        <fgColor theme="9" tint="0.39997558519241921"/>
        <bgColor indexed="64"/>
      </patternFill>
    </fill>
  </fills>
  <borders count="9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style="hair">
        <color indexed="64"/>
      </bottom>
      <diagonal/>
    </border>
    <border>
      <left style="thin">
        <color theme="1"/>
      </left>
      <right/>
      <top style="thin">
        <color indexed="64"/>
      </top>
      <bottom style="thin">
        <color indexed="64"/>
      </bottom>
      <diagonal/>
    </border>
    <border>
      <left/>
      <right style="thin">
        <color theme="1"/>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right style="thin">
        <color theme="1"/>
      </right>
      <top style="medium">
        <color indexed="64"/>
      </top>
      <bottom style="thin">
        <color indexed="64"/>
      </bottom>
      <diagonal/>
    </border>
    <border>
      <left style="thin">
        <color theme="1"/>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hair">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ck">
        <color rgb="FFFF0000"/>
      </right>
      <top/>
      <bottom style="thin">
        <color indexed="64"/>
      </bottom>
      <diagonal/>
    </border>
    <border>
      <left/>
      <right style="thick">
        <color rgb="FFFF0000"/>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3">
    <xf numFmtId="0" fontId="0" fillId="0" borderId="0">
      <alignment vertical="center"/>
    </xf>
    <xf numFmtId="38" fontId="22" fillId="0" borderId="0" applyFont="0" applyFill="0" applyBorder="0" applyAlignment="0" applyProtection="0">
      <alignment vertical="center"/>
    </xf>
    <xf numFmtId="0" fontId="29" fillId="0" borderId="0">
      <alignment vertical="center"/>
    </xf>
  </cellStyleXfs>
  <cellXfs count="631">
    <xf numFmtId="0" fontId="0" fillId="0" borderId="0" xfId="0">
      <alignment vertical="center"/>
    </xf>
    <xf numFmtId="0" fontId="8" fillId="0" borderId="0" xfId="0" applyFont="1" applyAlignment="1">
      <alignment horizontal="left" vertical="top"/>
    </xf>
    <xf numFmtId="0" fontId="3" fillId="0" borderId="0" xfId="0" applyFont="1" applyAlignment="1">
      <alignment horizontal="right"/>
    </xf>
    <xf numFmtId="0" fontId="0" fillId="0" borderId="0" xfId="0" applyAlignment="1">
      <alignment horizontal="center" vertical="center"/>
    </xf>
    <xf numFmtId="0" fontId="39" fillId="3" borderId="11" xfId="0" applyFont="1" applyFill="1" applyBorder="1" applyAlignment="1">
      <alignment vertical="center" wrapText="1"/>
    </xf>
    <xf numFmtId="0" fontId="39" fillId="3" borderId="19" xfId="0" applyFont="1" applyFill="1" applyBorder="1" applyAlignment="1">
      <alignment vertical="center" wrapText="1"/>
    </xf>
    <xf numFmtId="0" fontId="0" fillId="0" borderId="0" xfId="0" applyAlignment="1">
      <alignment horizontal="left" vertical="center"/>
    </xf>
    <xf numFmtId="0" fontId="32" fillId="0" borderId="0" xfId="0" applyFont="1" applyAlignment="1">
      <alignment horizontal="center" vertical="center"/>
    </xf>
    <xf numFmtId="0" fontId="2" fillId="0" borderId="0" xfId="0" applyFont="1">
      <alignment vertical="center"/>
    </xf>
    <xf numFmtId="0" fontId="31" fillId="0" borderId="0" xfId="0" applyFont="1" applyAlignment="1">
      <alignment horizontal="center" vertical="center" shrinkToFit="1"/>
    </xf>
    <xf numFmtId="0" fontId="28" fillId="0" borderId="0" xfId="0" applyFont="1" applyAlignment="1">
      <alignment horizontal="left" vertical="center"/>
    </xf>
    <xf numFmtId="0" fontId="10" fillId="0" borderId="0" xfId="0" applyFont="1" applyAlignment="1">
      <alignment horizontal="center" vertical="center" shrinkToFit="1"/>
    </xf>
    <xf numFmtId="0" fontId="27" fillId="0" borderId="0" xfId="0" applyFont="1" applyAlignment="1">
      <alignment horizontal="left" vertical="center"/>
    </xf>
    <xf numFmtId="0" fontId="24" fillId="0" borderId="0" xfId="0" applyFont="1">
      <alignment vertical="center"/>
    </xf>
    <xf numFmtId="0" fontId="32" fillId="0" borderId="0" xfId="0" applyFont="1">
      <alignment vertical="center"/>
    </xf>
    <xf numFmtId="0" fontId="33" fillId="0" borderId="0" xfId="0" applyFont="1" applyAlignment="1">
      <alignment horizontal="left" vertical="center"/>
    </xf>
    <xf numFmtId="0" fontId="11" fillId="0" borderId="0" xfId="0" applyFont="1" applyAlignment="1">
      <alignment horizontal="center" vertical="center"/>
    </xf>
    <xf numFmtId="0" fontId="0" fillId="0" borderId="0" xfId="0" applyAlignment="1">
      <alignment vertical="center" wrapText="1"/>
    </xf>
    <xf numFmtId="0" fontId="26" fillId="0" borderId="0" xfId="0" applyFont="1" applyAlignment="1">
      <alignment horizontal="left" vertical="center" wrapText="1"/>
    </xf>
    <xf numFmtId="0" fontId="10" fillId="0" borderId="0" xfId="0" applyFont="1" applyAlignment="1">
      <alignment horizontal="left" vertical="center" wrapText="1"/>
    </xf>
    <xf numFmtId="0" fontId="29" fillId="0" borderId="0" xfId="0" applyFont="1" applyAlignment="1">
      <alignment horizontal="left" vertical="center"/>
    </xf>
    <xf numFmtId="0" fontId="4" fillId="0" borderId="0" xfId="0" applyFont="1">
      <alignment vertical="center"/>
    </xf>
    <xf numFmtId="0" fontId="31" fillId="0" borderId="0" xfId="0" applyFont="1" applyAlignment="1">
      <alignment horizontal="left" vertical="center"/>
    </xf>
    <xf numFmtId="0" fontId="29" fillId="0" borderId="0" xfId="0" applyFont="1" applyAlignment="1">
      <alignment horizontal="left" vertical="center" wrapText="1"/>
    </xf>
    <xf numFmtId="0" fontId="14" fillId="0" borderId="0" xfId="0" applyFont="1" applyAlignment="1">
      <alignment horizontal="left" vertical="center" wrapText="1"/>
    </xf>
    <xf numFmtId="0" fontId="23" fillId="0" borderId="0" xfId="0" applyFont="1" applyAlignment="1">
      <alignment horizontal="left" vertical="top"/>
    </xf>
    <xf numFmtId="0" fontId="29" fillId="0" borderId="0" xfId="0" applyFont="1" applyAlignment="1">
      <alignment horizontal="left" vertical="top" wrapText="1"/>
    </xf>
    <xf numFmtId="0" fontId="14" fillId="0" borderId="0" xfId="0" applyFont="1" applyAlignment="1">
      <alignment horizontal="left" vertical="top" wrapText="1"/>
    </xf>
    <xf numFmtId="0" fontId="21" fillId="0" borderId="0" xfId="0" applyFont="1" applyAlignment="1">
      <alignment horizontal="left" vertical="center" shrinkToFit="1"/>
    </xf>
    <xf numFmtId="0" fontId="32" fillId="0" borderId="0" xfId="0" applyFont="1" applyAlignment="1">
      <alignment horizontal="left" vertical="center" wrapText="1"/>
    </xf>
    <xf numFmtId="0" fontId="10" fillId="0" borderId="0" xfId="0" applyFont="1" applyAlignment="1">
      <alignment horizontal="center" vertical="center"/>
    </xf>
    <xf numFmtId="0" fontId="9" fillId="3" borderId="39"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3" borderId="65" xfId="0" applyFont="1" applyFill="1" applyBorder="1" applyAlignment="1">
      <alignment horizontal="center" vertical="center" wrapText="1"/>
    </xf>
    <xf numFmtId="0" fontId="32" fillId="0" borderId="0" xfId="0" applyFont="1" applyAlignment="1">
      <alignment horizontal="left" vertical="center"/>
    </xf>
    <xf numFmtId="0" fontId="0" fillId="5" borderId="0" xfId="0" applyFill="1">
      <alignment vertical="center"/>
    </xf>
    <xf numFmtId="0" fontId="13" fillId="5" borderId="0" xfId="0" applyFont="1" applyFill="1" applyAlignment="1"/>
    <xf numFmtId="0" fontId="9" fillId="5" borderId="0" xfId="0" applyFont="1" applyFill="1" applyAlignment="1"/>
    <xf numFmtId="0" fontId="2" fillId="5" borderId="0" xfId="0" applyFont="1" applyFill="1" applyAlignment="1"/>
    <xf numFmtId="0" fontId="2" fillId="5" borderId="0" xfId="0" applyFont="1" applyFill="1" applyAlignment="1">
      <alignment horizontal="right"/>
    </xf>
    <xf numFmtId="0" fontId="18" fillId="5" borderId="0" xfId="0" applyFont="1" applyFill="1" applyAlignment="1">
      <alignment horizontal="left" vertical="top"/>
    </xf>
    <xf numFmtId="0" fontId="0" fillId="5" borderId="0" xfId="0" applyFill="1" applyAlignment="1">
      <alignment horizontal="center" vertical="center"/>
    </xf>
    <xf numFmtId="0" fontId="15" fillId="5" borderId="0" xfId="0" applyFont="1" applyFill="1" applyAlignment="1">
      <alignment horizontal="left" vertical="center"/>
    </xf>
    <xf numFmtId="0" fontId="39" fillId="5" borderId="0" xfId="0" applyFont="1" applyFill="1" applyAlignment="1">
      <alignment vertical="center" wrapText="1"/>
    </xf>
    <xf numFmtId="0" fontId="32" fillId="5" borderId="0" xfId="0" applyFont="1" applyFill="1" applyAlignment="1">
      <alignment horizontal="left" vertical="center"/>
    </xf>
    <xf numFmtId="0" fontId="38" fillId="5" borderId="0" xfId="0" applyFont="1" applyFill="1" applyAlignment="1">
      <alignment horizontal="left" vertical="center"/>
    </xf>
    <xf numFmtId="0" fontId="19" fillId="5" borderId="0" xfId="0" applyFont="1" applyFill="1" applyAlignment="1">
      <alignment horizontal="left" vertical="center"/>
    </xf>
    <xf numFmtId="0" fontId="4" fillId="5" borderId="0" xfId="0" applyFont="1" applyFill="1">
      <alignment vertical="center"/>
    </xf>
    <xf numFmtId="0" fontId="6" fillId="5" borderId="0" xfId="0" applyFont="1" applyFill="1" applyAlignment="1">
      <alignment horizontal="left" vertical="top"/>
    </xf>
    <xf numFmtId="0" fontId="9" fillId="5" borderId="0" xfId="0" applyFont="1" applyFill="1" applyAlignment="1">
      <alignment horizontal="center" vertical="center" wrapText="1"/>
    </xf>
    <xf numFmtId="0" fontId="14" fillId="5" borderId="0" xfId="0" applyFont="1" applyFill="1" applyAlignment="1">
      <alignment horizontal="left" vertical="center"/>
    </xf>
    <xf numFmtId="0" fontId="34" fillId="5" borderId="0" xfId="0" applyFont="1" applyFill="1" applyAlignment="1">
      <alignment vertical="center" textRotation="255"/>
    </xf>
    <xf numFmtId="0" fontId="29" fillId="5" borderId="0" xfId="0" applyFont="1" applyFill="1" applyAlignment="1">
      <alignment horizontal="left" vertical="center"/>
    </xf>
    <xf numFmtId="0" fontId="29" fillId="5" borderId="0" xfId="0" applyFont="1" applyFill="1">
      <alignment vertical="center"/>
    </xf>
    <xf numFmtId="0" fontId="29" fillId="5" borderId="0" xfId="0" applyFont="1" applyFill="1" applyAlignment="1">
      <alignment horizontal="center" vertical="center"/>
    </xf>
    <xf numFmtId="0" fontId="32" fillId="5" borderId="0" xfId="0" applyFont="1" applyFill="1">
      <alignment vertical="center"/>
    </xf>
    <xf numFmtId="0" fontId="29" fillId="5" borderId="0" xfId="0" applyFont="1" applyFill="1" applyAlignment="1">
      <alignment horizontal="left" vertical="top"/>
    </xf>
    <xf numFmtId="0" fontId="8" fillId="5" borderId="0" xfId="0" applyFont="1" applyFill="1" applyAlignment="1">
      <alignment horizontal="left" vertical="top"/>
    </xf>
    <xf numFmtId="14" fontId="9" fillId="5" borderId="0" xfId="0" applyNumberFormat="1" applyFont="1" applyFill="1" applyAlignment="1"/>
    <xf numFmtId="49" fontId="34" fillId="5" borderId="0" xfId="0" applyNumberFormat="1" applyFont="1" applyFill="1" applyAlignment="1">
      <alignment vertical="center" textRotation="255" wrapText="1"/>
    </xf>
    <xf numFmtId="0" fontId="5" fillId="5" borderId="0" xfId="0" applyFont="1" applyFill="1" applyAlignment="1">
      <alignment vertical="center" textRotation="255" wrapText="1"/>
    </xf>
    <xf numFmtId="0" fontId="34" fillId="5" borderId="0" xfId="0" applyFont="1" applyFill="1">
      <alignment vertical="center"/>
    </xf>
    <xf numFmtId="0" fontId="16" fillId="5" borderId="0" xfId="0" applyFont="1" applyFill="1" applyAlignment="1">
      <alignment vertical="center" wrapText="1"/>
    </xf>
    <xf numFmtId="0" fontId="10" fillId="5" borderId="0" xfId="0" applyFont="1" applyFill="1" applyAlignment="1">
      <alignment vertical="center" wrapText="1"/>
    </xf>
    <xf numFmtId="0" fontId="12" fillId="5" borderId="0" xfId="0" applyFont="1" applyFill="1">
      <alignment vertical="center"/>
    </xf>
    <xf numFmtId="0" fontId="23" fillId="5" borderId="0" xfId="0" applyFont="1" applyFill="1" applyAlignment="1">
      <alignment vertical="center" wrapText="1"/>
    </xf>
    <xf numFmtId="0" fontId="40" fillId="5" borderId="0" xfId="0" applyFont="1" applyFill="1" applyAlignment="1">
      <alignment vertical="center" wrapText="1"/>
    </xf>
    <xf numFmtId="0" fontId="12" fillId="5" borderId="0" xfId="0" applyFont="1" applyFill="1" applyAlignment="1">
      <alignment vertical="center" wrapText="1"/>
    </xf>
    <xf numFmtId="0" fontId="29" fillId="5" borderId="0" xfId="0" applyFont="1" applyFill="1" applyAlignment="1">
      <alignment vertical="center" wrapText="1"/>
    </xf>
    <xf numFmtId="0" fontId="5" fillId="5" borderId="0" xfId="0" applyFont="1" applyFill="1">
      <alignment vertical="center"/>
    </xf>
    <xf numFmtId="0" fontId="11" fillId="5" borderId="0" xfId="0" applyFont="1" applyFill="1">
      <alignment vertical="center"/>
    </xf>
    <xf numFmtId="0" fontId="40" fillId="5" borderId="0" xfId="0" applyFont="1" applyFill="1">
      <alignment vertical="center"/>
    </xf>
    <xf numFmtId="0" fontId="16" fillId="5" borderId="0" xfId="0" applyFont="1" applyFill="1">
      <alignment vertical="center"/>
    </xf>
    <xf numFmtId="0" fontId="14" fillId="5" borderId="0" xfId="0" applyFont="1" applyFill="1">
      <alignment vertical="center"/>
    </xf>
    <xf numFmtId="49" fontId="34" fillId="5" borderId="0" xfId="0" applyNumberFormat="1" applyFont="1" applyFill="1">
      <alignment vertical="center"/>
    </xf>
    <xf numFmtId="0" fontId="15" fillId="5" borderId="0" xfId="0" applyFont="1" applyFill="1">
      <alignment vertical="center"/>
    </xf>
    <xf numFmtId="0" fontId="34" fillId="5" borderId="0" xfId="0" applyFont="1" applyFill="1" applyAlignment="1">
      <alignment vertical="center" textRotation="255" wrapText="1"/>
    </xf>
    <xf numFmtId="0" fontId="5" fillId="5" borderId="0" xfId="0" applyFont="1" applyFill="1" applyAlignment="1">
      <alignment vertical="center" textRotation="255"/>
    </xf>
    <xf numFmtId="0" fontId="35" fillId="5" borderId="0" xfId="0" applyFont="1" applyFill="1" applyAlignment="1">
      <alignment vertical="center" wrapText="1"/>
    </xf>
    <xf numFmtId="180" fontId="16" fillId="5" borderId="0" xfId="0" applyNumberFormat="1" applyFont="1" applyFill="1" applyAlignment="1">
      <alignment vertical="center" wrapText="1"/>
    </xf>
    <xf numFmtId="0" fontId="42" fillId="5" borderId="0" xfId="0" applyFont="1" applyFill="1" applyAlignment="1">
      <alignment vertical="center" wrapText="1"/>
    </xf>
    <xf numFmtId="176" fontId="36" fillId="5" borderId="0" xfId="1" applyNumberFormat="1" applyFont="1" applyFill="1" applyBorder="1" applyAlignment="1" applyProtection="1">
      <alignment vertical="center" wrapText="1"/>
      <protection hidden="1"/>
    </xf>
    <xf numFmtId="176" fontId="12" fillId="5" borderId="0" xfId="1" applyNumberFormat="1" applyFont="1" applyFill="1" applyBorder="1" applyAlignment="1" applyProtection="1">
      <alignment vertical="center" wrapText="1"/>
      <protection hidden="1"/>
    </xf>
    <xf numFmtId="178" fontId="39" fillId="5" borderId="0" xfId="1" applyNumberFormat="1" applyFont="1" applyFill="1" applyBorder="1" applyAlignment="1" applyProtection="1">
      <alignment vertical="center" wrapText="1"/>
      <protection hidden="1"/>
    </xf>
    <xf numFmtId="176" fontId="39" fillId="5" borderId="0" xfId="1" applyNumberFormat="1" applyFont="1" applyFill="1" applyBorder="1" applyAlignment="1" applyProtection="1">
      <alignment vertical="center" wrapText="1"/>
      <protection hidden="1"/>
    </xf>
    <xf numFmtId="0" fontId="12" fillId="5" borderId="0" xfId="0" applyFont="1" applyFill="1" applyAlignment="1">
      <alignment vertical="center" textRotation="255" wrapText="1"/>
    </xf>
    <xf numFmtId="0" fontId="16" fillId="5" borderId="0" xfId="0" applyFont="1" applyFill="1" applyAlignment="1">
      <alignment vertical="top" wrapText="1"/>
    </xf>
    <xf numFmtId="56" fontId="34" fillId="5" borderId="0" xfId="0" applyNumberFormat="1" applyFont="1" applyFill="1" applyAlignment="1">
      <alignment vertical="center" textRotation="255"/>
    </xf>
    <xf numFmtId="177" fontId="7" fillId="5" borderId="0" xfId="0" applyNumberFormat="1" applyFont="1" applyFill="1" applyAlignment="1">
      <alignment vertical="center" wrapText="1"/>
    </xf>
    <xf numFmtId="0" fontId="23" fillId="5" borderId="0" xfId="0" applyFont="1" applyFill="1">
      <alignment vertical="center"/>
    </xf>
    <xf numFmtId="0" fontId="7" fillId="5" borderId="0" xfId="0" applyFont="1" applyFill="1" applyAlignment="1">
      <alignment vertical="center" wrapText="1"/>
    </xf>
    <xf numFmtId="0" fontId="34" fillId="5" borderId="0" xfId="0" applyFont="1" applyFill="1" applyAlignment="1">
      <alignment vertical="center" wrapText="1"/>
    </xf>
    <xf numFmtId="0" fontId="21" fillId="5" borderId="0" xfId="0" applyFont="1" applyFill="1">
      <alignment vertical="center"/>
    </xf>
    <xf numFmtId="0" fontId="43" fillId="5" borderId="0" xfId="0" applyFont="1" applyFill="1">
      <alignment vertical="center"/>
    </xf>
    <xf numFmtId="0" fontId="25" fillId="5" borderId="0" xfId="0" applyFont="1" applyFill="1">
      <alignment vertical="center"/>
    </xf>
    <xf numFmtId="0" fontId="30" fillId="5" borderId="0" xfId="0" applyFont="1" applyFill="1">
      <alignment vertical="center"/>
    </xf>
    <xf numFmtId="0" fontId="21" fillId="5" borderId="0" xfId="0" applyFont="1" applyFill="1" applyAlignment="1">
      <alignment vertical="center" shrinkToFit="1"/>
    </xf>
    <xf numFmtId="0" fontId="37" fillId="5" borderId="0" xfId="0" applyFont="1" applyFill="1" applyAlignment="1">
      <alignment vertical="center" wrapText="1"/>
    </xf>
    <xf numFmtId="0" fontId="37" fillId="5" borderId="0" xfId="0" applyFont="1" applyFill="1" applyAlignment="1">
      <alignment vertical="center" shrinkToFit="1"/>
    </xf>
    <xf numFmtId="0" fontId="11" fillId="5" borderId="0" xfId="0" applyFont="1" applyFill="1" applyAlignment="1">
      <alignment vertical="center" wrapText="1"/>
    </xf>
    <xf numFmtId="0" fontId="5" fillId="5" borderId="0" xfId="0" applyFont="1" applyFill="1" applyAlignment="1">
      <alignment vertical="top" wrapText="1"/>
    </xf>
    <xf numFmtId="0" fontId="9" fillId="5" borderId="0" xfId="0" applyFont="1" applyFill="1" applyAlignment="1">
      <alignment vertical="center" wrapText="1"/>
    </xf>
    <xf numFmtId="0" fontId="20" fillId="5" borderId="0" xfId="0" applyFont="1" applyFill="1">
      <alignment vertical="center"/>
    </xf>
    <xf numFmtId="0" fontId="31" fillId="5" borderId="0" xfId="0" applyFont="1" applyFill="1">
      <alignment vertical="center"/>
    </xf>
    <xf numFmtId="0" fontId="14" fillId="5" borderId="0" xfId="0" applyFont="1" applyFill="1" applyAlignment="1">
      <alignment vertical="center" wrapText="1"/>
    </xf>
    <xf numFmtId="0" fontId="10" fillId="5" borderId="0" xfId="0" applyFont="1" applyFill="1" applyAlignment="1">
      <alignment vertical="top" wrapText="1"/>
    </xf>
    <xf numFmtId="0" fontId="32" fillId="5" borderId="0" xfId="0" applyFont="1" applyFill="1" applyAlignment="1">
      <alignment vertical="top" wrapText="1"/>
    </xf>
    <xf numFmtId="0" fontId="10" fillId="3" borderId="39" xfId="0" applyFont="1" applyFill="1" applyBorder="1" applyAlignment="1">
      <alignment horizontal="center" vertical="center" wrapText="1"/>
    </xf>
    <xf numFmtId="0" fontId="10" fillId="3" borderId="40" xfId="0" applyFont="1" applyFill="1" applyBorder="1" applyAlignment="1">
      <alignment horizontal="center" vertical="center" wrapText="1"/>
    </xf>
    <xf numFmtId="0" fontId="10" fillId="3" borderId="65" xfId="0" applyFont="1" applyFill="1" applyBorder="1" applyAlignment="1">
      <alignment horizontal="center" vertical="center" wrapText="1"/>
    </xf>
    <xf numFmtId="0" fontId="0" fillId="0" borderId="0" xfId="0" applyAlignment="1">
      <alignment vertical="center" shrinkToFit="1"/>
    </xf>
    <xf numFmtId="0" fontId="3" fillId="5" borderId="0" xfId="0" applyFont="1" applyFill="1" applyAlignment="1">
      <alignment horizontal="right"/>
    </xf>
    <xf numFmtId="0" fontId="32" fillId="5" borderId="0" xfId="0" applyFont="1" applyFill="1" applyAlignment="1">
      <alignment horizontal="center" vertical="center"/>
    </xf>
    <xf numFmtId="0" fontId="31" fillId="5" borderId="0" xfId="0" applyFont="1" applyFill="1" applyAlignment="1">
      <alignment horizontal="center" vertical="center" shrinkToFit="1"/>
    </xf>
    <xf numFmtId="0" fontId="10" fillId="5" borderId="0" xfId="0" applyFont="1" applyFill="1" applyAlignment="1">
      <alignment horizontal="center" vertical="center" shrinkToFit="1"/>
    </xf>
    <xf numFmtId="0" fontId="33" fillId="5" borderId="0" xfId="0" applyFont="1" applyFill="1" applyAlignment="1">
      <alignment horizontal="left" vertical="center"/>
    </xf>
    <xf numFmtId="0" fontId="11" fillId="5" borderId="0" xfId="0" applyFont="1" applyFill="1" applyAlignment="1">
      <alignment horizontal="center" vertical="center"/>
    </xf>
    <xf numFmtId="0" fontId="10" fillId="5" borderId="0" xfId="0" applyFont="1" applyFill="1" applyAlignment="1">
      <alignment horizontal="left" vertical="center" wrapText="1"/>
    </xf>
    <xf numFmtId="0" fontId="31" fillId="5" borderId="0" xfId="0" applyFont="1" applyFill="1" applyAlignment="1">
      <alignment horizontal="left" vertical="center"/>
    </xf>
    <xf numFmtId="0" fontId="23" fillId="5" borderId="0" xfId="0" applyFont="1" applyFill="1" applyAlignment="1">
      <alignment horizontal="left" vertical="top"/>
    </xf>
    <xf numFmtId="0" fontId="21" fillId="5" borderId="0" xfId="0" applyFont="1" applyFill="1" applyAlignment="1">
      <alignment horizontal="left" vertical="center" shrinkToFit="1"/>
    </xf>
    <xf numFmtId="0" fontId="32" fillId="5" borderId="0" xfId="0" applyFont="1" applyFill="1" applyAlignment="1">
      <alignment horizontal="left" vertical="center" wrapText="1"/>
    </xf>
    <xf numFmtId="0" fontId="10" fillId="5" borderId="0" xfId="0" applyFont="1" applyFill="1" applyAlignment="1">
      <alignment horizontal="center" vertical="center"/>
    </xf>
    <xf numFmtId="0" fontId="23" fillId="5" borderId="10" xfId="0" applyFont="1" applyFill="1" applyBorder="1" applyAlignment="1">
      <alignment vertical="center" wrapText="1"/>
    </xf>
    <xf numFmtId="41" fontId="11" fillId="5" borderId="10" xfId="0" applyNumberFormat="1" applyFont="1" applyFill="1" applyBorder="1" applyAlignment="1">
      <alignment horizontal="center" vertical="center" wrapText="1"/>
    </xf>
    <xf numFmtId="41" fontId="11" fillId="5" borderId="35" xfId="0" applyNumberFormat="1" applyFont="1" applyFill="1" applyBorder="1" applyAlignment="1">
      <alignment horizontal="center" vertical="center" wrapText="1"/>
    </xf>
    <xf numFmtId="0" fontId="0" fillId="7" borderId="0" xfId="0" applyFill="1" applyAlignment="1">
      <alignment horizontal="left" vertical="center"/>
    </xf>
    <xf numFmtId="0" fontId="0" fillId="7" borderId="0" xfId="0" applyFill="1">
      <alignment vertical="center"/>
    </xf>
    <xf numFmtId="0" fontId="0" fillId="7" borderId="0" xfId="0" applyFill="1" applyAlignment="1">
      <alignment horizontal="center" vertical="center"/>
    </xf>
    <xf numFmtId="0" fontId="4" fillId="7" borderId="0" xfId="0" applyFont="1" applyFill="1">
      <alignment vertical="center"/>
    </xf>
    <xf numFmtId="0" fontId="32" fillId="7" borderId="0" xfId="0" applyFont="1" applyFill="1">
      <alignment vertical="center"/>
    </xf>
    <xf numFmtId="49" fontId="0" fillId="9" borderId="26" xfId="0" applyNumberFormat="1" applyFill="1" applyBorder="1" applyAlignment="1">
      <alignment horizontal="center" vertical="center" shrinkToFit="1"/>
    </xf>
    <xf numFmtId="49" fontId="0" fillId="9" borderId="26" xfId="0" applyNumberFormat="1" applyFill="1" applyBorder="1" applyAlignment="1">
      <alignment horizontal="center" vertical="center"/>
    </xf>
    <xf numFmtId="0" fontId="0" fillId="9" borderId="26" xfId="0" applyFill="1" applyBorder="1" applyAlignment="1">
      <alignment vertical="center" shrinkToFit="1"/>
    </xf>
    <xf numFmtId="0" fontId="0" fillId="9" borderId="26" xfId="0" applyFill="1" applyBorder="1" applyAlignment="1">
      <alignment horizontal="center" vertical="center" shrinkToFit="1"/>
    </xf>
    <xf numFmtId="0" fontId="0" fillId="0" borderId="26" xfId="0" applyBorder="1">
      <alignment vertical="center"/>
    </xf>
    <xf numFmtId="0" fontId="0" fillId="0" borderId="26" xfId="0" applyBorder="1" applyAlignment="1">
      <alignment horizontal="center" vertical="center" shrinkToFit="1"/>
    </xf>
    <xf numFmtId="0" fontId="0" fillId="0" borderId="26" xfId="0" applyBorder="1" applyAlignment="1">
      <alignment horizontal="left" vertical="center"/>
    </xf>
    <xf numFmtId="0" fontId="0" fillId="0" borderId="26" xfId="0" applyBorder="1" applyAlignment="1">
      <alignment vertical="center" shrinkToFit="1"/>
    </xf>
    <xf numFmtId="0" fontId="0" fillId="0" borderId="26" xfId="0" applyBorder="1" applyAlignment="1">
      <alignment horizontal="right" vertical="center" shrinkToFit="1"/>
    </xf>
    <xf numFmtId="0" fontId="0" fillId="8" borderId="26" xfId="0" applyFill="1" applyBorder="1">
      <alignment vertical="center"/>
    </xf>
    <xf numFmtId="0" fontId="0" fillId="8" borderId="26" xfId="0" applyFill="1" applyBorder="1" applyAlignment="1">
      <alignment vertical="center" shrinkToFit="1"/>
    </xf>
    <xf numFmtId="0" fontId="0" fillId="9" borderId="88" xfId="0" applyFill="1" applyBorder="1" applyAlignment="1">
      <alignment horizontal="center" vertical="center"/>
    </xf>
    <xf numFmtId="0" fontId="0" fillId="9" borderId="89" xfId="0" applyFill="1" applyBorder="1" applyAlignment="1">
      <alignment horizontal="center" vertical="center"/>
    </xf>
    <xf numFmtId="0" fontId="0" fillId="0" borderId="88" xfId="0" applyBorder="1" applyAlignment="1">
      <alignment horizontal="center" vertical="center"/>
    </xf>
    <xf numFmtId="0" fontId="0" fillId="0" borderId="89" xfId="0" applyBorder="1" applyAlignment="1">
      <alignment horizontal="center" vertical="center"/>
    </xf>
    <xf numFmtId="0" fontId="0" fillId="0" borderId="88" xfId="0" applyBorder="1">
      <alignment vertical="center"/>
    </xf>
    <xf numFmtId="0" fontId="0" fillId="0" borderId="88" xfId="0" applyBorder="1" applyAlignment="1">
      <alignment horizontal="right" vertical="center"/>
    </xf>
    <xf numFmtId="49" fontId="0" fillId="0" borderId="88" xfId="0" applyNumberFormat="1" applyBorder="1" applyAlignment="1">
      <alignment horizontal="right" vertical="center" shrinkToFit="1"/>
    </xf>
    <xf numFmtId="0" fontId="0" fillId="8" borderId="88" xfId="0" applyFill="1" applyBorder="1">
      <alignment vertical="center"/>
    </xf>
    <xf numFmtId="0" fontId="0" fillId="8" borderId="89" xfId="0" applyFill="1" applyBorder="1" applyAlignment="1">
      <alignment horizontal="center" vertical="center"/>
    </xf>
    <xf numFmtId="0" fontId="0" fillId="8" borderId="88" xfId="0" applyFill="1" applyBorder="1" applyAlignment="1">
      <alignment horizontal="center" vertical="center"/>
    </xf>
    <xf numFmtId="49" fontId="0" fillId="0" borderId="88" xfId="0" applyNumberFormat="1" applyBorder="1" applyAlignment="1">
      <alignment vertical="center" shrinkToFit="1"/>
    </xf>
    <xf numFmtId="0" fontId="0" fillId="0" borderId="89" xfId="0" applyBorder="1">
      <alignment vertical="center"/>
    </xf>
    <xf numFmtId="0" fontId="32" fillId="5" borderId="87" xfId="0" applyFont="1" applyFill="1" applyBorder="1" applyAlignment="1" applyProtection="1">
      <alignment horizontal="left" vertical="center"/>
      <protection locked="0"/>
    </xf>
    <xf numFmtId="0" fontId="0" fillId="12" borderId="88" xfId="0" applyFill="1" applyBorder="1" applyAlignment="1">
      <alignment horizontal="right" vertical="center"/>
    </xf>
    <xf numFmtId="0" fontId="0" fillId="12" borderId="89" xfId="0" applyFill="1" applyBorder="1" applyAlignment="1">
      <alignment horizontal="center" vertical="center"/>
    </xf>
    <xf numFmtId="0" fontId="0" fillId="8" borderId="89" xfId="0" applyFill="1" applyBorder="1">
      <alignment vertical="center"/>
    </xf>
    <xf numFmtId="0" fontId="0" fillId="8" borderId="26" xfId="0" applyFill="1" applyBorder="1" applyAlignment="1">
      <alignment horizontal="left" vertical="center"/>
    </xf>
    <xf numFmtId="0" fontId="0" fillId="9" borderId="26" xfId="0" applyFill="1" applyBorder="1" applyAlignment="1">
      <alignment horizontal="center" vertical="center"/>
    </xf>
    <xf numFmtId="0" fontId="0" fillId="0" borderId="26" xfId="0" applyBorder="1" applyAlignment="1">
      <alignment horizontal="left" vertical="center" shrinkToFit="1"/>
    </xf>
    <xf numFmtId="0" fontId="0" fillId="0" borderId="0" xfId="0" applyAlignment="1">
      <alignment horizontal="center" vertical="center" shrinkToFit="1"/>
    </xf>
    <xf numFmtId="0" fontId="0" fillId="0" borderId="88" xfId="0" applyBorder="1" applyAlignment="1">
      <alignment horizontal="right" vertical="center" shrinkToFit="1"/>
    </xf>
    <xf numFmtId="0" fontId="0" fillId="0" borderId="26" xfId="0" applyBorder="1" applyAlignment="1">
      <alignment horizontal="center" vertical="center"/>
    </xf>
    <xf numFmtId="0" fontId="0" fillId="13" borderId="0" xfId="0" applyFill="1">
      <alignment vertical="center"/>
    </xf>
    <xf numFmtId="0" fontId="2" fillId="13" borderId="0" xfId="0" applyFont="1" applyFill="1">
      <alignment vertical="center"/>
    </xf>
    <xf numFmtId="0" fontId="0" fillId="14" borderId="0" xfId="0" applyFill="1" applyAlignment="1">
      <alignment horizontal="center" vertical="center"/>
    </xf>
    <xf numFmtId="0" fontId="0" fillId="13" borderId="0" xfId="0" applyFill="1" applyAlignment="1"/>
    <xf numFmtId="0" fontId="58" fillId="13" borderId="0" xfId="0" applyFont="1" applyFill="1" applyAlignment="1">
      <alignment horizontal="right"/>
    </xf>
    <xf numFmtId="0" fontId="58" fillId="13" borderId="0" xfId="0" applyFont="1" applyFill="1">
      <alignment vertical="center"/>
    </xf>
    <xf numFmtId="0" fontId="58" fillId="13" borderId="0" xfId="0" applyFont="1" applyFill="1" applyAlignment="1"/>
    <xf numFmtId="0" fontId="58" fillId="13" borderId="0" xfId="0" applyFont="1" applyFill="1" applyAlignment="1">
      <alignment shrinkToFit="1"/>
    </xf>
    <xf numFmtId="0" fontId="59" fillId="7" borderId="0" xfId="0" applyFont="1" applyFill="1" applyAlignment="1">
      <alignment horizontal="left" vertical="center"/>
    </xf>
    <xf numFmtId="0" fontId="59" fillId="7" borderId="0" xfId="0" applyFont="1" applyFill="1">
      <alignment vertical="center"/>
    </xf>
    <xf numFmtId="0" fontId="60" fillId="7" borderId="0" xfId="0" applyFont="1" applyFill="1">
      <alignment vertical="center"/>
    </xf>
    <xf numFmtId="0" fontId="61" fillId="7" borderId="0" xfId="0" applyFont="1" applyFill="1">
      <alignment vertical="center"/>
    </xf>
    <xf numFmtId="0" fontId="61" fillId="7" borderId="0" xfId="0" applyFont="1" applyFill="1" applyAlignment="1">
      <alignment horizontal="left" vertical="center"/>
    </xf>
    <xf numFmtId="0" fontId="62" fillId="7" borderId="0" xfId="0" applyFont="1" applyFill="1" applyAlignment="1">
      <alignment horizontal="left" vertical="center"/>
    </xf>
    <xf numFmtId="0" fontId="63" fillId="7" borderId="0" xfId="0" applyFont="1" applyFill="1">
      <alignment vertical="center"/>
    </xf>
    <xf numFmtId="0" fontId="61" fillId="7" borderId="0" xfId="0" applyFont="1" applyFill="1" applyAlignment="1">
      <alignment horizontal="center" vertical="center"/>
    </xf>
    <xf numFmtId="0" fontId="61" fillId="7" borderId="0" xfId="0" applyFont="1" applyFill="1" applyAlignment="1">
      <alignment vertical="center" wrapText="1"/>
    </xf>
    <xf numFmtId="0" fontId="62" fillId="7" borderId="0" xfId="0" applyFont="1" applyFill="1" applyAlignment="1">
      <alignment horizontal="left" vertical="center" wrapText="1"/>
    </xf>
    <xf numFmtId="0" fontId="64" fillId="7" borderId="0" xfId="0" applyFont="1" applyFill="1">
      <alignment vertical="center"/>
    </xf>
    <xf numFmtId="0" fontId="61" fillId="7" borderId="0" xfId="0" applyFont="1" applyFill="1" applyAlignment="1">
      <alignment horizontal="left" vertical="center" wrapText="1"/>
    </xf>
    <xf numFmtId="0" fontId="65" fillId="7" borderId="0" xfId="0" applyFont="1" applyFill="1" applyAlignment="1">
      <alignment horizontal="left" vertical="center" wrapText="1"/>
    </xf>
    <xf numFmtId="0" fontId="61" fillId="7" borderId="0" xfId="0" applyFont="1" applyFill="1" applyAlignment="1">
      <alignment horizontal="left" vertical="top" wrapText="1"/>
    </xf>
    <xf numFmtId="0" fontId="65" fillId="7" borderId="0" xfId="0" applyFont="1" applyFill="1" applyAlignment="1">
      <alignment horizontal="left" vertical="top" wrapText="1"/>
    </xf>
    <xf numFmtId="0" fontId="0" fillId="7" borderId="0" xfId="0" applyFill="1" applyAlignment="1"/>
    <xf numFmtId="0" fontId="58" fillId="7" borderId="0" xfId="0" applyFont="1" applyFill="1" applyAlignment="1"/>
    <xf numFmtId="0" fontId="58" fillId="7" borderId="0" xfId="0" applyFont="1" applyFill="1">
      <alignment vertical="center"/>
    </xf>
    <xf numFmtId="49" fontId="0" fillId="0" borderId="26" xfId="0" applyNumberFormat="1" applyBorder="1">
      <alignment vertical="center"/>
    </xf>
    <xf numFmtId="0" fontId="2" fillId="0" borderId="26" xfId="0" applyFont="1" applyBorder="1">
      <alignment vertical="center"/>
    </xf>
    <xf numFmtId="0" fontId="57" fillId="11" borderId="0" xfId="0" applyFont="1" applyFill="1" applyAlignment="1">
      <alignment horizontal="center" vertical="center"/>
    </xf>
    <xf numFmtId="56" fontId="34" fillId="3" borderId="77" xfId="0" applyNumberFormat="1" applyFont="1" applyFill="1" applyBorder="1" applyAlignment="1">
      <alignment horizontal="center" vertical="center" textRotation="255"/>
    </xf>
    <xf numFmtId="56" fontId="34" fillId="3" borderId="79" xfId="0" applyNumberFormat="1" applyFont="1" applyFill="1" applyBorder="1" applyAlignment="1">
      <alignment horizontal="center" vertical="center" textRotation="255"/>
    </xf>
    <xf numFmtId="56" fontId="34" fillId="3" borderId="80" xfId="0" applyNumberFormat="1" applyFont="1" applyFill="1" applyBorder="1" applyAlignment="1">
      <alignment horizontal="center" vertical="center" textRotation="255"/>
    </xf>
    <xf numFmtId="0" fontId="51" fillId="6" borderId="1" xfId="0" applyFont="1" applyFill="1" applyBorder="1" applyAlignment="1" applyProtection="1">
      <alignment horizontal="center" vertical="center" shrinkToFit="1"/>
      <protection locked="0"/>
    </xf>
    <xf numFmtId="0" fontId="51" fillId="6" borderId="3" xfId="0" applyFont="1" applyFill="1" applyBorder="1" applyAlignment="1" applyProtection="1">
      <alignment horizontal="center" vertical="center" shrinkToFit="1"/>
      <protection locked="0"/>
    </xf>
    <xf numFmtId="0" fontId="51" fillId="6" borderId="2" xfId="0" applyFont="1" applyFill="1" applyBorder="1" applyAlignment="1" applyProtection="1">
      <alignment horizontal="center" vertical="center" shrinkToFit="1"/>
      <protection locked="0"/>
    </xf>
    <xf numFmtId="0" fontId="51" fillId="6" borderId="11" xfId="0" applyFont="1" applyFill="1" applyBorder="1" applyAlignment="1" applyProtection="1">
      <alignment horizontal="center" vertical="center" shrinkToFit="1"/>
      <protection locked="0"/>
    </xf>
    <xf numFmtId="0" fontId="51" fillId="6" borderId="5" xfId="0" applyFont="1" applyFill="1" applyBorder="1" applyAlignment="1" applyProtection="1">
      <alignment horizontal="center" vertical="center" shrinkToFit="1"/>
      <protection locked="0"/>
    </xf>
    <xf numFmtId="0" fontId="51" fillId="6" borderId="13" xfId="0" applyFont="1" applyFill="1" applyBorder="1" applyAlignment="1" applyProtection="1">
      <alignment horizontal="center" vertical="center" shrinkToFit="1"/>
      <protection locked="0"/>
    </xf>
    <xf numFmtId="0" fontId="51" fillId="6" borderId="15" xfId="0" applyFont="1" applyFill="1" applyBorder="1" applyAlignment="1" applyProtection="1">
      <alignment horizontal="center" vertical="center" shrinkToFit="1"/>
      <protection locked="0"/>
    </xf>
    <xf numFmtId="0" fontId="51" fillId="6" borderId="0" xfId="0" applyFont="1" applyFill="1" applyAlignment="1" applyProtection="1">
      <alignment horizontal="center" vertical="center" shrinkToFit="1"/>
      <protection locked="0"/>
    </xf>
    <xf numFmtId="0" fontId="51" fillId="6" borderId="16" xfId="0" applyFont="1" applyFill="1" applyBorder="1" applyAlignment="1" applyProtection="1">
      <alignment horizontal="center" vertical="center" shrinkToFit="1"/>
      <protection locked="0"/>
    </xf>
    <xf numFmtId="0" fontId="51" fillId="6" borderId="12" xfId="0" applyFont="1" applyFill="1" applyBorder="1" applyAlignment="1" applyProtection="1">
      <alignment horizontal="center" vertical="center" shrinkToFit="1"/>
      <protection locked="0"/>
    </xf>
    <xf numFmtId="0" fontId="51" fillId="6" borderId="4" xfId="0" applyFont="1" applyFill="1" applyBorder="1" applyAlignment="1" applyProtection="1">
      <alignment horizontal="center" vertical="center" shrinkToFit="1"/>
      <protection locked="0"/>
    </xf>
    <xf numFmtId="0" fontId="51" fillId="6" borderId="14" xfId="0" applyFont="1" applyFill="1" applyBorder="1" applyAlignment="1" applyProtection="1">
      <alignment horizontal="center" vertical="center" shrinkToFit="1"/>
      <protection locked="0"/>
    </xf>
    <xf numFmtId="41" fontId="48" fillId="6" borderId="55" xfId="0" applyNumberFormat="1" applyFont="1" applyFill="1" applyBorder="1" applyAlignment="1">
      <alignment horizontal="center" vertical="center" wrapText="1"/>
    </xf>
    <xf numFmtId="41" fontId="48" fillId="6" borderId="81" xfId="0" applyNumberFormat="1" applyFont="1" applyFill="1" applyBorder="1" applyAlignment="1">
      <alignment horizontal="center" vertical="center" wrapText="1"/>
    </xf>
    <xf numFmtId="0" fontId="34" fillId="3" borderId="64" xfId="0" applyFont="1" applyFill="1" applyBorder="1" applyAlignment="1">
      <alignment horizontal="center" vertical="center" wrapText="1"/>
    </xf>
    <xf numFmtId="0" fontId="34" fillId="3" borderId="2" xfId="0" applyFont="1" applyFill="1" applyBorder="1" applyAlignment="1">
      <alignment horizontal="center" vertical="center" wrapText="1"/>
    </xf>
    <xf numFmtId="0" fontId="34" fillId="3" borderId="48" xfId="0" applyFont="1" applyFill="1" applyBorder="1" applyAlignment="1">
      <alignment horizontal="center" vertical="center" wrapText="1"/>
    </xf>
    <xf numFmtId="0" fontId="23" fillId="3" borderId="67" xfId="0" applyFont="1" applyFill="1" applyBorder="1" applyAlignment="1">
      <alignment horizontal="left" vertical="center" wrapText="1"/>
    </xf>
    <xf numFmtId="0" fontId="23" fillId="3" borderId="26" xfId="0" applyFont="1" applyFill="1" applyBorder="1" applyAlignment="1">
      <alignment horizontal="left" vertical="center" wrapText="1"/>
    </xf>
    <xf numFmtId="0" fontId="23" fillId="3" borderId="55" xfId="0" applyFont="1" applyFill="1" applyBorder="1" applyAlignment="1">
      <alignment horizontal="left" vertical="center" wrapText="1"/>
    </xf>
    <xf numFmtId="177" fontId="48" fillId="6" borderId="67" xfId="0" applyNumberFormat="1" applyFont="1" applyFill="1" applyBorder="1" applyAlignment="1">
      <alignment horizontal="center" vertical="center" wrapText="1"/>
    </xf>
    <xf numFmtId="177" fontId="48" fillId="6" borderId="78" xfId="0" applyNumberFormat="1" applyFont="1" applyFill="1" applyBorder="1" applyAlignment="1">
      <alignment horizontal="center" vertical="center" wrapText="1"/>
    </xf>
    <xf numFmtId="177" fontId="48" fillId="6" borderId="26" xfId="0" applyNumberFormat="1" applyFont="1" applyFill="1" applyBorder="1" applyAlignment="1">
      <alignment horizontal="center" vertical="center" wrapText="1"/>
    </xf>
    <xf numFmtId="177" fontId="48" fillId="6" borderId="70" xfId="0" applyNumberFormat="1" applyFont="1" applyFill="1" applyBorder="1" applyAlignment="1">
      <alignment horizontal="center" vertical="center" wrapText="1"/>
    </xf>
    <xf numFmtId="177" fontId="48" fillId="6" borderId="55" xfId="0" applyNumberFormat="1" applyFont="1" applyFill="1" applyBorder="1" applyAlignment="1">
      <alignment horizontal="center" vertical="center" wrapText="1"/>
    </xf>
    <xf numFmtId="177" fontId="48" fillId="6" borderId="81" xfId="0" applyNumberFormat="1" applyFont="1" applyFill="1" applyBorder="1" applyAlignment="1">
      <alignment horizontal="center" vertical="center" wrapText="1"/>
    </xf>
    <xf numFmtId="0" fontId="34" fillId="3" borderId="67" xfId="0" applyFont="1" applyFill="1" applyBorder="1" applyAlignment="1">
      <alignment horizontal="center" vertical="center"/>
    </xf>
    <xf numFmtId="0" fontId="34" fillId="3" borderId="26" xfId="0" applyFont="1" applyFill="1" applyBorder="1" applyAlignment="1">
      <alignment horizontal="center" vertical="center"/>
    </xf>
    <xf numFmtId="0" fontId="34" fillId="3" borderId="55" xfId="0" applyFont="1" applyFill="1" applyBorder="1" applyAlignment="1">
      <alignment horizontal="center" vertical="center"/>
    </xf>
    <xf numFmtId="0" fontId="50" fillId="6" borderId="84" xfId="0" applyFont="1" applyFill="1" applyBorder="1" applyAlignment="1" applyProtection="1">
      <alignment horizontal="center" vertical="center" wrapText="1"/>
      <protection locked="0"/>
    </xf>
    <xf numFmtId="0" fontId="50" fillId="6" borderId="85" xfId="0" applyFont="1" applyFill="1" applyBorder="1" applyAlignment="1" applyProtection="1">
      <alignment horizontal="center" vertical="center" wrapText="1"/>
      <protection locked="0"/>
    </xf>
    <xf numFmtId="0" fontId="50" fillId="6" borderId="86" xfId="0" applyFont="1" applyFill="1" applyBorder="1" applyAlignment="1" applyProtection="1">
      <alignment horizontal="center" vertical="center" wrapText="1"/>
      <protection locked="0"/>
    </xf>
    <xf numFmtId="0" fontId="50" fillId="6" borderId="5" xfId="0" applyFont="1" applyFill="1" applyBorder="1" applyAlignment="1">
      <alignment horizontal="left" vertical="center" wrapText="1"/>
    </xf>
    <xf numFmtId="0" fontId="50" fillId="6" borderId="0" xfId="0" applyFont="1" applyFill="1" applyAlignment="1">
      <alignment horizontal="left" vertical="center" wrapText="1"/>
    </xf>
    <xf numFmtId="0" fontId="50" fillId="6" borderId="4" xfId="0" applyFont="1" applyFill="1" applyBorder="1" applyAlignment="1">
      <alignment horizontal="left" vertical="center" wrapText="1"/>
    </xf>
    <xf numFmtId="14" fontId="9" fillId="5" borderId="0" xfId="0" applyNumberFormat="1" applyFont="1" applyFill="1" applyAlignment="1">
      <alignment horizontal="center"/>
    </xf>
    <xf numFmtId="49" fontId="34" fillId="3" borderId="27" xfId="0" applyNumberFormat="1" applyFont="1" applyFill="1" applyBorder="1" applyAlignment="1">
      <alignment horizontal="center" vertical="center" textRotation="255" wrapText="1"/>
    </xf>
    <xf numFmtId="49" fontId="34" fillId="3" borderId="9" xfId="0" applyNumberFormat="1" applyFont="1" applyFill="1" applyBorder="1" applyAlignment="1">
      <alignment horizontal="center" vertical="center" textRotation="255" wrapText="1"/>
    </xf>
    <xf numFmtId="49" fontId="34" fillId="3" borderId="25" xfId="0" applyNumberFormat="1" applyFont="1" applyFill="1" applyBorder="1" applyAlignment="1">
      <alignment horizontal="center" vertical="center" textRotation="255" wrapText="1"/>
    </xf>
    <xf numFmtId="0" fontId="5" fillId="3" borderId="23" xfId="0" applyFont="1" applyFill="1" applyBorder="1" applyAlignment="1">
      <alignment horizontal="center" vertical="center" textRotation="255" wrapText="1"/>
    </xf>
    <xf numFmtId="0" fontId="5" fillId="3" borderId="21" xfId="0" applyFont="1" applyFill="1" applyBorder="1" applyAlignment="1">
      <alignment horizontal="center" vertical="center" textRotation="255" wrapText="1"/>
    </xf>
    <xf numFmtId="0" fontId="5" fillId="3" borderId="22" xfId="0" applyFont="1" applyFill="1" applyBorder="1" applyAlignment="1">
      <alignment horizontal="center" vertical="center" textRotation="255" wrapText="1"/>
    </xf>
    <xf numFmtId="0" fontId="5" fillId="3" borderId="15" xfId="0" applyFont="1" applyFill="1" applyBorder="1" applyAlignment="1">
      <alignment horizontal="center" vertical="center" textRotation="255" wrapText="1"/>
    </xf>
    <xf numFmtId="0" fontId="5" fillId="3" borderId="0" xfId="0" applyFont="1" applyFill="1" applyAlignment="1">
      <alignment horizontal="center" vertical="center" textRotation="255" wrapText="1"/>
    </xf>
    <xf numFmtId="0" fontId="5" fillId="3" borderId="16" xfId="0" applyFont="1" applyFill="1" applyBorder="1" applyAlignment="1">
      <alignment horizontal="center" vertical="center" textRotation="255" wrapText="1"/>
    </xf>
    <xf numFmtId="0" fontId="5" fillId="3" borderId="19" xfId="0" applyFont="1" applyFill="1" applyBorder="1" applyAlignment="1">
      <alignment horizontal="center" vertical="center" textRotation="255" wrapText="1"/>
    </xf>
    <xf numFmtId="0" fontId="5" fillId="3" borderId="10" xfId="0" applyFont="1" applyFill="1" applyBorder="1" applyAlignment="1">
      <alignment horizontal="center" vertical="center" textRotation="255" wrapText="1"/>
    </xf>
    <xf numFmtId="0" fontId="5" fillId="3" borderId="20" xfId="0" applyFont="1" applyFill="1" applyBorder="1" applyAlignment="1">
      <alignment horizontal="center" vertical="center" textRotation="255" wrapText="1"/>
    </xf>
    <xf numFmtId="0" fontId="40" fillId="0" borderId="61" xfId="0" applyFont="1" applyBorder="1" applyAlignment="1" applyProtection="1">
      <alignment horizontal="center" vertical="center" wrapText="1"/>
      <protection locked="0"/>
    </xf>
    <xf numFmtId="0" fontId="40" fillId="0" borderId="28" xfId="0" applyFont="1" applyBorder="1" applyAlignment="1" applyProtection="1">
      <alignment horizontal="center" vertical="center" wrapText="1"/>
      <protection locked="0"/>
    </xf>
    <xf numFmtId="0" fontId="40" fillId="0" borderId="64" xfId="0" applyFont="1" applyBorder="1" applyAlignment="1" applyProtection="1">
      <alignment horizontal="center" vertical="center" wrapText="1"/>
      <protection locked="0"/>
    </xf>
    <xf numFmtId="0" fontId="34" fillId="3" borderId="11" xfId="0" applyFont="1" applyFill="1" applyBorder="1" applyAlignment="1">
      <alignment horizontal="center" vertical="center"/>
    </xf>
    <xf numFmtId="0" fontId="34" fillId="3" borderId="5" xfId="0" applyFont="1" applyFill="1" applyBorder="1" applyAlignment="1">
      <alignment horizontal="center" vertical="center"/>
    </xf>
    <xf numFmtId="0" fontId="34" fillId="3" borderId="13" xfId="0" applyFont="1" applyFill="1" applyBorder="1" applyAlignment="1">
      <alignment horizontal="center" vertical="center"/>
    </xf>
    <xf numFmtId="0" fontId="34" fillId="3" borderId="15" xfId="0" applyFont="1" applyFill="1" applyBorder="1" applyAlignment="1">
      <alignment horizontal="center" vertical="center"/>
    </xf>
    <xf numFmtId="0" fontId="34" fillId="3" borderId="0" xfId="0" applyFont="1" applyFill="1" applyAlignment="1">
      <alignment horizontal="center" vertical="center"/>
    </xf>
    <xf numFmtId="0" fontId="34" fillId="3" borderId="16" xfId="0" applyFont="1" applyFill="1" applyBorder="1" applyAlignment="1">
      <alignment horizontal="center" vertical="center"/>
    </xf>
    <xf numFmtId="0" fontId="32" fillId="0" borderId="12" xfId="0" applyFont="1" applyBorder="1" applyAlignment="1">
      <alignment horizontal="center" vertical="center"/>
    </xf>
    <xf numFmtId="0" fontId="32" fillId="0" borderId="4" xfId="0" applyFont="1" applyBorder="1" applyAlignment="1">
      <alignment horizontal="center" vertical="center"/>
    </xf>
    <xf numFmtId="0" fontId="32" fillId="0" borderId="14" xfId="0" applyFont="1" applyBorder="1" applyAlignment="1">
      <alignment horizontal="center" vertical="center"/>
    </xf>
    <xf numFmtId="0" fontId="34" fillId="3" borderId="41" xfId="0" applyFont="1" applyFill="1" applyBorder="1" applyAlignment="1">
      <alignment horizontal="center" vertical="center"/>
    </xf>
    <xf numFmtId="0" fontId="34" fillId="3" borderId="30" xfId="0" applyFont="1" applyFill="1" applyBorder="1" applyAlignment="1">
      <alignment horizontal="center" vertical="center"/>
    </xf>
    <xf numFmtId="0" fontId="34" fillId="3" borderId="50" xfId="0" applyFont="1" applyFill="1" applyBorder="1" applyAlignment="1">
      <alignment horizontal="center" vertical="center"/>
    </xf>
    <xf numFmtId="0" fontId="34" fillId="3" borderId="43" xfId="0" applyFont="1" applyFill="1" applyBorder="1" applyAlignment="1">
      <alignment horizontal="center" vertical="center"/>
    </xf>
    <xf numFmtId="0" fontId="34" fillId="3" borderId="44" xfId="0" applyFont="1" applyFill="1" applyBorder="1" applyAlignment="1">
      <alignment horizontal="center" vertical="center"/>
    </xf>
    <xf numFmtId="0" fontId="34" fillId="3" borderId="60" xfId="0" applyFont="1" applyFill="1" applyBorder="1" applyAlignment="1">
      <alignment horizontal="center" vertical="center"/>
    </xf>
    <xf numFmtId="0" fontId="50" fillId="6" borderId="5" xfId="0" applyFont="1" applyFill="1" applyBorder="1" applyAlignment="1">
      <alignment horizontal="left" vertical="center"/>
    </xf>
    <xf numFmtId="0" fontId="50" fillId="6" borderId="13" xfId="0" applyFont="1" applyFill="1" applyBorder="1" applyAlignment="1">
      <alignment horizontal="left" vertical="center"/>
    </xf>
    <xf numFmtId="0" fontId="50" fillId="6" borderId="0" xfId="0" applyFont="1" applyFill="1" applyAlignment="1">
      <alignment horizontal="left" vertical="center"/>
    </xf>
    <xf numFmtId="0" fontId="50" fillId="6" borderId="16" xfId="0" applyFont="1" applyFill="1" applyBorder="1" applyAlignment="1">
      <alignment horizontal="left" vertical="center"/>
    </xf>
    <xf numFmtId="0" fontId="50" fillId="6" borderId="4" xfId="0" applyFont="1" applyFill="1" applyBorder="1" applyAlignment="1">
      <alignment horizontal="left" vertical="center"/>
    </xf>
    <xf numFmtId="0" fontId="50" fillId="6" borderId="14" xfId="0" applyFont="1" applyFill="1" applyBorder="1" applyAlignment="1">
      <alignment horizontal="left" vertical="center"/>
    </xf>
    <xf numFmtId="0" fontId="50" fillId="6" borderId="84" xfId="0" applyFont="1" applyFill="1" applyBorder="1" applyAlignment="1" applyProtection="1">
      <alignment horizontal="center" vertical="center"/>
      <protection locked="0"/>
    </xf>
    <xf numFmtId="0" fontId="50" fillId="6" borderId="85" xfId="0" applyFont="1" applyFill="1" applyBorder="1" applyAlignment="1" applyProtection="1">
      <alignment horizontal="center" vertical="center"/>
      <protection locked="0"/>
    </xf>
    <xf numFmtId="0" fontId="50" fillId="6" borderId="86" xfId="0" applyFont="1" applyFill="1" applyBorder="1" applyAlignment="1" applyProtection="1">
      <alignment horizontal="center" vertical="center"/>
      <protection locked="0"/>
    </xf>
    <xf numFmtId="0" fontId="34" fillId="3" borderId="1" xfId="0" applyFont="1" applyFill="1" applyBorder="1" applyAlignment="1">
      <alignment horizontal="center" vertical="center"/>
    </xf>
    <xf numFmtId="0" fontId="34" fillId="3" borderId="3" xfId="0" applyFont="1" applyFill="1" applyBorder="1" applyAlignment="1">
      <alignment horizontal="center" vertical="center"/>
    </xf>
    <xf numFmtId="0" fontId="34" fillId="3" borderId="7" xfId="0" applyFont="1" applyFill="1" applyBorder="1" applyAlignment="1">
      <alignment horizontal="center" vertical="center"/>
    </xf>
    <xf numFmtId="0" fontId="34" fillId="3" borderId="2" xfId="0" applyFont="1" applyFill="1" applyBorder="1" applyAlignment="1">
      <alignment horizontal="center" vertical="center"/>
    </xf>
    <xf numFmtId="0" fontId="51" fillId="6" borderId="32" xfId="0" applyFont="1" applyFill="1" applyBorder="1" applyAlignment="1">
      <alignment horizontal="center" vertical="center"/>
    </xf>
    <xf numFmtId="0" fontId="51" fillId="6" borderId="33" xfId="0" applyFont="1" applyFill="1" applyBorder="1" applyAlignment="1">
      <alignment horizontal="center" vertical="center"/>
    </xf>
    <xf numFmtId="0" fontId="48" fillId="6" borderId="5" xfId="0" applyFont="1" applyFill="1" applyBorder="1" applyAlignment="1" applyProtection="1">
      <alignment horizontal="right" vertical="center" wrapText="1"/>
      <protection locked="0"/>
    </xf>
    <xf numFmtId="0" fontId="48" fillId="6" borderId="4" xfId="0" applyFont="1" applyFill="1" applyBorder="1" applyAlignment="1" applyProtection="1">
      <alignment horizontal="right" vertical="center" wrapText="1"/>
      <protection locked="0"/>
    </xf>
    <xf numFmtId="0" fontId="50" fillId="6" borderId="13" xfId="0" applyFont="1" applyFill="1" applyBorder="1" applyAlignment="1">
      <alignment horizontal="center" vertical="center" wrapText="1"/>
    </xf>
    <xf numFmtId="0" fontId="50" fillId="6" borderId="14" xfId="0" applyFont="1" applyFill="1" applyBorder="1" applyAlignment="1">
      <alignment horizontal="center" vertical="center" wrapText="1"/>
    </xf>
    <xf numFmtId="0" fontId="52" fillId="6" borderId="6" xfId="0" applyFont="1" applyFill="1" applyBorder="1" applyAlignment="1">
      <alignment horizontal="center" vertical="center" wrapText="1"/>
    </xf>
    <xf numFmtId="0" fontId="52" fillId="6" borderId="8" xfId="0" applyFont="1" applyFill="1" applyBorder="1" applyAlignment="1">
      <alignment horizontal="center" vertical="center" wrapText="1"/>
    </xf>
    <xf numFmtId="0" fontId="23" fillId="3" borderId="5" xfId="0" applyFont="1" applyFill="1" applyBorder="1" applyAlignment="1">
      <alignment horizontal="center" vertical="center" wrapText="1"/>
    </xf>
    <xf numFmtId="0" fontId="23" fillId="3" borderId="13" xfId="0" applyFont="1" applyFill="1" applyBorder="1" applyAlignment="1">
      <alignment horizontal="center" vertical="center" wrapText="1"/>
    </xf>
    <xf numFmtId="0" fontId="23" fillId="3" borderId="12" xfId="0" applyFont="1" applyFill="1" applyBorder="1" applyAlignment="1">
      <alignment horizontal="center" vertical="center" wrapText="1"/>
    </xf>
    <xf numFmtId="0" fontId="23" fillId="3" borderId="4" xfId="0" applyFont="1" applyFill="1" applyBorder="1" applyAlignment="1">
      <alignment horizontal="center" vertical="center" wrapText="1"/>
    </xf>
    <xf numFmtId="0" fontId="23" fillId="3" borderId="8" xfId="0" applyFont="1" applyFill="1" applyBorder="1" applyAlignment="1">
      <alignment horizontal="center" vertical="center" wrapText="1"/>
    </xf>
    <xf numFmtId="0" fontId="48" fillId="6" borderId="43" xfId="0" applyFont="1" applyFill="1" applyBorder="1" applyAlignment="1" applyProtection="1">
      <alignment horizontal="right" vertical="center"/>
      <protection locked="0"/>
    </xf>
    <xf numFmtId="0" fontId="48" fillId="6" borderId="44" xfId="0" applyFont="1" applyFill="1" applyBorder="1" applyAlignment="1" applyProtection="1">
      <alignment horizontal="right" vertical="center"/>
      <protection locked="0"/>
    </xf>
    <xf numFmtId="0" fontId="51" fillId="6" borderId="44" xfId="0" applyFont="1" applyFill="1" applyBorder="1" applyAlignment="1">
      <alignment horizontal="center" vertical="center"/>
    </xf>
    <xf numFmtId="0" fontId="51" fillId="6" borderId="45" xfId="0" applyFont="1" applyFill="1" applyBorder="1" applyAlignment="1">
      <alignment horizontal="center" vertical="center"/>
    </xf>
    <xf numFmtId="0" fontId="48" fillId="6" borderId="41" xfId="0" applyFont="1" applyFill="1" applyBorder="1" applyAlignment="1" applyProtection="1">
      <alignment horizontal="right" vertical="center"/>
      <protection locked="0"/>
    </xf>
    <xf numFmtId="0" fontId="48" fillId="6" borderId="30" xfId="0" applyFont="1" applyFill="1" applyBorder="1" applyAlignment="1" applyProtection="1">
      <alignment horizontal="right" vertical="center"/>
      <protection locked="0"/>
    </xf>
    <xf numFmtId="0" fontId="51" fillId="6" borderId="30" xfId="0" applyFont="1" applyFill="1" applyBorder="1" applyAlignment="1">
      <alignment horizontal="center" vertical="center"/>
    </xf>
    <xf numFmtId="0" fontId="51" fillId="6" borderId="31" xfId="0" applyFont="1" applyFill="1" applyBorder="1" applyAlignment="1">
      <alignment horizontal="center" vertical="center"/>
    </xf>
    <xf numFmtId="0" fontId="34" fillId="3" borderId="42" xfId="0" applyFont="1" applyFill="1" applyBorder="1" applyAlignment="1">
      <alignment horizontal="center" vertical="center"/>
    </xf>
    <xf numFmtId="0" fontId="34" fillId="3" borderId="32" xfId="0" applyFont="1" applyFill="1" applyBorder="1" applyAlignment="1">
      <alignment horizontal="center" vertical="center"/>
    </xf>
    <xf numFmtId="0" fontId="34" fillId="3" borderId="52" xfId="0" applyFont="1" applyFill="1" applyBorder="1" applyAlignment="1">
      <alignment horizontal="center" vertical="center"/>
    </xf>
    <xf numFmtId="0" fontId="48" fillId="6" borderId="42" xfId="0" applyFont="1" applyFill="1" applyBorder="1" applyAlignment="1" applyProtection="1">
      <alignment horizontal="right" vertical="center"/>
      <protection locked="0"/>
    </xf>
    <xf numFmtId="0" fontId="48" fillId="6" borderId="32" xfId="0" applyFont="1" applyFill="1" applyBorder="1" applyAlignment="1" applyProtection="1">
      <alignment horizontal="right" vertical="center"/>
      <protection locked="0"/>
    </xf>
    <xf numFmtId="0" fontId="34" fillId="3" borderId="19" xfId="0" applyFont="1" applyFill="1" applyBorder="1" applyAlignment="1">
      <alignment horizontal="center" vertical="center"/>
    </xf>
    <xf numFmtId="0" fontId="34" fillId="3" borderId="10" xfId="0" applyFont="1" applyFill="1" applyBorder="1" applyAlignment="1">
      <alignment horizontal="center" vertical="center"/>
    </xf>
    <xf numFmtId="0" fontId="34" fillId="3" borderId="20" xfId="0" applyFont="1" applyFill="1" applyBorder="1" applyAlignment="1">
      <alignment horizontal="center" vertical="center"/>
    </xf>
    <xf numFmtId="49" fontId="34" fillId="3" borderId="1" xfId="0" applyNumberFormat="1" applyFont="1" applyFill="1" applyBorder="1" applyAlignment="1">
      <alignment horizontal="center" vertical="center"/>
    </xf>
    <xf numFmtId="49" fontId="34" fillId="3" borderId="3" xfId="0" applyNumberFormat="1" applyFont="1" applyFill="1" applyBorder="1" applyAlignment="1">
      <alignment horizontal="center" vertical="center"/>
    </xf>
    <xf numFmtId="49" fontId="34" fillId="3" borderId="2" xfId="0" applyNumberFormat="1" applyFont="1" applyFill="1" applyBorder="1" applyAlignment="1">
      <alignment horizontal="center" vertical="center"/>
    </xf>
    <xf numFmtId="0" fontId="48" fillId="6" borderId="1" xfId="0" applyFont="1" applyFill="1" applyBorder="1" applyAlignment="1" applyProtection="1">
      <alignment horizontal="right" vertical="center"/>
      <protection locked="0"/>
    </xf>
    <xf numFmtId="0" fontId="48" fillId="6" borderId="3" xfId="0" applyFont="1" applyFill="1" applyBorder="1" applyAlignment="1" applyProtection="1">
      <alignment horizontal="right" vertical="center"/>
      <protection locked="0"/>
    </xf>
    <xf numFmtId="0" fontId="51" fillId="6" borderId="3" xfId="0" applyFont="1" applyFill="1" applyBorder="1" applyAlignment="1">
      <alignment horizontal="center" vertical="center"/>
    </xf>
    <xf numFmtId="0" fontId="51" fillId="6" borderId="7" xfId="0" applyFont="1" applyFill="1" applyBorder="1" applyAlignment="1">
      <alignment horizontal="center" vertical="center"/>
    </xf>
    <xf numFmtId="0" fontId="34" fillId="3" borderId="47" xfId="0" applyFont="1" applyFill="1" applyBorder="1" applyAlignment="1">
      <alignment horizontal="center" vertical="center"/>
    </xf>
    <xf numFmtId="0" fontId="34" fillId="3" borderId="46" xfId="0" applyFont="1" applyFill="1" applyBorder="1" applyAlignment="1">
      <alignment horizontal="center" vertical="center"/>
    </xf>
    <xf numFmtId="0" fontId="34" fillId="3" borderId="48" xfId="0" applyFont="1" applyFill="1" applyBorder="1" applyAlignment="1">
      <alignment horizontal="center" vertical="center"/>
    </xf>
    <xf numFmtId="49" fontId="34" fillId="3" borderId="47" xfId="0" applyNumberFormat="1" applyFont="1" applyFill="1" applyBorder="1" applyAlignment="1">
      <alignment horizontal="center" vertical="center"/>
    </xf>
    <xf numFmtId="49" fontId="34" fillId="3" borderId="46" xfId="0" applyNumberFormat="1" applyFont="1" applyFill="1" applyBorder="1" applyAlignment="1">
      <alignment horizontal="center" vertical="center"/>
    </xf>
    <xf numFmtId="49" fontId="34" fillId="3" borderId="48" xfId="0" applyNumberFormat="1" applyFont="1" applyFill="1" applyBorder="1" applyAlignment="1">
      <alignment horizontal="center" vertical="center"/>
    </xf>
    <xf numFmtId="0" fontId="48" fillId="6" borderId="47" xfId="0" applyFont="1" applyFill="1" applyBorder="1" applyAlignment="1" applyProtection="1">
      <alignment horizontal="right" vertical="center"/>
      <protection locked="0"/>
    </xf>
    <xf numFmtId="0" fontId="48" fillId="6" borderId="46" xfId="0" applyFont="1" applyFill="1" applyBorder="1" applyAlignment="1" applyProtection="1">
      <alignment horizontal="right" vertical="center"/>
      <protection locked="0"/>
    </xf>
    <xf numFmtId="0" fontId="51" fillId="6" borderId="46" xfId="0" applyFont="1" applyFill="1" applyBorder="1" applyAlignment="1">
      <alignment horizontal="center" vertical="center"/>
    </xf>
    <xf numFmtId="0" fontId="51" fillId="6" borderId="49" xfId="0" applyFont="1" applyFill="1" applyBorder="1" applyAlignment="1">
      <alignment horizontal="center" vertical="center"/>
    </xf>
    <xf numFmtId="0" fontId="15" fillId="2" borderId="56"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4" xfId="0" applyFont="1" applyFill="1" applyBorder="1" applyAlignment="1">
      <alignment horizontal="left" vertical="center"/>
    </xf>
    <xf numFmtId="0" fontId="34" fillId="3" borderId="9" xfId="0" applyFont="1" applyFill="1" applyBorder="1" applyAlignment="1">
      <alignment horizontal="center" vertical="center" textRotation="255" wrapText="1"/>
    </xf>
    <xf numFmtId="0" fontId="34" fillId="3" borderId="9" xfId="0" applyFont="1" applyFill="1" applyBorder="1" applyAlignment="1">
      <alignment horizontal="center" vertical="center" textRotation="255"/>
    </xf>
    <xf numFmtId="0" fontId="34" fillId="3" borderId="25" xfId="0" applyFont="1" applyFill="1" applyBorder="1" applyAlignment="1">
      <alignment horizontal="center" vertical="center" textRotation="255"/>
    </xf>
    <xf numFmtId="0" fontId="35" fillId="3" borderId="1" xfId="0" applyFont="1" applyFill="1" applyBorder="1" applyAlignment="1">
      <alignment horizontal="center" vertical="center" wrapText="1"/>
    </xf>
    <xf numFmtId="0" fontId="35" fillId="3" borderId="3" xfId="0" applyFont="1" applyFill="1" applyBorder="1" applyAlignment="1">
      <alignment horizontal="center" vertical="center" wrapText="1"/>
    </xf>
    <xf numFmtId="0" fontId="35" fillId="3" borderId="7" xfId="0" applyFont="1" applyFill="1" applyBorder="1" applyAlignment="1">
      <alignment horizontal="center" vertical="center" wrapText="1"/>
    </xf>
    <xf numFmtId="0" fontId="5" fillId="3" borderId="26" xfId="0" applyFont="1" applyFill="1" applyBorder="1" applyAlignment="1">
      <alignment horizontal="center" vertical="center" textRotation="255"/>
    </xf>
    <xf numFmtId="0" fontId="5" fillId="3" borderId="55" xfId="0" applyFont="1" applyFill="1" applyBorder="1" applyAlignment="1">
      <alignment horizontal="center" vertical="center" textRotation="255"/>
    </xf>
    <xf numFmtId="0" fontId="12" fillId="3" borderId="26" xfId="0" applyFont="1" applyFill="1" applyBorder="1" applyAlignment="1">
      <alignment horizontal="center" vertical="center" wrapText="1"/>
    </xf>
    <xf numFmtId="0" fontId="12" fillId="3" borderId="55"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26" xfId="0" applyFont="1" applyFill="1" applyBorder="1" applyAlignment="1">
      <alignment horizontal="center" vertical="center"/>
    </xf>
    <xf numFmtId="0" fontId="42" fillId="3" borderId="11" xfId="0" applyFont="1" applyFill="1" applyBorder="1" applyAlignment="1">
      <alignment horizontal="center" vertical="center" wrapText="1"/>
    </xf>
    <xf numFmtId="0" fontId="42" fillId="3" borderId="12"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3" borderId="20" xfId="0" applyFont="1" applyFill="1" applyBorder="1" applyAlignment="1">
      <alignment horizontal="center" vertical="center" wrapText="1"/>
    </xf>
    <xf numFmtId="176" fontId="36" fillId="3" borderId="1" xfId="1" applyNumberFormat="1" applyFont="1" applyFill="1" applyBorder="1" applyAlignment="1" applyProtection="1">
      <alignment horizontal="center" vertical="center" wrapText="1"/>
      <protection hidden="1"/>
    </xf>
    <xf numFmtId="176" fontId="36" fillId="3" borderId="3" xfId="1" applyNumberFormat="1" applyFont="1" applyFill="1" applyBorder="1" applyAlignment="1" applyProtection="1">
      <alignment horizontal="center" vertical="center" wrapText="1"/>
      <protection hidden="1"/>
    </xf>
    <xf numFmtId="176" fontId="36" fillId="3" borderId="7" xfId="1" applyNumberFormat="1" applyFont="1" applyFill="1" applyBorder="1" applyAlignment="1" applyProtection="1">
      <alignment horizontal="center" vertical="center" wrapText="1"/>
      <protection hidden="1"/>
    </xf>
    <xf numFmtId="179" fontId="33" fillId="4" borderId="47" xfId="1" applyNumberFormat="1" applyFont="1" applyFill="1" applyBorder="1" applyAlignment="1" applyProtection="1">
      <alignment horizontal="right" vertical="center" wrapText="1"/>
      <protection hidden="1"/>
    </xf>
    <xf numFmtId="179" fontId="33" fillId="4" borderId="46" xfId="1" applyNumberFormat="1" applyFont="1" applyFill="1" applyBorder="1" applyAlignment="1" applyProtection="1">
      <alignment horizontal="right" vertical="center" wrapText="1"/>
      <protection hidden="1"/>
    </xf>
    <xf numFmtId="0" fontId="12" fillId="4" borderId="46" xfId="0" applyFont="1" applyFill="1" applyBorder="1" applyAlignment="1">
      <alignment horizontal="center" vertical="center" wrapText="1"/>
    </xf>
    <xf numFmtId="0" fontId="12" fillId="4" borderId="49" xfId="0" applyFont="1" applyFill="1" applyBorder="1" applyAlignment="1">
      <alignment horizontal="center" vertical="center" wrapText="1"/>
    </xf>
    <xf numFmtId="0" fontId="12" fillId="3" borderId="14" xfId="0" applyFont="1" applyFill="1" applyBorder="1" applyAlignment="1">
      <alignment horizontal="center" vertical="center" wrapText="1"/>
    </xf>
    <xf numFmtId="176" fontId="12" fillId="3" borderId="3" xfId="1" applyNumberFormat="1" applyFont="1" applyFill="1" applyBorder="1" applyAlignment="1" applyProtection="1">
      <alignment horizontal="center" vertical="center" wrapText="1"/>
      <protection hidden="1"/>
    </xf>
    <xf numFmtId="176" fontId="12" fillId="3" borderId="7" xfId="1" applyNumberFormat="1" applyFont="1" applyFill="1" applyBorder="1" applyAlignment="1" applyProtection="1">
      <alignment horizontal="center" vertical="center" wrapText="1"/>
      <protection hidden="1"/>
    </xf>
    <xf numFmtId="184" fontId="33" fillId="4" borderId="1" xfId="1" applyNumberFormat="1" applyFont="1" applyFill="1" applyBorder="1" applyAlignment="1" applyProtection="1">
      <alignment horizontal="right" vertical="center" wrapText="1"/>
      <protection hidden="1"/>
    </xf>
    <xf numFmtId="184" fontId="33" fillId="4" borderId="3" xfId="1" applyNumberFormat="1" applyFont="1" applyFill="1" applyBorder="1" applyAlignment="1" applyProtection="1">
      <alignment horizontal="right" vertical="center" wrapText="1"/>
      <protection hidden="1"/>
    </xf>
    <xf numFmtId="0" fontId="12" fillId="4" borderId="3" xfId="0" applyFont="1" applyFill="1" applyBorder="1" applyAlignment="1">
      <alignment horizontal="center" vertical="center" wrapText="1"/>
    </xf>
    <xf numFmtId="0" fontId="12" fillId="4" borderId="7" xfId="0" applyFont="1" applyFill="1" applyBorder="1" applyAlignment="1">
      <alignment horizontal="center" vertical="center" wrapText="1"/>
    </xf>
    <xf numFmtId="41" fontId="48" fillId="6" borderId="67" xfId="0" applyNumberFormat="1" applyFont="1" applyFill="1" applyBorder="1" applyAlignment="1">
      <alignment horizontal="center" vertical="center" wrapText="1"/>
    </xf>
    <xf numFmtId="41" fontId="48" fillId="6" borderId="78" xfId="0" applyNumberFormat="1" applyFont="1" applyFill="1" applyBorder="1" applyAlignment="1">
      <alignment horizontal="center" vertical="center" wrapText="1"/>
    </xf>
    <xf numFmtId="41" fontId="48" fillId="6" borderId="26" xfId="0" applyNumberFormat="1" applyFont="1" applyFill="1" applyBorder="1" applyAlignment="1">
      <alignment horizontal="center" vertical="center" wrapText="1"/>
    </xf>
    <xf numFmtId="41" fontId="48" fillId="6" borderId="70" xfId="0" applyNumberFormat="1" applyFont="1" applyFill="1" applyBorder="1" applyAlignment="1">
      <alignment horizontal="center" vertical="center" wrapText="1"/>
    </xf>
    <xf numFmtId="0" fontId="51" fillId="6" borderId="5" xfId="0" applyFont="1" applyFill="1" applyBorder="1" applyAlignment="1" applyProtection="1">
      <alignment horizontal="left" vertical="top" wrapText="1"/>
      <protection locked="0"/>
    </xf>
    <xf numFmtId="0" fontId="51" fillId="6" borderId="6" xfId="0" applyFont="1" applyFill="1" applyBorder="1" applyAlignment="1" applyProtection="1">
      <alignment horizontal="left" vertical="top" wrapText="1"/>
      <protection locked="0"/>
    </xf>
    <xf numFmtId="0" fontId="51" fillId="6" borderId="0" xfId="0" applyFont="1" applyFill="1" applyAlignment="1" applyProtection="1">
      <alignment horizontal="left" vertical="top" wrapText="1"/>
      <protection locked="0"/>
    </xf>
    <xf numFmtId="0" fontId="51" fillId="6" borderId="17" xfId="0" applyFont="1" applyFill="1" applyBorder="1" applyAlignment="1" applyProtection="1">
      <alignment horizontal="left" vertical="top" wrapText="1"/>
      <protection locked="0"/>
    </xf>
    <xf numFmtId="0" fontId="51" fillId="6" borderId="10" xfId="0" applyFont="1" applyFill="1" applyBorder="1" applyAlignment="1" applyProtection="1">
      <alignment horizontal="left" vertical="top" wrapText="1"/>
      <protection locked="0"/>
    </xf>
    <xf numFmtId="0" fontId="51" fillId="6" borderId="18" xfId="0" applyFont="1" applyFill="1" applyBorder="1" applyAlignment="1" applyProtection="1">
      <alignment horizontal="left" vertical="top" wrapText="1"/>
      <protection locked="0"/>
    </xf>
    <xf numFmtId="0" fontId="32" fillId="3" borderId="15" xfId="0" applyFont="1" applyFill="1" applyBorder="1" applyAlignment="1">
      <alignment horizontal="left" vertical="top" wrapText="1"/>
    </xf>
    <xf numFmtId="0" fontId="32" fillId="3" borderId="0" xfId="0" applyFont="1" applyFill="1" applyAlignment="1">
      <alignment horizontal="left" vertical="top" wrapText="1"/>
    </xf>
    <xf numFmtId="0" fontId="32" fillId="3" borderId="16" xfId="0" applyFont="1" applyFill="1" applyBorder="1" applyAlignment="1">
      <alignment horizontal="left" vertical="top" wrapText="1"/>
    </xf>
    <xf numFmtId="0" fontId="32" fillId="3" borderId="19" xfId="0" applyFont="1" applyFill="1" applyBorder="1" applyAlignment="1">
      <alignment horizontal="left" vertical="top" wrapText="1"/>
    </xf>
    <xf numFmtId="0" fontId="32" fillId="3" borderId="10" xfId="0" applyFont="1" applyFill="1" applyBorder="1" applyAlignment="1">
      <alignment horizontal="left" vertical="top" wrapText="1"/>
    </xf>
    <xf numFmtId="0" fontId="32" fillId="3" borderId="20" xfId="0" applyFont="1" applyFill="1" applyBorder="1" applyAlignment="1">
      <alignment horizontal="left" vertical="top" wrapText="1"/>
    </xf>
    <xf numFmtId="0" fontId="34" fillId="3" borderId="27" xfId="0" applyFont="1" applyFill="1" applyBorder="1" applyAlignment="1">
      <alignment horizontal="center" vertical="center" textRotation="255"/>
    </xf>
    <xf numFmtId="0" fontId="12" fillId="3" borderId="23" xfId="0" applyFont="1" applyFill="1" applyBorder="1" applyAlignment="1">
      <alignment horizontal="center" wrapText="1"/>
    </xf>
    <xf numFmtId="0" fontId="12" fillId="3" borderId="21" xfId="0" applyFont="1" applyFill="1" applyBorder="1" applyAlignment="1">
      <alignment horizontal="center" wrapText="1"/>
    </xf>
    <xf numFmtId="0" fontId="12" fillId="3" borderId="22" xfId="0" applyFont="1" applyFill="1" applyBorder="1" applyAlignment="1">
      <alignment horizontal="center" wrapText="1"/>
    </xf>
    <xf numFmtId="0" fontId="12" fillId="3" borderId="15" xfId="0" applyFont="1" applyFill="1" applyBorder="1" applyAlignment="1">
      <alignment horizontal="center" wrapText="1"/>
    </xf>
    <xf numFmtId="0" fontId="12" fillId="3" borderId="0" xfId="0" applyFont="1" applyFill="1" applyAlignment="1">
      <alignment horizontal="center" wrapText="1"/>
    </xf>
    <xf numFmtId="0" fontId="12" fillId="3" borderId="16" xfId="0" applyFont="1" applyFill="1" applyBorder="1" applyAlignment="1">
      <alignment horizontal="center" wrapText="1"/>
    </xf>
    <xf numFmtId="0" fontId="12" fillId="3" borderId="23" xfId="0" applyFont="1" applyFill="1" applyBorder="1" applyAlignment="1">
      <alignment horizontal="center" vertical="center" textRotation="255" wrapText="1"/>
    </xf>
    <xf numFmtId="0" fontId="12" fillId="3" borderId="21" xfId="0" applyFont="1" applyFill="1" applyBorder="1" applyAlignment="1">
      <alignment horizontal="center" vertical="center" textRotation="255" wrapText="1"/>
    </xf>
    <xf numFmtId="0" fontId="12" fillId="3" borderId="22" xfId="0" applyFont="1" applyFill="1" applyBorder="1" applyAlignment="1">
      <alignment horizontal="center" vertical="center" textRotation="255" wrapText="1"/>
    </xf>
    <xf numFmtId="0" fontId="12" fillId="3" borderId="15" xfId="0" applyFont="1" applyFill="1" applyBorder="1" applyAlignment="1">
      <alignment horizontal="center" vertical="center" textRotation="255" wrapText="1"/>
    </xf>
    <xf numFmtId="0" fontId="12" fillId="3" borderId="0" xfId="0" applyFont="1" applyFill="1" applyAlignment="1">
      <alignment horizontal="center" vertical="center" textRotation="255" wrapText="1"/>
    </xf>
    <xf numFmtId="0" fontId="12" fillId="3" borderId="16" xfId="0" applyFont="1" applyFill="1" applyBorder="1" applyAlignment="1">
      <alignment horizontal="center" vertical="center" textRotation="255" wrapText="1"/>
    </xf>
    <xf numFmtId="0" fontId="12" fillId="3" borderId="19" xfId="0" applyFont="1" applyFill="1" applyBorder="1" applyAlignment="1">
      <alignment horizontal="center" vertical="center" textRotation="255" wrapText="1"/>
    </xf>
    <xf numFmtId="0" fontId="12" fillId="3" borderId="10" xfId="0" applyFont="1" applyFill="1" applyBorder="1" applyAlignment="1">
      <alignment horizontal="center" vertical="center" textRotation="255" wrapText="1"/>
    </xf>
    <xf numFmtId="0" fontId="12" fillId="3" borderId="20" xfId="0" applyFont="1" applyFill="1" applyBorder="1" applyAlignment="1">
      <alignment horizontal="center" vertical="center" textRotation="255" wrapText="1"/>
    </xf>
    <xf numFmtId="0" fontId="12" fillId="3" borderId="12" xfId="0" applyFont="1" applyFill="1" applyBorder="1" applyAlignment="1">
      <alignment horizontal="center" vertical="center" textRotation="255" wrapText="1"/>
    </xf>
    <xf numFmtId="0" fontId="12" fillId="3" borderId="14" xfId="0" applyFont="1" applyFill="1" applyBorder="1" applyAlignment="1">
      <alignment horizontal="center" vertical="center" textRotation="255" wrapText="1"/>
    </xf>
    <xf numFmtId="0" fontId="51" fillId="6" borderId="23" xfId="0" applyFont="1" applyFill="1" applyBorder="1" applyAlignment="1" applyProtection="1">
      <alignment horizontal="left" vertical="top" wrapText="1"/>
      <protection locked="0"/>
    </xf>
    <xf numFmtId="0" fontId="51" fillId="6" borderId="21" xfId="0" applyFont="1" applyFill="1" applyBorder="1" applyAlignment="1" applyProtection="1">
      <alignment horizontal="left" vertical="top" wrapText="1"/>
      <protection locked="0"/>
    </xf>
    <xf numFmtId="0" fontId="51" fillId="6" borderId="24" xfId="0" applyFont="1" applyFill="1" applyBorder="1" applyAlignment="1" applyProtection="1">
      <alignment horizontal="left" vertical="top" wrapText="1"/>
      <protection locked="0"/>
    </xf>
    <xf numFmtId="0" fontId="51" fillId="6" borderId="15" xfId="0" applyFont="1" applyFill="1" applyBorder="1" applyAlignment="1" applyProtection="1">
      <alignment horizontal="left" vertical="top" wrapText="1"/>
      <protection locked="0"/>
    </xf>
    <xf numFmtId="0" fontId="51" fillId="6" borderId="59" xfId="0" applyFont="1" applyFill="1" applyBorder="1" applyAlignment="1" applyProtection="1">
      <alignment horizontal="left" vertical="top" wrapText="1"/>
      <protection locked="0"/>
    </xf>
    <xf numFmtId="0" fontId="51" fillId="6" borderId="57" xfId="0" applyFont="1" applyFill="1" applyBorder="1" applyAlignment="1" applyProtection="1">
      <alignment horizontal="left" vertical="top" wrapText="1"/>
      <protection locked="0"/>
    </xf>
    <xf numFmtId="0" fontId="51" fillId="6" borderId="68" xfId="0" applyFont="1" applyFill="1" applyBorder="1" applyAlignment="1" applyProtection="1">
      <alignment horizontal="left" vertical="top" wrapText="1"/>
      <protection locked="0"/>
    </xf>
    <xf numFmtId="0" fontId="32" fillId="3" borderId="59" xfId="0" applyFont="1" applyFill="1" applyBorder="1" applyAlignment="1">
      <alignment horizontal="left" vertical="top" wrapText="1"/>
    </xf>
    <xf numFmtId="0" fontId="32" fillId="3" borderId="57" xfId="0" applyFont="1" applyFill="1" applyBorder="1" applyAlignment="1">
      <alignment horizontal="left" vertical="top" wrapText="1"/>
    </xf>
    <xf numFmtId="0" fontId="32" fillId="3" borderId="58" xfId="0" applyFont="1" applyFill="1" applyBorder="1" applyAlignment="1">
      <alignment horizontal="left" vertical="top" wrapText="1"/>
    </xf>
    <xf numFmtId="0" fontId="12" fillId="3" borderId="51" xfId="0" applyFont="1" applyFill="1" applyBorder="1" applyAlignment="1">
      <alignment horizontal="center" wrapText="1"/>
    </xf>
    <xf numFmtId="0" fontId="12" fillId="3" borderId="37" xfId="0" applyFont="1" applyFill="1" applyBorder="1" applyAlignment="1">
      <alignment horizontal="center" wrapText="1"/>
    </xf>
    <xf numFmtId="0" fontId="12" fillId="3" borderId="66" xfId="0" applyFont="1" applyFill="1" applyBorder="1" applyAlignment="1">
      <alignment horizontal="center" wrapText="1"/>
    </xf>
    <xf numFmtId="0" fontId="51" fillId="6" borderId="42" xfId="0" applyFont="1" applyFill="1" applyBorder="1" applyAlignment="1" applyProtection="1">
      <alignment horizontal="left" vertical="top" wrapText="1"/>
      <protection locked="0"/>
    </xf>
    <xf numFmtId="0" fontId="51" fillId="6" borderId="32" xfId="0" applyFont="1" applyFill="1" applyBorder="1" applyAlignment="1" applyProtection="1">
      <alignment horizontal="left" vertical="top" wrapText="1"/>
      <protection locked="0"/>
    </xf>
    <xf numFmtId="0" fontId="51" fillId="6" borderId="33" xfId="0" applyFont="1" applyFill="1" applyBorder="1" applyAlignment="1" applyProtection="1">
      <alignment horizontal="left" vertical="top" wrapText="1"/>
      <protection locked="0"/>
    </xf>
    <xf numFmtId="0" fontId="51" fillId="6" borderId="43" xfId="0" applyFont="1" applyFill="1" applyBorder="1" applyAlignment="1" applyProtection="1">
      <alignment horizontal="left" vertical="top" wrapText="1"/>
      <protection locked="0"/>
    </xf>
    <xf numFmtId="0" fontId="51" fillId="6" borderId="44" xfId="0" applyFont="1" applyFill="1" applyBorder="1" applyAlignment="1" applyProtection="1">
      <alignment horizontal="left" vertical="top" wrapText="1"/>
      <protection locked="0"/>
    </xf>
    <xf numFmtId="0" fontId="51" fillId="6" borderId="45" xfId="0" applyFont="1" applyFill="1" applyBorder="1" applyAlignment="1" applyProtection="1">
      <alignment horizontal="left" vertical="top" wrapText="1"/>
      <protection locked="0"/>
    </xf>
    <xf numFmtId="0" fontId="32" fillId="3" borderId="12" xfId="0" applyFont="1" applyFill="1" applyBorder="1" applyAlignment="1">
      <alignment horizontal="left" vertical="top" wrapText="1"/>
    </xf>
    <xf numFmtId="0" fontId="32" fillId="3" borderId="4" xfId="0" applyFont="1" applyFill="1" applyBorder="1" applyAlignment="1">
      <alignment horizontal="left" vertical="top" wrapText="1"/>
    </xf>
    <xf numFmtId="0" fontId="32" fillId="3" borderId="14" xfId="0" applyFont="1" applyFill="1" applyBorder="1" applyAlignment="1">
      <alignment horizontal="left" vertical="top" wrapText="1"/>
    </xf>
    <xf numFmtId="0" fontId="12" fillId="3" borderId="11" xfId="0" applyFont="1" applyFill="1" applyBorder="1" applyAlignment="1">
      <alignment horizontal="center" wrapText="1"/>
    </xf>
    <xf numFmtId="0" fontId="12" fillId="3" borderId="5" xfId="0" applyFont="1" applyFill="1" applyBorder="1" applyAlignment="1">
      <alignment horizontal="center" wrapText="1"/>
    </xf>
    <xf numFmtId="0" fontId="12" fillId="3" borderId="13" xfId="0" applyFont="1" applyFill="1" applyBorder="1" applyAlignment="1">
      <alignment horizontal="center" wrapText="1"/>
    </xf>
    <xf numFmtId="0" fontId="34" fillId="3" borderId="4" xfId="0" applyFont="1" applyFill="1" applyBorder="1" applyAlignment="1">
      <alignment horizontal="center" vertical="center" wrapText="1"/>
    </xf>
    <xf numFmtId="0" fontId="34" fillId="3" borderId="14" xfId="0" applyFont="1" applyFill="1" applyBorder="1" applyAlignment="1">
      <alignment horizontal="center" vertical="center" wrapText="1"/>
    </xf>
    <xf numFmtId="0" fontId="21" fillId="5" borderId="61" xfId="0" applyFont="1" applyFill="1" applyBorder="1" applyAlignment="1">
      <alignment horizontal="right" vertical="center"/>
    </xf>
    <xf numFmtId="0" fontId="21" fillId="5" borderId="28" xfId="0" applyFont="1" applyFill="1" applyBorder="1" applyAlignment="1">
      <alignment horizontal="right" vertical="center"/>
    </xf>
    <xf numFmtId="0" fontId="20" fillId="5" borderId="28" xfId="0" applyFont="1" applyFill="1" applyBorder="1" applyAlignment="1" applyProtection="1">
      <alignment horizontal="center" vertical="center"/>
      <protection locked="0"/>
    </xf>
    <xf numFmtId="0" fontId="20" fillId="5" borderId="64" xfId="0" applyFont="1" applyFill="1" applyBorder="1" applyAlignment="1" applyProtection="1">
      <alignment horizontal="center" vertical="center"/>
      <protection locked="0"/>
    </xf>
    <xf numFmtId="0" fontId="34" fillId="3" borderId="12" xfId="0" applyFont="1" applyFill="1" applyBorder="1" applyAlignment="1">
      <alignment horizontal="center" vertical="center"/>
    </xf>
    <xf numFmtId="0" fontId="25" fillId="3" borderId="4" xfId="0" applyFont="1" applyFill="1" applyBorder="1" applyAlignment="1">
      <alignment horizontal="center" vertical="center"/>
    </xf>
    <xf numFmtId="0" fontId="25" fillId="3" borderId="14" xfId="0" applyFont="1" applyFill="1" applyBorder="1" applyAlignment="1">
      <alignment horizontal="center" vertical="center"/>
    </xf>
    <xf numFmtId="0" fontId="20" fillId="5" borderId="12" xfId="0" applyFont="1" applyFill="1" applyBorder="1" applyAlignment="1" applyProtection="1">
      <alignment horizontal="right" vertical="center"/>
      <protection locked="0"/>
    </xf>
    <xf numFmtId="0" fontId="20" fillId="5" borderId="4" xfId="0" applyFont="1" applyFill="1" applyBorder="1" applyAlignment="1" applyProtection="1">
      <alignment horizontal="right" vertical="center"/>
      <protection locked="0"/>
    </xf>
    <xf numFmtId="0" fontId="21" fillId="5" borderId="4" xfId="0" applyFont="1" applyFill="1" applyBorder="1" applyAlignment="1">
      <alignment horizontal="left" vertical="center" shrinkToFit="1"/>
    </xf>
    <xf numFmtId="0" fontId="21" fillId="5" borderId="8" xfId="0" applyFont="1" applyFill="1" applyBorder="1" applyAlignment="1">
      <alignment horizontal="left" vertical="center" shrinkToFit="1"/>
    </xf>
    <xf numFmtId="0" fontId="34" fillId="3" borderId="1" xfId="0" applyFont="1" applyFill="1" applyBorder="1" applyAlignment="1">
      <alignment horizontal="center" vertical="center" wrapText="1"/>
    </xf>
    <xf numFmtId="0" fontId="34" fillId="3" borderId="3" xfId="0" applyFont="1" applyFill="1" applyBorder="1" applyAlignment="1">
      <alignment horizontal="center" vertical="center" wrapText="1"/>
    </xf>
    <xf numFmtId="0" fontId="34" fillId="3" borderId="7" xfId="0" applyFont="1" applyFill="1" applyBorder="1" applyAlignment="1">
      <alignment horizontal="center" vertical="center" wrapText="1"/>
    </xf>
    <xf numFmtId="0" fontId="37" fillId="3" borderId="1" xfId="0" applyFont="1" applyFill="1" applyBorder="1" applyAlignment="1">
      <alignment horizontal="center" vertical="center" wrapText="1"/>
    </xf>
    <xf numFmtId="0" fontId="37" fillId="3" borderId="3" xfId="0" applyFont="1" applyFill="1" applyBorder="1" applyAlignment="1">
      <alignment horizontal="center" vertical="center" wrapText="1"/>
    </xf>
    <xf numFmtId="0" fontId="37" fillId="3" borderId="2" xfId="0" applyFont="1" applyFill="1" applyBorder="1" applyAlignment="1">
      <alignment horizontal="center" vertical="center" wrapText="1"/>
    </xf>
    <xf numFmtId="0" fontId="37" fillId="3" borderId="11" xfId="0" applyFont="1" applyFill="1" applyBorder="1" applyAlignment="1">
      <alignment horizontal="center" vertical="center" wrapText="1"/>
    </xf>
    <xf numFmtId="0" fontId="37" fillId="3" borderId="5" xfId="0" applyFont="1" applyFill="1" applyBorder="1" applyAlignment="1">
      <alignment horizontal="center" vertical="center" wrapText="1"/>
    </xf>
    <xf numFmtId="0" fontId="37" fillId="3" borderId="13" xfId="0" applyFont="1" applyFill="1" applyBorder="1" applyAlignment="1">
      <alignment horizontal="center" vertical="center" wrapText="1"/>
    </xf>
    <xf numFmtId="0" fontId="37" fillId="3" borderId="15" xfId="0" applyFont="1" applyFill="1" applyBorder="1" applyAlignment="1">
      <alignment horizontal="center" vertical="center" wrapText="1"/>
    </xf>
    <xf numFmtId="0" fontId="37" fillId="3" borderId="0" xfId="0" applyFont="1" applyFill="1" applyAlignment="1">
      <alignment horizontal="center" vertical="center" wrapText="1"/>
    </xf>
    <xf numFmtId="0" fontId="37" fillId="3" borderId="16" xfId="0" applyFont="1" applyFill="1" applyBorder="1" applyAlignment="1">
      <alignment horizontal="center" vertical="center" wrapText="1"/>
    </xf>
    <xf numFmtId="0" fontId="37" fillId="3" borderId="12" xfId="0" applyFont="1" applyFill="1" applyBorder="1" applyAlignment="1">
      <alignment horizontal="center" vertical="center" wrapText="1"/>
    </xf>
    <xf numFmtId="0" fontId="37" fillId="3" borderId="4" xfId="0" applyFont="1" applyFill="1" applyBorder="1" applyAlignment="1">
      <alignment horizontal="center" vertical="center" wrapText="1"/>
    </xf>
    <xf numFmtId="0" fontId="37" fillId="3" borderId="14" xfId="0" applyFont="1" applyFill="1" applyBorder="1" applyAlignment="1">
      <alignment horizontal="center" vertical="center" wrapText="1"/>
    </xf>
    <xf numFmtId="0" fontId="37" fillId="3" borderId="41" xfId="0" applyFont="1" applyFill="1" applyBorder="1" applyAlignment="1">
      <alignment horizontal="center" vertical="center" wrapText="1"/>
    </xf>
    <xf numFmtId="0" fontId="37" fillId="3" borderId="30" xfId="0" applyFont="1" applyFill="1" applyBorder="1" applyAlignment="1">
      <alignment horizontal="center" vertical="center" wrapText="1"/>
    </xf>
    <xf numFmtId="0" fontId="37" fillId="3" borderId="50" xfId="0" applyFont="1" applyFill="1" applyBorder="1" applyAlignment="1">
      <alignment horizontal="center" vertical="center" wrapText="1"/>
    </xf>
    <xf numFmtId="0" fontId="51" fillId="6" borderId="41" xfId="0" applyFont="1" applyFill="1" applyBorder="1" applyAlignment="1" applyProtection="1">
      <alignment horizontal="left" vertical="center" shrinkToFit="1"/>
      <protection locked="0"/>
    </xf>
    <xf numFmtId="0" fontId="51" fillId="6" borderId="30" xfId="0" applyFont="1" applyFill="1" applyBorder="1" applyAlignment="1" applyProtection="1">
      <alignment horizontal="left" vertical="center" shrinkToFit="1"/>
      <protection locked="0"/>
    </xf>
    <xf numFmtId="0" fontId="51" fillId="6" borderId="31" xfId="0" applyFont="1" applyFill="1" applyBorder="1" applyAlignment="1" applyProtection="1">
      <alignment horizontal="left" vertical="center" shrinkToFit="1"/>
      <protection locked="0"/>
    </xf>
    <xf numFmtId="0" fontId="37" fillId="3" borderId="42" xfId="0" applyFont="1" applyFill="1" applyBorder="1" applyAlignment="1">
      <alignment horizontal="center" vertical="center" wrapText="1"/>
    </xf>
    <xf numFmtId="0" fontId="37" fillId="3" borderId="32" xfId="0" applyFont="1" applyFill="1" applyBorder="1" applyAlignment="1">
      <alignment horizontal="center" vertical="center" wrapText="1"/>
    </xf>
    <xf numFmtId="0" fontId="37" fillId="3" borderId="52" xfId="0" applyFont="1" applyFill="1" applyBorder="1" applyAlignment="1">
      <alignment horizontal="center" vertical="center" wrapText="1"/>
    </xf>
    <xf numFmtId="0" fontId="51" fillId="6" borderId="42" xfId="0" applyFont="1" applyFill="1" applyBorder="1" applyAlignment="1" applyProtection="1">
      <alignment horizontal="left" vertical="center" shrinkToFit="1"/>
      <protection locked="0"/>
    </xf>
    <xf numFmtId="0" fontId="51" fillId="6" borderId="32" xfId="0" applyFont="1" applyFill="1" applyBorder="1" applyAlignment="1" applyProtection="1">
      <alignment horizontal="left" vertical="center" shrinkToFit="1"/>
      <protection locked="0"/>
    </xf>
    <xf numFmtId="0" fontId="51" fillId="6" borderId="33" xfId="0" applyFont="1" applyFill="1" applyBorder="1" applyAlignment="1" applyProtection="1">
      <alignment horizontal="left" vertical="center" shrinkToFit="1"/>
      <protection locked="0"/>
    </xf>
    <xf numFmtId="0" fontId="37" fillId="3" borderId="43" xfId="0" applyFont="1" applyFill="1" applyBorder="1" applyAlignment="1">
      <alignment horizontal="center" vertical="center" shrinkToFit="1"/>
    </xf>
    <xf numFmtId="0" fontId="37" fillId="3" borderId="44" xfId="0" applyFont="1" applyFill="1" applyBorder="1" applyAlignment="1">
      <alignment horizontal="center" vertical="center" shrinkToFit="1"/>
    </xf>
    <xf numFmtId="0" fontId="37" fillId="3" borderId="60" xfId="0" applyFont="1" applyFill="1" applyBorder="1" applyAlignment="1">
      <alignment horizontal="center" vertical="center" shrinkToFit="1"/>
    </xf>
    <xf numFmtId="0" fontId="37" fillId="3" borderId="19" xfId="0" applyFont="1" applyFill="1" applyBorder="1" applyAlignment="1">
      <alignment horizontal="center" vertical="center" wrapText="1"/>
    </xf>
    <xf numFmtId="0" fontId="37" fillId="3" borderId="10" xfId="0" applyFont="1" applyFill="1" applyBorder="1" applyAlignment="1">
      <alignment horizontal="center" vertical="center" wrapText="1"/>
    </xf>
    <xf numFmtId="0" fontId="37" fillId="3" borderId="20" xfId="0" applyFont="1" applyFill="1" applyBorder="1" applyAlignment="1">
      <alignment horizontal="center" vertical="center" wrapText="1"/>
    </xf>
    <xf numFmtId="0" fontId="51" fillId="6" borderId="3" xfId="2" applyFont="1" applyFill="1" applyBorder="1" applyAlignment="1" applyProtection="1">
      <alignment vertical="center" shrinkToFit="1"/>
      <protection locked="0"/>
    </xf>
    <xf numFmtId="0" fontId="51" fillId="6" borderId="7" xfId="2" applyFont="1" applyFill="1" applyBorder="1" applyAlignment="1" applyProtection="1">
      <alignment vertical="center" shrinkToFit="1"/>
      <protection locked="0"/>
    </xf>
    <xf numFmtId="0" fontId="37" fillId="3" borderId="47" xfId="0" applyFont="1" applyFill="1" applyBorder="1" applyAlignment="1">
      <alignment horizontal="center" vertical="center" wrapText="1"/>
    </xf>
    <xf numFmtId="0" fontId="37" fillId="3" borderId="46" xfId="0" applyFont="1" applyFill="1" applyBorder="1" applyAlignment="1">
      <alignment horizontal="center" vertical="center" wrapText="1"/>
    </xf>
    <xf numFmtId="0" fontId="37" fillId="3" borderId="48" xfId="0" applyFont="1" applyFill="1" applyBorder="1" applyAlignment="1">
      <alignment horizontal="center" vertical="center" wrapText="1"/>
    </xf>
    <xf numFmtId="0" fontId="51" fillId="6" borderId="47" xfId="0" applyFont="1" applyFill="1" applyBorder="1" applyAlignment="1" applyProtection="1">
      <alignment horizontal="left" vertical="center" shrinkToFit="1"/>
      <protection locked="0"/>
    </xf>
    <xf numFmtId="0" fontId="51" fillId="6" borderId="46" xfId="0" applyFont="1" applyFill="1" applyBorder="1" applyAlignment="1" applyProtection="1">
      <alignment horizontal="left" vertical="center" shrinkToFit="1"/>
      <protection locked="0"/>
    </xf>
    <xf numFmtId="0" fontId="51" fillId="6" borderId="49" xfId="0" applyFont="1" applyFill="1" applyBorder="1" applyAlignment="1" applyProtection="1">
      <alignment horizontal="left" vertical="center" shrinkToFit="1"/>
      <protection locked="0"/>
    </xf>
    <xf numFmtId="0" fontId="51" fillId="6" borderId="43" xfId="0" applyFont="1" applyFill="1" applyBorder="1" applyAlignment="1" applyProtection="1">
      <alignment horizontal="left" vertical="center" shrinkToFit="1"/>
      <protection locked="0"/>
    </xf>
    <xf numFmtId="0" fontId="51" fillId="6" borderId="44" xfId="0" applyFont="1" applyFill="1" applyBorder="1" applyAlignment="1" applyProtection="1">
      <alignment horizontal="left" vertical="center" shrinkToFit="1"/>
      <protection locked="0"/>
    </xf>
    <xf numFmtId="0" fontId="51" fillId="6" borderId="45" xfId="0" applyFont="1" applyFill="1" applyBorder="1" applyAlignment="1" applyProtection="1">
      <alignment horizontal="left" vertical="center" shrinkToFit="1"/>
      <protection locked="0"/>
    </xf>
    <xf numFmtId="0" fontId="40" fillId="5" borderId="42" xfId="0" applyFont="1" applyFill="1" applyBorder="1" applyAlignment="1">
      <alignment horizontal="left" vertical="center" wrapText="1"/>
    </xf>
    <xf numFmtId="0" fontId="40" fillId="5" borderId="32" xfId="0" applyFont="1" applyFill="1" applyBorder="1" applyAlignment="1">
      <alignment horizontal="left" vertical="center" wrapText="1"/>
    </xf>
    <xf numFmtId="0" fontId="40" fillId="5" borderId="52" xfId="0" applyFont="1" applyFill="1" applyBorder="1" applyAlignment="1">
      <alignment horizontal="left" vertical="center" wrapText="1"/>
    </xf>
    <xf numFmtId="0" fontId="40" fillId="5" borderId="43" xfId="0" applyFont="1" applyFill="1" applyBorder="1" applyAlignment="1">
      <alignment horizontal="left" vertical="center" wrapText="1"/>
    </xf>
    <xf numFmtId="0" fontId="40" fillId="5" borderId="44" xfId="0" applyFont="1" applyFill="1" applyBorder="1" applyAlignment="1">
      <alignment horizontal="left" vertical="center" wrapText="1"/>
    </xf>
    <xf numFmtId="0" fontId="40" fillId="5" borderId="60" xfId="0" applyFont="1" applyFill="1" applyBorder="1" applyAlignment="1">
      <alignment horizontal="left" vertical="center" wrapText="1"/>
    </xf>
    <xf numFmtId="0" fontId="34" fillId="3" borderId="54" xfId="0" applyFont="1" applyFill="1" applyBorder="1" applyAlignment="1">
      <alignment horizontal="center" vertical="center"/>
    </xf>
    <xf numFmtId="0" fontId="12" fillId="3" borderId="53"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7" xfId="0" applyFont="1" applyFill="1" applyBorder="1" applyAlignment="1">
      <alignment horizontal="center" vertical="center"/>
    </xf>
    <xf numFmtId="0" fontId="40" fillId="5" borderId="41" xfId="0" applyFont="1" applyFill="1" applyBorder="1" applyAlignment="1" applyProtection="1">
      <alignment horizontal="left" vertical="center" wrapText="1"/>
      <protection locked="0"/>
    </xf>
    <xf numFmtId="0" fontId="40" fillId="5" borderId="30" xfId="0" applyFont="1" applyFill="1" applyBorder="1" applyAlignment="1" applyProtection="1">
      <alignment horizontal="left" vertical="center" wrapText="1"/>
      <protection locked="0"/>
    </xf>
    <xf numFmtId="0" fontId="40" fillId="5" borderId="50" xfId="0" applyFont="1" applyFill="1" applyBorder="1" applyAlignment="1" applyProtection="1">
      <alignment horizontal="left" vertical="center" wrapText="1"/>
      <protection locked="0"/>
    </xf>
    <xf numFmtId="0" fontId="5" fillId="3" borderId="23" xfId="0" applyFont="1" applyFill="1" applyBorder="1" applyAlignment="1">
      <alignment horizontal="center" wrapText="1"/>
    </xf>
    <xf numFmtId="0" fontId="5" fillId="3" borderId="21" xfId="0" applyFont="1" applyFill="1" applyBorder="1" applyAlignment="1">
      <alignment horizontal="center" wrapText="1"/>
    </xf>
    <xf numFmtId="0" fontId="5" fillId="3" borderId="22" xfId="0" applyFont="1" applyFill="1" applyBorder="1" applyAlignment="1">
      <alignment horizontal="center" wrapText="1"/>
    </xf>
    <xf numFmtId="0" fontId="5" fillId="3" borderId="15" xfId="0" applyFont="1" applyFill="1" applyBorder="1" applyAlignment="1">
      <alignment horizontal="center" wrapText="1"/>
    </xf>
    <xf numFmtId="0" fontId="5" fillId="3" borderId="0" xfId="0" applyFont="1" applyFill="1" applyAlignment="1">
      <alignment horizontal="center" wrapText="1"/>
    </xf>
    <xf numFmtId="0" fontId="5" fillId="3" borderId="16" xfId="0" applyFont="1" applyFill="1" applyBorder="1" applyAlignment="1">
      <alignment horizontal="center" wrapText="1"/>
    </xf>
    <xf numFmtId="0" fontId="8" fillId="3" borderId="15" xfId="0" applyFont="1" applyFill="1" applyBorder="1" applyAlignment="1">
      <alignment horizontal="left" vertical="top" wrapText="1"/>
    </xf>
    <xf numFmtId="0" fontId="8" fillId="3" borderId="0" xfId="0" applyFont="1" applyFill="1" applyAlignment="1">
      <alignment horizontal="left" vertical="top" wrapText="1"/>
    </xf>
    <xf numFmtId="0" fontId="8" fillId="3" borderId="16" xfId="0" applyFont="1" applyFill="1" applyBorder="1" applyAlignment="1">
      <alignment horizontal="left" vertical="top" wrapText="1"/>
    </xf>
    <xf numFmtId="0" fontId="8" fillId="3" borderId="19" xfId="0" applyFont="1" applyFill="1" applyBorder="1" applyAlignment="1">
      <alignment horizontal="left" vertical="top" wrapText="1"/>
    </xf>
    <xf numFmtId="0" fontId="8" fillId="3" borderId="10" xfId="0" applyFont="1" applyFill="1" applyBorder="1" applyAlignment="1">
      <alignment horizontal="left" vertical="top" wrapText="1"/>
    </xf>
    <xf numFmtId="0" fontId="8" fillId="3" borderId="20" xfId="0" applyFont="1" applyFill="1" applyBorder="1" applyAlignment="1">
      <alignment horizontal="left" vertical="top" wrapText="1"/>
    </xf>
    <xf numFmtId="0" fontId="40" fillId="5" borderId="42" xfId="0" applyFont="1" applyFill="1" applyBorder="1" applyAlignment="1" applyProtection="1">
      <alignment horizontal="left" vertical="center" wrapText="1"/>
      <protection locked="0"/>
    </xf>
    <xf numFmtId="0" fontId="40" fillId="5" borderId="32" xfId="0" applyFont="1" applyFill="1" applyBorder="1" applyAlignment="1" applyProtection="1">
      <alignment horizontal="left" vertical="center" wrapText="1"/>
      <protection locked="0"/>
    </xf>
    <xf numFmtId="0" fontId="40" fillId="5" borderId="52" xfId="0" applyFont="1" applyFill="1" applyBorder="1" applyAlignment="1" applyProtection="1">
      <alignment horizontal="left" vertical="center" wrapText="1"/>
      <protection locked="0"/>
    </xf>
    <xf numFmtId="0" fontId="14" fillId="5" borderId="41" xfId="0" applyFont="1" applyFill="1" applyBorder="1" applyAlignment="1" applyProtection="1">
      <alignment horizontal="center" vertical="center"/>
      <protection locked="0"/>
    </xf>
    <xf numFmtId="0" fontId="14" fillId="5" borderId="30" xfId="0" applyFont="1" applyFill="1" applyBorder="1" applyAlignment="1" applyProtection="1">
      <alignment horizontal="center" vertical="center"/>
      <protection locked="0"/>
    </xf>
    <xf numFmtId="0" fontId="14" fillId="5" borderId="31" xfId="0" applyFont="1" applyFill="1" applyBorder="1" applyAlignment="1" applyProtection="1">
      <alignment horizontal="center" vertical="center"/>
      <protection locked="0"/>
    </xf>
    <xf numFmtId="0" fontId="14" fillId="5" borderId="42" xfId="0" applyFont="1" applyFill="1" applyBorder="1" applyAlignment="1" applyProtection="1">
      <alignment horizontal="center" vertical="center"/>
      <protection locked="0"/>
    </xf>
    <xf numFmtId="0" fontId="14" fillId="5" borderId="32" xfId="0" applyFont="1" applyFill="1" applyBorder="1" applyAlignment="1" applyProtection="1">
      <alignment horizontal="center" vertical="center"/>
      <protection locked="0"/>
    </xf>
    <xf numFmtId="0" fontId="14" fillId="5" borderId="33" xfId="0" applyFont="1" applyFill="1" applyBorder="1" applyAlignment="1" applyProtection="1">
      <alignment horizontal="center" vertical="center"/>
      <protection locked="0"/>
    </xf>
    <xf numFmtId="0" fontId="14" fillId="5" borderId="43" xfId="0" applyFont="1" applyFill="1" applyBorder="1" applyAlignment="1" applyProtection="1">
      <alignment horizontal="center" vertical="center"/>
      <protection locked="0"/>
    </xf>
    <xf numFmtId="0" fontId="14" fillId="5" borderId="44" xfId="0" applyFont="1" applyFill="1" applyBorder="1" applyAlignment="1" applyProtection="1">
      <alignment horizontal="center" vertical="center"/>
      <protection locked="0"/>
    </xf>
    <xf numFmtId="0" fontId="14" fillId="5" borderId="45" xfId="0" applyFont="1" applyFill="1" applyBorder="1" applyAlignment="1" applyProtection="1">
      <alignment horizontal="center" vertical="center"/>
      <protection locked="0"/>
    </xf>
    <xf numFmtId="0" fontId="40" fillId="5" borderId="51" xfId="0" applyFont="1" applyFill="1" applyBorder="1" applyAlignment="1" applyProtection="1">
      <alignment horizontal="left" vertical="center" wrapText="1"/>
      <protection locked="0"/>
    </xf>
    <xf numFmtId="0" fontId="40" fillId="5" borderId="37" xfId="0" applyFont="1" applyFill="1" applyBorder="1" applyAlignment="1" applyProtection="1">
      <alignment horizontal="left" vertical="center" wrapText="1"/>
      <protection locked="0"/>
    </xf>
    <xf numFmtId="0" fontId="40" fillId="5" borderId="66" xfId="0" applyFont="1" applyFill="1" applyBorder="1" applyAlignment="1" applyProtection="1">
      <alignment horizontal="left" vertical="center" wrapText="1"/>
      <protection locked="0"/>
    </xf>
    <xf numFmtId="0" fontId="15" fillId="2" borderId="34" xfId="0" applyFont="1" applyFill="1" applyBorder="1" applyAlignment="1">
      <alignment horizontal="left" vertical="center"/>
    </xf>
    <xf numFmtId="0" fontId="15" fillId="2" borderId="35" xfId="0" applyFont="1" applyFill="1" applyBorder="1" applyAlignment="1">
      <alignment horizontal="left" vertical="center"/>
    </xf>
    <xf numFmtId="0" fontId="15" fillId="2" borderId="36" xfId="0" applyFont="1" applyFill="1" applyBorder="1" applyAlignment="1">
      <alignment horizontal="left" vertical="center"/>
    </xf>
    <xf numFmtId="0" fontId="34" fillId="3" borderId="61" xfId="0" applyFont="1" applyFill="1" applyBorder="1" applyAlignment="1">
      <alignment horizontal="center" vertical="center"/>
    </xf>
    <xf numFmtId="0" fontId="11" fillId="3" borderId="28" xfId="0" applyFont="1" applyFill="1" applyBorder="1" applyAlignment="1">
      <alignment horizontal="center" vertical="center"/>
    </xf>
    <xf numFmtId="0" fontId="11" fillId="3" borderId="62" xfId="0" applyFont="1" applyFill="1" applyBorder="1" applyAlignment="1">
      <alignment horizontal="center" vertical="center"/>
    </xf>
    <xf numFmtId="0" fontId="12" fillId="3" borderId="63" xfId="0" applyFont="1" applyFill="1" applyBorder="1" applyAlignment="1">
      <alignment horizontal="center" vertical="center"/>
    </xf>
    <xf numFmtId="0" fontId="12" fillId="3" borderId="28" xfId="0" applyFont="1" applyFill="1" applyBorder="1" applyAlignment="1">
      <alignment horizontal="center" vertical="center"/>
    </xf>
    <xf numFmtId="0" fontId="12" fillId="3" borderId="29" xfId="0" applyFont="1" applyFill="1" applyBorder="1" applyAlignment="1">
      <alignment horizontal="center" vertical="center"/>
    </xf>
    <xf numFmtId="0" fontId="40" fillId="5" borderId="41" xfId="0" applyFont="1" applyFill="1" applyBorder="1" applyAlignment="1">
      <alignment horizontal="left" vertical="center" wrapText="1"/>
    </xf>
    <xf numFmtId="0" fontId="40" fillId="5" borderId="30" xfId="0" applyFont="1" applyFill="1" applyBorder="1" applyAlignment="1">
      <alignment horizontal="left" vertical="center" wrapText="1"/>
    </xf>
    <xf numFmtId="0" fontId="40" fillId="5" borderId="50" xfId="0" applyFont="1" applyFill="1" applyBorder="1" applyAlignment="1">
      <alignment horizontal="left" vertical="center" wrapText="1"/>
    </xf>
    <xf numFmtId="0" fontId="34" fillId="3" borderId="56" xfId="0" applyFont="1" applyFill="1" applyBorder="1" applyAlignment="1">
      <alignment horizontal="center" vertical="center" textRotation="255"/>
    </xf>
    <xf numFmtId="0" fontId="34" fillId="3" borderId="69" xfId="0" applyFont="1" applyFill="1" applyBorder="1" applyAlignment="1">
      <alignment horizontal="center" vertical="center" textRotation="255"/>
    </xf>
    <xf numFmtId="0" fontId="34" fillId="3" borderId="23" xfId="0" applyFont="1" applyFill="1" applyBorder="1" applyAlignment="1">
      <alignment horizontal="center" wrapText="1"/>
    </xf>
    <xf numFmtId="0" fontId="34" fillId="3" borderId="21" xfId="0" applyFont="1" applyFill="1" applyBorder="1" applyAlignment="1">
      <alignment horizontal="center" wrapText="1"/>
    </xf>
    <xf numFmtId="0" fontId="34" fillId="3" borderId="22" xfId="0" applyFont="1" applyFill="1" applyBorder="1" applyAlignment="1">
      <alignment horizontal="center" wrapText="1"/>
    </xf>
    <xf numFmtId="0" fontId="51" fillId="6" borderId="19" xfId="0" applyFont="1" applyFill="1" applyBorder="1" applyAlignment="1" applyProtection="1">
      <alignment horizontal="left" vertical="top" wrapText="1"/>
      <protection locked="0"/>
    </xf>
    <xf numFmtId="0" fontId="34" fillId="3" borderId="5" xfId="0" applyFont="1" applyFill="1" applyBorder="1" applyAlignment="1">
      <alignment horizontal="center" wrapText="1"/>
    </xf>
    <xf numFmtId="0" fontId="34" fillId="3" borderId="13" xfId="0" applyFont="1" applyFill="1" applyBorder="1" applyAlignment="1">
      <alignment horizontal="center" wrapText="1"/>
    </xf>
    <xf numFmtId="0" fontId="51" fillId="6" borderId="11" xfId="0" applyFont="1" applyFill="1" applyBorder="1" applyAlignment="1" applyProtection="1">
      <alignment horizontal="left" vertical="top" wrapText="1"/>
      <protection locked="0"/>
    </xf>
    <xf numFmtId="0" fontId="34" fillId="3" borderId="37" xfId="0" applyFont="1" applyFill="1" applyBorder="1" applyAlignment="1">
      <alignment horizontal="center" vertical="center" wrapText="1"/>
    </xf>
    <xf numFmtId="0" fontId="34" fillId="3" borderId="66" xfId="0" applyFont="1" applyFill="1" applyBorder="1" applyAlignment="1">
      <alignment horizontal="center" vertical="center" wrapText="1"/>
    </xf>
    <xf numFmtId="0" fontId="51" fillId="6" borderId="51" xfId="0" applyFont="1" applyFill="1" applyBorder="1" applyAlignment="1" applyProtection="1">
      <alignment horizontal="left" vertical="top" wrapText="1"/>
      <protection locked="0"/>
    </xf>
    <xf numFmtId="0" fontId="51" fillId="6" borderId="37" xfId="0" applyFont="1" applyFill="1" applyBorder="1" applyAlignment="1" applyProtection="1">
      <alignment horizontal="left" vertical="top" wrapText="1"/>
      <protection locked="0"/>
    </xf>
    <xf numFmtId="0" fontId="51" fillId="6" borderId="38" xfId="0" applyFont="1" applyFill="1" applyBorder="1" applyAlignment="1" applyProtection="1">
      <alignment horizontal="left" vertical="top" wrapText="1"/>
      <protection locked="0"/>
    </xf>
    <xf numFmtId="0" fontId="23" fillId="3" borderId="23" xfId="0" applyFont="1" applyFill="1" applyBorder="1" applyAlignment="1">
      <alignment horizontal="center" vertical="center" textRotation="255" wrapText="1"/>
    </xf>
    <xf numFmtId="0" fontId="23" fillId="3" borderId="21" xfId="0" applyFont="1" applyFill="1" applyBorder="1" applyAlignment="1">
      <alignment horizontal="center" vertical="center" textRotation="255" wrapText="1"/>
    </xf>
    <xf numFmtId="0" fontId="23" fillId="3" borderId="22" xfId="0" applyFont="1" applyFill="1" applyBorder="1" applyAlignment="1">
      <alignment horizontal="center" vertical="center" textRotation="255" wrapText="1"/>
    </xf>
    <xf numFmtId="0" fontId="23" fillId="3" borderId="12" xfId="0" applyFont="1" applyFill="1" applyBorder="1" applyAlignment="1">
      <alignment horizontal="center" vertical="center" textRotation="255" wrapText="1"/>
    </xf>
    <xf numFmtId="0" fontId="23" fillId="3" borderId="4" xfId="0" applyFont="1" applyFill="1" applyBorder="1" applyAlignment="1">
      <alignment horizontal="center" vertical="center" textRotation="255" wrapText="1"/>
    </xf>
    <xf numFmtId="0" fontId="23" fillId="3" borderId="14" xfId="0" applyFont="1" applyFill="1" applyBorder="1" applyAlignment="1">
      <alignment horizontal="center" vertical="center" textRotation="255" wrapText="1"/>
    </xf>
    <xf numFmtId="0" fontId="51" fillId="6" borderId="12" xfId="0" applyFont="1" applyFill="1" applyBorder="1" applyAlignment="1" applyProtection="1">
      <alignment horizontal="left" vertical="top" wrapText="1"/>
      <protection locked="0"/>
    </xf>
    <xf numFmtId="0" fontId="51" fillId="6" borderId="4" xfId="0" applyFont="1" applyFill="1" applyBorder="1" applyAlignment="1" applyProtection="1">
      <alignment horizontal="left" vertical="top" wrapText="1"/>
      <protection locked="0"/>
    </xf>
    <xf numFmtId="0" fontId="51" fillId="6" borderId="8" xfId="0" applyFont="1" applyFill="1" applyBorder="1" applyAlignment="1" applyProtection="1">
      <alignment horizontal="left" vertical="top" wrapText="1"/>
      <protection locked="0"/>
    </xf>
    <xf numFmtId="0" fontId="34" fillId="3" borderId="11" xfId="0" applyFont="1" applyFill="1" applyBorder="1" applyAlignment="1">
      <alignment horizontal="center" vertical="center" textRotation="255" wrapText="1"/>
    </xf>
    <xf numFmtId="0" fontId="34" fillId="3" borderId="5" xfId="0" applyFont="1" applyFill="1" applyBorder="1" applyAlignment="1">
      <alignment horizontal="center" vertical="center" textRotation="255" wrapText="1"/>
    </xf>
    <xf numFmtId="0" fontId="34" fillId="3" borderId="13" xfId="0" applyFont="1" applyFill="1" applyBorder="1" applyAlignment="1">
      <alignment horizontal="center" vertical="center" textRotation="255" wrapText="1"/>
    </xf>
    <xf numFmtId="0" fontId="34" fillId="3" borderId="15" xfId="0" applyFont="1" applyFill="1" applyBorder="1" applyAlignment="1">
      <alignment horizontal="center" vertical="center" textRotation="255" wrapText="1"/>
    </xf>
    <xf numFmtId="0" fontId="34" fillId="3" borderId="0" xfId="0" applyFont="1" applyFill="1" applyAlignment="1">
      <alignment horizontal="center" vertical="center" textRotation="255" wrapText="1"/>
    </xf>
    <xf numFmtId="0" fontId="34" fillId="3" borderId="16" xfId="0" applyFont="1" applyFill="1" applyBorder="1" applyAlignment="1">
      <alignment horizontal="center" vertical="center" textRotation="255" wrapText="1"/>
    </xf>
    <xf numFmtId="0" fontId="34" fillId="3" borderId="19" xfId="0" applyFont="1" applyFill="1" applyBorder="1" applyAlignment="1">
      <alignment horizontal="center" vertical="center" textRotation="255" wrapText="1"/>
    </xf>
    <xf numFmtId="0" fontId="34" fillId="3" borderId="10" xfId="0" applyFont="1" applyFill="1" applyBorder="1" applyAlignment="1">
      <alignment horizontal="center" vertical="center" textRotation="255" wrapText="1"/>
    </xf>
    <xf numFmtId="0" fontId="34" fillId="3" borderId="20" xfId="0" applyFont="1" applyFill="1" applyBorder="1" applyAlignment="1">
      <alignment horizontal="center" vertical="center" textRotation="255" wrapText="1"/>
    </xf>
    <xf numFmtId="0" fontId="34" fillId="3" borderId="51" xfId="0" applyFont="1" applyFill="1" applyBorder="1" applyAlignment="1">
      <alignment horizontal="center" wrapText="1"/>
    </xf>
    <xf numFmtId="0" fontId="34" fillId="3" borderId="37" xfId="0" applyFont="1" applyFill="1" applyBorder="1" applyAlignment="1">
      <alignment horizontal="center" wrapText="1"/>
    </xf>
    <xf numFmtId="0" fontId="34" fillId="3" borderId="66" xfId="0" applyFont="1" applyFill="1" applyBorder="1" applyAlignment="1">
      <alignment horizontal="center" wrapText="1"/>
    </xf>
    <xf numFmtId="0" fontId="34" fillId="3" borderId="28" xfId="0" applyFont="1" applyFill="1" applyBorder="1" applyAlignment="1">
      <alignment horizontal="center" vertical="center"/>
    </xf>
    <xf numFmtId="0" fontId="34" fillId="3" borderId="29" xfId="0" applyFont="1" applyFill="1" applyBorder="1" applyAlignment="1">
      <alignment horizontal="center" vertical="center"/>
    </xf>
    <xf numFmtId="0" fontId="47" fillId="3" borderId="11" xfId="0" applyFont="1" applyFill="1" applyBorder="1" applyAlignment="1">
      <alignment horizontal="left" vertical="center" wrapText="1"/>
    </xf>
    <xf numFmtId="0" fontId="47" fillId="3" borderId="5" xfId="0" applyFont="1" applyFill="1" applyBorder="1" applyAlignment="1">
      <alignment horizontal="left" vertical="center" wrapText="1"/>
    </xf>
    <xf numFmtId="0" fontId="47" fillId="3" borderId="83" xfId="0" applyFont="1" applyFill="1" applyBorder="1" applyAlignment="1">
      <alignment horizontal="left" vertical="center" wrapText="1"/>
    </xf>
    <xf numFmtId="0" fontId="47" fillId="3" borderId="12" xfId="0" applyFont="1" applyFill="1" applyBorder="1" applyAlignment="1">
      <alignment horizontal="left" vertical="center" wrapText="1"/>
    </xf>
    <xf numFmtId="0" fontId="47" fillId="3" borderId="4" xfId="0" applyFont="1" applyFill="1" applyBorder="1" applyAlignment="1">
      <alignment horizontal="left" vertical="center" wrapText="1"/>
    </xf>
    <xf numFmtId="0" fontId="47" fillId="3" borderId="82" xfId="0" applyFont="1" applyFill="1" applyBorder="1" applyAlignment="1">
      <alignment horizontal="left" vertical="center" wrapText="1"/>
    </xf>
    <xf numFmtId="0" fontId="48" fillId="6" borderId="71" xfId="0" applyFont="1" applyFill="1" applyBorder="1" applyAlignment="1" applyProtection="1">
      <alignment horizontal="center" vertical="center"/>
      <protection locked="0"/>
    </xf>
    <xf numFmtId="0" fontId="48" fillId="6" borderId="72" xfId="0" applyFont="1" applyFill="1" applyBorder="1" applyAlignment="1" applyProtection="1">
      <alignment horizontal="center" vertical="center"/>
      <protection locked="0"/>
    </xf>
    <xf numFmtId="0" fontId="48" fillId="6" borderId="74" xfId="0" applyFont="1" applyFill="1" applyBorder="1" applyAlignment="1" applyProtection="1">
      <alignment horizontal="center" vertical="center"/>
      <protection locked="0"/>
    </xf>
    <xf numFmtId="0" fontId="48" fillId="6" borderId="75" xfId="0" applyFont="1" applyFill="1" applyBorder="1" applyAlignment="1" applyProtection="1">
      <alignment horizontal="center" vertical="center"/>
      <protection locked="0"/>
    </xf>
    <xf numFmtId="0" fontId="49" fillId="6" borderId="73" xfId="0" applyFont="1" applyFill="1" applyBorder="1" applyAlignment="1">
      <alignment horizontal="center" vertical="center" wrapText="1"/>
    </xf>
    <xf numFmtId="0" fontId="49" fillId="6" borderId="76" xfId="0" applyFont="1" applyFill="1" applyBorder="1" applyAlignment="1">
      <alignment horizontal="center" vertical="center" wrapText="1"/>
    </xf>
    <xf numFmtId="0" fontId="23" fillId="3" borderId="0" xfId="0" applyFont="1" applyFill="1" applyAlignment="1">
      <alignment horizontal="center" vertical="center" wrapText="1"/>
    </xf>
    <xf numFmtId="0" fontId="23" fillId="3" borderId="16" xfId="0" applyFont="1" applyFill="1" applyBorder="1" applyAlignment="1">
      <alignment horizontal="center" vertical="center" wrapText="1"/>
    </xf>
    <xf numFmtId="0" fontId="34" fillId="3" borderId="4" xfId="0" applyFont="1" applyFill="1" applyBorder="1" applyAlignment="1">
      <alignment horizontal="center" vertical="center"/>
    </xf>
    <xf numFmtId="0" fontId="34" fillId="3" borderId="14" xfId="0" applyFont="1" applyFill="1" applyBorder="1" applyAlignment="1">
      <alignment horizontal="center" vertical="center"/>
    </xf>
    <xf numFmtId="0" fontId="50" fillId="6" borderId="13" xfId="0" applyFont="1" applyFill="1" applyBorder="1" applyAlignment="1">
      <alignment horizontal="left" vertical="center" wrapText="1"/>
    </xf>
    <xf numFmtId="0" fontId="50" fillId="6" borderId="16" xfId="0" applyFont="1" applyFill="1" applyBorder="1" applyAlignment="1">
      <alignment horizontal="left" vertical="center" wrapText="1"/>
    </xf>
    <xf numFmtId="0" fontId="50" fillId="6" borderId="14" xfId="0" applyFont="1" applyFill="1" applyBorder="1" applyAlignment="1">
      <alignment horizontal="left" vertical="center" wrapText="1"/>
    </xf>
    <xf numFmtId="0" fontId="23" fillId="3" borderId="1" xfId="0" applyFont="1" applyFill="1" applyBorder="1" applyAlignment="1">
      <alignment horizontal="center" vertical="center" wrapText="1"/>
    </xf>
    <xf numFmtId="0" fontId="23" fillId="3" borderId="3"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32" fillId="3" borderId="19" xfId="0" applyFont="1" applyFill="1" applyBorder="1" applyAlignment="1">
      <alignment horizontal="left" vertical="center" wrapText="1"/>
    </xf>
    <xf numFmtId="0" fontId="32" fillId="3" borderId="10" xfId="0" applyFont="1" applyFill="1" applyBorder="1" applyAlignment="1">
      <alignment horizontal="left" vertical="center" wrapText="1"/>
    </xf>
    <xf numFmtId="0" fontId="32" fillId="3" borderId="20" xfId="0" applyFont="1" applyFill="1" applyBorder="1" applyAlignment="1">
      <alignment horizontal="left" vertical="center" wrapText="1"/>
    </xf>
    <xf numFmtId="0" fontId="12" fillId="3" borderId="61"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62" xfId="0" applyFont="1" applyFill="1" applyBorder="1" applyAlignment="1">
      <alignment horizontal="center" vertical="center"/>
    </xf>
    <xf numFmtId="0" fontId="34" fillId="5" borderId="1" xfId="0" applyFont="1" applyFill="1" applyBorder="1" applyAlignment="1" applyProtection="1">
      <alignment horizontal="center" vertical="center"/>
      <protection locked="0"/>
    </xf>
    <xf numFmtId="0" fontId="34" fillId="5" borderId="3" xfId="0" applyFont="1" applyFill="1" applyBorder="1" applyAlignment="1" applyProtection="1">
      <alignment horizontal="center" vertical="center"/>
      <protection locked="0"/>
    </xf>
    <xf numFmtId="0" fontId="34" fillId="5" borderId="7" xfId="0" applyFont="1" applyFill="1" applyBorder="1" applyAlignment="1" applyProtection="1">
      <alignment horizontal="center" vertical="center"/>
      <protection locked="0"/>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45" fillId="3" borderId="3" xfId="0" applyFont="1" applyFill="1" applyBorder="1" applyAlignment="1">
      <alignment horizontal="center" vertical="center"/>
    </xf>
    <xf numFmtId="0" fontId="45" fillId="3" borderId="7" xfId="0" applyFont="1" applyFill="1" applyBorder="1" applyAlignment="1">
      <alignment horizontal="center" vertical="center"/>
    </xf>
    <xf numFmtId="0" fontId="12" fillId="3" borderId="1"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35" fillId="3" borderId="2" xfId="0" applyFont="1" applyFill="1" applyBorder="1" applyAlignment="1">
      <alignment horizontal="center" vertical="center" wrapText="1"/>
    </xf>
    <xf numFmtId="182" fontId="56" fillId="6" borderId="1" xfId="0" applyNumberFormat="1" applyFont="1" applyFill="1" applyBorder="1" applyAlignment="1" applyProtection="1">
      <alignment horizontal="right" vertical="center" wrapText="1"/>
      <protection locked="0"/>
    </xf>
    <xf numFmtId="182" fontId="56" fillId="6" borderId="3" xfId="0" applyNumberFormat="1" applyFont="1" applyFill="1" applyBorder="1" applyAlignment="1" applyProtection="1">
      <alignment horizontal="right" vertical="center" wrapText="1"/>
      <protection locked="0"/>
    </xf>
    <xf numFmtId="182" fontId="56" fillId="6" borderId="2" xfId="0" applyNumberFormat="1" applyFont="1" applyFill="1" applyBorder="1" applyAlignment="1" applyProtection="1">
      <alignment horizontal="right" vertical="center" wrapText="1"/>
      <protection locked="0"/>
    </xf>
    <xf numFmtId="183" fontId="56" fillId="6" borderId="1" xfId="0" applyNumberFormat="1" applyFont="1" applyFill="1" applyBorder="1" applyAlignment="1" applyProtection="1">
      <alignment horizontal="right" vertical="center" wrapText="1"/>
      <protection locked="0"/>
    </xf>
    <xf numFmtId="183" fontId="56" fillId="6" borderId="3" xfId="0" applyNumberFormat="1" applyFont="1" applyFill="1" applyBorder="1" applyAlignment="1" applyProtection="1">
      <alignment horizontal="right" vertical="center" wrapText="1"/>
      <protection locked="0"/>
    </xf>
    <xf numFmtId="183" fontId="56" fillId="6" borderId="2" xfId="0" applyNumberFormat="1" applyFont="1" applyFill="1" applyBorder="1" applyAlignment="1" applyProtection="1">
      <alignment horizontal="right" vertical="center" wrapText="1"/>
      <protection locked="0"/>
    </xf>
    <xf numFmtId="0" fontId="23" fillId="3" borderId="2" xfId="0" applyFont="1" applyFill="1" applyBorder="1" applyAlignment="1">
      <alignment horizontal="center" vertical="center" wrapText="1"/>
    </xf>
    <xf numFmtId="181" fontId="53" fillId="4" borderId="5" xfId="1" applyNumberFormat="1" applyFont="1" applyFill="1" applyBorder="1" applyAlignment="1" applyProtection="1">
      <alignment horizontal="center" vertical="center" shrinkToFit="1"/>
    </xf>
    <xf numFmtId="181" fontId="53" fillId="4" borderId="6" xfId="1" applyNumberFormat="1" applyFont="1" applyFill="1" applyBorder="1" applyAlignment="1" applyProtection="1">
      <alignment horizontal="center" vertical="center" shrinkToFit="1"/>
    </xf>
    <xf numFmtId="181" fontId="53" fillId="4" borderId="4" xfId="1" applyNumberFormat="1" applyFont="1" applyFill="1" applyBorder="1" applyAlignment="1" applyProtection="1">
      <alignment horizontal="center" vertical="center" shrinkToFit="1"/>
    </xf>
    <xf numFmtId="181" fontId="53" fillId="4" borderId="8" xfId="1" applyNumberFormat="1" applyFont="1" applyFill="1" applyBorder="1" applyAlignment="1" applyProtection="1">
      <alignment horizontal="center" vertical="center" shrinkToFit="1"/>
    </xf>
    <xf numFmtId="181" fontId="54" fillId="4" borderId="11" xfId="1" applyNumberFormat="1" applyFont="1" applyFill="1" applyBorder="1" applyAlignment="1" applyProtection="1">
      <alignment horizontal="right" vertical="center" shrinkToFit="1"/>
    </xf>
    <xf numFmtId="181" fontId="54" fillId="4" borderId="5" xfId="1" applyNumberFormat="1" applyFont="1" applyFill="1" applyBorder="1" applyAlignment="1" applyProtection="1">
      <alignment horizontal="right" vertical="center" shrinkToFit="1"/>
    </xf>
    <xf numFmtId="181" fontId="54" fillId="4" borderId="12" xfId="1" applyNumberFormat="1" applyFont="1" applyFill="1" applyBorder="1" applyAlignment="1" applyProtection="1">
      <alignment horizontal="right" vertical="center" shrinkToFit="1"/>
    </xf>
    <xf numFmtId="181" fontId="54" fillId="4" borderId="4" xfId="1" applyNumberFormat="1" applyFont="1" applyFill="1" applyBorder="1" applyAlignment="1" applyProtection="1">
      <alignment horizontal="right" vertical="center" shrinkToFit="1"/>
    </xf>
    <xf numFmtId="182" fontId="55" fillId="6" borderId="11" xfId="0" applyNumberFormat="1" applyFont="1" applyFill="1" applyBorder="1" applyAlignment="1" applyProtection="1">
      <alignment horizontal="right" vertical="center" wrapText="1"/>
      <protection locked="0"/>
    </xf>
    <xf numFmtId="182" fontId="55" fillId="6" borderId="5" xfId="0" applyNumberFormat="1" applyFont="1" applyFill="1" applyBorder="1" applyAlignment="1" applyProtection="1">
      <alignment horizontal="right" vertical="center" wrapText="1"/>
      <protection locked="0"/>
    </xf>
    <xf numFmtId="182" fontId="55" fillId="6" borderId="13" xfId="0" applyNumberFormat="1" applyFont="1" applyFill="1" applyBorder="1" applyAlignment="1" applyProtection="1">
      <alignment horizontal="right" vertical="center" wrapText="1"/>
      <protection locked="0"/>
    </xf>
    <xf numFmtId="182" fontId="55" fillId="6" borderId="12" xfId="0" applyNumberFormat="1" applyFont="1" applyFill="1" applyBorder="1" applyAlignment="1" applyProtection="1">
      <alignment horizontal="right" vertical="center" wrapText="1"/>
      <protection locked="0"/>
    </xf>
    <xf numFmtId="182" fontId="55" fillId="6" borderId="4" xfId="0" applyNumberFormat="1" applyFont="1" applyFill="1" applyBorder="1" applyAlignment="1" applyProtection="1">
      <alignment horizontal="right" vertical="center" wrapText="1"/>
      <protection locked="0"/>
    </xf>
    <xf numFmtId="182" fontId="55" fillId="6" borderId="14" xfId="0" applyNumberFormat="1" applyFont="1" applyFill="1" applyBorder="1" applyAlignment="1" applyProtection="1">
      <alignment horizontal="right" vertical="center" wrapText="1"/>
      <protection locked="0"/>
    </xf>
    <xf numFmtId="183" fontId="55" fillId="6" borderId="11" xfId="0" applyNumberFormat="1" applyFont="1" applyFill="1" applyBorder="1" applyAlignment="1" applyProtection="1">
      <alignment horizontal="right" vertical="center" wrapText="1"/>
      <protection locked="0"/>
    </xf>
    <xf numFmtId="183" fontId="55" fillId="6" borderId="5" xfId="0" applyNumberFormat="1" applyFont="1" applyFill="1" applyBorder="1" applyAlignment="1" applyProtection="1">
      <alignment horizontal="right" vertical="center" wrapText="1"/>
      <protection locked="0"/>
    </xf>
    <xf numFmtId="183" fontId="55" fillId="6" borderId="13" xfId="0" applyNumberFormat="1" applyFont="1" applyFill="1" applyBorder="1" applyAlignment="1" applyProtection="1">
      <alignment horizontal="right" vertical="center" wrapText="1"/>
      <protection locked="0"/>
    </xf>
    <xf numFmtId="183" fontId="55" fillId="6" borderId="12" xfId="0" applyNumberFormat="1" applyFont="1" applyFill="1" applyBorder="1" applyAlignment="1" applyProtection="1">
      <alignment horizontal="right" vertical="center" wrapText="1"/>
      <protection locked="0"/>
    </xf>
    <xf numFmtId="183" fontId="55" fillId="6" borderId="4" xfId="0" applyNumberFormat="1" applyFont="1" applyFill="1" applyBorder="1" applyAlignment="1" applyProtection="1">
      <alignment horizontal="right" vertical="center" wrapText="1"/>
      <protection locked="0"/>
    </xf>
    <xf numFmtId="183" fontId="55" fillId="6" borderId="14" xfId="0" applyNumberFormat="1" applyFont="1" applyFill="1" applyBorder="1" applyAlignment="1" applyProtection="1">
      <alignment horizontal="right" vertical="center" wrapText="1"/>
      <protection locked="0"/>
    </xf>
    <xf numFmtId="0" fontId="0" fillId="9" borderId="26" xfId="0" applyFill="1" applyBorder="1" applyAlignment="1">
      <alignment horizontal="center" vertical="center"/>
    </xf>
    <xf numFmtId="0" fontId="0" fillId="10" borderId="26" xfId="0" applyFill="1" applyBorder="1" applyAlignment="1">
      <alignment horizontal="center" vertical="center"/>
    </xf>
    <xf numFmtId="0" fontId="12" fillId="5" borderId="0" xfId="0" applyFont="1" applyFill="1" applyAlignment="1">
      <alignment horizontal="center" vertical="center" wrapText="1"/>
    </xf>
    <xf numFmtId="0" fontId="10" fillId="5" borderId="0" xfId="0" applyFont="1" applyFill="1" applyAlignment="1">
      <alignment horizontal="left" vertical="top" wrapText="1"/>
    </xf>
  </cellXfs>
  <cellStyles count="3">
    <cellStyle name="桁区切り" xfId="1" builtinId="6"/>
    <cellStyle name="標準" xfId="0" builtinId="0"/>
    <cellStyle name="標準 3" xfId="2"/>
  </cellStyles>
  <dxfs count="212">
    <dxf>
      <font>
        <color theme="1"/>
      </font>
      <fill>
        <patternFill>
          <bgColor theme="1" tint="0.24994659260841701"/>
        </patternFill>
      </fill>
    </dxf>
    <dxf>
      <font>
        <color theme="1"/>
      </font>
      <fill>
        <patternFill>
          <bgColor theme="1" tint="0.24994659260841701"/>
        </patternFill>
      </fill>
    </dxf>
    <dxf>
      <font>
        <color theme="1"/>
      </font>
      <fill>
        <patternFill>
          <bgColor theme="1" tint="0.24994659260841701"/>
        </patternFill>
      </fill>
    </dxf>
    <dxf>
      <font>
        <color theme="1"/>
      </font>
      <fill>
        <patternFill>
          <bgColor theme="1" tint="0.24994659260841701"/>
        </patternFill>
      </fill>
    </dxf>
    <dxf>
      <font>
        <color theme="1"/>
      </font>
      <fill>
        <patternFill>
          <bgColor theme="1" tint="0.24994659260841701"/>
        </patternFill>
      </fill>
    </dxf>
    <dxf>
      <font>
        <color theme="1"/>
      </font>
      <fill>
        <patternFill>
          <bgColor theme="1" tint="0.24994659260841701"/>
        </patternFill>
      </fill>
    </dxf>
    <dxf>
      <font>
        <color theme="1"/>
      </font>
      <fill>
        <patternFill>
          <bgColor theme="1" tint="0.24994659260841701"/>
        </patternFill>
      </fill>
    </dxf>
    <dxf>
      <font>
        <color theme="1"/>
      </font>
      <fill>
        <patternFill>
          <bgColor theme="1" tint="0.24994659260841701"/>
        </patternFill>
      </fill>
    </dxf>
    <dxf>
      <font>
        <color theme="1"/>
      </font>
      <fill>
        <patternFill>
          <bgColor theme="1" tint="0.24994659260841701"/>
        </patternFill>
      </fill>
    </dxf>
    <dxf>
      <font>
        <color theme="1"/>
      </font>
      <fill>
        <patternFill>
          <bgColor theme="1" tint="0.24994659260841701"/>
        </patternFill>
      </fill>
    </dxf>
    <dxf>
      <font>
        <color theme="1"/>
      </font>
      <fill>
        <patternFill>
          <bgColor theme="1" tint="0.24994659260841701"/>
        </patternFill>
      </fill>
    </dxf>
    <dxf>
      <font>
        <color theme="1"/>
      </font>
      <fill>
        <patternFill>
          <bgColor theme="1" tint="0.24994659260841701"/>
        </patternFill>
      </fill>
    </dxf>
    <dxf>
      <font>
        <color theme="1"/>
      </font>
      <fill>
        <patternFill>
          <bgColor theme="1" tint="0.24994659260841701"/>
        </patternFill>
      </fill>
    </dxf>
    <dxf>
      <font>
        <color theme="1"/>
      </font>
      <fill>
        <patternFill>
          <bgColor theme="1" tint="0.24994659260841701"/>
        </patternFill>
      </fill>
    </dxf>
    <dxf>
      <font>
        <color theme="1"/>
      </font>
      <fill>
        <patternFill>
          <bgColor theme="1" tint="0.24994659260841701"/>
        </patternFill>
      </fill>
    </dxf>
    <dxf>
      <font>
        <color theme="1"/>
      </font>
      <fill>
        <patternFill>
          <bgColor theme="1" tint="0.24994659260841701"/>
        </patternFill>
      </fill>
    </dxf>
    <dxf>
      <font>
        <color theme="1"/>
      </font>
      <fill>
        <patternFill>
          <bgColor theme="7" tint="0.79998168889431442"/>
        </patternFill>
      </fill>
    </dxf>
    <dxf>
      <font>
        <color auto="1"/>
      </font>
      <fill>
        <patternFill>
          <bgColor theme="6" tint="0.79998168889431442"/>
        </patternFill>
      </fill>
    </dxf>
    <dxf>
      <font>
        <color theme="1"/>
      </font>
      <fill>
        <patternFill>
          <bgColor theme="7" tint="0.79998168889431442"/>
        </patternFill>
      </fill>
    </dxf>
    <dxf>
      <font>
        <color auto="1"/>
      </font>
      <fill>
        <patternFill>
          <bgColor theme="6" tint="0.79998168889431442"/>
        </patternFill>
      </fill>
    </dxf>
    <dxf>
      <font>
        <color theme="1"/>
      </font>
      <fill>
        <patternFill>
          <bgColor theme="7" tint="0.79998168889431442"/>
        </patternFill>
      </fill>
    </dxf>
    <dxf>
      <font>
        <color auto="1"/>
      </font>
      <fill>
        <patternFill>
          <bgColor theme="6" tint="0.79998168889431442"/>
        </patternFill>
      </fill>
    </dxf>
    <dxf>
      <font>
        <color theme="1"/>
      </font>
      <fill>
        <patternFill>
          <bgColor theme="7" tint="0.79998168889431442"/>
        </patternFill>
      </fill>
    </dxf>
    <dxf>
      <font>
        <color auto="1"/>
      </font>
      <fill>
        <patternFill>
          <bgColor theme="6" tint="0.79998168889431442"/>
        </patternFill>
      </fill>
    </dxf>
    <dxf>
      <font>
        <color theme="1"/>
      </font>
      <fill>
        <patternFill>
          <bgColor theme="7" tint="0.79998168889431442"/>
        </patternFill>
      </fill>
    </dxf>
    <dxf>
      <font>
        <color auto="1"/>
      </font>
      <fill>
        <patternFill>
          <bgColor theme="6" tint="0.79998168889431442"/>
        </patternFill>
      </fill>
    </dxf>
    <dxf>
      <font>
        <color theme="1"/>
      </font>
      <fill>
        <patternFill>
          <bgColor theme="7" tint="0.79998168889431442"/>
        </patternFill>
      </fill>
    </dxf>
    <dxf>
      <font>
        <color auto="1"/>
      </font>
      <fill>
        <patternFill>
          <bgColor theme="6" tint="0.79998168889431442"/>
        </patternFill>
      </fill>
    </dxf>
    <dxf>
      <font>
        <color theme="1"/>
      </font>
      <fill>
        <patternFill>
          <bgColor theme="7" tint="0.79998168889431442"/>
        </patternFill>
      </fill>
    </dxf>
    <dxf>
      <font>
        <color auto="1"/>
      </font>
      <fill>
        <patternFill>
          <bgColor theme="6" tint="0.79998168889431442"/>
        </patternFill>
      </fill>
    </dxf>
    <dxf>
      <font>
        <color theme="1"/>
      </font>
      <fill>
        <patternFill>
          <bgColor theme="7" tint="0.79998168889431442"/>
        </patternFill>
      </fill>
    </dxf>
    <dxf>
      <font>
        <color auto="1"/>
      </font>
      <fill>
        <patternFill>
          <bgColor theme="6" tint="0.79998168889431442"/>
        </patternFill>
      </fill>
    </dxf>
    <dxf>
      <font>
        <color theme="1"/>
      </font>
      <fill>
        <patternFill>
          <bgColor theme="7" tint="0.79998168889431442"/>
        </patternFill>
      </fill>
    </dxf>
    <dxf>
      <font>
        <color auto="1"/>
      </font>
      <fill>
        <patternFill>
          <bgColor theme="6" tint="0.79998168889431442"/>
        </patternFill>
      </fill>
    </dxf>
    <dxf>
      <font>
        <color theme="1"/>
      </font>
      <fill>
        <patternFill>
          <bgColor theme="7" tint="0.79998168889431442"/>
        </patternFill>
      </fill>
    </dxf>
    <dxf>
      <font>
        <color auto="1"/>
      </font>
      <fill>
        <patternFill>
          <bgColor theme="6" tint="0.79998168889431442"/>
        </patternFill>
      </fill>
    </dxf>
    <dxf>
      <font>
        <color theme="1"/>
      </font>
      <fill>
        <patternFill>
          <bgColor theme="7" tint="0.79998168889431442"/>
        </patternFill>
      </fill>
    </dxf>
    <dxf>
      <font>
        <color auto="1"/>
      </font>
      <fill>
        <patternFill>
          <bgColor theme="6" tint="0.79998168889431442"/>
        </patternFill>
      </fill>
    </dxf>
    <dxf>
      <font>
        <color theme="1"/>
      </font>
      <fill>
        <patternFill>
          <bgColor theme="7" tint="0.79998168889431442"/>
        </patternFill>
      </fill>
    </dxf>
    <dxf>
      <font>
        <color auto="1"/>
      </font>
      <fill>
        <patternFill>
          <bgColor theme="6" tint="0.79998168889431442"/>
        </patternFill>
      </fill>
    </dxf>
    <dxf>
      <font>
        <color theme="1"/>
      </font>
      <fill>
        <patternFill>
          <bgColor theme="7" tint="0.79998168889431442"/>
        </patternFill>
      </fill>
    </dxf>
    <dxf>
      <font>
        <color auto="1"/>
      </font>
      <fill>
        <patternFill>
          <bgColor theme="6" tint="0.79998168889431442"/>
        </patternFill>
      </fill>
    </dxf>
    <dxf>
      <font>
        <color theme="1"/>
      </font>
      <fill>
        <patternFill>
          <bgColor theme="7" tint="0.79998168889431442"/>
        </patternFill>
      </fill>
    </dxf>
    <dxf>
      <font>
        <color auto="1"/>
      </font>
      <fill>
        <patternFill>
          <bgColor theme="6" tint="0.79998168889431442"/>
        </patternFill>
      </fill>
    </dxf>
    <dxf>
      <font>
        <color theme="1"/>
      </font>
      <fill>
        <patternFill>
          <bgColor theme="7" tint="0.79998168889431442"/>
        </patternFill>
      </fill>
    </dxf>
    <dxf>
      <font>
        <color auto="1"/>
      </font>
      <fill>
        <patternFill>
          <bgColor theme="6" tint="0.79998168889431442"/>
        </patternFill>
      </fill>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theme="7" tint="-0.499984740745262"/>
      </font>
      <fill>
        <patternFill>
          <bgColor rgb="FFFFD966"/>
        </patternFill>
      </fill>
    </dxf>
    <dxf>
      <font>
        <color theme="1" tint="0.499984740745262"/>
      </font>
    </dxf>
    <dxf>
      <font>
        <color theme="1"/>
      </font>
      <fill>
        <patternFill>
          <bgColor theme="0"/>
        </patternFill>
      </fill>
    </dxf>
    <dxf>
      <font>
        <color rgb="FFFF0000"/>
      </font>
      <fill>
        <patternFill>
          <bgColor rgb="FFFFC7CE"/>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font>
      <fill>
        <patternFill>
          <bgColor theme="0"/>
        </patternFill>
      </fill>
    </dxf>
    <dxf>
      <font>
        <color theme="7" tint="-0.499984740745262"/>
      </font>
      <fill>
        <patternFill>
          <bgColor rgb="FFFFD966"/>
        </patternFill>
      </fill>
    </dxf>
    <dxf>
      <font>
        <color theme="1" tint="0.499984740745262"/>
      </font>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ont>
        <color theme="1"/>
      </font>
      <fill>
        <patternFill>
          <bgColor theme="0"/>
        </patternFill>
      </fill>
    </dxf>
    <dxf>
      <font>
        <color rgb="FFFF0000"/>
      </font>
      <fill>
        <patternFill>
          <bgColor rgb="FFFFC7CE"/>
        </patternFill>
      </fill>
    </dxf>
    <dxf>
      <font>
        <color theme="1"/>
      </font>
      <fill>
        <patternFill>
          <bgColor theme="0"/>
        </patternFill>
      </fill>
    </dxf>
    <dxf>
      <font>
        <color theme="1"/>
      </font>
      <fill>
        <patternFill>
          <bgColor theme="0"/>
        </patternFill>
      </fill>
    </dxf>
    <dxf>
      <font>
        <color theme="1" tint="0.499984740745262"/>
      </font>
      <fill>
        <patternFill>
          <bgColor theme="0"/>
        </patternFill>
      </fill>
    </dxf>
    <dxf>
      <font>
        <color theme="1" tint="0.499984740745262"/>
      </font>
      <fill>
        <patternFill>
          <bgColor theme="1" tint="0.499984740745262"/>
        </patternFill>
      </fill>
    </dxf>
    <dxf>
      <font>
        <color theme="1" tint="0.499984740745262"/>
      </font>
      <fill>
        <patternFill>
          <bgColor theme="0"/>
        </patternFill>
      </fill>
    </dxf>
    <dxf>
      <font>
        <color theme="1" tint="0.499984740745262"/>
      </font>
      <fill>
        <patternFill>
          <bgColor theme="1" tint="0.499984740745262"/>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1" tint="0.24994659260841701"/>
        </patternFill>
      </fill>
    </dxf>
    <dxf>
      <font>
        <color theme="1"/>
      </font>
      <fill>
        <patternFill>
          <bgColor theme="1" tint="0.24994659260841701"/>
        </patternFill>
      </fill>
    </dxf>
    <dxf>
      <font>
        <color theme="1" tint="0.499984740745262"/>
      </font>
    </dxf>
    <dxf>
      <font>
        <color theme="1"/>
      </font>
      <fill>
        <patternFill>
          <bgColor theme="1" tint="0.24994659260841701"/>
        </patternFill>
      </fill>
    </dxf>
    <dxf>
      <font>
        <color theme="1"/>
      </font>
      <fill>
        <patternFill>
          <bgColor theme="1" tint="0.24994659260841701"/>
        </patternFill>
      </fill>
    </dxf>
    <dxf>
      <font>
        <color theme="1"/>
      </font>
      <fill>
        <patternFill>
          <bgColor theme="1" tint="0.24994659260841701"/>
        </patternFill>
      </fill>
    </dxf>
    <dxf>
      <font>
        <color theme="1"/>
      </font>
      <fill>
        <patternFill>
          <bgColor theme="1" tint="0.24994659260841701"/>
        </patternFill>
      </fill>
    </dxf>
    <dxf>
      <font>
        <color theme="1"/>
      </font>
      <fill>
        <patternFill>
          <bgColor theme="1" tint="0.24994659260841701"/>
        </patternFill>
      </fill>
    </dxf>
    <dxf>
      <font>
        <color theme="1"/>
      </font>
      <fill>
        <patternFill>
          <bgColor theme="1" tint="0.24994659260841701"/>
        </patternFill>
      </fill>
    </dxf>
    <dxf>
      <font>
        <color theme="1"/>
      </font>
      <fill>
        <patternFill>
          <bgColor theme="0"/>
        </patternFill>
      </fill>
    </dxf>
    <dxf>
      <font>
        <b/>
        <i val="0"/>
        <color rgb="FFFF0000"/>
      </font>
    </dxf>
  </dxfs>
  <tableStyles count="0" defaultTableStyle="TableStyleMedium2" defaultPivotStyle="PivotStyleLight16"/>
  <colors>
    <mruColors>
      <color rgb="FFA0A0A0"/>
      <color rgb="FFFFC7CE"/>
      <color rgb="FFFFD966"/>
      <color rgb="FFFFFFFF"/>
      <color rgb="FFFFC7FF"/>
      <color rgb="FFD729B2"/>
      <color rgb="FF9933FF"/>
      <color rgb="FFFFFFF7"/>
      <color rgb="FFFFFFCC"/>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12</xdr:col>
      <xdr:colOff>101600</xdr:colOff>
      <xdr:row>37</xdr:row>
      <xdr:rowOff>76200</xdr:rowOff>
    </xdr:from>
    <xdr:to>
      <xdr:col>26</xdr:col>
      <xdr:colOff>177800</xdr:colOff>
      <xdr:row>38</xdr:row>
      <xdr:rowOff>520700</xdr:rowOff>
    </xdr:to>
    <xdr:sp macro="" textlink="">
      <xdr:nvSpPr>
        <xdr:cNvPr id="38" name="大かっこ 37">
          <a:extLst>
            <a:ext uri="{FF2B5EF4-FFF2-40B4-BE49-F238E27FC236}">
              <a16:creationId xmlns="" xmlns:a16="http://schemas.microsoft.com/office/drawing/2014/main" id="{00000000-0008-0000-0000-000026000000}"/>
            </a:ext>
          </a:extLst>
        </xdr:cNvPr>
        <xdr:cNvSpPr/>
      </xdr:nvSpPr>
      <xdr:spPr>
        <a:xfrm>
          <a:off x="3435350" y="8753475"/>
          <a:ext cx="4057650" cy="758825"/>
        </a:xfrm>
        <a:prstGeom prst="bracketPair">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88900</xdr:colOff>
      <xdr:row>39</xdr:row>
      <xdr:rowOff>50800</xdr:rowOff>
    </xdr:from>
    <xdr:to>
      <xdr:col>26</xdr:col>
      <xdr:colOff>165100</xdr:colOff>
      <xdr:row>40</xdr:row>
      <xdr:rowOff>495300</xdr:rowOff>
    </xdr:to>
    <xdr:sp macro="" textlink="">
      <xdr:nvSpPr>
        <xdr:cNvPr id="39" name="大かっこ 38">
          <a:extLst>
            <a:ext uri="{FF2B5EF4-FFF2-40B4-BE49-F238E27FC236}">
              <a16:creationId xmlns="" xmlns:a16="http://schemas.microsoft.com/office/drawing/2014/main" id="{00000000-0008-0000-0000-000027000000}"/>
            </a:ext>
          </a:extLst>
        </xdr:cNvPr>
        <xdr:cNvSpPr/>
      </xdr:nvSpPr>
      <xdr:spPr>
        <a:xfrm>
          <a:off x="3422650" y="9613900"/>
          <a:ext cx="4057650" cy="758825"/>
        </a:xfrm>
        <a:prstGeom prst="bracketPair">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25400</xdr:colOff>
      <xdr:row>39</xdr:row>
      <xdr:rowOff>127000</xdr:rowOff>
    </xdr:from>
    <xdr:to>
      <xdr:col>25</xdr:col>
      <xdr:colOff>304800</xdr:colOff>
      <xdr:row>40</xdr:row>
      <xdr:rowOff>469900</xdr:rowOff>
    </xdr:to>
    <xdr:sp macro="" textlink="">
      <xdr:nvSpPr>
        <xdr:cNvPr id="40" name="大かっこ 39">
          <a:extLst>
            <a:ext uri="{FF2B5EF4-FFF2-40B4-BE49-F238E27FC236}">
              <a16:creationId xmlns="" xmlns:a16="http://schemas.microsoft.com/office/drawing/2014/main" id="{00000000-0008-0000-0000-000028000000}"/>
            </a:ext>
          </a:extLst>
        </xdr:cNvPr>
        <xdr:cNvSpPr/>
      </xdr:nvSpPr>
      <xdr:spPr>
        <a:xfrm>
          <a:off x="4225925" y="9690100"/>
          <a:ext cx="3079750" cy="657225"/>
        </a:xfrm>
        <a:prstGeom prst="bracketPair">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277206</xdr:colOff>
      <xdr:row>72</xdr:row>
      <xdr:rowOff>317500</xdr:rowOff>
    </xdr:from>
    <xdr:to>
      <xdr:col>39</xdr:col>
      <xdr:colOff>174136</xdr:colOff>
      <xdr:row>107</xdr:row>
      <xdr:rowOff>3176</xdr:rowOff>
    </xdr:to>
    <xdr:pic>
      <xdr:nvPicPr>
        <xdr:cNvPr id="60" name="図 59">
          <a:extLst>
            <a:ext uri="{FF2B5EF4-FFF2-40B4-BE49-F238E27FC236}">
              <a16:creationId xmlns="" xmlns:a16="http://schemas.microsoft.com/office/drawing/2014/main" id="{00000000-0008-0000-01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7206" y="20955000"/>
          <a:ext cx="11412411" cy="175633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68180</xdr:colOff>
      <xdr:row>9</xdr:row>
      <xdr:rowOff>76815</xdr:rowOff>
    </xdr:from>
    <xdr:to>
      <xdr:col>39</xdr:col>
      <xdr:colOff>192652</xdr:colOff>
      <xdr:row>71</xdr:row>
      <xdr:rowOff>92176</xdr:rowOff>
    </xdr:to>
    <xdr:pic>
      <xdr:nvPicPr>
        <xdr:cNvPr id="51" name="図 50">
          <a:extLst>
            <a:ext uri="{FF2B5EF4-FFF2-40B4-BE49-F238E27FC236}">
              <a16:creationId xmlns="" xmlns:a16="http://schemas.microsoft.com/office/drawing/2014/main" id="{00000000-0008-0000-0100-00003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180" y="1615469"/>
          <a:ext cx="11639953" cy="18869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41</xdr:col>
      <xdr:colOff>225037</xdr:colOff>
      <xdr:row>2</xdr:row>
      <xdr:rowOff>3907</xdr:rowOff>
    </xdr:from>
    <xdr:to>
      <xdr:col>56</xdr:col>
      <xdr:colOff>33619</xdr:colOff>
      <xdr:row>5</xdr:row>
      <xdr:rowOff>134472</xdr:rowOff>
    </xdr:to>
    <xdr:sp macro="" textlink="">
      <xdr:nvSpPr>
        <xdr:cNvPr id="52" name="テキスト ボックス 51">
          <a:extLst>
            <a:ext uri="{FF2B5EF4-FFF2-40B4-BE49-F238E27FC236}">
              <a16:creationId xmlns="" xmlns:a16="http://schemas.microsoft.com/office/drawing/2014/main" id="{00000000-0008-0000-0100-000034000000}"/>
            </a:ext>
          </a:extLst>
        </xdr:cNvPr>
        <xdr:cNvSpPr txBox="1"/>
      </xdr:nvSpPr>
      <xdr:spPr>
        <a:xfrm>
          <a:off x="11980008" y="340083"/>
          <a:ext cx="3730640" cy="634830"/>
        </a:xfrm>
        <a:prstGeom prst="rect">
          <a:avLst/>
        </a:prstGeom>
        <a:solidFill>
          <a:schemeClr val="accent2">
            <a:lumMod val="20000"/>
            <a:lumOff val="80000"/>
          </a:schemeClr>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400">
            <a:latin typeface="HGP創英角ｺﾞｼｯｸUB" panose="020B0900000000000000" pitchFamily="50" charset="-128"/>
            <a:ea typeface="HGP創英角ｺﾞｼｯｸUB" panose="020B0900000000000000" pitchFamily="50" charset="-128"/>
          </a:endParaRPr>
        </a:p>
        <a:p>
          <a:r>
            <a:rPr kumimoji="1" lang="ja-JP" altLang="en-US" sz="1400" b="1">
              <a:latin typeface="HGP創英角ｺﾞｼｯｸUB" panose="020B0900000000000000" pitchFamily="50" charset="-128"/>
              <a:ea typeface="HGP創英角ｺﾞｼｯｸUB" panose="020B0900000000000000" pitchFamily="50" charset="-128"/>
            </a:rPr>
            <a:t>導入したシステムすべてにチェックを入れる。</a:t>
          </a:r>
        </a:p>
      </xdr:txBody>
    </xdr:sp>
    <xdr:clientData/>
  </xdr:twoCellAnchor>
  <xdr:oneCellAnchor>
    <xdr:from>
      <xdr:col>41</xdr:col>
      <xdr:colOff>234561</xdr:colOff>
      <xdr:row>6</xdr:row>
      <xdr:rowOff>104776</xdr:rowOff>
    </xdr:from>
    <xdr:ext cx="3775464" cy="1262918"/>
    <xdr:sp macro="" textlink="">
      <xdr:nvSpPr>
        <xdr:cNvPr id="54" name="テキスト ボックス 53">
          <a:extLst>
            <a:ext uri="{FF2B5EF4-FFF2-40B4-BE49-F238E27FC236}">
              <a16:creationId xmlns="" xmlns:a16="http://schemas.microsoft.com/office/drawing/2014/main" id="{00000000-0008-0000-0100-000036000000}"/>
            </a:ext>
          </a:extLst>
        </xdr:cNvPr>
        <xdr:cNvSpPr txBox="1"/>
      </xdr:nvSpPr>
      <xdr:spPr>
        <a:xfrm>
          <a:off x="12348407" y="1130545"/>
          <a:ext cx="3775464" cy="1262918"/>
        </a:xfrm>
        <a:prstGeom prst="rect">
          <a:avLst/>
        </a:prstGeom>
        <a:solidFill>
          <a:schemeClr val="accent2">
            <a:lumMod val="20000"/>
            <a:lumOff val="80000"/>
          </a:schemeClr>
        </a:solidFill>
        <a:ln w="38100">
          <a:solidFill>
            <a:srgbClr val="FFC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0" lang="en-US" altLang="ja-JP" sz="1300" b="0" i="0" u="none" strike="noStrike" kern="0" cap="none" spc="0" normalizeH="0" baseline="0" noProof="0">
              <a:ln>
                <a:noFill/>
              </a:ln>
              <a:solidFill>
                <a:sysClr val="windowText" lastClr="000000"/>
              </a:solidFill>
              <a:effectLst/>
              <a:uLnTx/>
              <a:uFillTx/>
              <a:latin typeface="+mn-lt"/>
              <a:ea typeface="+mn-ea"/>
              <a:cs typeface="+mn-cs"/>
            </a:rPr>
            <a:t>【</a:t>
          </a:r>
          <a:r>
            <a:rPr kumimoji="0" lang="ja-JP" altLang="en-US" sz="1300" b="0" i="0" u="none" strike="noStrike" kern="0" cap="none" spc="0" normalizeH="0" baseline="0" noProof="0">
              <a:ln>
                <a:noFill/>
              </a:ln>
              <a:solidFill>
                <a:prstClr val="black"/>
              </a:solidFill>
              <a:effectLst/>
              <a:uLnTx/>
              <a:uFillTx/>
              <a:latin typeface="+mn-lt"/>
              <a:ea typeface="+mn-ea"/>
              <a:cs typeface="+mn-cs"/>
            </a:rPr>
            <a:t>実施した台数</a:t>
          </a:r>
          <a:r>
            <a:rPr kumimoji="0" lang="en-US" altLang="ja-JP" sz="1300" b="0" i="0" u="none" strike="noStrike" kern="0" cap="none" spc="0" normalizeH="0" baseline="0" noProof="0">
              <a:ln>
                <a:noFill/>
              </a:ln>
              <a:solidFill>
                <a:sysClr val="windowText" lastClr="000000"/>
              </a:solidFill>
              <a:effectLst/>
              <a:uLnTx/>
              <a:uFillTx/>
              <a:latin typeface="+mn-lt"/>
              <a:ea typeface="+mn-ea"/>
              <a:cs typeface="+mn-cs"/>
            </a:rPr>
            <a:t>】</a:t>
          </a:r>
          <a:endParaRPr lang="en-US" altLang="ja-JP" sz="1300"/>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計画時の車両台数ではなく、当該システムにおいて実際に取組を実施した車両台数を記入</a:t>
          </a:r>
          <a:endParaRPr kumimoji="0" lang="en-US" altLang="ja-JP" sz="13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300" b="0" i="0" u="none" strike="noStrike" kern="0" cap="none" spc="0" normalizeH="0" baseline="0" noProof="0">
              <a:ln>
                <a:noFill/>
              </a:ln>
              <a:solidFill>
                <a:sysClr val="windowText" lastClr="000000"/>
              </a:solidFill>
              <a:effectLst/>
              <a:uLnTx/>
              <a:uFillTx/>
              <a:latin typeface="+mn-lt"/>
              <a:ea typeface="+mn-ea"/>
              <a:cs typeface="+mn-cs"/>
            </a:rPr>
            <a:t>【</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導入事業所数</a:t>
          </a:r>
          <a:r>
            <a:rPr kumimoji="0" lang="en-US" altLang="ja-JP" sz="1300" b="0" i="0" u="none" strike="noStrike" kern="0" cap="none" spc="0" normalizeH="0" baseline="0" noProof="0">
              <a:ln>
                <a:noFill/>
              </a:ln>
              <a:solidFill>
                <a:sysClr val="windowText" lastClr="000000"/>
              </a:solidFill>
              <a:effectLst/>
              <a:uLnTx/>
              <a:uFillTx/>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mn-lt"/>
              <a:ea typeface="+mn-ea"/>
              <a:cs typeface="+mn-cs"/>
            </a:rPr>
            <a:t>当該システムを導入した事業所数を記入</a:t>
          </a:r>
        </a:p>
      </xdr:txBody>
    </xdr:sp>
    <xdr:clientData/>
  </xdr:oneCellAnchor>
  <xdr:twoCellAnchor>
    <xdr:from>
      <xdr:col>41</xdr:col>
      <xdr:colOff>244087</xdr:colOff>
      <xdr:row>12</xdr:row>
      <xdr:rowOff>268654</xdr:rowOff>
    </xdr:from>
    <xdr:to>
      <xdr:col>56</xdr:col>
      <xdr:colOff>97693</xdr:colOff>
      <xdr:row>20</xdr:row>
      <xdr:rowOff>73270</xdr:rowOff>
    </xdr:to>
    <xdr:sp macro="" textlink="">
      <xdr:nvSpPr>
        <xdr:cNvPr id="55" name="テキスト ボックス 54">
          <a:extLst>
            <a:ext uri="{FF2B5EF4-FFF2-40B4-BE49-F238E27FC236}">
              <a16:creationId xmlns="" xmlns:a16="http://schemas.microsoft.com/office/drawing/2014/main" id="{00000000-0008-0000-0100-000037000000}"/>
            </a:ext>
          </a:extLst>
        </xdr:cNvPr>
        <xdr:cNvSpPr txBox="1"/>
      </xdr:nvSpPr>
      <xdr:spPr>
        <a:xfrm>
          <a:off x="12357933" y="2637692"/>
          <a:ext cx="3785722" cy="2344616"/>
        </a:xfrm>
        <a:prstGeom prst="rect">
          <a:avLst/>
        </a:prstGeom>
        <a:solidFill>
          <a:schemeClr val="accent2">
            <a:lumMod val="20000"/>
            <a:lumOff val="80000"/>
          </a:schemeClr>
        </a:solidFill>
        <a:ln w="38100" cmpd="sng">
          <a:solidFill>
            <a:srgbClr val="00B0F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該当する連携した事業者数がない場合は必ず「０」と記入する</a:t>
          </a:r>
          <a:endParaRPr kumimoji="1" lang="en-US" altLang="ja-JP" sz="1300"/>
        </a:p>
        <a:p>
          <a:endParaRPr kumimoji="1" lang="en-US" altLang="ja-JP" sz="1300"/>
        </a:p>
        <a:p>
          <a:r>
            <a:rPr kumimoji="0" lang="en-US" altLang="ja-JP" sz="13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300" b="0" i="0" u="none" strike="noStrike" kern="0" cap="none" spc="0" normalizeH="0" baseline="0" noProof="0">
              <a:ln>
                <a:noFill/>
              </a:ln>
              <a:solidFill>
                <a:prstClr val="black"/>
              </a:solidFill>
              <a:effectLst/>
              <a:uLnTx/>
              <a:uFillTx/>
              <a:latin typeface="+mn-lt"/>
              <a:ea typeface="+mn-ea"/>
              <a:cs typeface="+mn-cs"/>
            </a:rPr>
            <a:t>トラック事業者による取組</a:t>
          </a:r>
          <a:r>
            <a:rPr kumimoji="0" lang="en-US" altLang="ja-JP" sz="1300" b="0" i="0" u="none" strike="noStrike" kern="0" cap="none" spc="0" normalizeH="0" baseline="0" noProof="0">
              <a:ln>
                <a:noFill/>
              </a:ln>
              <a:solidFill>
                <a:sysClr val="windowText" lastClr="000000"/>
              </a:solidFill>
              <a:effectLst/>
              <a:uLnTx/>
              <a:uFillTx/>
              <a:latin typeface="+mn-lt"/>
              <a:ea typeface="+mn-ea"/>
              <a:cs typeface="+mn-cs"/>
            </a:rPr>
            <a:t>】</a:t>
          </a:r>
        </a:p>
        <a:p>
          <a:r>
            <a:rPr kumimoji="1" lang="ja-JP" altLang="en-US" sz="1300"/>
            <a:t>連携した発着荷主数および元請事業者数を記入</a:t>
          </a:r>
          <a:endParaRPr kumimoji="1" lang="en-US" altLang="ja-JP" sz="1300"/>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3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300" b="0" i="0" u="none" strike="noStrike" kern="0" cap="none" spc="0" normalizeH="0" baseline="0" noProof="0">
              <a:ln>
                <a:noFill/>
              </a:ln>
              <a:solidFill>
                <a:prstClr val="black"/>
              </a:solidFill>
              <a:effectLst/>
              <a:uLnTx/>
              <a:uFillTx/>
              <a:latin typeface="+mn-lt"/>
              <a:ea typeface="+mn-ea"/>
              <a:cs typeface="+mn-cs"/>
            </a:rPr>
            <a:t>荷主等による取組</a:t>
          </a:r>
          <a:r>
            <a:rPr kumimoji="0" lang="en-US" altLang="ja-JP" sz="1300" b="0" i="0" u="none" strike="noStrike" kern="0" cap="none" spc="0" normalizeH="0" baseline="0" noProof="0">
              <a:ln>
                <a:noFill/>
              </a:ln>
              <a:solidFill>
                <a:sysClr val="windowText" lastClr="000000"/>
              </a:solidFill>
              <a:effectLst/>
              <a:uLnTx/>
              <a:uFillTx/>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t>データ取得のために連携したトラック事業者および連携した荷主数を</a:t>
          </a:r>
          <a:r>
            <a:rPr kumimoji="1" lang="ja-JP" altLang="en-US" sz="1300" b="0" i="0" u="none" strike="noStrike" kern="0" cap="none" spc="0" normalizeH="0" baseline="0" noProof="0">
              <a:ln>
                <a:noFill/>
              </a:ln>
              <a:solidFill>
                <a:prstClr val="black"/>
              </a:solidFill>
              <a:effectLst/>
              <a:uLnTx/>
              <a:uFillTx/>
              <a:latin typeface="+mn-lt"/>
              <a:ea typeface="+mn-ea"/>
              <a:cs typeface="+mn-cs"/>
            </a:rPr>
            <a:t>記入</a:t>
          </a:r>
          <a:endParaRPr kumimoji="1" lang="en-US" altLang="ja-JP" sz="1300"/>
        </a:p>
      </xdr:txBody>
    </xdr:sp>
    <xdr:clientData/>
  </xdr:twoCellAnchor>
  <xdr:twoCellAnchor>
    <xdr:from>
      <xdr:col>41</xdr:col>
      <xdr:colOff>253611</xdr:colOff>
      <xdr:row>37</xdr:row>
      <xdr:rowOff>170962</xdr:rowOff>
    </xdr:from>
    <xdr:to>
      <xdr:col>56</xdr:col>
      <xdr:colOff>152400</xdr:colOff>
      <xdr:row>40</xdr:row>
      <xdr:rowOff>12212</xdr:rowOff>
    </xdr:to>
    <xdr:sp macro="" textlink="">
      <xdr:nvSpPr>
        <xdr:cNvPr id="57" name="テキスト ボックス 56">
          <a:extLst>
            <a:ext uri="{FF2B5EF4-FFF2-40B4-BE49-F238E27FC236}">
              <a16:creationId xmlns="" xmlns:a16="http://schemas.microsoft.com/office/drawing/2014/main" id="{00000000-0008-0000-0100-000039000000}"/>
            </a:ext>
          </a:extLst>
        </xdr:cNvPr>
        <xdr:cNvSpPr txBox="1"/>
      </xdr:nvSpPr>
      <xdr:spPr>
        <a:xfrm>
          <a:off x="12367457" y="9549424"/>
          <a:ext cx="3830905" cy="720480"/>
        </a:xfrm>
        <a:prstGeom prst="rect">
          <a:avLst/>
        </a:prstGeom>
        <a:solidFill>
          <a:schemeClr val="accent2">
            <a:lumMod val="20000"/>
            <a:lumOff val="80000"/>
          </a:schemeClr>
        </a:solidFill>
        <a:ln w="38100"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軽油以外の場合、別ファイル「計算シート</a:t>
          </a:r>
          <a:r>
            <a:rPr kumimoji="1" lang="en-US" altLang="ja-JP" sz="1300"/>
            <a:t>_</a:t>
          </a:r>
          <a:r>
            <a:rPr kumimoji="1" lang="ja-JP" altLang="en-US" sz="1300"/>
            <a:t>軽油換算表」にて数量を算出し記入する</a:t>
          </a:r>
        </a:p>
        <a:p>
          <a:endParaRPr kumimoji="1" lang="en-US" altLang="ja-JP" sz="1400"/>
        </a:p>
        <a:p>
          <a:endParaRPr kumimoji="1" lang="ja-JP" altLang="en-US" sz="1400"/>
        </a:p>
      </xdr:txBody>
    </xdr:sp>
    <xdr:clientData/>
  </xdr:twoCellAnchor>
  <xdr:twoCellAnchor>
    <xdr:from>
      <xdr:col>41</xdr:col>
      <xdr:colOff>253611</xdr:colOff>
      <xdr:row>40</xdr:row>
      <xdr:rowOff>73270</xdr:rowOff>
    </xdr:from>
    <xdr:to>
      <xdr:col>56</xdr:col>
      <xdr:colOff>151840</xdr:colOff>
      <xdr:row>42</xdr:row>
      <xdr:rowOff>451827</xdr:rowOff>
    </xdr:to>
    <xdr:sp macro="" textlink="">
      <xdr:nvSpPr>
        <xdr:cNvPr id="58" name="テキスト ボックス 57">
          <a:extLst>
            <a:ext uri="{FF2B5EF4-FFF2-40B4-BE49-F238E27FC236}">
              <a16:creationId xmlns="" xmlns:a16="http://schemas.microsoft.com/office/drawing/2014/main" id="{00000000-0008-0000-0100-00003A000000}"/>
            </a:ext>
          </a:extLst>
        </xdr:cNvPr>
        <xdr:cNvSpPr txBox="1"/>
      </xdr:nvSpPr>
      <xdr:spPr>
        <a:xfrm>
          <a:off x="12367457" y="10330962"/>
          <a:ext cx="3830345" cy="1270000"/>
        </a:xfrm>
        <a:prstGeom prst="rect">
          <a:avLst/>
        </a:prstGeom>
        <a:solidFill>
          <a:schemeClr val="accent2">
            <a:lumMod val="20000"/>
            <a:lumOff val="80000"/>
          </a:schemeClr>
        </a:solidFill>
        <a:ln w="38100" cmpd="sng">
          <a:solidFill>
            <a:srgbClr val="FFC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mn-lt"/>
              <a:ea typeface="+mn-ea"/>
              <a:cs typeface="+mn-cs"/>
            </a:rPr>
            <a:t>自動計算のため入力不要</a:t>
          </a:r>
          <a:endParaRPr kumimoji="0" lang="ja-JP" altLang="ja-JP"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mn-lt"/>
              <a:ea typeface="+mn-ea"/>
              <a:cs typeface="+mn-cs"/>
            </a:rPr>
            <a:t>（計算元となる連携前後の燃料使用量</a:t>
          </a:r>
          <a:r>
            <a:rPr kumimoji="1" lang="ja-JP" altLang="en-US" sz="1300" b="0" i="0" u="none" strike="noStrike" kern="0" cap="none" spc="0" normalizeH="0" baseline="0" noProof="0">
              <a:ln>
                <a:noFill/>
              </a:ln>
              <a:solidFill>
                <a:prstClr val="black"/>
              </a:solidFill>
              <a:effectLst/>
              <a:uLnTx/>
              <a:uFillTx/>
              <a:latin typeface="+mn-lt"/>
              <a:ea typeface="+mn-ea"/>
              <a:cs typeface="+mn-cs"/>
            </a:rPr>
            <a:t>（</a:t>
          </a:r>
          <a:r>
            <a:rPr kumimoji="1" lang="en-US" altLang="ja-JP" sz="1300" b="0" i="0" u="none" strike="noStrike" kern="0" cap="none" spc="0" normalizeH="0" baseline="0" noProof="0">
              <a:ln>
                <a:noFill/>
              </a:ln>
              <a:solidFill>
                <a:prstClr val="black"/>
              </a:solidFill>
              <a:effectLst/>
              <a:uLnTx/>
              <a:uFillTx/>
              <a:latin typeface="+mn-lt"/>
              <a:ea typeface="+mn-ea"/>
              <a:cs typeface="+mn-cs"/>
            </a:rPr>
            <a:t>ℓ/</a:t>
          </a:r>
          <a:r>
            <a:rPr kumimoji="1" lang="ja-JP" altLang="en-US" sz="1300" b="0" i="0" u="none" strike="noStrike" kern="0" cap="none" spc="0" normalizeH="0" baseline="0" noProof="0">
              <a:ln>
                <a:noFill/>
              </a:ln>
              <a:solidFill>
                <a:prstClr val="black"/>
              </a:solidFill>
              <a:effectLst/>
              <a:uLnTx/>
              <a:uFillTx/>
              <a:latin typeface="+mn-lt"/>
              <a:ea typeface="+mn-ea"/>
              <a:cs typeface="+mn-cs"/>
            </a:rPr>
            <a:t>台・</a:t>
          </a:r>
          <a:r>
            <a:rPr kumimoji="1" lang="en-US" altLang="ja-JP" sz="1300" b="0" i="0" u="none" strike="noStrike" kern="0" cap="none" spc="0" normalizeH="0" baseline="0" noProof="0">
              <a:ln>
                <a:noFill/>
              </a:ln>
              <a:solidFill>
                <a:prstClr val="black"/>
              </a:solidFill>
              <a:effectLst/>
              <a:uLnTx/>
              <a:uFillTx/>
              <a:latin typeface="+mn-lt"/>
              <a:ea typeface="+mn-ea"/>
              <a:cs typeface="+mn-cs"/>
            </a:rPr>
            <a:t>10</a:t>
          </a:r>
          <a:r>
            <a:rPr kumimoji="1" lang="ja-JP" altLang="en-US" sz="1300" b="0" i="0" u="none" strike="noStrike" kern="0" cap="none" spc="0" normalizeH="0" baseline="0" noProof="0">
              <a:ln>
                <a:noFill/>
              </a:ln>
              <a:solidFill>
                <a:prstClr val="black"/>
              </a:solidFill>
              <a:effectLst/>
              <a:uLnTx/>
              <a:uFillTx/>
              <a:latin typeface="+mn-lt"/>
              <a:ea typeface="+mn-ea"/>
              <a:cs typeface="+mn-cs"/>
            </a:rPr>
            <a:t>日）</a:t>
          </a:r>
          <a:r>
            <a:rPr kumimoji="1" lang="ja-JP" altLang="ja-JP" sz="1300" b="0" i="0" u="none" strike="noStrike" kern="0" cap="none" spc="0" normalizeH="0" baseline="0" noProof="0">
              <a:ln>
                <a:noFill/>
              </a:ln>
              <a:solidFill>
                <a:prstClr val="black"/>
              </a:solidFill>
              <a:effectLst/>
              <a:uLnTx/>
              <a:uFillTx/>
              <a:latin typeface="+mn-lt"/>
              <a:ea typeface="+mn-ea"/>
              <a:cs typeface="+mn-cs"/>
            </a:rPr>
            <a:t>、トン・キロ</a:t>
          </a:r>
          <a:r>
            <a:rPr kumimoji="1" lang="ja-JP" altLang="en-US" sz="1300" b="0" i="0" u="none" strike="noStrike" kern="0" cap="none" spc="0" normalizeH="0" baseline="0" noProof="0">
              <a:ln>
                <a:noFill/>
              </a:ln>
              <a:solidFill>
                <a:prstClr val="black"/>
              </a:solidFill>
              <a:effectLst/>
              <a:uLnTx/>
              <a:uFillTx/>
              <a:latin typeface="+mn-lt"/>
              <a:ea typeface="+mn-ea"/>
              <a:cs typeface="+mn-cs"/>
            </a:rPr>
            <a:t>（ｔ・ｋｍ</a:t>
          </a:r>
          <a:r>
            <a:rPr kumimoji="1" lang="en-US" altLang="ja-JP" sz="1300" b="0" i="0" u="none" strike="noStrike" kern="0" cap="none" spc="0" normalizeH="0" baseline="0" noProof="0">
              <a:ln>
                <a:noFill/>
              </a:ln>
              <a:solidFill>
                <a:prstClr val="black"/>
              </a:solidFill>
              <a:effectLst/>
              <a:uLnTx/>
              <a:uFillTx/>
              <a:latin typeface="+mn-lt"/>
              <a:ea typeface="+mn-ea"/>
              <a:cs typeface="+mn-cs"/>
            </a:rPr>
            <a:t>/</a:t>
          </a:r>
          <a:r>
            <a:rPr kumimoji="1" lang="ja-JP" altLang="en-US" sz="1300" b="0" i="0" u="none" strike="noStrike" kern="0" cap="none" spc="0" normalizeH="0" baseline="0" noProof="0">
              <a:ln>
                <a:noFill/>
              </a:ln>
              <a:solidFill>
                <a:prstClr val="black"/>
              </a:solidFill>
              <a:effectLst/>
              <a:uLnTx/>
              <a:uFillTx/>
              <a:latin typeface="+mn-lt"/>
              <a:ea typeface="+mn-ea"/>
              <a:cs typeface="+mn-cs"/>
            </a:rPr>
            <a:t>台・</a:t>
          </a:r>
          <a:r>
            <a:rPr kumimoji="1" lang="en-US" altLang="ja-JP" sz="1300" b="0" i="0" u="none" strike="noStrike" kern="0" cap="none" spc="0" normalizeH="0" baseline="0" noProof="0">
              <a:ln>
                <a:noFill/>
              </a:ln>
              <a:solidFill>
                <a:prstClr val="black"/>
              </a:solidFill>
              <a:effectLst/>
              <a:uLnTx/>
              <a:uFillTx/>
              <a:latin typeface="+mn-lt"/>
              <a:ea typeface="+mn-ea"/>
              <a:cs typeface="+mn-cs"/>
            </a:rPr>
            <a:t>10</a:t>
          </a:r>
          <a:r>
            <a:rPr kumimoji="1" lang="ja-JP" altLang="en-US" sz="1300" b="0" i="0" u="none" strike="noStrike" kern="0" cap="none" spc="0" normalizeH="0" baseline="0" noProof="0">
              <a:ln>
                <a:noFill/>
              </a:ln>
              <a:solidFill>
                <a:prstClr val="black"/>
              </a:solidFill>
              <a:effectLst/>
              <a:uLnTx/>
              <a:uFillTx/>
              <a:latin typeface="+mn-lt"/>
              <a:ea typeface="+mn-ea"/>
              <a:cs typeface="+mn-cs"/>
            </a:rPr>
            <a:t>日）</a:t>
          </a:r>
          <a:r>
            <a:rPr kumimoji="1" lang="ja-JP" altLang="ja-JP" sz="1300" b="0" i="0" u="none" strike="noStrike" kern="0" cap="none" spc="0" normalizeH="0" baseline="0" noProof="0">
              <a:ln>
                <a:noFill/>
              </a:ln>
              <a:solidFill>
                <a:prstClr val="black"/>
              </a:solidFill>
              <a:effectLst/>
              <a:uLnTx/>
              <a:uFillTx/>
              <a:latin typeface="+mn-lt"/>
              <a:ea typeface="+mn-ea"/>
              <a:cs typeface="+mn-cs"/>
            </a:rPr>
            <a:t>は必ず記入）</a:t>
          </a:r>
          <a:endParaRPr kumimoji="0" lang="ja-JP" altLang="ja-JP" sz="13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1</xdr:col>
      <xdr:colOff>69850</xdr:colOff>
      <xdr:row>0</xdr:row>
      <xdr:rowOff>57150</xdr:rowOff>
    </xdr:from>
    <xdr:to>
      <xdr:col>23</xdr:col>
      <xdr:colOff>133350</xdr:colOff>
      <xdr:row>10</xdr:row>
      <xdr:rowOff>57150</xdr:rowOff>
    </xdr:to>
    <xdr:sp macro="" textlink="">
      <xdr:nvSpPr>
        <xdr:cNvPr id="115" name="テキスト ボックス 114">
          <a:extLst>
            <a:ext uri="{FF2B5EF4-FFF2-40B4-BE49-F238E27FC236}">
              <a16:creationId xmlns="" xmlns:a16="http://schemas.microsoft.com/office/drawing/2014/main" id="{00000000-0008-0000-0100-000073000000}"/>
            </a:ext>
          </a:extLst>
        </xdr:cNvPr>
        <xdr:cNvSpPr txBox="1"/>
      </xdr:nvSpPr>
      <xdr:spPr>
        <a:xfrm>
          <a:off x="69850" y="57150"/>
          <a:ext cx="6197600" cy="1714500"/>
        </a:xfrm>
        <a:prstGeom prst="rect">
          <a:avLst/>
        </a:prstGeom>
        <a:solidFill>
          <a:schemeClr val="accent4">
            <a:lumMod val="20000"/>
            <a:lumOff val="80000"/>
          </a:schemeClr>
        </a:solidFill>
        <a:ln w="28575" cmpd="sng">
          <a:solidFill>
            <a:schemeClr val="accent4">
              <a:lumMod val="60000"/>
              <a:lumOff val="40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latin typeface="HGPｺﾞｼｯｸE" panose="020B0900000000000000" pitchFamily="50" charset="-128"/>
              <a:ea typeface="HGPｺﾞｼｯｸE" panose="020B0900000000000000" pitchFamily="50" charset="-128"/>
            </a:rPr>
            <a:t>【</a:t>
          </a:r>
          <a:r>
            <a:rPr kumimoji="1" lang="ja-JP" altLang="en-US" sz="1400">
              <a:solidFill>
                <a:srgbClr val="FF0000"/>
              </a:solidFill>
              <a:latin typeface="HGPｺﾞｼｯｸE" panose="020B0900000000000000" pitchFamily="50" charset="-128"/>
              <a:ea typeface="HGPｺﾞｼｯｸE" panose="020B0900000000000000" pitchFamily="50" charset="-128"/>
            </a:rPr>
            <a:t>お願い</a:t>
          </a:r>
          <a:r>
            <a:rPr kumimoji="1" lang="en-US" altLang="ja-JP" sz="1400">
              <a:solidFill>
                <a:srgbClr val="FF0000"/>
              </a:solidFill>
              <a:latin typeface="HGPｺﾞｼｯｸE" panose="020B0900000000000000" pitchFamily="50" charset="-128"/>
              <a:ea typeface="HGPｺﾞｼｯｸE" panose="020B0900000000000000" pitchFamily="50" charset="-128"/>
            </a:rPr>
            <a:t>】</a:t>
          </a:r>
        </a:p>
        <a:p>
          <a:endParaRPr kumimoji="1" lang="en-US" altLang="ja-JP" sz="1400">
            <a:solidFill>
              <a:srgbClr val="FF0000"/>
            </a:solidFill>
            <a:latin typeface="HGPｺﾞｼｯｸE" panose="020B0900000000000000" pitchFamily="50" charset="-128"/>
            <a:ea typeface="HGPｺﾞｼｯｸE" panose="020B0900000000000000" pitchFamily="50" charset="-128"/>
          </a:endParaRPr>
        </a:p>
        <a:p>
          <a:r>
            <a:rPr kumimoji="1" lang="ja-JP" altLang="ja-JP" sz="1400">
              <a:solidFill>
                <a:srgbClr val="FF0000"/>
              </a:solidFill>
              <a:latin typeface="HGPｺﾞｼｯｸE" panose="020B0900000000000000" pitchFamily="50" charset="-128"/>
              <a:ea typeface="HGPｺﾞｼｯｸE" panose="020B0900000000000000" pitchFamily="50" charset="-128"/>
              <a:cs typeface="+mn-cs"/>
            </a:rPr>
            <a:t>書類作成の際は</a:t>
          </a:r>
          <a:r>
            <a:rPr kumimoji="1" lang="ja-JP" altLang="en-US" sz="1400" b="1" u="dbl">
              <a:ln>
                <a:solidFill>
                  <a:srgbClr val="C00000"/>
                </a:solidFill>
              </a:ln>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必ずホームページからダウンロードしたファイルを</a:t>
          </a:r>
          <a:r>
            <a:rPr kumimoji="1" lang="ja-JP" altLang="en-US" sz="1400">
              <a:solidFill>
                <a:srgbClr val="FF0000"/>
              </a:solidFill>
              <a:latin typeface="HGPｺﾞｼｯｸE" panose="020B0900000000000000" pitchFamily="50" charset="-128"/>
              <a:ea typeface="HGPｺﾞｼｯｸE" panose="020B0900000000000000" pitchFamily="50" charset="-128"/>
              <a:cs typeface="+mn-cs"/>
            </a:rPr>
            <a:t>使用してください。</a:t>
          </a:r>
          <a:endParaRPr kumimoji="1" lang="en-US" altLang="ja-JP" sz="1400">
            <a:solidFill>
              <a:srgbClr val="FF0000"/>
            </a:solidFill>
            <a:latin typeface="HGPｺﾞｼｯｸE" panose="020B0900000000000000" pitchFamily="50" charset="-128"/>
            <a:ea typeface="HGPｺﾞｼｯｸE" panose="020B0900000000000000" pitchFamily="50" charset="-128"/>
            <a:cs typeface="+mn-cs"/>
          </a:endParaRPr>
        </a:p>
        <a:p>
          <a:r>
            <a:rPr kumimoji="1" lang="ja-JP" altLang="en-US" sz="14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ファイルのコピー等を使用すると入力規則の誤作動の原因になる場合があります。</a:t>
          </a:r>
          <a:endParaRPr kumimoji="1" lang="en-US" altLang="ja-JP" sz="14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endParaRPr>
        </a:p>
        <a:p>
          <a:endParaRPr kumimoji="1" lang="en-US" altLang="ja-JP" sz="14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endParaRPr>
        </a:p>
        <a:p>
          <a:r>
            <a:rPr kumimoji="1" lang="ja-JP" altLang="en-US" sz="14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なお、全ての添付書類は申請毎に代表者がまとめて送付すること</a:t>
          </a:r>
          <a:endParaRPr kumimoji="1" lang="en-US" altLang="ja-JP" sz="1400">
            <a:solidFill>
              <a:srgbClr val="FF0000"/>
            </a:solidFill>
            <a:latin typeface="HGPｺﾞｼｯｸE" panose="020B0900000000000000" pitchFamily="50" charset="-128"/>
            <a:ea typeface="HGPｺﾞｼｯｸE" panose="020B0900000000000000" pitchFamily="50" charset="-128"/>
          </a:endParaRPr>
        </a:p>
      </xdr:txBody>
    </xdr:sp>
    <xdr:clientData/>
  </xdr:twoCellAnchor>
  <xdr:twoCellAnchor>
    <xdr:from>
      <xdr:col>40</xdr:col>
      <xdr:colOff>199293</xdr:colOff>
      <xdr:row>1</xdr:row>
      <xdr:rowOff>21004</xdr:rowOff>
    </xdr:from>
    <xdr:to>
      <xdr:col>45</xdr:col>
      <xdr:colOff>220762</xdr:colOff>
      <xdr:row>3</xdr:row>
      <xdr:rowOff>23446</xdr:rowOff>
    </xdr:to>
    <xdr:sp macro="" textlink="">
      <xdr:nvSpPr>
        <xdr:cNvPr id="116" name="角丸四角形 115">
          <a:extLst>
            <a:ext uri="{FF2B5EF4-FFF2-40B4-BE49-F238E27FC236}">
              <a16:creationId xmlns="" xmlns:a16="http://schemas.microsoft.com/office/drawing/2014/main" id="{00000000-0008-0000-0100-000074000000}"/>
            </a:ext>
          </a:extLst>
        </xdr:cNvPr>
        <xdr:cNvSpPr/>
      </xdr:nvSpPr>
      <xdr:spPr>
        <a:xfrm>
          <a:off x="11541370" y="196850"/>
          <a:ext cx="1413584" cy="354134"/>
        </a:xfrm>
        <a:prstGeom prst="roundRect">
          <a:avLst/>
        </a:prstGeom>
        <a:solidFill>
          <a:schemeClr val="accent2">
            <a:lumMod val="20000"/>
            <a:lumOff val="80000"/>
          </a:schemeClr>
        </a:solid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latin typeface="HGP創英角ｺﾞｼｯｸUB" panose="020B0900000000000000" pitchFamily="50" charset="-128"/>
              <a:ea typeface="HGP創英角ｺﾞｼｯｸUB" panose="020B0900000000000000" pitchFamily="50" charset="-128"/>
            </a:rPr>
            <a:t>記入の前に！！</a:t>
          </a:r>
        </a:p>
      </xdr:txBody>
    </xdr:sp>
    <xdr:clientData/>
  </xdr:twoCellAnchor>
  <xdr:twoCellAnchor>
    <xdr:from>
      <xdr:col>5</xdr:col>
      <xdr:colOff>92179</xdr:colOff>
      <xdr:row>12</xdr:row>
      <xdr:rowOff>92178</xdr:rowOff>
    </xdr:from>
    <xdr:to>
      <xdr:col>12</xdr:col>
      <xdr:colOff>28576</xdr:colOff>
      <xdr:row>24</xdr:row>
      <xdr:rowOff>24424</xdr:rowOff>
    </xdr:to>
    <xdr:sp macro="" textlink="">
      <xdr:nvSpPr>
        <xdr:cNvPr id="119" name="正方形/長方形 118">
          <a:extLst>
            <a:ext uri="{FF2B5EF4-FFF2-40B4-BE49-F238E27FC236}">
              <a16:creationId xmlns="" xmlns:a16="http://schemas.microsoft.com/office/drawing/2014/main" id="{00000000-0008-0000-0100-000077000000}"/>
            </a:ext>
          </a:extLst>
        </xdr:cNvPr>
        <xdr:cNvSpPr/>
      </xdr:nvSpPr>
      <xdr:spPr>
        <a:xfrm>
          <a:off x="1496506" y="2461216"/>
          <a:ext cx="1914666" cy="374224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48846</xdr:colOff>
      <xdr:row>15</xdr:row>
      <xdr:rowOff>97693</xdr:rowOff>
    </xdr:from>
    <xdr:to>
      <xdr:col>39</xdr:col>
      <xdr:colOff>134327</xdr:colOff>
      <xdr:row>24</xdr:row>
      <xdr:rowOff>12212</xdr:rowOff>
    </xdr:to>
    <xdr:sp macro="" textlink="">
      <xdr:nvSpPr>
        <xdr:cNvPr id="121" name="正方形/長方形 120">
          <a:extLst>
            <a:ext uri="{FF2B5EF4-FFF2-40B4-BE49-F238E27FC236}">
              <a16:creationId xmlns="" xmlns:a16="http://schemas.microsoft.com/office/drawing/2014/main" id="{00000000-0008-0000-0100-000079000000}"/>
            </a:ext>
          </a:extLst>
        </xdr:cNvPr>
        <xdr:cNvSpPr/>
      </xdr:nvSpPr>
      <xdr:spPr>
        <a:xfrm>
          <a:off x="6838461" y="3419231"/>
          <a:ext cx="4811347" cy="2772019"/>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24423</xdr:colOff>
      <xdr:row>26</xdr:row>
      <xdr:rowOff>36636</xdr:rowOff>
    </xdr:from>
    <xdr:to>
      <xdr:col>39</xdr:col>
      <xdr:colOff>146540</xdr:colOff>
      <xdr:row>36</xdr:row>
      <xdr:rowOff>207597</xdr:rowOff>
    </xdr:to>
    <xdr:sp macro="" textlink="">
      <xdr:nvSpPr>
        <xdr:cNvPr id="123" name="正方形/長方形 122">
          <a:extLst>
            <a:ext uri="{FF2B5EF4-FFF2-40B4-BE49-F238E27FC236}">
              <a16:creationId xmlns="" xmlns:a16="http://schemas.microsoft.com/office/drawing/2014/main" id="{00000000-0008-0000-0100-00007B000000}"/>
            </a:ext>
          </a:extLst>
        </xdr:cNvPr>
        <xdr:cNvSpPr/>
      </xdr:nvSpPr>
      <xdr:spPr>
        <a:xfrm>
          <a:off x="6814038" y="6850674"/>
          <a:ext cx="4847983" cy="2491154"/>
        </a:xfrm>
        <a:prstGeom prst="rect">
          <a:avLst/>
        </a:pr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61058</xdr:colOff>
      <xdr:row>38</xdr:row>
      <xdr:rowOff>97693</xdr:rowOff>
    </xdr:from>
    <xdr:to>
      <xdr:col>39</xdr:col>
      <xdr:colOff>157005</xdr:colOff>
      <xdr:row>40</xdr:row>
      <xdr:rowOff>195385</xdr:rowOff>
    </xdr:to>
    <xdr:sp macro="" textlink="">
      <xdr:nvSpPr>
        <xdr:cNvPr id="124" name="正方形/長方形 123">
          <a:extLst>
            <a:ext uri="{FF2B5EF4-FFF2-40B4-BE49-F238E27FC236}">
              <a16:creationId xmlns="" xmlns:a16="http://schemas.microsoft.com/office/drawing/2014/main" id="{00000000-0008-0000-0100-00007C000000}"/>
            </a:ext>
          </a:extLst>
        </xdr:cNvPr>
        <xdr:cNvSpPr/>
      </xdr:nvSpPr>
      <xdr:spPr>
        <a:xfrm>
          <a:off x="5446346" y="9757020"/>
          <a:ext cx="6226140" cy="696057"/>
        </a:xfrm>
        <a:prstGeom prst="rect">
          <a:avLst/>
        </a:prstGeom>
        <a:noFill/>
        <a:ln w="3810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87225</xdr:colOff>
      <xdr:row>40</xdr:row>
      <xdr:rowOff>261675</xdr:rowOff>
    </xdr:from>
    <xdr:to>
      <xdr:col>29</xdr:col>
      <xdr:colOff>158750</xdr:colOff>
      <xdr:row>43</xdr:row>
      <xdr:rowOff>219807</xdr:rowOff>
    </xdr:to>
    <xdr:sp macro="" textlink="">
      <xdr:nvSpPr>
        <xdr:cNvPr id="127" name="正方形/長方形 126">
          <a:extLst>
            <a:ext uri="{FF2B5EF4-FFF2-40B4-BE49-F238E27FC236}">
              <a16:creationId xmlns="" xmlns:a16="http://schemas.microsoft.com/office/drawing/2014/main" id="{00000000-0008-0000-0100-00007F000000}"/>
            </a:ext>
          </a:extLst>
        </xdr:cNvPr>
        <xdr:cNvSpPr/>
      </xdr:nvSpPr>
      <xdr:spPr>
        <a:xfrm>
          <a:off x="5472513" y="10519367"/>
          <a:ext cx="3026718" cy="1423517"/>
        </a:xfrm>
        <a:prstGeom prst="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33</xdr:col>
      <xdr:colOff>195384</xdr:colOff>
      <xdr:row>43</xdr:row>
      <xdr:rowOff>305289</xdr:rowOff>
    </xdr:from>
    <xdr:to>
      <xdr:col>39</xdr:col>
      <xdr:colOff>136072</xdr:colOff>
      <xdr:row>47</xdr:row>
      <xdr:rowOff>219808</xdr:rowOff>
    </xdr:to>
    <xdr:sp macro="" textlink="">
      <xdr:nvSpPr>
        <xdr:cNvPr id="129" name="正方形/長方形 128">
          <a:extLst>
            <a:ext uri="{FF2B5EF4-FFF2-40B4-BE49-F238E27FC236}">
              <a16:creationId xmlns="" xmlns:a16="http://schemas.microsoft.com/office/drawing/2014/main" id="{00000000-0008-0000-0100-000081000000}"/>
            </a:ext>
          </a:extLst>
        </xdr:cNvPr>
        <xdr:cNvSpPr/>
      </xdr:nvSpPr>
      <xdr:spPr>
        <a:xfrm>
          <a:off x="9805865" y="12028366"/>
          <a:ext cx="1845688" cy="1660769"/>
        </a:xfrm>
        <a:prstGeom prst="rect">
          <a:avLst/>
        </a:prstGeom>
        <a:noFill/>
        <a:ln w="38100">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48848</xdr:colOff>
      <xdr:row>40</xdr:row>
      <xdr:rowOff>232021</xdr:rowOff>
    </xdr:from>
    <xdr:to>
      <xdr:col>39</xdr:col>
      <xdr:colOff>157007</xdr:colOff>
      <xdr:row>43</xdr:row>
      <xdr:rowOff>272144</xdr:rowOff>
    </xdr:to>
    <xdr:sp macro="" textlink="">
      <xdr:nvSpPr>
        <xdr:cNvPr id="75" name="正方形/長方形 74">
          <a:extLst>
            <a:ext uri="{FF2B5EF4-FFF2-40B4-BE49-F238E27FC236}">
              <a16:creationId xmlns="" xmlns:a16="http://schemas.microsoft.com/office/drawing/2014/main" id="{00000000-0008-0000-0100-00004B000000}"/>
            </a:ext>
          </a:extLst>
        </xdr:cNvPr>
        <xdr:cNvSpPr/>
      </xdr:nvSpPr>
      <xdr:spPr>
        <a:xfrm>
          <a:off x="5434136" y="10489713"/>
          <a:ext cx="6238352" cy="1505508"/>
        </a:xfrm>
        <a:prstGeom prst="rect">
          <a:avLst/>
        </a:prstGeom>
        <a:noFill/>
        <a:ln w="38100">
          <a:solidFill>
            <a:srgbClr val="00B05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28577</xdr:colOff>
      <xdr:row>3</xdr:row>
      <xdr:rowOff>154670</xdr:rowOff>
    </xdr:from>
    <xdr:to>
      <xdr:col>41</xdr:col>
      <xdr:colOff>225038</xdr:colOff>
      <xdr:row>18</xdr:row>
      <xdr:rowOff>58301</xdr:rowOff>
    </xdr:to>
    <xdr:cxnSp macro="">
      <xdr:nvCxnSpPr>
        <xdr:cNvPr id="5" name="カギ線コネクタ 4">
          <a:extLst>
            <a:ext uri="{FF2B5EF4-FFF2-40B4-BE49-F238E27FC236}">
              <a16:creationId xmlns="" xmlns:a16="http://schemas.microsoft.com/office/drawing/2014/main" id="{00000000-0008-0000-0100-000005000000}"/>
            </a:ext>
          </a:extLst>
        </xdr:cNvPr>
        <xdr:cNvCxnSpPr>
          <a:stCxn id="52" idx="1"/>
          <a:endCxn id="119" idx="3"/>
        </xdr:cNvCxnSpPr>
      </xdr:nvCxnSpPr>
      <xdr:spPr>
        <a:xfrm rot="10800000" flipV="1">
          <a:off x="3411173" y="667555"/>
          <a:ext cx="8927711" cy="3664784"/>
        </a:xfrm>
        <a:prstGeom prst="bentConnector3">
          <a:avLst>
            <a:gd name="adj1" fmla="val 62037"/>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161925</xdr:colOff>
      <xdr:row>10</xdr:row>
      <xdr:rowOff>177333</xdr:rowOff>
    </xdr:from>
    <xdr:to>
      <xdr:col>41</xdr:col>
      <xdr:colOff>215511</xdr:colOff>
      <xdr:row>19</xdr:row>
      <xdr:rowOff>280988</xdr:rowOff>
    </xdr:to>
    <xdr:cxnSp macro="">
      <xdr:nvCxnSpPr>
        <xdr:cNvPr id="66" name="カギ線コネクタ 65">
          <a:extLst>
            <a:ext uri="{FF2B5EF4-FFF2-40B4-BE49-F238E27FC236}">
              <a16:creationId xmlns="" xmlns:a16="http://schemas.microsoft.com/office/drawing/2014/main" id="{00000000-0008-0000-0100-000042000000}"/>
            </a:ext>
          </a:extLst>
        </xdr:cNvPr>
        <xdr:cNvCxnSpPr/>
      </xdr:nvCxnSpPr>
      <xdr:spPr>
        <a:xfrm rot="10800000" flipV="1">
          <a:off x="11249025" y="1891833"/>
          <a:ext cx="644136" cy="2951630"/>
        </a:xfrm>
        <a:prstGeom prst="bentConnector3">
          <a:avLst>
            <a:gd name="adj1" fmla="val 50000"/>
          </a:avLst>
        </a:prstGeom>
        <a:ln w="38100">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180975</xdr:colOff>
      <xdr:row>16</xdr:row>
      <xdr:rowOff>146698</xdr:rowOff>
    </xdr:from>
    <xdr:to>
      <xdr:col>41</xdr:col>
      <xdr:colOff>253611</xdr:colOff>
      <xdr:row>30</xdr:row>
      <xdr:rowOff>228600</xdr:rowOff>
    </xdr:to>
    <xdr:cxnSp macro="">
      <xdr:nvCxnSpPr>
        <xdr:cNvPr id="68" name="カギ線コネクタ 67">
          <a:extLst>
            <a:ext uri="{FF2B5EF4-FFF2-40B4-BE49-F238E27FC236}">
              <a16:creationId xmlns="" xmlns:a16="http://schemas.microsoft.com/office/drawing/2014/main" id="{00000000-0008-0000-0100-000044000000}"/>
            </a:ext>
          </a:extLst>
        </xdr:cNvPr>
        <xdr:cNvCxnSpPr/>
      </xdr:nvCxnSpPr>
      <xdr:spPr>
        <a:xfrm rot="10800000" flipV="1">
          <a:off x="11268075" y="3766198"/>
          <a:ext cx="663186" cy="4091927"/>
        </a:xfrm>
        <a:prstGeom prst="bentConnector3">
          <a:avLst>
            <a:gd name="adj1" fmla="val 50000"/>
          </a:avLst>
        </a:prstGeom>
        <a:ln w="38100">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157005</xdr:colOff>
      <xdr:row>25</xdr:row>
      <xdr:rowOff>12211</xdr:rowOff>
    </xdr:from>
    <xdr:to>
      <xdr:col>41</xdr:col>
      <xdr:colOff>244086</xdr:colOff>
      <xdr:row>39</xdr:row>
      <xdr:rowOff>164856</xdr:rowOff>
    </xdr:to>
    <xdr:cxnSp macro="">
      <xdr:nvCxnSpPr>
        <xdr:cNvPr id="79" name="カギ線コネクタ 78">
          <a:extLst>
            <a:ext uri="{FF2B5EF4-FFF2-40B4-BE49-F238E27FC236}">
              <a16:creationId xmlns="" xmlns:a16="http://schemas.microsoft.com/office/drawing/2014/main" id="{00000000-0008-0000-0100-00004F000000}"/>
            </a:ext>
          </a:extLst>
        </xdr:cNvPr>
        <xdr:cNvCxnSpPr>
          <a:stCxn id="56" idx="1"/>
          <a:endCxn id="124" idx="3"/>
        </xdr:cNvCxnSpPr>
      </xdr:nvCxnSpPr>
      <xdr:spPr>
        <a:xfrm rot="10800000" flipV="1">
          <a:off x="11672486" y="6508749"/>
          <a:ext cx="685446" cy="3596299"/>
        </a:xfrm>
        <a:prstGeom prst="bentConnector3">
          <a:avLst>
            <a:gd name="adj1" fmla="val 39310"/>
          </a:avLst>
        </a:prstGeom>
        <a:ln w="3810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157007</xdr:colOff>
      <xdr:row>34</xdr:row>
      <xdr:rowOff>103798</xdr:rowOff>
    </xdr:from>
    <xdr:to>
      <xdr:col>41</xdr:col>
      <xdr:colOff>244086</xdr:colOff>
      <xdr:row>42</xdr:row>
      <xdr:rowOff>93332</xdr:rowOff>
    </xdr:to>
    <xdr:cxnSp macro="">
      <xdr:nvCxnSpPr>
        <xdr:cNvPr id="87" name="カギ線コネクタ 86">
          <a:extLst>
            <a:ext uri="{FF2B5EF4-FFF2-40B4-BE49-F238E27FC236}">
              <a16:creationId xmlns="" xmlns:a16="http://schemas.microsoft.com/office/drawing/2014/main" id="{00000000-0008-0000-0100-000057000000}"/>
            </a:ext>
          </a:extLst>
        </xdr:cNvPr>
        <xdr:cNvCxnSpPr>
          <a:stCxn id="72" idx="1"/>
          <a:endCxn id="75" idx="3"/>
        </xdr:cNvCxnSpPr>
      </xdr:nvCxnSpPr>
      <xdr:spPr>
        <a:xfrm rot="10800000" flipV="1">
          <a:off x="11672488" y="8749567"/>
          <a:ext cx="685444" cy="2492900"/>
        </a:xfrm>
        <a:prstGeom prst="bentConnector3">
          <a:avLst>
            <a:gd name="adj1" fmla="val 32184"/>
          </a:avLst>
        </a:prstGeom>
        <a:ln w="38100">
          <a:solidFill>
            <a:srgbClr val="00B050"/>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209550</xdr:colOff>
      <xdr:row>38</xdr:row>
      <xdr:rowOff>250337</xdr:rowOff>
    </xdr:from>
    <xdr:to>
      <xdr:col>41</xdr:col>
      <xdr:colOff>253611</xdr:colOff>
      <xdr:row>42</xdr:row>
      <xdr:rowOff>152393</xdr:rowOff>
    </xdr:to>
    <xdr:cxnSp macro="">
      <xdr:nvCxnSpPr>
        <xdr:cNvPr id="99" name="カギ線コネクタ 98">
          <a:extLst>
            <a:ext uri="{FF2B5EF4-FFF2-40B4-BE49-F238E27FC236}">
              <a16:creationId xmlns="" xmlns:a16="http://schemas.microsoft.com/office/drawing/2014/main" id="{00000000-0008-0000-0100-000063000000}"/>
            </a:ext>
          </a:extLst>
        </xdr:cNvPr>
        <xdr:cNvCxnSpPr>
          <a:stCxn id="57" idx="1"/>
        </xdr:cNvCxnSpPr>
      </xdr:nvCxnSpPr>
      <xdr:spPr>
        <a:xfrm rot="10800000" flipV="1">
          <a:off x="8550031" y="9909664"/>
          <a:ext cx="3817426" cy="1391864"/>
        </a:xfrm>
        <a:prstGeom prst="bentConnector3">
          <a:avLst>
            <a:gd name="adj1" fmla="val 4576"/>
          </a:avLst>
        </a:prstGeom>
        <a:ln w="38100">
          <a:solidFill>
            <a:srgbClr val="FF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136072</xdr:colOff>
      <xdr:row>41</xdr:row>
      <xdr:rowOff>134326</xdr:rowOff>
    </xdr:from>
    <xdr:to>
      <xdr:col>41</xdr:col>
      <xdr:colOff>253611</xdr:colOff>
      <xdr:row>45</xdr:row>
      <xdr:rowOff>207596</xdr:rowOff>
    </xdr:to>
    <xdr:cxnSp macro="">
      <xdr:nvCxnSpPr>
        <xdr:cNvPr id="122" name="カギ線コネクタ 121">
          <a:extLst>
            <a:ext uri="{FF2B5EF4-FFF2-40B4-BE49-F238E27FC236}">
              <a16:creationId xmlns="" xmlns:a16="http://schemas.microsoft.com/office/drawing/2014/main" id="{00000000-0008-0000-0100-00007A000000}"/>
            </a:ext>
          </a:extLst>
        </xdr:cNvPr>
        <xdr:cNvCxnSpPr>
          <a:stCxn id="58" idx="1"/>
          <a:endCxn id="129" idx="3"/>
        </xdr:cNvCxnSpPr>
      </xdr:nvCxnSpPr>
      <xdr:spPr>
        <a:xfrm rot="10800000" flipV="1">
          <a:off x="11651553" y="10965961"/>
          <a:ext cx="715904" cy="1892789"/>
        </a:xfrm>
        <a:prstGeom prst="bentConnector3">
          <a:avLst>
            <a:gd name="adj1" fmla="val 17591"/>
          </a:avLst>
        </a:prstGeom>
        <a:ln w="38100">
          <a:solidFill>
            <a:srgbClr val="FFC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41765</xdr:colOff>
      <xdr:row>81</xdr:row>
      <xdr:rowOff>183173</xdr:rowOff>
    </xdr:from>
    <xdr:to>
      <xdr:col>56</xdr:col>
      <xdr:colOff>91889</xdr:colOff>
      <xdr:row>95</xdr:row>
      <xdr:rowOff>1037980</xdr:rowOff>
    </xdr:to>
    <xdr:sp macro="" textlink="">
      <xdr:nvSpPr>
        <xdr:cNvPr id="137" name="テキスト ボックス 136">
          <a:extLst>
            <a:ext uri="{FF2B5EF4-FFF2-40B4-BE49-F238E27FC236}">
              <a16:creationId xmlns="" xmlns:a16="http://schemas.microsoft.com/office/drawing/2014/main" id="{00000000-0008-0000-0100-000089000000}"/>
            </a:ext>
          </a:extLst>
        </xdr:cNvPr>
        <xdr:cNvSpPr txBox="1"/>
      </xdr:nvSpPr>
      <xdr:spPr>
        <a:xfrm>
          <a:off x="12155611" y="24532981"/>
          <a:ext cx="3982240" cy="6814037"/>
        </a:xfrm>
        <a:prstGeom prst="rect">
          <a:avLst/>
        </a:prstGeom>
        <a:solidFill>
          <a:srgbClr val="ED7D31">
            <a:lumMod val="20000"/>
            <a:lumOff val="80000"/>
          </a:srgbClr>
        </a:solidFill>
        <a:ln w="381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別様式「総括分析データ」の</a:t>
          </a:r>
          <a:r>
            <a:rPr kumimoji="1" lang="ja-JP" altLang="ja-JP" sz="1300" b="1" i="0" u="sng"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300" b="1" i="0" u="sng"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C.</a:t>
          </a:r>
          <a:r>
            <a:rPr kumimoji="1" lang="ja-JP" altLang="ja-JP" sz="1300" b="1" i="0" u="sng"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取得情報」</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と同一のデータ名を区分Ａ、Ｂ</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、その他</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メニュー別に分けて</a:t>
          </a:r>
          <a:endPar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プルダウンから選択</a:t>
          </a:r>
          <a:endPar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右</a:t>
          </a:r>
          <a:r>
            <a:rPr kumimoji="1" lang="ja-JP" altLang="ja-JP" sz="1300" b="1"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図</a:t>
          </a:r>
          <a:r>
            <a:rPr kumimoji="1" lang="ja-JP" altLang="en-US" sz="1300" b="1"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を参照</a:t>
          </a:r>
          <a:endParaRPr kumimoji="0" lang="ja-JP" altLang="ja-JP" sz="1300" b="1"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41</xdr:col>
      <xdr:colOff>30042</xdr:colOff>
      <xdr:row>73</xdr:row>
      <xdr:rowOff>366346</xdr:rowOff>
    </xdr:from>
    <xdr:to>
      <xdr:col>56</xdr:col>
      <xdr:colOff>82364</xdr:colOff>
      <xdr:row>77</xdr:row>
      <xdr:rowOff>61058</xdr:rowOff>
    </xdr:to>
    <xdr:sp macro="" textlink="">
      <xdr:nvSpPr>
        <xdr:cNvPr id="138" name="テキスト ボックス 137">
          <a:extLst>
            <a:ext uri="{FF2B5EF4-FFF2-40B4-BE49-F238E27FC236}">
              <a16:creationId xmlns="" xmlns:a16="http://schemas.microsoft.com/office/drawing/2014/main" id="{00000000-0008-0000-0100-00008A000000}"/>
            </a:ext>
          </a:extLst>
        </xdr:cNvPr>
        <xdr:cNvSpPr txBox="1"/>
      </xdr:nvSpPr>
      <xdr:spPr>
        <a:xfrm>
          <a:off x="12143888" y="21504519"/>
          <a:ext cx="3984438" cy="1392116"/>
        </a:xfrm>
        <a:prstGeom prst="rect">
          <a:avLst/>
        </a:prstGeom>
        <a:solidFill>
          <a:srgbClr val="ED7D31">
            <a:lumMod val="20000"/>
            <a:lumOff val="80000"/>
          </a:srgbClr>
        </a:solidFill>
        <a:ln w="38100" cmpd="sng">
          <a:solidFill>
            <a:srgbClr val="7030A0"/>
          </a:solidFill>
          <a:prstDash val="sys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当該メニューを実施した荷主および元請事業者の</a:t>
          </a:r>
          <a:endPar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名称を運送契約の締結別</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発着別に分けて記入。</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（なお、荷主多数の場合等は別紙添付にて提出）</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41</xdr:col>
      <xdr:colOff>28878</xdr:colOff>
      <xdr:row>95</xdr:row>
      <xdr:rowOff>1160096</xdr:rowOff>
    </xdr:from>
    <xdr:to>
      <xdr:col>56</xdr:col>
      <xdr:colOff>95250</xdr:colOff>
      <xdr:row>97</xdr:row>
      <xdr:rowOff>867019</xdr:rowOff>
    </xdr:to>
    <xdr:sp macro="" textlink="">
      <xdr:nvSpPr>
        <xdr:cNvPr id="139" name="テキスト ボックス 138">
          <a:extLst>
            <a:ext uri="{FF2B5EF4-FFF2-40B4-BE49-F238E27FC236}">
              <a16:creationId xmlns="" xmlns:a16="http://schemas.microsoft.com/office/drawing/2014/main" id="{00000000-0008-0000-0100-00008B000000}"/>
            </a:ext>
          </a:extLst>
        </xdr:cNvPr>
        <xdr:cNvSpPr txBox="1"/>
      </xdr:nvSpPr>
      <xdr:spPr>
        <a:xfrm>
          <a:off x="12142724" y="31469134"/>
          <a:ext cx="3998488" cy="2246923"/>
        </a:xfrm>
        <a:prstGeom prst="rect">
          <a:avLst/>
        </a:prstGeom>
        <a:solidFill>
          <a:srgbClr val="ED7D31">
            <a:lumMod val="20000"/>
            <a:lumOff val="80000"/>
          </a:srgbClr>
        </a:solidFill>
        <a:ln w="38100" cmpd="sng">
          <a:solidFill>
            <a:srgbClr val="FFC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「用途」の定義（複数チェック可）</a:t>
          </a:r>
          <a:endParaRPr kumimoji="0"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①連携調整</a:t>
          </a:r>
          <a:endParaRPr kumimoji="0"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荷主との</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調整時に、</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荷主へ提示した</a:t>
          </a:r>
          <a:endPar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情報（もしくは提示資料</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の</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元データと</a:t>
          </a:r>
          <a:endPar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なった情報）</a:t>
          </a:r>
          <a:endParaRPr kumimoji="0"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②</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連携実施時の情報共有</a:t>
          </a:r>
          <a:endPar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連携メニュー実施時に、荷主と共有を</a:t>
          </a:r>
          <a:endParaRPr kumimoji="0"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行った情報</a:t>
          </a:r>
          <a:endParaRPr kumimoji="0"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（「取組途上」の場合は共有予定）</a:t>
          </a:r>
          <a:endParaRPr kumimoji="0"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41</xdr:col>
      <xdr:colOff>33964</xdr:colOff>
      <xdr:row>72</xdr:row>
      <xdr:rowOff>268654</xdr:rowOff>
    </xdr:from>
    <xdr:to>
      <xdr:col>56</xdr:col>
      <xdr:colOff>82364</xdr:colOff>
      <xdr:row>73</xdr:row>
      <xdr:rowOff>274515</xdr:rowOff>
    </xdr:to>
    <xdr:sp macro="" textlink="">
      <xdr:nvSpPr>
        <xdr:cNvPr id="142" name="テキスト ボックス 141">
          <a:extLst>
            <a:ext uri="{FF2B5EF4-FFF2-40B4-BE49-F238E27FC236}">
              <a16:creationId xmlns="" xmlns:a16="http://schemas.microsoft.com/office/drawing/2014/main" id="{00000000-0008-0000-0100-00008E000000}"/>
            </a:ext>
          </a:extLst>
        </xdr:cNvPr>
        <xdr:cNvSpPr txBox="1"/>
      </xdr:nvSpPr>
      <xdr:spPr>
        <a:xfrm>
          <a:off x="12147810" y="20906154"/>
          <a:ext cx="3980516" cy="506534"/>
        </a:xfrm>
        <a:prstGeom prst="rect">
          <a:avLst/>
        </a:prstGeom>
        <a:solidFill>
          <a:srgbClr val="ED7D31">
            <a:lumMod val="20000"/>
            <a:lumOff val="80000"/>
          </a:srgbClr>
        </a:solidFill>
        <a:ln w="38100" cmpd="sng">
          <a:solidFill>
            <a:srgbClr val="00B0F0"/>
          </a:solidFill>
          <a:prstDash val="sys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当該メニューを実施した車両台数を記入。</a:t>
          </a:r>
          <a:endPar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3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19</xdr:col>
      <xdr:colOff>12212</xdr:colOff>
      <xdr:row>79</xdr:row>
      <xdr:rowOff>158750</xdr:rowOff>
    </xdr:from>
    <xdr:to>
      <xdr:col>39</xdr:col>
      <xdr:colOff>108160</xdr:colOff>
      <xdr:row>80</xdr:row>
      <xdr:rowOff>232019</xdr:rowOff>
    </xdr:to>
    <xdr:sp macro="" textlink="">
      <xdr:nvSpPr>
        <xdr:cNvPr id="143" name="正方形/長方形 142">
          <a:extLst>
            <a:ext uri="{FF2B5EF4-FFF2-40B4-BE49-F238E27FC236}">
              <a16:creationId xmlns="" xmlns:a16="http://schemas.microsoft.com/office/drawing/2014/main" id="{00000000-0008-0000-0100-00008F000000}"/>
            </a:ext>
          </a:extLst>
        </xdr:cNvPr>
        <xdr:cNvSpPr/>
      </xdr:nvSpPr>
      <xdr:spPr>
        <a:xfrm>
          <a:off x="5397500" y="23751442"/>
          <a:ext cx="6226141" cy="451827"/>
        </a:xfrm>
        <a:prstGeom prst="rect">
          <a:avLst/>
        </a:prstGeom>
        <a:noFill/>
        <a:ln w="38100" cap="flat" cmpd="sng" algn="ctr">
          <a:solidFill>
            <a:srgbClr val="00B0F0"/>
          </a:solidFill>
          <a:prstDash val="sysDash"/>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12</xdr:col>
      <xdr:colOff>12212</xdr:colOff>
      <xdr:row>81</xdr:row>
      <xdr:rowOff>219806</xdr:rowOff>
    </xdr:from>
    <xdr:to>
      <xdr:col>39</xdr:col>
      <xdr:colOff>109904</xdr:colOff>
      <xdr:row>89</xdr:row>
      <xdr:rowOff>12211</xdr:rowOff>
    </xdr:to>
    <xdr:sp macro="" textlink="">
      <xdr:nvSpPr>
        <xdr:cNvPr id="144" name="正方形/長方形 143">
          <a:extLst>
            <a:ext uri="{FF2B5EF4-FFF2-40B4-BE49-F238E27FC236}">
              <a16:creationId xmlns="" xmlns:a16="http://schemas.microsoft.com/office/drawing/2014/main" id="{00000000-0008-0000-0100-000090000000}"/>
            </a:ext>
          </a:extLst>
        </xdr:cNvPr>
        <xdr:cNvSpPr/>
      </xdr:nvSpPr>
      <xdr:spPr>
        <a:xfrm>
          <a:off x="3394808" y="24569614"/>
          <a:ext cx="8230577" cy="2576635"/>
        </a:xfrm>
        <a:prstGeom prst="rect">
          <a:avLst/>
        </a:prstGeom>
        <a:noFill/>
        <a:ln w="38100" cap="flat" cmpd="sng" algn="ctr">
          <a:solidFill>
            <a:srgbClr val="7030A0"/>
          </a:solidFill>
          <a:prstDash val="sysDash"/>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12</xdr:col>
      <xdr:colOff>24423</xdr:colOff>
      <xdr:row>92</xdr:row>
      <xdr:rowOff>75015</xdr:rowOff>
    </xdr:from>
    <xdr:to>
      <xdr:col>26</xdr:col>
      <xdr:colOff>122116</xdr:colOff>
      <xdr:row>95</xdr:row>
      <xdr:rowOff>1025770</xdr:rowOff>
    </xdr:to>
    <xdr:sp macro="" textlink="">
      <xdr:nvSpPr>
        <xdr:cNvPr id="145" name="正方形/長方形 144">
          <a:extLst>
            <a:ext uri="{FF2B5EF4-FFF2-40B4-BE49-F238E27FC236}">
              <a16:creationId xmlns="" xmlns:a16="http://schemas.microsoft.com/office/drawing/2014/main" id="{00000000-0008-0000-0100-000091000000}"/>
            </a:ext>
          </a:extLst>
        </xdr:cNvPr>
        <xdr:cNvSpPr/>
      </xdr:nvSpPr>
      <xdr:spPr>
        <a:xfrm>
          <a:off x="3407019" y="28198188"/>
          <a:ext cx="4103078" cy="313662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26</xdr:col>
      <xdr:colOff>158751</xdr:colOff>
      <xdr:row>92</xdr:row>
      <xdr:rowOff>74809</xdr:rowOff>
    </xdr:from>
    <xdr:to>
      <xdr:col>39</xdr:col>
      <xdr:colOff>122115</xdr:colOff>
      <xdr:row>95</xdr:row>
      <xdr:rowOff>1025769</xdr:rowOff>
    </xdr:to>
    <xdr:sp macro="" textlink="">
      <xdr:nvSpPr>
        <xdr:cNvPr id="146" name="正方形/長方形 145">
          <a:extLst>
            <a:ext uri="{FF2B5EF4-FFF2-40B4-BE49-F238E27FC236}">
              <a16:creationId xmlns="" xmlns:a16="http://schemas.microsoft.com/office/drawing/2014/main" id="{00000000-0008-0000-0100-000092000000}"/>
            </a:ext>
          </a:extLst>
        </xdr:cNvPr>
        <xdr:cNvSpPr/>
      </xdr:nvSpPr>
      <xdr:spPr>
        <a:xfrm>
          <a:off x="7546732" y="28197982"/>
          <a:ext cx="4090864" cy="3136825"/>
        </a:xfrm>
        <a:prstGeom prst="rect">
          <a:avLst/>
        </a:prstGeom>
        <a:noFill/>
        <a:ln w="381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41</xdr:col>
      <xdr:colOff>39567</xdr:colOff>
      <xdr:row>77</xdr:row>
      <xdr:rowOff>146537</xdr:rowOff>
    </xdr:from>
    <xdr:to>
      <xdr:col>56</xdr:col>
      <xdr:colOff>91889</xdr:colOff>
      <xdr:row>81</xdr:row>
      <xdr:rowOff>97691</xdr:rowOff>
    </xdr:to>
    <xdr:sp macro="" textlink="">
      <xdr:nvSpPr>
        <xdr:cNvPr id="147" name="テキスト ボックス 146">
          <a:extLst>
            <a:ext uri="{FF2B5EF4-FFF2-40B4-BE49-F238E27FC236}">
              <a16:creationId xmlns="" xmlns:a16="http://schemas.microsoft.com/office/drawing/2014/main" id="{00000000-0008-0000-0100-000093000000}"/>
            </a:ext>
          </a:extLst>
        </xdr:cNvPr>
        <xdr:cNvSpPr txBox="1"/>
      </xdr:nvSpPr>
      <xdr:spPr>
        <a:xfrm>
          <a:off x="12153413" y="22982114"/>
          <a:ext cx="3984438" cy="1465385"/>
        </a:xfrm>
        <a:prstGeom prst="rect">
          <a:avLst/>
        </a:prstGeom>
        <a:solidFill>
          <a:srgbClr val="ED7D31">
            <a:lumMod val="20000"/>
            <a:lumOff val="80000"/>
          </a:srgbClr>
        </a:solidFill>
        <a:ln w="38100" cmpd="sng">
          <a:solidFill>
            <a:srgbClr val="00B050"/>
          </a:solidFill>
          <a:prstDash val="sys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荷主等による申請でトラック事業者と共同申請を</a:t>
          </a:r>
          <a:endPar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行って場合に当該メニューを行ったトラック事業者名を</a:t>
          </a:r>
          <a:endPar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記入。（なお、</a:t>
          </a:r>
          <a:r>
            <a:rPr kumimoji="1" lang="ja-JP" altLang="ja-JP" sz="13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トラック事業者</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多数の場合等は別紙</a:t>
          </a:r>
          <a:endPar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添付にて提出）</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12</xdr:col>
      <xdr:colOff>12212</xdr:colOff>
      <xdr:row>89</xdr:row>
      <xdr:rowOff>48847</xdr:rowOff>
    </xdr:from>
    <xdr:to>
      <xdr:col>39</xdr:col>
      <xdr:colOff>109904</xdr:colOff>
      <xdr:row>91</xdr:row>
      <xdr:rowOff>48846</xdr:rowOff>
    </xdr:to>
    <xdr:sp macro="" textlink="">
      <xdr:nvSpPr>
        <xdr:cNvPr id="148" name="正方形/長方形 147">
          <a:extLst>
            <a:ext uri="{FF2B5EF4-FFF2-40B4-BE49-F238E27FC236}">
              <a16:creationId xmlns="" xmlns:a16="http://schemas.microsoft.com/office/drawing/2014/main" id="{00000000-0008-0000-0100-000094000000}"/>
            </a:ext>
          </a:extLst>
        </xdr:cNvPr>
        <xdr:cNvSpPr/>
      </xdr:nvSpPr>
      <xdr:spPr>
        <a:xfrm>
          <a:off x="3394808" y="27182885"/>
          <a:ext cx="8230577" cy="659423"/>
        </a:xfrm>
        <a:prstGeom prst="rect">
          <a:avLst/>
        </a:prstGeom>
        <a:noFill/>
        <a:ln w="38100" cap="flat" cmpd="sng" algn="ctr">
          <a:solidFill>
            <a:srgbClr val="00B050"/>
          </a:solidFill>
          <a:prstDash val="sysDash"/>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39</xdr:col>
      <xdr:colOff>109904</xdr:colOff>
      <xdr:row>79</xdr:row>
      <xdr:rowOff>122115</xdr:rowOff>
    </xdr:from>
    <xdr:to>
      <xdr:col>41</xdr:col>
      <xdr:colOff>39567</xdr:colOff>
      <xdr:row>90</xdr:row>
      <xdr:rowOff>48847</xdr:rowOff>
    </xdr:to>
    <xdr:cxnSp macro="">
      <xdr:nvCxnSpPr>
        <xdr:cNvPr id="149" name="カギ線コネクタ 148">
          <a:extLst>
            <a:ext uri="{FF2B5EF4-FFF2-40B4-BE49-F238E27FC236}">
              <a16:creationId xmlns="" xmlns:a16="http://schemas.microsoft.com/office/drawing/2014/main" id="{00000000-0008-0000-0100-000095000000}"/>
            </a:ext>
          </a:extLst>
        </xdr:cNvPr>
        <xdr:cNvCxnSpPr>
          <a:stCxn id="147" idx="1"/>
          <a:endCxn id="148" idx="3"/>
        </xdr:cNvCxnSpPr>
      </xdr:nvCxnSpPr>
      <xdr:spPr>
        <a:xfrm rot="10800000" flipV="1">
          <a:off x="11625385" y="23714807"/>
          <a:ext cx="528028" cy="3797790"/>
        </a:xfrm>
        <a:prstGeom prst="bentConnector3">
          <a:avLst>
            <a:gd name="adj1" fmla="val 50000"/>
          </a:avLst>
        </a:prstGeom>
        <a:noFill/>
        <a:ln w="38100" cap="flat" cmpd="sng" algn="ctr">
          <a:solidFill>
            <a:srgbClr val="00B050"/>
          </a:solidFill>
          <a:prstDash val="sysDash"/>
          <a:miter lim="800000"/>
          <a:tailEnd type="triangle"/>
        </a:ln>
        <a:effectLst/>
      </xdr:spPr>
    </xdr:cxnSp>
    <xdr:clientData/>
  </xdr:twoCellAnchor>
  <xdr:twoCellAnchor>
    <xdr:from>
      <xdr:col>19</xdr:col>
      <xdr:colOff>73271</xdr:colOff>
      <xdr:row>91</xdr:row>
      <xdr:rowOff>146538</xdr:rowOff>
    </xdr:from>
    <xdr:to>
      <xdr:col>41</xdr:col>
      <xdr:colOff>41766</xdr:colOff>
      <xdr:row>92</xdr:row>
      <xdr:rowOff>75015</xdr:rowOff>
    </xdr:to>
    <xdr:cxnSp macro="">
      <xdr:nvCxnSpPr>
        <xdr:cNvPr id="150" name="カギ線コネクタ 149">
          <a:extLst>
            <a:ext uri="{FF2B5EF4-FFF2-40B4-BE49-F238E27FC236}">
              <a16:creationId xmlns="" xmlns:a16="http://schemas.microsoft.com/office/drawing/2014/main" id="{00000000-0008-0000-0100-000096000000}"/>
            </a:ext>
          </a:extLst>
        </xdr:cNvPr>
        <xdr:cNvCxnSpPr>
          <a:stCxn id="137" idx="1"/>
          <a:endCxn id="145" idx="0"/>
        </xdr:cNvCxnSpPr>
      </xdr:nvCxnSpPr>
      <xdr:spPr>
        <a:xfrm rot="10800000" flipV="1">
          <a:off x="5458559" y="27940000"/>
          <a:ext cx="6697053" cy="258188"/>
        </a:xfrm>
        <a:prstGeom prst="bentConnector2">
          <a:avLst/>
        </a:prstGeom>
        <a:noFill/>
        <a:ln w="38100" cap="flat" cmpd="sng" algn="ctr">
          <a:solidFill>
            <a:srgbClr val="FF0000"/>
          </a:solidFill>
          <a:prstDash val="solid"/>
          <a:miter lim="800000"/>
          <a:tailEnd type="triangle"/>
        </a:ln>
        <a:effectLst/>
      </xdr:spPr>
    </xdr:cxnSp>
    <xdr:clientData/>
  </xdr:twoCellAnchor>
  <xdr:twoCellAnchor>
    <xdr:from>
      <xdr:col>39</xdr:col>
      <xdr:colOff>174137</xdr:colOff>
      <xdr:row>94</xdr:row>
      <xdr:rowOff>954088</xdr:rowOff>
    </xdr:from>
    <xdr:to>
      <xdr:col>41</xdr:col>
      <xdr:colOff>28879</xdr:colOff>
      <xdr:row>96</xdr:row>
      <xdr:rowOff>1013558</xdr:rowOff>
    </xdr:to>
    <xdr:cxnSp macro="">
      <xdr:nvCxnSpPr>
        <xdr:cNvPr id="151" name="カギ線コネクタ 150">
          <a:extLst>
            <a:ext uri="{FF2B5EF4-FFF2-40B4-BE49-F238E27FC236}">
              <a16:creationId xmlns="" xmlns:a16="http://schemas.microsoft.com/office/drawing/2014/main" id="{00000000-0008-0000-0100-000097000000}"/>
            </a:ext>
          </a:extLst>
        </xdr:cNvPr>
        <xdr:cNvCxnSpPr>
          <a:cxnSpLocks/>
          <a:stCxn id="139" idx="1"/>
          <a:endCxn id="60" idx="3"/>
        </xdr:cNvCxnSpPr>
      </xdr:nvCxnSpPr>
      <xdr:spPr>
        <a:xfrm rot="10800000">
          <a:off x="11689618" y="29736684"/>
          <a:ext cx="453107" cy="2855912"/>
        </a:xfrm>
        <a:prstGeom prst="bentConnector3">
          <a:avLst>
            <a:gd name="adj1" fmla="val 50000"/>
          </a:avLst>
        </a:prstGeom>
        <a:noFill/>
        <a:ln w="38100" cap="flat" cmpd="sng" algn="ctr">
          <a:solidFill>
            <a:srgbClr val="FFC000"/>
          </a:solidFill>
          <a:prstDash val="solid"/>
          <a:miter lim="800000"/>
          <a:tailEnd type="triangle"/>
        </a:ln>
        <a:effectLst/>
      </xdr:spPr>
    </xdr:cxnSp>
    <xdr:clientData/>
  </xdr:twoCellAnchor>
  <xdr:twoCellAnchor editAs="oneCell">
    <xdr:from>
      <xdr:col>49</xdr:col>
      <xdr:colOff>278426</xdr:colOff>
      <xdr:row>83</xdr:row>
      <xdr:rowOff>97692</xdr:rowOff>
    </xdr:from>
    <xdr:to>
      <xdr:col>55</xdr:col>
      <xdr:colOff>61540</xdr:colOff>
      <xdr:row>95</xdr:row>
      <xdr:rowOff>716816</xdr:rowOff>
    </xdr:to>
    <xdr:pic>
      <xdr:nvPicPr>
        <xdr:cNvPr id="43" name="図 42">
          <a:extLst>
            <a:ext uri="{FF2B5EF4-FFF2-40B4-BE49-F238E27FC236}">
              <a16:creationId xmlns="" xmlns:a16="http://schemas.microsoft.com/office/drawing/2014/main" id="{00000000-0008-0000-0100-00002B000000}"/>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2248"/>
        <a:stretch/>
      </xdr:blipFill>
      <xdr:spPr bwMode="auto">
        <a:xfrm>
          <a:off x="14358330" y="25204615"/>
          <a:ext cx="1468306" cy="58212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42</xdr:col>
      <xdr:colOff>121382</xdr:colOff>
      <xdr:row>56</xdr:row>
      <xdr:rowOff>26627</xdr:rowOff>
    </xdr:from>
    <xdr:to>
      <xdr:col>57</xdr:col>
      <xdr:colOff>19612</xdr:colOff>
      <xdr:row>63</xdr:row>
      <xdr:rowOff>219804</xdr:rowOff>
    </xdr:to>
    <xdr:sp macro="" textlink="">
      <xdr:nvSpPr>
        <xdr:cNvPr id="59" name="テキスト ボックス 58">
          <a:extLst>
            <a:ext uri="{FF2B5EF4-FFF2-40B4-BE49-F238E27FC236}">
              <a16:creationId xmlns="" xmlns:a16="http://schemas.microsoft.com/office/drawing/2014/main" id="{00000000-0008-0000-0100-00003B000000}"/>
            </a:ext>
          </a:extLst>
        </xdr:cNvPr>
        <xdr:cNvSpPr txBox="1"/>
      </xdr:nvSpPr>
      <xdr:spPr>
        <a:xfrm>
          <a:off x="12516094" y="15950473"/>
          <a:ext cx="3830345" cy="1817312"/>
        </a:xfrm>
        <a:prstGeom prst="rect">
          <a:avLst/>
        </a:prstGeom>
        <a:solidFill>
          <a:schemeClr val="accent2">
            <a:lumMod val="20000"/>
            <a:lumOff val="80000"/>
          </a:schemeClr>
        </a:solidFill>
        <a:ln w="38100" cmpd="sng">
          <a:solidFill>
            <a:srgbClr val="D729B2"/>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0" normalizeH="0" baseline="0" noProof="0">
              <a:ln>
                <a:noFill/>
              </a:ln>
              <a:solidFill>
                <a:prstClr val="black"/>
              </a:solidFill>
              <a:effectLst/>
              <a:uLnTx/>
              <a:uFillTx/>
              <a:latin typeface="+mn-lt"/>
              <a:ea typeface="+mn-ea"/>
              <a:cs typeface="+mn-cs"/>
            </a:rPr>
            <a:t>各項目の記入内容を十分に確認し、</a:t>
          </a:r>
          <a:endParaRPr kumimoji="0"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0" normalizeH="0" baseline="0" noProof="0">
              <a:ln>
                <a:noFill/>
              </a:ln>
              <a:solidFill>
                <a:prstClr val="black"/>
              </a:solidFill>
              <a:effectLst/>
              <a:uLnTx/>
              <a:uFillTx/>
              <a:latin typeface="+mn-lt"/>
              <a:ea typeface="+mn-ea"/>
              <a:cs typeface="+mn-cs"/>
            </a:rPr>
            <a:t>記述をしてください。</a:t>
          </a:r>
          <a:endParaRPr kumimoji="0"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0" normalizeH="0" baseline="0" noProof="0">
              <a:ln>
                <a:noFill/>
              </a:ln>
              <a:solidFill>
                <a:prstClr val="black"/>
              </a:solidFill>
              <a:effectLst/>
              <a:uLnTx/>
              <a:uFillTx/>
              <a:latin typeface="+mn-lt"/>
              <a:ea typeface="+mn-ea"/>
              <a:cs typeface="+mn-cs"/>
            </a:rPr>
            <a:t>内容を確認した結果に不備がある場合は、</a:t>
          </a:r>
          <a:endParaRPr kumimoji="0"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1" i="0" u="sng" strike="noStrike" kern="0" cap="none" spc="0" normalizeH="0" baseline="0" noProof="0">
              <a:ln>
                <a:noFill/>
              </a:ln>
              <a:solidFill>
                <a:prstClr val="black"/>
              </a:solidFill>
              <a:effectLst/>
              <a:uLnTx/>
              <a:uFillTx/>
              <a:latin typeface="+mn-lt"/>
              <a:ea typeface="+mn-ea"/>
              <a:cs typeface="+mn-cs"/>
            </a:rPr>
            <a:t>再提出を求める場合がある</a:t>
          </a:r>
          <a:r>
            <a:rPr kumimoji="0" lang="ja-JP" altLang="en-US" sz="1400" b="0" i="0" u="none" strike="noStrike" kern="0" cap="none" spc="0" normalizeH="0" baseline="0" noProof="0">
              <a:ln>
                <a:noFill/>
              </a:ln>
              <a:solidFill>
                <a:prstClr val="black"/>
              </a:solidFill>
              <a:effectLst/>
              <a:uLnTx/>
              <a:uFillTx/>
              <a:latin typeface="+mn-lt"/>
              <a:ea typeface="+mn-ea"/>
              <a:cs typeface="+mn-cs"/>
            </a:rPr>
            <a:t>ので注意すること。</a:t>
          </a:r>
          <a:endParaRPr kumimoji="0" lang="ja-JP" altLang="ja-JP" sz="14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12</xdr:col>
      <xdr:colOff>73269</xdr:colOff>
      <xdr:row>47</xdr:row>
      <xdr:rowOff>293078</xdr:rowOff>
    </xdr:from>
    <xdr:to>
      <xdr:col>39</xdr:col>
      <xdr:colOff>134327</xdr:colOff>
      <xdr:row>70</xdr:row>
      <xdr:rowOff>122115</xdr:rowOff>
    </xdr:to>
    <xdr:sp macro="" textlink="">
      <xdr:nvSpPr>
        <xdr:cNvPr id="61" name="テキスト ボックス 60">
          <a:extLst>
            <a:ext uri="{FF2B5EF4-FFF2-40B4-BE49-F238E27FC236}">
              <a16:creationId xmlns="" xmlns:a16="http://schemas.microsoft.com/office/drawing/2014/main" id="{00000000-0008-0000-0100-00003D000000}"/>
            </a:ext>
          </a:extLst>
        </xdr:cNvPr>
        <xdr:cNvSpPr txBox="1"/>
      </xdr:nvSpPr>
      <xdr:spPr>
        <a:xfrm>
          <a:off x="3455865" y="13762405"/>
          <a:ext cx="8193943" cy="6179037"/>
        </a:xfrm>
        <a:prstGeom prst="rect">
          <a:avLst/>
        </a:prstGeom>
        <a:noFill/>
        <a:ln w="38100" cmpd="sng">
          <a:solidFill>
            <a:srgbClr val="D729B2"/>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ja-JP" sz="13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41</xdr:col>
      <xdr:colOff>38099</xdr:colOff>
      <xdr:row>97</xdr:row>
      <xdr:rowOff>981074</xdr:rowOff>
    </xdr:from>
    <xdr:to>
      <xdr:col>56</xdr:col>
      <xdr:colOff>104774</xdr:colOff>
      <xdr:row>98</xdr:row>
      <xdr:rowOff>1130440</xdr:rowOff>
    </xdr:to>
    <xdr:sp macro="" textlink="">
      <xdr:nvSpPr>
        <xdr:cNvPr id="62" name="テキスト ボックス 61">
          <a:extLst>
            <a:ext uri="{FF2B5EF4-FFF2-40B4-BE49-F238E27FC236}">
              <a16:creationId xmlns="" xmlns:a16="http://schemas.microsoft.com/office/drawing/2014/main" id="{00000000-0008-0000-0100-00003E000000}"/>
            </a:ext>
          </a:extLst>
        </xdr:cNvPr>
        <xdr:cNvSpPr txBox="1"/>
      </xdr:nvSpPr>
      <xdr:spPr>
        <a:xfrm>
          <a:off x="11614637" y="33774288"/>
          <a:ext cx="3876675" cy="1415877"/>
        </a:xfrm>
        <a:prstGeom prst="rect">
          <a:avLst/>
        </a:prstGeom>
        <a:solidFill>
          <a:schemeClr val="accent2">
            <a:lumMod val="20000"/>
            <a:lumOff val="80000"/>
          </a:schemeClr>
        </a:solidFill>
        <a:ln w="38100" cmpd="sng">
          <a:solidFill>
            <a:srgbClr val="D729B2"/>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0" normalizeH="0" baseline="0" noProof="0">
              <a:ln>
                <a:noFill/>
              </a:ln>
              <a:solidFill>
                <a:prstClr val="black"/>
              </a:solidFill>
              <a:effectLst/>
              <a:uLnTx/>
              <a:uFillTx/>
              <a:latin typeface="+mn-lt"/>
              <a:ea typeface="+mn-ea"/>
              <a:cs typeface="+mn-cs"/>
            </a:rPr>
            <a:t>各項目の記入内容を十分に確認し、</a:t>
          </a:r>
          <a:endParaRPr kumimoji="0"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0" normalizeH="0" baseline="0" noProof="0">
              <a:ln>
                <a:noFill/>
              </a:ln>
              <a:solidFill>
                <a:prstClr val="black"/>
              </a:solidFill>
              <a:effectLst/>
              <a:uLnTx/>
              <a:uFillTx/>
              <a:latin typeface="+mn-lt"/>
              <a:ea typeface="+mn-ea"/>
              <a:cs typeface="+mn-cs"/>
            </a:rPr>
            <a:t>記述をしてください。</a:t>
          </a:r>
          <a:endParaRPr kumimoji="0"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0" normalizeH="0" baseline="0" noProof="0">
              <a:ln>
                <a:noFill/>
              </a:ln>
              <a:solidFill>
                <a:prstClr val="black"/>
              </a:solidFill>
              <a:effectLst/>
              <a:uLnTx/>
              <a:uFillTx/>
              <a:latin typeface="+mn-lt"/>
              <a:ea typeface="+mn-ea"/>
              <a:cs typeface="+mn-cs"/>
            </a:rPr>
            <a:t>内容を確認した結果に不備がある場合は、</a:t>
          </a:r>
          <a:endParaRPr kumimoji="0"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1" i="0" u="sng" strike="noStrike" kern="0" cap="none" spc="0" normalizeH="0" baseline="0" noProof="0">
              <a:ln>
                <a:noFill/>
              </a:ln>
              <a:solidFill>
                <a:prstClr val="black"/>
              </a:solidFill>
              <a:effectLst/>
              <a:uLnTx/>
              <a:uFillTx/>
              <a:latin typeface="+mn-lt"/>
              <a:ea typeface="+mn-ea"/>
              <a:cs typeface="+mn-cs"/>
            </a:rPr>
            <a:t>再提出を求める場合がある</a:t>
          </a:r>
          <a:r>
            <a:rPr kumimoji="0" lang="ja-JP" altLang="en-US" sz="1400" b="0" i="0" u="none" strike="noStrike" kern="0" cap="none" spc="0" normalizeH="0" baseline="0" noProof="0">
              <a:ln>
                <a:noFill/>
              </a:ln>
              <a:solidFill>
                <a:prstClr val="black"/>
              </a:solidFill>
              <a:effectLst/>
              <a:uLnTx/>
              <a:uFillTx/>
              <a:latin typeface="+mn-lt"/>
              <a:ea typeface="+mn-ea"/>
              <a:cs typeface="+mn-cs"/>
            </a:rPr>
            <a:t>ので注意すること。</a:t>
          </a:r>
          <a:endParaRPr kumimoji="0" lang="ja-JP" altLang="ja-JP" sz="14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12</xdr:col>
      <xdr:colOff>12211</xdr:colOff>
      <xdr:row>95</xdr:row>
      <xdr:rowOff>1062404</xdr:rowOff>
    </xdr:from>
    <xdr:to>
      <xdr:col>39</xdr:col>
      <xdr:colOff>109903</xdr:colOff>
      <xdr:row>104</xdr:row>
      <xdr:rowOff>451827</xdr:rowOff>
    </xdr:to>
    <xdr:sp macro="" textlink="">
      <xdr:nvSpPr>
        <xdr:cNvPr id="65" name="テキスト ボックス 64">
          <a:extLst>
            <a:ext uri="{FF2B5EF4-FFF2-40B4-BE49-F238E27FC236}">
              <a16:creationId xmlns="" xmlns:a16="http://schemas.microsoft.com/office/drawing/2014/main" id="{00000000-0008-0000-0100-000041000000}"/>
            </a:ext>
          </a:extLst>
        </xdr:cNvPr>
        <xdr:cNvSpPr txBox="1"/>
      </xdr:nvSpPr>
      <xdr:spPr>
        <a:xfrm>
          <a:off x="3394807" y="31371442"/>
          <a:ext cx="8230577" cy="5947020"/>
        </a:xfrm>
        <a:prstGeom prst="rect">
          <a:avLst/>
        </a:prstGeom>
        <a:noFill/>
        <a:ln w="38100" cmpd="sng">
          <a:solidFill>
            <a:srgbClr val="D729B2"/>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ja-JP" sz="13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39</xdr:col>
      <xdr:colOff>108161</xdr:colOff>
      <xdr:row>73</xdr:row>
      <xdr:rowOff>21247</xdr:rowOff>
    </xdr:from>
    <xdr:to>
      <xdr:col>41</xdr:col>
      <xdr:colOff>33965</xdr:colOff>
      <xdr:row>80</xdr:row>
      <xdr:rowOff>6105</xdr:rowOff>
    </xdr:to>
    <xdr:cxnSp macro="">
      <xdr:nvCxnSpPr>
        <xdr:cNvPr id="67" name="カギ線コネクタ 66">
          <a:extLst>
            <a:ext uri="{FF2B5EF4-FFF2-40B4-BE49-F238E27FC236}">
              <a16:creationId xmlns="" xmlns:a16="http://schemas.microsoft.com/office/drawing/2014/main" id="{00000000-0008-0000-0100-000043000000}"/>
            </a:ext>
          </a:extLst>
        </xdr:cNvPr>
        <xdr:cNvCxnSpPr>
          <a:stCxn id="142" idx="1"/>
          <a:endCxn id="143" idx="3"/>
        </xdr:cNvCxnSpPr>
      </xdr:nvCxnSpPr>
      <xdr:spPr>
        <a:xfrm rot="10800000" flipV="1">
          <a:off x="11623642" y="21159420"/>
          <a:ext cx="524169" cy="2817935"/>
        </a:xfrm>
        <a:prstGeom prst="bentConnector3">
          <a:avLst>
            <a:gd name="adj1" fmla="val 73297"/>
          </a:avLst>
        </a:prstGeom>
        <a:ln w="38100">
          <a:solidFill>
            <a:srgbClr val="00B0F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109905</xdr:colOff>
      <xdr:row>75</xdr:row>
      <xdr:rowOff>244230</xdr:rowOff>
    </xdr:from>
    <xdr:to>
      <xdr:col>41</xdr:col>
      <xdr:colOff>30043</xdr:colOff>
      <xdr:row>85</xdr:row>
      <xdr:rowOff>42739</xdr:rowOff>
    </xdr:to>
    <xdr:cxnSp macro="">
      <xdr:nvCxnSpPr>
        <xdr:cNvPr id="69" name="カギ線コネクタ 68">
          <a:extLst>
            <a:ext uri="{FF2B5EF4-FFF2-40B4-BE49-F238E27FC236}">
              <a16:creationId xmlns="" xmlns:a16="http://schemas.microsoft.com/office/drawing/2014/main" id="{00000000-0008-0000-0100-000045000000}"/>
            </a:ext>
          </a:extLst>
        </xdr:cNvPr>
        <xdr:cNvCxnSpPr>
          <a:stCxn id="138" idx="1"/>
          <a:endCxn id="144" idx="3"/>
        </xdr:cNvCxnSpPr>
      </xdr:nvCxnSpPr>
      <xdr:spPr>
        <a:xfrm rot="10800000" flipV="1">
          <a:off x="11625386" y="22200576"/>
          <a:ext cx="518503" cy="3657355"/>
        </a:xfrm>
        <a:prstGeom prst="bentConnector3">
          <a:avLst>
            <a:gd name="adj1" fmla="val 61776"/>
          </a:avLst>
        </a:prstGeom>
        <a:ln w="38100">
          <a:solidFill>
            <a:srgbClr val="7030A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114300</xdr:colOff>
      <xdr:row>98</xdr:row>
      <xdr:rowOff>447675</xdr:rowOff>
    </xdr:from>
    <xdr:to>
      <xdr:col>41</xdr:col>
      <xdr:colOff>28576</xdr:colOff>
      <xdr:row>98</xdr:row>
      <xdr:rowOff>447677</xdr:rowOff>
    </xdr:to>
    <xdr:cxnSp macro="">
      <xdr:nvCxnSpPr>
        <xdr:cNvPr id="21" name="直線矢印コネクタ 20">
          <a:extLst>
            <a:ext uri="{FF2B5EF4-FFF2-40B4-BE49-F238E27FC236}">
              <a16:creationId xmlns="" xmlns:a16="http://schemas.microsoft.com/office/drawing/2014/main" id="{00000000-0008-0000-0100-000015000000}"/>
            </a:ext>
          </a:extLst>
        </xdr:cNvPr>
        <xdr:cNvCxnSpPr/>
      </xdr:nvCxnSpPr>
      <xdr:spPr>
        <a:xfrm flipH="1" flipV="1">
          <a:off x="11201400" y="34470975"/>
          <a:ext cx="504826" cy="2"/>
        </a:xfrm>
        <a:prstGeom prst="straightConnector1">
          <a:avLst/>
        </a:prstGeom>
        <a:ln w="38100">
          <a:solidFill>
            <a:srgbClr val="D729B2"/>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134327</xdr:colOff>
      <xdr:row>60</xdr:row>
      <xdr:rowOff>1</xdr:rowOff>
    </xdr:from>
    <xdr:to>
      <xdr:col>42</xdr:col>
      <xdr:colOff>121382</xdr:colOff>
      <xdr:row>60</xdr:row>
      <xdr:rowOff>7206</xdr:rowOff>
    </xdr:to>
    <xdr:cxnSp macro="">
      <xdr:nvCxnSpPr>
        <xdr:cNvPr id="76" name="直線矢印コネクタ 75">
          <a:extLst>
            <a:ext uri="{FF2B5EF4-FFF2-40B4-BE49-F238E27FC236}">
              <a16:creationId xmlns="" xmlns:a16="http://schemas.microsoft.com/office/drawing/2014/main" id="{00000000-0008-0000-0100-00004C000000}"/>
            </a:ext>
          </a:extLst>
        </xdr:cNvPr>
        <xdr:cNvCxnSpPr>
          <a:stCxn id="59" idx="1"/>
          <a:endCxn id="61" idx="3"/>
        </xdr:cNvCxnSpPr>
      </xdr:nvCxnSpPr>
      <xdr:spPr>
        <a:xfrm flipH="1" flipV="1">
          <a:off x="11649808" y="16851924"/>
          <a:ext cx="866286" cy="7205"/>
        </a:xfrm>
        <a:prstGeom prst="straightConnector1">
          <a:avLst/>
        </a:prstGeom>
        <a:ln w="38100">
          <a:solidFill>
            <a:srgbClr val="D729B2"/>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110</xdr:row>
      <xdr:rowOff>256443</xdr:rowOff>
    </xdr:from>
    <xdr:to>
      <xdr:col>39</xdr:col>
      <xdr:colOff>161925</xdr:colOff>
      <xdr:row>158</xdr:row>
      <xdr:rowOff>168519</xdr:rowOff>
    </xdr:to>
    <xdr:pic>
      <xdr:nvPicPr>
        <xdr:cNvPr id="64" name="図 63">
          <a:extLst>
            <a:ext uri="{FF2B5EF4-FFF2-40B4-BE49-F238E27FC236}">
              <a16:creationId xmlns="" xmlns:a16="http://schemas.microsoft.com/office/drawing/2014/main" id="{00000000-0008-0000-0100-000040000000}"/>
            </a:ext>
          </a:extLst>
        </xdr:cNvPr>
        <xdr:cNvPicPr>
          <a:picLocks noChangeAspect="1" noChangeArrowheads="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t="1126"/>
        <a:stretch/>
      </xdr:blipFill>
      <xdr:spPr bwMode="auto">
        <a:xfrm>
          <a:off x="0" y="40017212"/>
          <a:ext cx="11677406" cy="182293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41</xdr:col>
      <xdr:colOff>244086</xdr:colOff>
      <xdr:row>20</xdr:row>
      <xdr:rowOff>183173</xdr:rowOff>
    </xdr:from>
    <xdr:to>
      <xdr:col>56</xdr:col>
      <xdr:colOff>131109</xdr:colOff>
      <xdr:row>31</xdr:row>
      <xdr:rowOff>12211</xdr:rowOff>
    </xdr:to>
    <xdr:sp macro="" textlink="">
      <xdr:nvSpPr>
        <xdr:cNvPr id="56" name="テキスト ボックス 55">
          <a:extLst>
            <a:ext uri="{FF2B5EF4-FFF2-40B4-BE49-F238E27FC236}">
              <a16:creationId xmlns="" xmlns:a16="http://schemas.microsoft.com/office/drawing/2014/main" id="{00000000-0008-0000-0100-000038000000}"/>
            </a:ext>
          </a:extLst>
        </xdr:cNvPr>
        <xdr:cNvSpPr txBox="1"/>
      </xdr:nvSpPr>
      <xdr:spPr>
        <a:xfrm>
          <a:off x="12357932" y="5092211"/>
          <a:ext cx="3819139" cy="2833077"/>
        </a:xfrm>
        <a:prstGeom prst="rect">
          <a:avLst/>
        </a:prstGeom>
        <a:solidFill>
          <a:schemeClr val="accent2">
            <a:lumMod val="20000"/>
            <a:lumOff val="80000"/>
          </a:schemeClr>
        </a:solidFill>
        <a:ln w="38100"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mn-lt"/>
              <a:ea typeface="+mn-ea"/>
              <a:cs typeface="+mn-cs"/>
            </a:rPr>
            <a:t>「連携策の完了状況」の定義</a:t>
          </a:r>
          <a:endParaRPr kumimoji="0" lang="ja-JP" altLang="ja-JP"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mn-lt"/>
              <a:ea typeface="+mn-ea"/>
              <a:cs typeface="+mn-cs"/>
            </a:rPr>
            <a:t>①取組完了</a:t>
          </a:r>
          <a:endParaRPr kumimoji="0" lang="ja-JP" altLang="ja-JP"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mn-lt"/>
              <a:ea typeface="+mn-ea"/>
              <a:cs typeface="+mn-cs"/>
            </a:rPr>
            <a:t>　すべての荷主</a:t>
          </a:r>
          <a:r>
            <a:rPr kumimoji="1" lang="ja-JP" altLang="en-US" sz="1300" b="0" i="0" u="none" strike="noStrike" kern="0" cap="none" spc="0" normalizeH="0" baseline="0" noProof="0">
              <a:ln>
                <a:noFill/>
              </a:ln>
              <a:solidFill>
                <a:prstClr val="black"/>
              </a:solidFill>
              <a:effectLst/>
              <a:uLnTx/>
              <a:uFillTx/>
              <a:latin typeface="+mn-lt"/>
              <a:ea typeface="+mn-ea"/>
              <a:cs typeface="+mn-cs"/>
            </a:rPr>
            <a:t>等</a:t>
          </a:r>
          <a:r>
            <a:rPr kumimoji="1" lang="ja-JP" altLang="ja-JP" sz="1300" b="0" i="0" u="none" strike="noStrike" kern="0" cap="none" spc="0" normalizeH="0" baseline="0" noProof="0">
              <a:ln>
                <a:noFill/>
              </a:ln>
              <a:solidFill>
                <a:prstClr val="black"/>
              </a:solidFill>
              <a:effectLst/>
              <a:uLnTx/>
              <a:uFillTx/>
              <a:latin typeface="+mn-lt"/>
              <a:ea typeface="+mn-ea"/>
              <a:cs typeface="+mn-cs"/>
            </a:rPr>
            <a:t>連携策を完了し、かつ</a:t>
          </a:r>
          <a:endParaRPr kumimoji="1" lang="en-US" altLang="ja-JP"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mn-lt"/>
              <a:ea typeface="+mn-ea"/>
              <a:cs typeface="+mn-cs"/>
            </a:rPr>
            <a:t>　</a:t>
          </a:r>
          <a:r>
            <a:rPr kumimoji="1" lang="ja-JP" altLang="ja-JP" sz="1300" b="0" i="0" u="none" strike="noStrike" kern="0" cap="none" spc="0" normalizeH="0" baseline="0" noProof="0">
              <a:ln>
                <a:noFill/>
              </a:ln>
              <a:solidFill>
                <a:prstClr val="black"/>
              </a:solidFill>
              <a:effectLst/>
              <a:uLnTx/>
              <a:uFillTx/>
              <a:latin typeface="+mn-lt"/>
              <a:ea typeface="+mn-ea"/>
              <a:cs typeface="+mn-cs"/>
            </a:rPr>
            <a:t>計画値を達成した</a:t>
          </a:r>
          <a:endParaRPr kumimoji="0" lang="ja-JP" altLang="ja-JP"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mn-lt"/>
              <a:ea typeface="+mn-ea"/>
              <a:cs typeface="+mn-cs"/>
            </a:rPr>
            <a:t>②計画値未満（取組は実施済）</a:t>
          </a:r>
          <a:endParaRPr kumimoji="0" lang="ja-JP" altLang="ja-JP"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mn-lt"/>
              <a:ea typeface="+mn-ea"/>
              <a:cs typeface="+mn-cs"/>
            </a:rPr>
            <a:t>　すべての荷主</a:t>
          </a:r>
          <a:r>
            <a:rPr kumimoji="1" lang="ja-JP" altLang="en-US" sz="1300" b="0" i="0" u="none" strike="noStrike" kern="0" cap="none" spc="0" normalizeH="0" baseline="0" noProof="0">
              <a:ln>
                <a:noFill/>
              </a:ln>
              <a:solidFill>
                <a:prstClr val="black"/>
              </a:solidFill>
              <a:effectLst/>
              <a:uLnTx/>
              <a:uFillTx/>
              <a:latin typeface="+mn-lt"/>
              <a:ea typeface="+mn-ea"/>
              <a:cs typeface="+mn-cs"/>
            </a:rPr>
            <a:t>等</a:t>
          </a:r>
          <a:r>
            <a:rPr kumimoji="1" lang="ja-JP" altLang="ja-JP" sz="1300" b="0" i="0" u="none" strike="noStrike" kern="0" cap="none" spc="0" normalizeH="0" baseline="0" noProof="0">
              <a:ln>
                <a:noFill/>
              </a:ln>
              <a:solidFill>
                <a:prstClr val="black"/>
              </a:solidFill>
              <a:effectLst/>
              <a:uLnTx/>
              <a:uFillTx/>
              <a:latin typeface="+mn-lt"/>
              <a:ea typeface="+mn-ea"/>
              <a:cs typeface="+mn-cs"/>
            </a:rPr>
            <a:t>連携策は完了したが、</a:t>
          </a:r>
          <a:endParaRPr kumimoji="1" lang="en-US" altLang="ja-JP"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mn-lt"/>
              <a:ea typeface="+mn-ea"/>
              <a:cs typeface="+mn-cs"/>
            </a:rPr>
            <a:t>　</a:t>
          </a:r>
          <a:r>
            <a:rPr kumimoji="1" lang="ja-JP" altLang="ja-JP" sz="1300" b="0" i="0" u="none" strike="noStrike" kern="0" cap="none" spc="0" normalizeH="0" baseline="0" noProof="0">
              <a:ln>
                <a:noFill/>
              </a:ln>
              <a:solidFill>
                <a:prstClr val="black"/>
              </a:solidFill>
              <a:effectLst/>
              <a:uLnTx/>
              <a:uFillTx/>
              <a:latin typeface="+mn-lt"/>
              <a:ea typeface="+mn-ea"/>
              <a:cs typeface="+mn-cs"/>
            </a:rPr>
            <a:t>計画値</a:t>
          </a:r>
          <a:r>
            <a:rPr kumimoji="1" lang="ja-JP" altLang="ja-JP" sz="1300" b="0" i="0" u="sng" strike="noStrike" kern="0" cap="none" spc="0" normalizeH="0" baseline="0" noProof="0">
              <a:ln>
                <a:noFill/>
              </a:ln>
              <a:solidFill>
                <a:prstClr val="black"/>
              </a:solidFill>
              <a:effectLst/>
              <a:uLnTx/>
              <a:uFillTx/>
              <a:latin typeface="+mn-lt"/>
              <a:ea typeface="+mn-ea"/>
              <a:cs typeface="+mn-cs"/>
            </a:rPr>
            <a:t>（申請時の実施計画書「期待される</a:t>
          </a:r>
          <a:endParaRPr kumimoji="1" lang="en-US" altLang="ja-JP" sz="1300" b="0" i="0" u="sng"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mn-lt"/>
              <a:ea typeface="+mn-ea"/>
              <a:cs typeface="+mn-cs"/>
            </a:rPr>
            <a:t>　</a:t>
          </a:r>
          <a:r>
            <a:rPr kumimoji="1" lang="ja-JP" altLang="ja-JP" sz="1300" b="0" i="0" u="sng" strike="noStrike" kern="0" cap="none" spc="0" normalizeH="0" baseline="0" noProof="0">
              <a:ln>
                <a:noFill/>
              </a:ln>
              <a:solidFill>
                <a:prstClr val="black"/>
              </a:solidFill>
              <a:effectLst/>
              <a:uLnTx/>
              <a:uFillTx/>
              <a:latin typeface="+mn-lt"/>
              <a:ea typeface="+mn-ea"/>
              <a:cs typeface="+mn-cs"/>
            </a:rPr>
            <a:t>効果」の数値）</a:t>
          </a:r>
          <a:r>
            <a:rPr kumimoji="1" lang="ja-JP" altLang="ja-JP" sz="1300" b="0" i="0" u="none" strike="noStrike" kern="0" cap="none" spc="0" normalizeH="0" baseline="0" noProof="0">
              <a:ln>
                <a:noFill/>
              </a:ln>
              <a:solidFill>
                <a:prstClr val="black"/>
              </a:solidFill>
              <a:effectLst/>
              <a:uLnTx/>
              <a:uFillTx/>
              <a:latin typeface="+mn-lt"/>
              <a:ea typeface="+mn-ea"/>
              <a:cs typeface="+mn-cs"/>
            </a:rPr>
            <a:t>を達成できなかった</a:t>
          </a:r>
          <a:endParaRPr kumimoji="0" lang="ja-JP" altLang="ja-JP"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mn-lt"/>
              <a:ea typeface="+mn-ea"/>
              <a:cs typeface="+mn-cs"/>
            </a:rPr>
            <a:t>③取組途上</a:t>
          </a:r>
          <a:endParaRPr kumimoji="0" lang="ja-JP" altLang="ja-JP"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mn-lt"/>
              <a:ea typeface="+mn-ea"/>
              <a:cs typeface="+mn-cs"/>
            </a:rPr>
            <a:t>　荷主</a:t>
          </a:r>
          <a:r>
            <a:rPr kumimoji="1" lang="ja-JP" altLang="en-US" sz="1300" b="0" i="0" u="none" strike="noStrike" kern="0" cap="none" spc="0" normalizeH="0" baseline="0" noProof="0">
              <a:ln>
                <a:noFill/>
              </a:ln>
              <a:solidFill>
                <a:prstClr val="black"/>
              </a:solidFill>
              <a:effectLst/>
              <a:uLnTx/>
              <a:uFillTx/>
              <a:latin typeface="+mn-lt"/>
              <a:ea typeface="+mn-ea"/>
              <a:cs typeface="+mn-cs"/>
            </a:rPr>
            <a:t>等</a:t>
          </a:r>
          <a:r>
            <a:rPr kumimoji="1" lang="ja-JP" altLang="ja-JP" sz="1300" b="0" i="0" u="none" strike="noStrike" kern="0" cap="none" spc="0" normalizeH="0" baseline="0" noProof="0">
              <a:ln>
                <a:noFill/>
              </a:ln>
              <a:solidFill>
                <a:prstClr val="black"/>
              </a:solidFill>
              <a:effectLst/>
              <a:uLnTx/>
              <a:uFillTx/>
              <a:latin typeface="+mn-lt"/>
              <a:ea typeface="+mn-ea"/>
              <a:cs typeface="+mn-cs"/>
            </a:rPr>
            <a:t>への提案は行ったが、現時点までに</a:t>
          </a:r>
          <a:endParaRPr kumimoji="1" lang="en-US" altLang="ja-JP"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mn-lt"/>
              <a:ea typeface="+mn-ea"/>
              <a:cs typeface="+mn-cs"/>
            </a:rPr>
            <a:t>　</a:t>
          </a:r>
          <a:r>
            <a:rPr kumimoji="1" lang="ja-JP" altLang="ja-JP" sz="1300" b="0" i="0" u="none" strike="noStrike" kern="0" cap="none" spc="0" normalizeH="0" baseline="0" noProof="0">
              <a:ln>
                <a:noFill/>
              </a:ln>
              <a:solidFill>
                <a:prstClr val="black"/>
              </a:solidFill>
              <a:effectLst/>
              <a:uLnTx/>
              <a:uFillTx/>
              <a:latin typeface="+mn-lt"/>
              <a:ea typeface="+mn-ea"/>
              <a:cs typeface="+mn-cs"/>
            </a:rPr>
            <a:t>荷主</a:t>
          </a:r>
          <a:r>
            <a:rPr kumimoji="1" lang="ja-JP" altLang="en-US" sz="1300" b="0" i="0" u="none" strike="noStrike" kern="0" cap="none" spc="0" normalizeH="0" baseline="0" noProof="0">
              <a:ln>
                <a:noFill/>
              </a:ln>
              <a:solidFill>
                <a:prstClr val="black"/>
              </a:solidFill>
              <a:effectLst/>
              <a:uLnTx/>
              <a:uFillTx/>
              <a:latin typeface="+mn-lt"/>
              <a:ea typeface="+mn-ea"/>
              <a:cs typeface="+mn-cs"/>
            </a:rPr>
            <a:t>等</a:t>
          </a:r>
          <a:r>
            <a:rPr kumimoji="1" lang="ja-JP" altLang="ja-JP" sz="1300" b="0" i="0" u="none" strike="noStrike" kern="0" cap="none" spc="0" normalizeH="0" baseline="0" noProof="0">
              <a:ln>
                <a:noFill/>
              </a:ln>
              <a:solidFill>
                <a:prstClr val="black"/>
              </a:solidFill>
              <a:effectLst/>
              <a:uLnTx/>
              <a:uFillTx/>
              <a:latin typeface="+mn-lt"/>
              <a:ea typeface="+mn-ea"/>
              <a:cs typeface="+mn-cs"/>
            </a:rPr>
            <a:t>連携の取組に着手できていない</a:t>
          </a:r>
          <a:endParaRPr kumimoji="1" lang="en-US" altLang="ja-JP" sz="13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41</xdr:col>
      <xdr:colOff>244086</xdr:colOff>
      <xdr:row>31</xdr:row>
      <xdr:rowOff>97691</xdr:rowOff>
    </xdr:from>
    <xdr:to>
      <xdr:col>56</xdr:col>
      <xdr:colOff>142315</xdr:colOff>
      <xdr:row>37</xdr:row>
      <xdr:rowOff>109903</xdr:rowOff>
    </xdr:to>
    <xdr:sp macro="" textlink="">
      <xdr:nvSpPr>
        <xdr:cNvPr id="72" name="テキスト ボックス 71">
          <a:extLst>
            <a:ext uri="{FF2B5EF4-FFF2-40B4-BE49-F238E27FC236}">
              <a16:creationId xmlns="" xmlns:a16="http://schemas.microsoft.com/office/drawing/2014/main" id="{00000000-0008-0000-0100-000048000000}"/>
            </a:ext>
          </a:extLst>
        </xdr:cNvPr>
        <xdr:cNvSpPr txBox="1"/>
      </xdr:nvSpPr>
      <xdr:spPr>
        <a:xfrm>
          <a:off x="12357932" y="8010768"/>
          <a:ext cx="3830345" cy="1477597"/>
        </a:xfrm>
        <a:prstGeom prst="rect">
          <a:avLst/>
        </a:prstGeom>
        <a:solidFill>
          <a:schemeClr val="accent2">
            <a:lumMod val="20000"/>
            <a:lumOff val="80000"/>
          </a:schemeClr>
        </a:solidFill>
        <a:ln w="38100" cmpd="sng">
          <a:solidFill>
            <a:srgbClr val="00B050"/>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a:ln>
                <a:noFill/>
              </a:ln>
              <a:solidFill>
                <a:prstClr val="black"/>
              </a:solidFill>
              <a:effectLst/>
              <a:uLnTx/>
              <a:uFillTx/>
              <a:latin typeface="+mn-lt"/>
              <a:ea typeface="+mn-ea"/>
              <a:cs typeface="+mn-cs"/>
            </a:rPr>
            <a:t>別</a:t>
          </a:r>
          <a:r>
            <a:rPr kumimoji="1" lang="ja-JP" altLang="ja-JP" sz="1300" b="0" i="0" u="none" strike="noStrike" kern="0" cap="none" spc="0" normalizeH="0" baseline="0">
              <a:ln>
                <a:noFill/>
              </a:ln>
              <a:solidFill>
                <a:prstClr val="black"/>
              </a:solidFill>
              <a:effectLst/>
              <a:uLnTx/>
              <a:uFillTx/>
              <a:latin typeface="+mn-lt"/>
              <a:ea typeface="+mn-ea"/>
              <a:cs typeface="+mn-cs"/>
            </a:rPr>
            <a:t>ファイルの「</a:t>
          </a:r>
          <a:r>
            <a:rPr kumimoji="1" lang="ja-JP" altLang="en-US" sz="1300" b="0" i="0" u="none" strike="noStrike" kern="0" cap="none" spc="0" normalizeH="0" baseline="0">
              <a:ln>
                <a:noFill/>
              </a:ln>
              <a:solidFill>
                <a:prstClr val="black"/>
              </a:solidFill>
              <a:effectLst/>
              <a:uLnTx/>
              <a:uFillTx/>
              <a:latin typeface="+mn-lt"/>
              <a:ea typeface="+mn-ea"/>
              <a:cs typeface="+mn-cs"/>
            </a:rPr>
            <a:t>計算シート</a:t>
          </a:r>
          <a:r>
            <a:rPr kumimoji="1" lang="en-US" altLang="ja-JP" sz="1300" b="0" i="0" u="none" strike="noStrike" kern="0" cap="none" spc="0" normalizeH="0" baseline="0">
              <a:ln>
                <a:noFill/>
              </a:ln>
              <a:solidFill>
                <a:prstClr val="black"/>
              </a:solidFill>
              <a:effectLst/>
              <a:uLnTx/>
              <a:uFillTx/>
              <a:latin typeface="+mn-lt"/>
              <a:ea typeface="+mn-ea"/>
              <a:cs typeface="+mn-cs"/>
            </a:rPr>
            <a:t>_</a:t>
          </a:r>
          <a:r>
            <a:rPr kumimoji="1" lang="ja-JP" altLang="en-US" sz="1300" b="0" i="0" u="none" strike="noStrike" kern="0" cap="none" spc="0" normalizeH="0" baseline="0">
              <a:ln>
                <a:noFill/>
              </a:ln>
              <a:solidFill>
                <a:prstClr val="black"/>
              </a:solidFill>
              <a:effectLst/>
              <a:uLnTx/>
              <a:uFillTx/>
              <a:latin typeface="+mn-lt"/>
              <a:ea typeface="+mn-ea"/>
              <a:cs typeface="+mn-cs"/>
            </a:rPr>
            <a:t>トンキロ＆燃料使用量算出」（</a:t>
          </a:r>
          <a:r>
            <a:rPr kumimoji="1" lang="en-US" altLang="ja-JP" sz="1300" b="0" i="0" u="none" strike="noStrike" kern="0" cap="none" spc="0" normalizeH="0" baseline="0">
              <a:ln>
                <a:noFill/>
              </a:ln>
              <a:solidFill>
                <a:prstClr val="black"/>
              </a:solidFill>
              <a:effectLst/>
              <a:uLnTx/>
              <a:uFillTx/>
              <a:latin typeface="+mn-lt"/>
              <a:ea typeface="+mn-ea"/>
              <a:cs typeface="+mn-cs"/>
            </a:rPr>
            <a:t>03dotai_keisan.xlsx</a:t>
          </a:r>
          <a:r>
            <a:rPr kumimoji="1" lang="ja-JP" altLang="en-US" sz="1300" b="0" i="0" u="none" strike="noStrike" kern="0" cap="none" spc="0" normalizeH="0" baseline="0">
              <a:ln>
                <a:noFill/>
              </a:ln>
              <a:solidFill>
                <a:prstClr val="black"/>
              </a:solidFill>
              <a:effectLst/>
              <a:uLnTx/>
              <a:uFillTx/>
              <a:latin typeface="+mn-lt"/>
              <a:ea typeface="+mn-ea"/>
              <a:cs typeface="+mn-cs"/>
            </a:rPr>
            <a:t>）による算出も可能。</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300" b="0" i="0" u="none" strike="noStrike" kern="0" cap="none" spc="0" normalizeH="0" baseline="0">
              <a:ln>
                <a:noFill/>
              </a:ln>
              <a:solidFill>
                <a:prstClr val="black"/>
              </a:solidFill>
              <a:effectLst/>
              <a:uLnTx/>
              <a:uFillTx/>
              <a:latin typeface="+mn-lt"/>
              <a:ea typeface="+mn-ea"/>
              <a:cs typeface="+mn-cs"/>
            </a:rPr>
            <a:t>11</a:t>
          </a:r>
          <a:r>
            <a:rPr kumimoji="1" lang="ja-JP" altLang="en-US" sz="1300" b="0" i="0" u="none" strike="noStrike" kern="0" cap="none" spc="0" normalizeH="0" baseline="0">
              <a:ln>
                <a:noFill/>
              </a:ln>
              <a:solidFill>
                <a:prstClr val="black"/>
              </a:solidFill>
              <a:effectLst/>
              <a:uLnTx/>
              <a:uFillTx/>
              <a:latin typeface="+mn-lt"/>
              <a:ea typeface="+mn-ea"/>
              <a:cs typeface="+mn-cs"/>
            </a:rPr>
            <a:t>日以上取得している場合は、</a:t>
          </a:r>
          <a:r>
            <a:rPr kumimoji="1" lang="en-US" altLang="ja-JP" sz="1300" b="0" i="0" u="none" strike="noStrike" kern="0" cap="none" spc="0" normalizeH="0" baseline="0">
              <a:ln>
                <a:noFill/>
              </a:ln>
              <a:solidFill>
                <a:prstClr val="black"/>
              </a:solidFill>
              <a:effectLst/>
              <a:uLnTx/>
              <a:uFillTx/>
              <a:latin typeface="+mn-lt"/>
              <a:ea typeface="+mn-ea"/>
              <a:cs typeface="+mn-cs"/>
            </a:rPr>
            <a:t>10</a:t>
          </a:r>
          <a:r>
            <a:rPr kumimoji="1" lang="ja-JP" altLang="en-US" sz="1300" b="0" i="0" u="none" strike="noStrike" kern="0" cap="none" spc="0" normalizeH="0" baseline="0">
              <a:ln>
                <a:noFill/>
              </a:ln>
              <a:solidFill>
                <a:prstClr val="black"/>
              </a:solidFill>
              <a:effectLst/>
              <a:uLnTx/>
              <a:uFillTx/>
              <a:latin typeface="+mn-lt"/>
              <a:ea typeface="+mn-ea"/>
              <a:cs typeface="+mn-cs"/>
            </a:rPr>
            <a:t>日間分で算出すること</a:t>
          </a:r>
          <a:endParaRPr kumimoji="1" lang="ja-JP" altLang="ja-JP" sz="1300" b="0" i="0" u="none" strike="noStrike" kern="0" cap="none" spc="0" normalizeH="0" baseline="0">
            <a:ln>
              <a:noFill/>
            </a:ln>
            <a:solidFill>
              <a:prstClr val="black"/>
            </a:solidFill>
            <a:effectLst/>
            <a:uLnTx/>
            <a:uFillTx/>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247650</xdr:colOff>
      <xdr:row>15</xdr:row>
      <xdr:rowOff>28575</xdr:rowOff>
    </xdr:from>
    <xdr:to>
      <xdr:col>23</xdr:col>
      <xdr:colOff>123825</xdr:colOff>
      <xdr:row>33</xdr:row>
      <xdr:rowOff>114300</xdr:rowOff>
    </xdr:to>
    <xdr:sp macro="" textlink="">
      <xdr:nvSpPr>
        <xdr:cNvPr id="2" name="テキスト ボックス 1">
          <a:extLst>
            <a:ext uri="{FF2B5EF4-FFF2-40B4-BE49-F238E27FC236}">
              <a16:creationId xmlns="" xmlns:a16="http://schemas.microsoft.com/office/drawing/2014/main" id="{00000000-0008-0000-0200-000002000000}"/>
            </a:ext>
          </a:extLst>
        </xdr:cNvPr>
        <xdr:cNvSpPr txBox="1"/>
      </xdr:nvSpPr>
      <xdr:spPr>
        <a:xfrm>
          <a:off x="8477250" y="2600325"/>
          <a:ext cx="7419975" cy="3171825"/>
        </a:xfrm>
        <a:prstGeom prst="rect">
          <a:avLst/>
        </a:prstGeom>
        <a:solidFill>
          <a:schemeClr val="lt1"/>
        </a:solidFill>
        <a:ln w="317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3600">
            <a:solidFill>
              <a:srgbClr val="FF0000"/>
            </a:solidFill>
          </a:endParaRPr>
        </a:p>
        <a:p>
          <a:pPr algn="ctr"/>
          <a:r>
            <a:rPr kumimoji="1" lang="ja-JP" altLang="en-US" sz="3600">
              <a:solidFill>
                <a:srgbClr val="FF0000"/>
              </a:solidFill>
            </a:rPr>
            <a:t>記入例作成用シート</a:t>
          </a:r>
          <a:endParaRPr kumimoji="1" lang="en-US" altLang="ja-JP" sz="3600">
            <a:solidFill>
              <a:srgbClr val="FF0000"/>
            </a:solidFill>
          </a:endParaRPr>
        </a:p>
        <a:p>
          <a:pPr algn="ctr"/>
          <a:endParaRPr kumimoji="1" lang="en-US" altLang="ja-JP" sz="3600">
            <a:solidFill>
              <a:srgbClr val="FF0000"/>
            </a:solidFill>
          </a:endParaRPr>
        </a:p>
        <a:p>
          <a:pPr algn="ctr"/>
          <a:r>
            <a:rPr kumimoji="1" lang="ja-JP" altLang="en-US" sz="3600">
              <a:solidFill>
                <a:srgbClr val="FF0000"/>
              </a:solidFill>
            </a:rPr>
            <a:t>（</a:t>
          </a:r>
          <a:r>
            <a:rPr kumimoji="1" lang="en-US" altLang="ja-JP" sz="3600">
              <a:solidFill>
                <a:srgbClr val="FF0000"/>
              </a:solidFill>
            </a:rPr>
            <a:t>HP</a:t>
          </a:r>
          <a:r>
            <a:rPr kumimoji="1" lang="ja-JP" altLang="en-US" sz="3600">
              <a:solidFill>
                <a:srgbClr val="FF0000"/>
              </a:solidFill>
            </a:rPr>
            <a:t>掲載時には当シート非表示）</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S159"/>
  <sheetViews>
    <sheetView tabSelected="1" zoomScale="70" zoomScaleNormal="70" zoomScaleSheetLayoutView="85" workbookViewId="0">
      <selection activeCell="M2" sqref="M2:X2"/>
    </sheetView>
  </sheetViews>
  <sheetFormatPr defaultColWidth="3.625" defaultRowHeight="13.5" x14ac:dyDescent="0.15"/>
  <cols>
    <col min="1" max="4" width="3.625" style="127"/>
    <col min="5" max="5" width="3.875" style="127" customWidth="1"/>
    <col min="6" max="6" width="3.625" style="127"/>
    <col min="7" max="12" width="3.625" style="128"/>
    <col min="13" max="13" width="4.125" style="128" customWidth="1"/>
    <col min="14" max="19" width="3.625" style="128"/>
    <col min="20" max="24" width="3.625" style="127"/>
    <col min="25" max="25" width="4.125" style="127" customWidth="1"/>
    <col min="26" max="26" width="5.625" style="127" customWidth="1"/>
    <col min="27" max="39" width="4.125" style="127" customWidth="1"/>
    <col min="40" max="40" width="3.625" style="130" customWidth="1"/>
    <col min="41" max="42" width="3.625" style="172"/>
    <col min="43" max="44" width="3.625" style="173"/>
    <col min="45" max="45" width="8.375" style="173" bestFit="1" customWidth="1"/>
    <col min="46" max="55" width="3.625" style="173"/>
    <col min="56" max="57" width="3.625" style="127" customWidth="1"/>
    <col min="58" max="69" width="3.625" style="127"/>
    <col min="70" max="70" width="3.625" style="127" customWidth="1"/>
    <col min="71" max="71" width="12.75" style="127" customWidth="1"/>
    <col min="72" max="72" width="6" style="127" customWidth="1"/>
    <col min="73" max="73" width="7.625" style="127" customWidth="1"/>
    <col min="74" max="84" width="3.625" style="127"/>
    <col min="85" max="85" width="3.625" style="127" customWidth="1"/>
    <col min="86" max="16384" width="3.625" style="127"/>
  </cols>
  <sheetData>
    <row r="1" spans="1:46" ht="36" customHeight="1" thickBot="1" x14ac:dyDescent="0.3">
      <c r="A1" s="35"/>
      <c r="B1" s="35"/>
      <c r="C1" s="36" t="s">
        <v>6</v>
      </c>
      <c r="D1" s="36"/>
      <c r="E1" s="36"/>
      <c r="F1" s="36"/>
      <c r="G1" s="36"/>
      <c r="H1" s="36"/>
      <c r="I1" s="36"/>
      <c r="J1" s="36"/>
      <c r="K1" s="36"/>
      <c r="L1" s="36"/>
      <c r="M1" s="36"/>
      <c r="N1" s="37"/>
      <c r="O1" s="36"/>
      <c r="P1" s="36"/>
      <c r="Q1" s="36"/>
      <c r="R1" s="36"/>
      <c r="S1" s="36"/>
      <c r="T1" s="38"/>
      <c r="U1" s="37"/>
      <c r="V1" s="36"/>
      <c r="W1" s="36"/>
      <c r="X1" s="231"/>
      <c r="Y1" s="231"/>
      <c r="Z1" s="231"/>
      <c r="AA1" s="231"/>
      <c r="AB1" s="37"/>
      <c r="AC1" s="38"/>
      <c r="AD1" s="38"/>
      <c r="AE1" s="38"/>
      <c r="AF1" s="38"/>
      <c r="AG1" s="38"/>
      <c r="AH1" s="38"/>
      <c r="AI1" s="38"/>
      <c r="AJ1" s="38"/>
      <c r="AK1" s="38"/>
      <c r="AL1" s="38"/>
      <c r="AM1" s="39" t="s">
        <v>145</v>
      </c>
      <c r="AN1" s="111"/>
    </row>
    <row r="2" spans="1:46" ht="30" customHeight="1" x14ac:dyDescent="0.15">
      <c r="A2" s="35"/>
      <c r="B2" s="232" t="s">
        <v>28</v>
      </c>
      <c r="C2" s="235" t="s">
        <v>47</v>
      </c>
      <c r="D2" s="236"/>
      <c r="E2" s="237"/>
      <c r="F2" s="222" t="s">
        <v>39</v>
      </c>
      <c r="G2" s="222"/>
      <c r="H2" s="222"/>
      <c r="I2" s="222"/>
      <c r="J2" s="222"/>
      <c r="K2" s="222"/>
      <c r="L2" s="222"/>
      <c r="M2" s="244"/>
      <c r="N2" s="245"/>
      <c r="O2" s="245"/>
      <c r="P2" s="245"/>
      <c r="Q2" s="245"/>
      <c r="R2" s="245"/>
      <c r="S2" s="245"/>
      <c r="T2" s="245"/>
      <c r="U2" s="245"/>
      <c r="V2" s="245"/>
      <c r="W2" s="245"/>
      <c r="X2" s="246"/>
      <c r="Y2" s="559" t="s">
        <v>89</v>
      </c>
      <c r="Z2" s="559"/>
      <c r="AA2" s="559"/>
      <c r="AB2" s="559"/>
      <c r="AC2" s="559"/>
      <c r="AD2" s="559"/>
      <c r="AE2" s="559"/>
      <c r="AF2" s="559"/>
      <c r="AG2" s="559"/>
      <c r="AH2" s="559"/>
      <c r="AI2" s="559"/>
      <c r="AJ2" s="559"/>
      <c r="AK2" s="559"/>
      <c r="AL2" s="559"/>
      <c r="AM2" s="560"/>
      <c r="AN2" s="112"/>
    </row>
    <row r="3" spans="1:46" ht="16.5" customHeight="1" thickBot="1" x14ac:dyDescent="0.2">
      <c r="A3" s="35"/>
      <c r="B3" s="233"/>
      <c r="C3" s="238"/>
      <c r="D3" s="239"/>
      <c r="E3" s="240"/>
      <c r="F3" s="247" t="s">
        <v>49</v>
      </c>
      <c r="G3" s="248"/>
      <c r="H3" s="248"/>
      <c r="I3" s="248"/>
      <c r="J3" s="248"/>
      <c r="K3" s="248"/>
      <c r="L3" s="249"/>
      <c r="M3" s="271" t="s">
        <v>489</v>
      </c>
      <c r="N3" s="272"/>
      <c r="O3" s="272"/>
      <c r="P3" s="272"/>
      <c r="Q3" s="272"/>
      <c r="R3" s="272"/>
      <c r="S3" s="272"/>
      <c r="T3" s="272"/>
      <c r="U3" s="272"/>
      <c r="V3" s="272"/>
      <c r="W3" s="272"/>
      <c r="X3" s="274"/>
      <c r="Y3" s="580" t="s">
        <v>91</v>
      </c>
      <c r="Z3" s="581"/>
      <c r="AA3" s="581"/>
      <c r="AB3" s="581"/>
      <c r="AC3" s="581"/>
      <c r="AD3" s="581"/>
      <c r="AE3" s="581"/>
      <c r="AF3" s="581"/>
      <c r="AG3" s="581"/>
      <c r="AH3" s="581"/>
      <c r="AI3" s="283"/>
      <c r="AJ3" s="283"/>
      <c r="AK3" s="283"/>
      <c r="AL3" s="283"/>
      <c r="AM3" s="582"/>
      <c r="AN3" s="112"/>
      <c r="AR3" s="174"/>
    </row>
    <row r="4" spans="1:46" ht="29.25" customHeight="1" thickTop="1" x14ac:dyDescent="0.15">
      <c r="A4" s="35"/>
      <c r="B4" s="233"/>
      <c r="C4" s="238"/>
      <c r="D4" s="239"/>
      <c r="E4" s="240"/>
      <c r="F4" s="250"/>
      <c r="G4" s="251"/>
      <c r="H4" s="251"/>
      <c r="I4" s="251"/>
      <c r="J4" s="251"/>
      <c r="K4" s="251"/>
      <c r="L4" s="252"/>
      <c r="M4" s="271"/>
      <c r="N4" s="272"/>
      <c r="O4" s="272"/>
      <c r="P4" s="272"/>
      <c r="Q4" s="272"/>
      <c r="R4" s="272"/>
      <c r="S4" s="272"/>
      <c r="T4" s="272"/>
      <c r="U4" s="272"/>
      <c r="V4" s="272"/>
      <c r="W4" s="272"/>
      <c r="X4" s="274"/>
      <c r="Y4" s="561" t="s">
        <v>115</v>
      </c>
      <c r="Z4" s="562"/>
      <c r="AA4" s="562"/>
      <c r="AB4" s="562"/>
      <c r="AC4" s="562"/>
      <c r="AD4" s="562"/>
      <c r="AE4" s="562"/>
      <c r="AF4" s="562"/>
      <c r="AG4" s="562"/>
      <c r="AH4" s="563"/>
      <c r="AI4" s="567"/>
      <c r="AJ4" s="568"/>
      <c r="AK4" s="568"/>
      <c r="AL4" s="568"/>
      <c r="AM4" s="571" t="s">
        <v>90</v>
      </c>
      <c r="AN4" s="112"/>
      <c r="AP4" s="172" t="s">
        <v>196</v>
      </c>
      <c r="AR4" s="174"/>
      <c r="AS4" s="173">
        <f>MAX(反映・エラー判定シート!K6,反映・エラー判定シート!K9,反映・エラー判定シート!K13,反映・エラー判定シート!K17)</f>
        <v>0</v>
      </c>
    </row>
    <row r="5" spans="1:46" ht="29.25" customHeight="1" thickBot="1" x14ac:dyDescent="0.2">
      <c r="A5" s="35"/>
      <c r="B5" s="233"/>
      <c r="C5" s="238"/>
      <c r="D5" s="239"/>
      <c r="E5" s="240"/>
      <c r="F5" s="421"/>
      <c r="G5" s="575"/>
      <c r="H5" s="575"/>
      <c r="I5" s="575"/>
      <c r="J5" s="575"/>
      <c r="K5" s="575"/>
      <c r="L5" s="576"/>
      <c r="M5" s="271"/>
      <c r="N5" s="272"/>
      <c r="O5" s="272"/>
      <c r="P5" s="272"/>
      <c r="Q5" s="272"/>
      <c r="R5" s="272"/>
      <c r="S5" s="272"/>
      <c r="T5" s="272"/>
      <c r="U5" s="272"/>
      <c r="V5" s="272"/>
      <c r="W5" s="272"/>
      <c r="X5" s="274"/>
      <c r="Y5" s="564"/>
      <c r="Z5" s="565"/>
      <c r="AA5" s="565"/>
      <c r="AB5" s="565"/>
      <c r="AC5" s="565"/>
      <c r="AD5" s="565"/>
      <c r="AE5" s="565"/>
      <c r="AF5" s="565"/>
      <c r="AG5" s="565"/>
      <c r="AH5" s="566"/>
      <c r="AI5" s="569"/>
      <c r="AJ5" s="570"/>
      <c r="AK5" s="570"/>
      <c r="AL5" s="570"/>
      <c r="AM5" s="572"/>
      <c r="AN5" s="112"/>
      <c r="AP5" s="172" t="s">
        <v>197</v>
      </c>
      <c r="AR5" s="174"/>
      <c r="AS5" s="173">
        <f>反映・エラー判定シート!K6+反映・エラー判定シート!K10+反映・エラー判定シート!K14+反映・エラー判定シート!K18</f>
        <v>0</v>
      </c>
    </row>
    <row r="6" spans="1:46" ht="16.5" customHeight="1" thickTop="1" x14ac:dyDescent="0.15">
      <c r="A6" s="35"/>
      <c r="B6" s="233"/>
      <c r="C6" s="238"/>
      <c r="D6" s="239"/>
      <c r="E6" s="240"/>
      <c r="F6" s="268"/>
      <c r="G6" s="262" t="s">
        <v>343</v>
      </c>
      <c r="H6" s="262"/>
      <c r="I6" s="262"/>
      <c r="J6" s="262"/>
      <c r="K6" s="262"/>
      <c r="L6" s="263"/>
      <c r="M6" s="196"/>
      <c r="N6" s="197"/>
      <c r="O6" s="197"/>
      <c r="P6" s="197"/>
      <c r="Q6" s="197"/>
      <c r="R6" s="197"/>
      <c r="S6" s="197"/>
      <c r="T6" s="197"/>
      <c r="U6" s="197"/>
      <c r="V6" s="197"/>
      <c r="W6" s="197"/>
      <c r="X6" s="198"/>
      <c r="Y6" s="573" t="s">
        <v>92</v>
      </c>
      <c r="Z6" s="573"/>
      <c r="AA6" s="573"/>
      <c r="AB6" s="573"/>
      <c r="AC6" s="573"/>
      <c r="AD6" s="573"/>
      <c r="AE6" s="573"/>
      <c r="AF6" s="574"/>
      <c r="AG6" s="285" t="s">
        <v>86</v>
      </c>
      <c r="AH6" s="286"/>
      <c r="AI6" s="286"/>
      <c r="AJ6" s="286"/>
      <c r="AK6" s="286"/>
      <c r="AL6" s="286"/>
      <c r="AM6" s="287"/>
      <c r="AN6" s="112"/>
      <c r="AP6" s="172" t="str">
        <f>IF(F9&lt;&gt;"✓","✓","")</f>
        <v>✓</v>
      </c>
      <c r="AR6" s="175" t="str">
        <f>IF(M6&lt;&gt;"",DBCS(SUBSTITUTE(SUBSTITUTE(M6,"　"," ")," ","")),"")</f>
        <v/>
      </c>
      <c r="AS6" s="173" t="str">
        <f>IF(AR6&lt;&gt;"",SUBSTITUTE(SUBSTITUTE(SUBSTITUTE(SUBSTITUTE(SUBSTITUTE(AR6,"（株）","㈱"),"㈱","(株)"),"(株)","㊑"),"㊑","㍿"),"㍿","株式会社"),"")</f>
        <v/>
      </c>
      <c r="AT6" s="173" t="str">
        <f>IF(AS6&lt;&gt;"",SUBSTITUTE(SUBSTITUTE(SUBSTITUTE(SUBSTITUTE(SUBSTITUTE(AS6,"（有）","㈲"),"㈲","🈶"),"🈶","㊒"),"㊒","(有)"),"(有)","有限会社"),"")</f>
        <v/>
      </c>
    </row>
    <row r="7" spans="1:46" ht="20.100000000000001" customHeight="1" x14ac:dyDescent="0.15">
      <c r="A7" s="35"/>
      <c r="B7" s="233"/>
      <c r="C7" s="238"/>
      <c r="D7" s="239"/>
      <c r="E7" s="240"/>
      <c r="F7" s="269"/>
      <c r="G7" s="264"/>
      <c r="H7" s="264"/>
      <c r="I7" s="264"/>
      <c r="J7" s="264"/>
      <c r="K7" s="264"/>
      <c r="L7" s="265"/>
      <c r="M7" s="196"/>
      <c r="N7" s="197"/>
      <c r="O7" s="197"/>
      <c r="P7" s="197"/>
      <c r="Q7" s="197"/>
      <c r="R7" s="197"/>
      <c r="S7" s="197"/>
      <c r="T7" s="197"/>
      <c r="U7" s="197"/>
      <c r="V7" s="197"/>
      <c r="W7" s="197"/>
      <c r="X7" s="198"/>
      <c r="Y7" s="277"/>
      <c r="Z7" s="277"/>
      <c r="AA7" s="277"/>
      <c r="AB7" s="277"/>
      <c r="AC7" s="277"/>
      <c r="AD7" s="277"/>
      <c r="AE7" s="277"/>
      <c r="AF7" s="279" t="s">
        <v>1</v>
      </c>
      <c r="AG7" s="277"/>
      <c r="AH7" s="277"/>
      <c r="AI7" s="277"/>
      <c r="AJ7" s="277"/>
      <c r="AK7" s="277"/>
      <c r="AL7" s="277"/>
      <c r="AM7" s="281" t="s">
        <v>87</v>
      </c>
      <c r="AN7" s="112"/>
      <c r="AQ7" s="174"/>
    </row>
    <row r="8" spans="1:46" ht="20.100000000000001" customHeight="1" x14ac:dyDescent="0.15">
      <c r="A8" s="35"/>
      <c r="B8" s="233"/>
      <c r="C8" s="238"/>
      <c r="D8" s="239"/>
      <c r="E8" s="240"/>
      <c r="F8" s="270"/>
      <c r="G8" s="266"/>
      <c r="H8" s="266"/>
      <c r="I8" s="266"/>
      <c r="J8" s="266"/>
      <c r="K8" s="266"/>
      <c r="L8" s="267"/>
      <c r="M8" s="196"/>
      <c r="N8" s="197"/>
      <c r="O8" s="197"/>
      <c r="P8" s="197"/>
      <c r="Q8" s="197"/>
      <c r="R8" s="197"/>
      <c r="S8" s="197"/>
      <c r="T8" s="197"/>
      <c r="U8" s="197"/>
      <c r="V8" s="197"/>
      <c r="W8" s="197"/>
      <c r="X8" s="198"/>
      <c r="Y8" s="278"/>
      <c r="Z8" s="278"/>
      <c r="AA8" s="278"/>
      <c r="AB8" s="278"/>
      <c r="AC8" s="278"/>
      <c r="AD8" s="278"/>
      <c r="AE8" s="278"/>
      <c r="AF8" s="280"/>
      <c r="AG8" s="278"/>
      <c r="AH8" s="278"/>
      <c r="AI8" s="278"/>
      <c r="AJ8" s="278"/>
      <c r="AK8" s="278"/>
      <c r="AL8" s="278"/>
      <c r="AM8" s="282"/>
      <c r="AN8" s="112"/>
    </row>
    <row r="9" spans="1:46" ht="16.5" customHeight="1" x14ac:dyDescent="0.15">
      <c r="A9" s="35"/>
      <c r="B9" s="233"/>
      <c r="C9" s="238"/>
      <c r="D9" s="239"/>
      <c r="E9" s="240"/>
      <c r="F9" s="225"/>
      <c r="G9" s="228" t="s">
        <v>70</v>
      </c>
      <c r="H9" s="228"/>
      <c r="I9" s="228"/>
      <c r="J9" s="228"/>
      <c r="K9" s="228"/>
      <c r="L9" s="577"/>
      <c r="M9" s="196"/>
      <c r="N9" s="197"/>
      <c r="O9" s="197"/>
      <c r="P9" s="197"/>
      <c r="Q9" s="197"/>
      <c r="R9" s="197"/>
      <c r="S9" s="197"/>
      <c r="T9" s="197"/>
      <c r="U9" s="197"/>
      <c r="V9" s="197"/>
      <c r="W9" s="197"/>
      <c r="X9" s="198"/>
      <c r="Y9" s="283" t="s">
        <v>92</v>
      </c>
      <c r="Z9" s="283"/>
      <c r="AA9" s="283"/>
      <c r="AB9" s="283"/>
      <c r="AC9" s="283"/>
      <c r="AD9" s="283"/>
      <c r="AE9" s="283"/>
      <c r="AF9" s="284"/>
      <c r="AG9" s="285" t="s">
        <v>86</v>
      </c>
      <c r="AH9" s="286"/>
      <c r="AI9" s="286"/>
      <c r="AJ9" s="286"/>
      <c r="AK9" s="286"/>
      <c r="AL9" s="286"/>
      <c r="AM9" s="287"/>
      <c r="AN9" s="113"/>
      <c r="AP9" s="172" t="str">
        <f>IF(F6&lt;&gt;"✓","✓","")</f>
        <v>✓</v>
      </c>
      <c r="AR9" s="175" t="str">
        <f>IF(M9&lt;&gt;"",DBCS(SUBSTITUTE(SUBSTITUTE(M9,"　"," ")," ","")),"")</f>
        <v/>
      </c>
      <c r="AS9" s="173" t="str">
        <f>IF(AR9&lt;&gt;"",SUBSTITUTE(SUBSTITUTE(SUBSTITUTE(SUBSTITUTE(SUBSTITUTE(AR9,"（株）","㈱"),"㈱","(株)"),"(株)","㊑"),"㊑","㍿"),"㍿","株式会社"),"")</f>
        <v/>
      </c>
      <c r="AT9" s="173" t="str">
        <f>IF(AS9&lt;&gt;"",SUBSTITUTE(SUBSTITUTE(SUBSTITUTE(SUBSTITUTE(SUBSTITUTE(AS9,"（有）","㈲"),"㈲","🈶"),"🈶","㊒"),"㊒","(有)"),"(有)","有限会社"),"")</f>
        <v/>
      </c>
    </row>
    <row r="10" spans="1:46" ht="20.100000000000001" customHeight="1" x14ac:dyDescent="0.15">
      <c r="A10" s="35"/>
      <c r="B10" s="233"/>
      <c r="C10" s="238"/>
      <c r="D10" s="239"/>
      <c r="E10" s="240"/>
      <c r="F10" s="226"/>
      <c r="G10" s="229"/>
      <c r="H10" s="229"/>
      <c r="I10" s="229"/>
      <c r="J10" s="229"/>
      <c r="K10" s="229"/>
      <c r="L10" s="578"/>
      <c r="M10" s="196"/>
      <c r="N10" s="197"/>
      <c r="O10" s="197"/>
      <c r="P10" s="197"/>
      <c r="Q10" s="197"/>
      <c r="R10" s="197"/>
      <c r="S10" s="197"/>
      <c r="T10" s="197"/>
      <c r="U10" s="197"/>
      <c r="V10" s="197"/>
      <c r="W10" s="197"/>
      <c r="X10" s="198"/>
      <c r="Y10" s="277"/>
      <c r="Z10" s="277"/>
      <c r="AA10" s="277"/>
      <c r="AB10" s="277"/>
      <c r="AC10" s="277"/>
      <c r="AD10" s="277"/>
      <c r="AE10" s="277"/>
      <c r="AF10" s="279" t="s">
        <v>1</v>
      </c>
      <c r="AG10" s="277"/>
      <c r="AH10" s="277"/>
      <c r="AI10" s="277"/>
      <c r="AJ10" s="277"/>
      <c r="AK10" s="277"/>
      <c r="AL10" s="277"/>
      <c r="AM10" s="281" t="s">
        <v>87</v>
      </c>
      <c r="AN10" s="113"/>
      <c r="AP10" s="176"/>
    </row>
    <row r="11" spans="1:46" ht="20.100000000000001" customHeight="1" x14ac:dyDescent="0.15">
      <c r="A11" s="35"/>
      <c r="B11" s="233"/>
      <c r="C11" s="238"/>
      <c r="D11" s="239"/>
      <c r="E11" s="240"/>
      <c r="F11" s="227"/>
      <c r="G11" s="230"/>
      <c r="H11" s="230"/>
      <c r="I11" s="230"/>
      <c r="J11" s="230"/>
      <c r="K11" s="230"/>
      <c r="L11" s="579"/>
      <c r="M11" s="196"/>
      <c r="N11" s="197"/>
      <c r="O11" s="197"/>
      <c r="P11" s="197"/>
      <c r="Q11" s="197"/>
      <c r="R11" s="197"/>
      <c r="S11" s="197"/>
      <c r="T11" s="197"/>
      <c r="U11" s="197"/>
      <c r="V11" s="197"/>
      <c r="W11" s="197"/>
      <c r="X11" s="198"/>
      <c r="Y11" s="278"/>
      <c r="Z11" s="278"/>
      <c r="AA11" s="278"/>
      <c r="AB11" s="278"/>
      <c r="AC11" s="278"/>
      <c r="AD11" s="278"/>
      <c r="AE11" s="278"/>
      <c r="AF11" s="280"/>
      <c r="AG11" s="278"/>
      <c r="AH11" s="278"/>
      <c r="AI11" s="278"/>
      <c r="AJ11" s="278"/>
      <c r="AK11" s="278"/>
      <c r="AL11" s="278"/>
      <c r="AM11" s="282"/>
      <c r="AN11" s="113"/>
      <c r="AP11" s="176"/>
    </row>
    <row r="12" spans="1:46" ht="16.5" customHeight="1" x14ac:dyDescent="0.15">
      <c r="A12" s="35"/>
      <c r="B12" s="233"/>
      <c r="C12" s="238"/>
      <c r="D12" s="239"/>
      <c r="E12" s="240"/>
      <c r="F12" s="225"/>
      <c r="G12" s="228" t="s">
        <v>88</v>
      </c>
      <c r="H12" s="228"/>
      <c r="I12" s="228"/>
      <c r="J12" s="228"/>
      <c r="K12" s="228"/>
      <c r="L12" s="228"/>
      <c r="M12" s="196"/>
      <c r="N12" s="197"/>
      <c r="O12" s="197"/>
      <c r="P12" s="197"/>
      <c r="Q12" s="197"/>
      <c r="R12" s="197"/>
      <c r="S12" s="197"/>
      <c r="T12" s="197"/>
      <c r="U12" s="197"/>
      <c r="V12" s="197"/>
      <c r="W12" s="197"/>
      <c r="X12" s="198"/>
      <c r="Y12" s="283" t="s">
        <v>92</v>
      </c>
      <c r="Z12" s="283"/>
      <c r="AA12" s="283"/>
      <c r="AB12" s="283"/>
      <c r="AC12" s="283"/>
      <c r="AD12" s="283"/>
      <c r="AE12" s="283"/>
      <c r="AF12" s="284"/>
      <c r="AG12" s="285" t="s">
        <v>86</v>
      </c>
      <c r="AH12" s="286"/>
      <c r="AI12" s="286"/>
      <c r="AJ12" s="286"/>
      <c r="AK12" s="286"/>
      <c r="AL12" s="286"/>
      <c r="AM12" s="287"/>
      <c r="AN12" s="113"/>
      <c r="AP12" s="176"/>
      <c r="AR12" s="175" t="str">
        <f>IF(M12&lt;&gt;"",DBCS(SUBSTITUTE(SUBSTITUTE(M12,"　"," ")," ","")),"")</f>
        <v/>
      </c>
      <c r="AS12" s="173" t="str">
        <f>IF(AR12&lt;&gt;"",SUBSTITUTE(SUBSTITUTE(SUBSTITUTE(SUBSTITUTE(SUBSTITUTE(AR12,"（株）","㈱"),"㈱","(株)"),"(株)","㊑"),"㊑","㍿"),"㍿","株式会社"),"")</f>
        <v/>
      </c>
      <c r="AT12" s="173" t="str">
        <f>IF(AS12&lt;&gt;"",SUBSTITUTE(SUBSTITUTE(SUBSTITUTE(SUBSTITUTE(SUBSTITUTE(AS12,"（有）","㈲"),"㈲","🈶"),"🈶","㊒"),"㊒","(有)"),"(有)","有限会社"),"")</f>
        <v/>
      </c>
    </row>
    <row r="13" spans="1:46" ht="20.100000000000001" customHeight="1" x14ac:dyDescent="0.15">
      <c r="A13" s="35"/>
      <c r="B13" s="233"/>
      <c r="C13" s="238"/>
      <c r="D13" s="239"/>
      <c r="E13" s="240"/>
      <c r="F13" s="226"/>
      <c r="G13" s="229"/>
      <c r="H13" s="229"/>
      <c r="I13" s="229"/>
      <c r="J13" s="229"/>
      <c r="K13" s="229"/>
      <c r="L13" s="229"/>
      <c r="M13" s="196"/>
      <c r="N13" s="197"/>
      <c r="O13" s="197"/>
      <c r="P13" s="197"/>
      <c r="Q13" s="197"/>
      <c r="R13" s="197"/>
      <c r="S13" s="197"/>
      <c r="T13" s="197"/>
      <c r="U13" s="197"/>
      <c r="V13" s="197"/>
      <c r="W13" s="197"/>
      <c r="X13" s="198"/>
      <c r="Y13" s="277"/>
      <c r="Z13" s="277"/>
      <c r="AA13" s="277"/>
      <c r="AB13" s="277"/>
      <c r="AC13" s="277"/>
      <c r="AD13" s="277"/>
      <c r="AE13" s="277"/>
      <c r="AF13" s="279" t="s">
        <v>1</v>
      </c>
      <c r="AG13" s="277"/>
      <c r="AH13" s="277"/>
      <c r="AI13" s="277"/>
      <c r="AJ13" s="277"/>
      <c r="AK13" s="277"/>
      <c r="AL13" s="277"/>
      <c r="AM13" s="281" t="s">
        <v>87</v>
      </c>
      <c r="AN13" s="113"/>
      <c r="AP13" s="176"/>
    </row>
    <row r="14" spans="1:46" ht="20.100000000000001" customHeight="1" x14ac:dyDescent="0.15">
      <c r="A14" s="35"/>
      <c r="B14" s="233"/>
      <c r="C14" s="238"/>
      <c r="D14" s="239"/>
      <c r="E14" s="240"/>
      <c r="F14" s="227"/>
      <c r="G14" s="230"/>
      <c r="H14" s="230"/>
      <c r="I14" s="230"/>
      <c r="J14" s="230"/>
      <c r="K14" s="230"/>
      <c r="L14" s="230"/>
      <c r="M14" s="196"/>
      <c r="N14" s="197"/>
      <c r="O14" s="197"/>
      <c r="P14" s="197"/>
      <c r="Q14" s="197"/>
      <c r="R14" s="197"/>
      <c r="S14" s="197"/>
      <c r="T14" s="197"/>
      <c r="U14" s="197"/>
      <c r="V14" s="197"/>
      <c r="W14" s="197"/>
      <c r="X14" s="198"/>
      <c r="Y14" s="278"/>
      <c r="Z14" s="278"/>
      <c r="AA14" s="278"/>
      <c r="AB14" s="278"/>
      <c r="AC14" s="278"/>
      <c r="AD14" s="278"/>
      <c r="AE14" s="278"/>
      <c r="AF14" s="280"/>
      <c r="AG14" s="278"/>
      <c r="AH14" s="278"/>
      <c r="AI14" s="278"/>
      <c r="AJ14" s="278"/>
      <c r="AK14" s="278"/>
      <c r="AL14" s="278"/>
      <c r="AM14" s="282"/>
      <c r="AN14" s="113"/>
      <c r="AP14" s="176"/>
    </row>
    <row r="15" spans="1:46" ht="16.5" customHeight="1" x14ac:dyDescent="0.15">
      <c r="A15" s="35"/>
      <c r="B15" s="233"/>
      <c r="C15" s="238"/>
      <c r="D15" s="239"/>
      <c r="E15" s="240"/>
      <c r="F15" s="225"/>
      <c r="G15" s="228" t="s">
        <v>120</v>
      </c>
      <c r="H15" s="228"/>
      <c r="I15" s="228"/>
      <c r="J15" s="228"/>
      <c r="K15" s="228"/>
      <c r="L15" s="228"/>
      <c r="M15" s="199"/>
      <c r="N15" s="200"/>
      <c r="O15" s="200"/>
      <c r="P15" s="200"/>
      <c r="Q15" s="200"/>
      <c r="R15" s="200"/>
      <c r="S15" s="200"/>
      <c r="T15" s="200"/>
      <c r="U15" s="200"/>
      <c r="V15" s="200"/>
      <c r="W15" s="200"/>
      <c r="X15" s="201"/>
      <c r="Y15" s="283" t="s">
        <v>92</v>
      </c>
      <c r="Z15" s="283"/>
      <c r="AA15" s="283"/>
      <c r="AB15" s="283"/>
      <c r="AC15" s="283"/>
      <c r="AD15" s="283"/>
      <c r="AE15" s="283"/>
      <c r="AF15" s="284"/>
      <c r="AG15" s="285" t="s">
        <v>86</v>
      </c>
      <c r="AH15" s="286"/>
      <c r="AI15" s="286"/>
      <c r="AJ15" s="286"/>
      <c r="AK15" s="286"/>
      <c r="AL15" s="286"/>
      <c r="AM15" s="287"/>
      <c r="AN15" s="113"/>
      <c r="AP15" s="176" t="str">
        <f>IF(OR(F6="✓",F9="✓",F12="✓"),"✓","")</f>
        <v/>
      </c>
      <c r="AR15" s="175" t="str">
        <f>IF(M15&lt;&gt;"",DBCS(SUBSTITUTE(SUBSTITUTE(M15,"　"," ")," ","")),"")</f>
        <v/>
      </c>
      <c r="AS15" s="173" t="str">
        <f>IF(AR15&lt;&gt;"",SUBSTITUTE(SUBSTITUTE(SUBSTITUTE(SUBSTITUTE(SUBSTITUTE(AR15,"（株）","㈱"),"㈱","(株)"),"(株)","㊑"),"㊑","㍿"),"㍿","株式会社"),"")</f>
        <v/>
      </c>
      <c r="AT15" s="173" t="str">
        <f>IF(AS15&lt;&gt;"",SUBSTITUTE(SUBSTITUTE(SUBSTITUTE(SUBSTITUTE(SUBSTITUTE(AS15,"（有）","㈲"),"㈲","🈶"),"🈶","㊒"),"㊒","(有)"),"(有)","有限会社"),"")</f>
        <v/>
      </c>
    </row>
    <row r="16" spans="1:46" ht="20.100000000000001" customHeight="1" x14ac:dyDescent="0.15">
      <c r="A16" s="35"/>
      <c r="B16" s="233"/>
      <c r="C16" s="238"/>
      <c r="D16" s="239"/>
      <c r="E16" s="240"/>
      <c r="F16" s="226"/>
      <c r="G16" s="229"/>
      <c r="H16" s="229"/>
      <c r="I16" s="229"/>
      <c r="J16" s="229"/>
      <c r="K16" s="229"/>
      <c r="L16" s="229"/>
      <c r="M16" s="202"/>
      <c r="N16" s="203"/>
      <c r="O16" s="203"/>
      <c r="P16" s="203"/>
      <c r="Q16" s="203"/>
      <c r="R16" s="203"/>
      <c r="S16" s="203"/>
      <c r="T16" s="203"/>
      <c r="U16" s="203"/>
      <c r="V16" s="203"/>
      <c r="W16" s="203"/>
      <c r="X16" s="204"/>
      <c r="Y16" s="277"/>
      <c r="Z16" s="277"/>
      <c r="AA16" s="277"/>
      <c r="AB16" s="277"/>
      <c r="AC16" s="277"/>
      <c r="AD16" s="277"/>
      <c r="AE16" s="277"/>
      <c r="AF16" s="279" t="s">
        <v>1</v>
      </c>
      <c r="AG16" s="277"/>
      <c r="AH16" s="277"/>
      <c r="AI16" s="277"/>
      <c r="AJ16" s="277"/>
      <c r="AK16" s="277"/>
      <c r="AL16" s="277"/>
      <c r="AM16" s="281" t="s">
        <v>87</v>
      </c>
      <c r="AN16" s="113"/>
      <c r="AP16" s="176"/>
    </row>
    <row r="17" spans="1:45" ht="20.100000000000001" customHeight="1" x14ac:dyDescent="0.15">
      <c r="A17" s="35"/>
      <c r="B17" s="233"/>
      <c r="C17" s="238"/>
      <c r="D17" s="239"/>
      <c r="E17" s="240"/>
      <c r="F17" s="227"/>
      <c r="G17" s="230"/>
      <c r="H17" s="230"/>
      <c r="I17" s="230"/>
      <c r="J17" s="230"/>
      <c r="K17" s="230"/>
      <c r="L17" s="230"/>
      <c r="M17" s="205"/>
      <c r="N17" s="206"/>
      <c r="O17" s="206"/>
      <c r="P17" s="206"/>
      <c r="Q17" s="206"/>
      <c r="R17" s="206"/>
      <c r="S17" s="206"/>
      <c r="T17" s="206"/>
      <c r="U17" s="206"/>
      <c r="V17" s="206"/>
      <c r="W17" s="206"/>
      <c r="X17" s="207"/>
      <c r="Y17" s="278"/>
      <c r="Z17" s="278"/>
      <c r="AA17" s="278"/>
      <c r="AB17" s="278"/>
      <c r="AC17" s="278"/>
      <c r="AD17" s="278"/>
      <c r="AE17" s="278"/>
      <c r="AF17" s="280"/>
      <c r="AG17" s="278"/>
      <c r="AH17" s="278"/>
      <c r="AI17" s="278"/>
      <c r="AJ17" s="278"/>
      <c r="AK17" s="278"/>
      <c r="AL17" s="278"/>
      <c r="AM17" s="282"/>
      <c r="AN17" s="113"/>
      <c r="AP17" s="176"/>
    </row>
    <row r="18" spans="1:45" ht="24.95" customHeight="1" x14ac:dyDescent="0.15">
      <c r="A18" s="35"/>
      <c r="B18" s="233"/>
      <c r="C18" s="238"/>
      <c r="D18" s="239"/>
      <c r="E18" s="240"/>
      <c r="F18" s="271" t="s">
        <v>94</v>
      </c>
      <c r="G18" s="272"/>
      <c r="H18" s="272"/>
      <c r="I18" s="272"/>
      <c r="J18" s="272"/>
      <c r="K18" s="272"/>
      <c r="L18" s="272"/>
      <c r="M18" s="272"/>
      <c r="N18" s="272"/>
      <c r="O18" s="272"/>
      <c r="P18" s="272"/>
      <c r="Q18" s="272"/>
      <c r="R18" s="272"/>
      <c r="S18" s="272"/>
      <c r="T18" s="272"/>
      <c r="U18" s="272"/>
      <c r="V18" s="272"/>
      <c r="W18" s="272"/>
      <c r="X18" s="272"/>
      <c r="Y18" s="272"/>
      <c r="Z18" s="272"/>
      <c r="AA18" s="272"/>
      <c r="AB18" s="272"/>
      <c r="AC18" s="272"/>
      <c r="AD18" s="272"/>
      <c r="AE18" s="272"/>
      <c r="AF18" s="272"/>
      <c r="AG18" s="272"/>
      <c r="AH18" s="272"/>
      <c r="AI18" s="272"/>
      <c r="AJ18" s="272"/>
      <c r="AK18" s="272"/>
      <c r="AL18" s="272"/>
      <c r="AM18" s="273"/>
      <c r="AN18" s="114"/>
      <c r="AP18" s="177"/>
    </row>
    <row r="19" spans="1:45" ht="24.95" customHeight="1" x14ac:dyDescent="0.15">
      <c r="A19" s="35"/>
      <c r="B19" s="233"/>
      <c r="C19" s="238"/>
      <c r="D19" s="239"/>
      <c r="E19" s="240"/>
      <c r="F19" s="271" t="s">
        <v>60</v>
      </c>
      <c r="G19" s="272"/>
      <c r="H19" s="272"/>
      <c r="I19" s="272"/>
      <c r="J19" s="272"/>
      <c r="K19" s="272"/>
      <c r="L19" s="274"/>
      <c r="M19" s="271" t="s">
        <v>44</v>
      </c>
      <c r="N19" s="272"/>
      <c r="O19" s="272"/>
      <c r="P19" s="272"/>
      <c r="Q19" s="272"/>
      <c r="R19" s="272"/>
      <c r="S19" s="272"/>
      <c r="T19" s="272"/>
      <c r="U19" s="272"/>
      <c r="V19" s="272"/>
      <c r="W19" s="272"/>
      <c r="X19" s="274"/>
      <c r="Y19" s="271" t="s">
        <v>81</v>
      </c>
      <c r="Z19" s="272"/>
      <c r="AA19" s="272"/>
      <c r="AB19" s="272"/>
      <c r="AC19" s="274"/>
      <c r="AD19" s="271" t="s">
        <v>58</v>
      </c>
      <c r="AE19" s="272"/>
      <c r="AF19" s="272"/>
      <c r="AG19" s="272"/>
      <c r="AH19" s="272"/>
      <c r="AI19" s="272"/>
      <c r="AJ19" s="272"/>
      <c r="AK19" s="272"/>
      <c r="AL19" s="272"/>
      <c r="AM19" s="273"/>
      <c r="AN19" s="114"/>
      <c r="AP19" s="177"/>
    </row>
    <row r="20" spans="1:45" ht="24.95" customHeight="1" x14ac:dyDescent="0.15">
      <c r="A20" s="35"/>
      <c r="B20" s="233"/>
      <c r="C20" s="238"/>
      <c r="D20" s="239"/>
      <c r="E20" s="240"/>
      <c r="F20" s="247" t="s">
        <v>93</v>
      </c>
      <c r="G20" s="248"/>
      <c r="H20" s="248"/>
      <c r="I20" s="248"/>
      <c r="J20" s="248"/>
      <c r="K20" s="248"/>
      <c r="L20" s="249"/>
      <c r="M20" s="247" t="s">
        <v>42</v>
      </c>
      <c r="N20" s="248"/>
      <c r="O20" s="248"/>
      <c r="P20" s="248"/>
      <c r="Q20" s="248"/>
      <c r="R20" s="248"/>
      <c r="S20" s="248"/>
      <c r="T20" s="248"/>
      <c r="U20" s="248"/>
      <c r="V20" s="248"/>
      <c r="W20" s="248"/>
      <c r="X20" s="249"/>
      <c r="Y20" s="256" t="s">
        <v>79</v>
      </c>
      <c r="Z20" s="257"/>
      <c r="AA20" s="257"/>
      <c r="AB20" s="257"/>
      <c r="AC20" s="258"/>
      <c r="AD20" s="292"/>
      <c r="AE20" s="293"/>
      <c r="AF20" s="293"/>
      <c r="AG20" s="293"/>
      <c r="AH20" s="293"/>
      <c r="AI20" s="293"/>
      <c r="AJ20" s="293"/>
      <c r="AK20" s="294" t="s">
        <v>2</v>
      </c>
      <c r="AL20" s="294"/>
      <c r="AM20" s="295"/>
      <c r="AN20" s="114"/>
      <c r="AQ20" s="178"/>
    </row>
    <row r="21" spans="1:45" ht="24.95" customHeight="1" x14ac:dyDescent="0.15">
      <c r="A21" s="35"/>
      <c r="B21" s="233"/>
      <c r="C21" s="238"/>
      <c r="D21" s="239"/>
      <c r="E21" s="240"/>
      <c r="F21" s="250"/>
      <c r="G21" s="251"/>
      <c r="H21" s="251"/>
      <c r="I21" s="251"/>
      <c r="J21" s="251"/>
      <c r="K21" s="251"/>
      <c r="L21" s="252"/>
      <c r="M21" s="250"/>
      <c r="N21" s="251"/>
      <c r="O21" s="251"/>
      <c r="P21" s="251"/>
      <c r="Q21" s="251"/>
      <c r="R21" s="251"/>
      <c r="S21" s="251"/>
      <c r="T21" s="251"/>
      <c r="U21" s="251"/>
      <c r="V21" s="251"/>
      <c r="W21" s="251"/>
      <c r="X21" s="252"/>
      <c r="Y21" s="296" t="s">
        <v>80</v>
      </c>
      <c r="Z21" s="297"/>
      <c r="AA21" s="297"/>
      <c r="AB21" s="297"/>
      <c r="AC21" s="298"/>
      <c r="AD21" s="299"/>
      <c r="AE21" s="300"/>
      <c r="AF21" s="300"/>
      <c r="AG21" s="300"/>
      <c r="AH21" s="300"/>
      <c r="AI21" s="300"/>
      <c r="AJ21" s="300"/>
      <c r="AK21" s="275" t="s">
        <v>2</v>
      </c>
      <c r="AL21" s="275"/>
      <c r="AM21" s="276"/>
      <c r="AN21" s="114"/>
      <c r="AQ21" s="178"/>
    </row>
    <row r="22" spans="1:45" ht="24.95" customHeight="1" x14ac:dyDescent="0.15">
      <c r="A22" s="35"/>
      <c r="B22" s="233"/>
      <c r="C22" s="238"/>
      <c r="D22" s="239"/>
      <c r="E22" s="240"/>
      <c r="F22" s="250"/>
      <c r="G22" s="251"/>
      <c r="H22" s="251"/>
      <c r="I22" s="251"/>
      <c r="J22" s="251"/>
      <c r="K22" s="251"/>
      <c r="L22" s="252"/>
      <c r="M22" s="253"/>
      <c r="N22" s="254"/>
      <c r="O22" s="254"/>
      <c r="P22" s="254"/>
      <c r="Q22" s="254"/>
      <c r="R22" s="254"/>
      <c r="S22" s="254"/>
      <c r="T22" s="254"/>
      <c r="U22" s="254"/>
      <c r="V22" s="254"/>
      <c r="W22" s="254"/>
      <c r="X22" s="255"/>
      <c r="Y22" s="259" t="s">
        <v>77</v>
      </c>
      <c r="Z22" s="260"/>
      <c r="AA22" s="260"/>
      <c r="AB22" s="260"/>
      <c r="AC22" s="261"/>
      <c r="AD22" s="288"/>
      <c r="AE22" s="289"/>
      <c r="AF22" s="289"/>
      <c r="AG22" s="289"/>
      <c r="AH22" s="289"/>
      <c r="AI22" s="289"/>
      <c r="AJ22" s="289"/>
      <c r="AK22" s="290" t="s">
        <v>2</v>
      </c>
      <c r="AL22" s="290"/>
      <c r="AM22" s="291"/>
      <c r="AN22" s="114"/>
      <c r="AQ22" s="178"/>
    </row>
    <row r="23" spans="1:45" ht="24.95" customHeight="1" x14ac:dyDescent="0.15">
      <c r="A23" s="35"/>
      <c r="B23" s="233"/>
      <c r="C23" s="238"/>
      <c r="D23" s="239"/>
      <c r="E23" s="240"/>
      <c r="F23" s="250"/>
      <c r="G23" s="251"/>
      <c r="H23" s="251"/>
      <c r="I23" s="251"/>
      <c r="J23" s="251"/>
      <c r="K23" s="251"/>
      <c r="L23" s="252"/>
      <c r="M23" s="247" t="s">
        <v>43</v>
      </c>
      <c r="N23" s="248"/>
      <c r="O23" s="248"/>
      <c r="P23" s="248"/>
      <c r="Q23" s="248"/>
      <c r="R23" s="248"/>
      <c r="S23" s="248"/>
      <c r="T23" s="248"/>
      <c r="U23" s="248"/>
      <c r="V23" s="248"/>
      <c r="W23" s="248"/>
      <c r="X23" s="249"/>
      <c r="Y23" s="256" t="s">
        <v>79</v>
      </c>
      <c r="Z23" s="257"/>
      <c r="AA23" s="257"/>
      <c r="AB23" s="257"/>
      <c r="AC23" s="258"/>
      <c r="AD23" s="292"/>
      <c r="AE23" s="293"/>
      <c r="AF23" s="293"/>
      <c r="AG23" s="293"/>
      <c r="AH23" s="293"/>
      <c r="AI23" s="293"/>
      <c r="AJ23" s="293"/>
      <c r="AK23" s="294" t="s">
        <v>2</v>
      </c>
      <c r="AL23" s="294"/>
      <c r="AM23" s="295"/>
      <c r="AN23" s="114"/>
      <c r="AQ23" s="178"/>
    </row>
    <row r="24" spans="1:45" ht="24.95" customHeight="1" x14ac:dyDescent="0.15">
      <c r="A24" s="35"/>
      <c r="B24" s="233"/>
      <c r="C24" s="238"/>
      <c r="D24" s="239"/>
      <c r="E24" s="240"/>
      <c r="F24" s="250"/>
      <c r="G24" s="251"/>
      <c r="H24" s="251"/>
      <c r="I24" s="251"/>
      <c r="J24" s="251"/>
      <c r="K24" s="251"/>
      <c r="L24" s="252"/>
      <c r="M24" s="250"/>
      <c r="N24" s="251"/>
      <c r="O24" s="251"/>
      <c r="P24" s="251"/>
      <c r="Q24" s="251"/>
      <c r="R24" s="251"/>
      <c r="S24" s="251"/>
      <c r="T24" s="251"/>
      <c r="U24" s="251"/>
      <c r="V24" s="251"/>
      <c r="W24" s="251"/>
      <c r="X24" s="252"/>
      <c r="Y24" s="296" t="s">
        <v>80</v>
      </c>
      <c r="Z24" s="297"/>
      <c r="AA24" s="297"/>
      <c r="AB24" s="297"/>
      <c r="AC24" s="298"/>
      <c r="AD24" s="299"/>
      <c r="AE24" s="300"/>
      <c r="AF24" s="300"/>
      <c r="AG24" s="300"/>
      <c r="AH24" s="300"/>
      <c r="AI24" s="300"/>
      <c r="AJ24" s="300"/>
      <c r="AK24" s="275" t="s">
        <v>2</v>
      </c>
      <c r="AL24" s="275"/>
      <c r="AM24" s="276"/>
      <c r="AN24" s="114"/>
      <c r="AQ24" s="178"/>
    </row>
    <row r="25" spans="1:45" ht="24.95" customHeight="1" x14ac:dyDescent="0.15">
      <c r="A25" s="35"/>
      <c r="B25" s="233"/>
      <c r="C25" s="238"/>
      <c r="D25" s="239"/>
      <c r="E25" s="240"/>
      <c r="F25" s="253"/>
      <c r="G25" s="254"/>
      <c r="H25" s="254"/>
      <c r="I25" s="254"/>
      <c r="J25" s="254"/>
      <c r="K25" s="254"/>
      <c r="L25" s="255"/>
      <c r="M25" s="253"/>
      <c r="N25" s="254"/>
      <c r="O25" s="254"/>
      <c r="P25" s="254"/>
      <c r="Q25" s="254"/>
      <c r="R25" s="254"/>
      <c r="S25" s="254"/>
      <c r="T25" s="254"/>
      <c r="U25" s="254"/>
      <c r="V25" s="254"/>
      <c r="W25" s="254"/>
      <c r="X25" s="255"/>
      <c r="Y25" s="259" t="s">
        <v>77</v>
      </c>
      <c r="Z25" s="260"/>
      <c r="AA25" s="260"/>
      <c r="AB25" s="260"/>
      <c r="AC25" s="261"/>
      <c r="AD25" s="288"/>
      <c r="AE25" s="289"/>
      <c r="AF25" s="289"/>
      <c r="AG25" s="289"/>
      <c r="AH25" s="289"/>
      <c r="AI25" s="289"/>
      <c r="AJ25" s="289"/>
      <c r="AK25" s="290" t="s">
        <v>2</v>
      </c>
      <c r="AL25" s="290"/>
      <c r="AM25" s="291"/>
      <c r="AN25" s="114"/>
      <c r="AQ25" s="178"/>
    </row>
    <row r="26" spans="1:45" ht="24.95" customHeight="1" x14ac:dyDescent="0.15">
      <c r="A26" s="35"/>
      <c r="B26" s="233"/>
      <c r="C26" s="238"/>
      <c r="D26" s="239"/>
      <c r="E26" s="240"/>
      <c r="F26" s="247" t="s">
        <v>41</v>
      </c>
      <c r="G26" s="248"/>
      <c r="H26" s="248"/>
      <c r="I26" s="248"/>
      <c r="J26" s="248"/>
      <c r="K26" s="248"/>
      <c r="L26" s="249"/>
      <c r="M26" s="271" t="s">
        <v>42</v>
      </c>
      <c r="N26" s="272"/>
      <c r="O26" s="272"/>
      <c r="P26" s="272"/>
      <c r="Q26" s="272"/>
      <c r="R26" s="272"/>
      <c r="S26" s="272"/>
      <c r="T26" s="272"/>
      <c r="U26" s="272"/>
      <c r="V26" s="272"/>
      <c r="W26" s="272"/>
      <c r="X26" s="274"/>
      <c r="Y26" s="304" t="s">
        <v>46</v>
      </c>
      <c r="Z26" s="305"/>
      <c r="AA26" s="305"/>
      <c r="AB26" s="305"/>
      <c r="AC26" s="306"/>
      <c r="AD26" s="307"/>
      <c r="AE26" s="308"/>
      <c r="AF26" s="308"/>
      <c r="AG26" s="308"/>
      <c r="AH26" s="308"/>
      <c r="AI26" s="308"/>
      <c r="AJ26" s="308"/>
      <c r="AK26" s="309" t="s">
        <v>2</v>
      </c>
      <c r="AL26" s="309"/>
      <c r="AM26" s="310"/>
      <c r="AN26" s="114"/>
      <c r="AQ26" s="178"/>
    </row>
    <row r="27" spans="1:45" ht="24.95" customHeight="1" thickBot="1" x14ac:dyDescent="0.2">
      <c r="A27" s="35"/>
      <c r="B27" s="234"/>
      <c r="C27" s="241"/>
      <c r="D27" s="242"/>
      <c r="E27" s="243"/>
      <c r="F27" s="301"/>
      <c r="G27" s="302"/>
      <c r="H27" s="302"/>
      <c r="I27" s="302"/>
      <c r="J27" s="302"/>
      <c r="K27" s="302"/>
      <c r="L27" s="303"/>
      <c r="M27" s="311" t="s">
        <v>78</v>
      </c>
      <c r="N27" s="312"/>
      <c r="O27" s="312"/>
      <c r="P27" s="312"/>
      <c r="Q27" s="312"/>
      <c r="R27" s="312"/>
      <c r="S27" s="312"/>
      <c r="T27" s="312"/>
      <c r="U27" s="312"/>
      <c r="V27" s="312"/>
      <c r="W27" s="312"/>
      <c r="X27" s="313"/>
      <c r="Y27" s="314" t="s">
        <v>45</v>
      </c>
      <c r="Z27" s="315"/>
      <c r="AA27" s="315"/>
      <c r="AB27" s="315"/>
      <c r="AC27" s="316"/>
      <c r="AD27" s="317"/>
      <c r="AE27" s="318"/>
      <c r="AF27" s="318"/>
      <c r="AG27" s="318"/>
      <c r="AH27" s="318"/>
      <c r="AI27" s="318"/>
      <c r="AJ27" s="318"/>
      <c r="AK27" s="319" t="s">
        <v>2</v>
      </c>
      <c r="AL27" s="319"/>
      <c r="AM27" s="320"/>
      <c r="AN27" s="114"/>
      <c r="AQ27" s="178"/>
    </row>
    <row r="28" spans="1:45" ht="9.9499999999999993" customHeight="1" thickBot="1" x14ac:dyDescent="0.2">
      <c r="A28" s="35"/>
      <c r="B28" s="35"/>
      <c r="C28" s="40"/>
      <c r="D28" s="40"/>
      <c r="E28" s="40"/>
      <c r="F28" s="35"/>
      <c r="G28" s="41"/>
      <c r="H28" s="41"/>
      <c r="I28" s="41"/>
      <c r="J28" s="41"/>
      <c r="K28" s="41"/>
      <c r="L28" s="41"/>
      <c r="M28" s="41"/>
      <c r="N28" s="41"/>
      <c r="O28" s="41"/>
      <c r="P28" s="41"/>
      <c r="Q28" s="41"/>
      <c r="R28" s="41"/>
      <c r="S28" s="41"/>
      <c r="T28" s="35"/>
      <c r="U28" s="35"/>
      <c r="V28" s="35"/>
      <c r="W28" s="35"/>
      <c r="X28" s="35"/>
      <c r="Y28" s="35"/>
      <c r="Z28" s="35"/>
      <c r="AA28" s="35"/>
      <c r="AB28" s="35"/>
      <c r="AC28" s="35"/>
      <c r="AD28" s="35"/>
      <c r="AE28" s="35"/>
      <c r="AF28" s="35"/>
      <c r="AG28" s="35"/>
      <c r="AH28" s="35"/>
      <c r="AI28" s="35"/>
      <c r="AJ28" s="35"/>
      <c r="AK28" s="35"/>
      <c r="AL28" s="35"/>
      <c r="AM28" s="35"/>
      <c r="AN28" s="55"/>
      <c r="AQ28" s="178"/>
    </row>
    <row r="29" spans="1:45" ht="20.100000000000001" customHeight="1" x14ac:dyDescent="0.15">
      <c r="A29" s="35"/>
      <c r="B29" s="321" t="s">
        <v>4</v>
      </c>
      <c r="C29" s="322"/>
      <c r="D29" s="322"/>
      <c r="E29" s="322"/>
      <c r="F29" s="322"/>
      <c r="G29" s="322"/>
      <c r="H29" s="322"/>
      <c r="I29" s="322"/>
      <c r="J29" s="322"/>
      <c r="K29" s="322"/>
      <c r="L29" s="322"/>
      <c r="M29" s="322"/>
      <c r="N29" s="322"/>
      <c r="O29" s="322"/>
      <c r="P29" s="322"/>
      <c r="Q29" s="322"/>
      <c r="R29" s="322"/>
      <c r="S29" s="322"/>
      <c r="T29" s="322"/>
      <c r="U29" s="322"/>
      <c r="V29" s="322"/>
      <c r="W29" s="322"/>
      <c r="X29" s="322"/>
      <c r="Y29" s="322"/>
      <c r="Z29" s="322"/>
      <c r="AA29" s="322"/>
      <c r="AB29" s="322"/>
      <c r="AC29" s="322"/>
      <c r="AD29" s="322"/>
      <c r="AE29" s="322"/>
      <c r="AF29" s="322"/>
      <c r="AG29" s="322"/>
      <c r="AH29" s="322"/>
      <c r="AI29" s="322"/>
      <c r="AJ29" s="322"/>
      <c r="AK29" s="322"/>
      <c r="AL29" s="322"/>
      <c r="AM29" s="323"/>
      <c r="AN29" s="115"/>
      <c r="AP29" s="172">
        <v>0</v>
      </c>
      <c r="AQ29" s="173">
        <v>1</v>
      </c>
      <c r="AR29" s="173">
        <v>2</v>
      </c>
      <c r="AS29" s="173">
        <v>3</v>
      </c>
    </row>
    <row r="30" spans="1:45" ht="20.100000000000001" customHeight="1" x14ac:dyDescent="0.15">
      <c r="A30" s="35"/>
      <c r="B30" s="324" t="s">
        <v>27</v>
      </c>
      <c r="C30" s="592" t="s">
        <v>112</v>
      </c>
      <c r="D30" s="334"/>
      <c r="E30" s="334"/>
      <c r="F30" s="334"/>
      <c r="G30" s="334"/>
      <c r="H30" s="334"/>
      <c r="I30" s="334"/>
      <c r="J30" s="334"/>
      <c r="K30" s="334"/>
      <c r="L30" s="334"/>
      <c r="M30" s="334"/>
      <c r="N30" s="334"/>
      <c r="O30" s="334"/>
      <c r="P30" s="334"/>
      <c r="Q30" s="334"/>
      <c r="R30" s="334"/>
      <c r="S30" s="340"/>
      <c r="T30" s="589" t="s">
        <v>204</v>
      </c>
      <c r="U30" s="590"/>
      <c r="V30" s="590"/>
      <c r="W30" s="590"/>
      <c r="X30" s="590"/>
      <c r="Y30" s="590"/>
      <c r="Z30" s="590"/>
      <c r="AA30" s="590"/>
      <c r="AB30" s="590"/>
      <c r="AC30" s="590"/>
      <c r="AD30" s="590"/>
      <c r="AE30" s="590"/>
      <c r="AF30" s="590"/>
      <c r="AG30" s="590"/>
      <c r="AH30" s="590"/>
      <c r="AI30" s="590"/>
      <c r="AJ30" s="590"/>
      <c r="AK30" s="590"/>
      <c r="AL30" s="590"/>
      <c r="AM30" s="591"/>
      <c r="AN30" s="115"/>
      <c r="AP30" s="172" t="s">
        <v>204</v>
      </c>
      <c r="AQ30" s="172" t="s">
        <v>205</v>
      </c>
      <c r="AR30" s="172" t="s">
        <v>206</v>
      </c>
      <c r="AS30" s="172" t="s">
        <v>208</v>
      </c>
    </row>
    <row r="31" spans="1:45" ht="20.100000000000001" customHeight="1" x14ac:dyDescent="0.15">
      <c r="A31" s="35"/>
      <c r="B31" s="324"/>
      <c r="C31" s="593"/>
      <c r="D31" s="339"/>
      <c r="E31" s="339"/>
      <c r="F31" s="339"/>
      <c r="G31" s="339"/>
      <c r="H31" s="339"/>
      <c r="I31" s="339"/>
      <c r="J31" s="339"/>
      <c r="K31" s="339"/>
      <c r="L31" s="339"/>
      <c r="M31" s="339"/>
      <c r="N31" s="339"/>
      <c r="O31" s="339"/>
      <c r="P31" s="339"/>
      <c r="Q31" s="339"/>
      <c r="R31" s="339"/>
      <c r="S31" s="339"/>
      <c r="T31" s="594" t="s">
        <v>220</v>
      </c>
      <c r="U31" s="594"/>
      <c r="V31" s="594"/>
      <c r="W31" s="594"/>
      <c r="X31" s="594"/>
      <c r="Y31" s="594"/>
      <c r="Z31" s="594"/>
      <c r="AA31" s="594"/>
      <c r="AB31" s="594"/>
      <c r="AC31" s="594"/>
      <c r="AD31" s="594"/>
      <c r="AE31" s="594"/>
      <c r="AF31" s="594"/>
      <c r="AG31" s="594"/>
      <c r="AH31" s="594"/>
      <c r="AI31" s="594"/>
      <c r="AJ31" s="594"/>
      <c r="AK31" s="594"/>
      <c r="AL31" s="594"/>
      <c r="AM31" s="595"/>
      <c r="AN31" s="115"/>
      <c r="AQ31" s="172"/>
      <c r="AR31" s="172"/>
      <c r="AS31" s="172"/>
    </row>
    <row r="32" spans="1:45" ht="20.100000000000001" customHeight="1" x14ac:dyDescent="0.15">
      <c r="A32" s="35"/>
      <c r="B32" s="325"/>
      <c r="C32" s="330" t="s">
        <v>72</v>
      </c>
      <c r="D32" s="330"/>
      <c r="E32" s="330"/>
      <c r="F32" s="332" t="s">
        <v>113</v>
      </c>
      <c r="G32" s="332"/>
      <c r="H32" s="332"/>
      <c r="I32" s="332"/>
      <c r="J32" s="332"/>
      <c r="K32" s="332"/>
      <c r="L32" s="332"/>
      <c r="M32" s="596" t="s">
        <v>17</v>
      </c>
      <c r="N32" s="597"/>
      <c r="O32" s="598"/>
      <c r="P32" s="327" t="s">
        <v>20</v>
      </c>
      <c r="Q32" s="328"/>
      <c r="R32" s="328"/>
      <c r="S32" s="328"/>
      <c r="T32" s="328"/>
      <c r="U32" s="328"/>
      <c r="V32" s="599"/>
      <c r="W32" s="580" t="s">
        <v>25</v>
      </c>
      <c r="X32" s="581"/>
      <c r="Y32" s="581"/>
      <c r="Z32" s="581"/>
      <c r="AA32" s="581"/>
      <c r="AB32" s="581"/>
      <c r="AC32" s="606"/>
      <c r="AD32" s="327" t="s">
        <v>209</v>
      </c>
      <c r="AE32" s="328"/>
      <c r="AF32" s="328"/>
      <c r="AG32" s="328"/>
      <c r="AH32" s="328"/>
      <c r="AI32" s="328"/>
      <c r="AJ32" s="328"/>
      <c r="AK32" s="328"/>
      <c r="AL32" s="328"/>
      <c r="AM32" s="329"/>
      <c r="AN32" s="116"/>
    </row>
    <row r="33" spans="1:56" ht="20.100000000000001" customHeight="1" x14ac:dyDescent="0.15">
      <c r="A33" s="35"/>
      <c r="B33" s="325"/>
      <c r="C33" s="330"/>
      <c r="D33" s="330"/>
      <c r="E33" s="330"/>
      <c r="F33" s="332"/>
      <c r="G33" s="332"/>
      <c r="H33" s="332"/>
      <c r="I33" s="332"/>
      <c r="J33" s="332"/>
      <c r="K33" s="332"/>
      <c r="L33" s="332"/>
      <c r="M33" s="596"/>
      <c r="N33" s="597"/>
      <c r="O33" s="598"/>
      <c r="P33" s="600"/>
      <c r="Q33" s="601"/>
      <c r="R33" s="601"/>
      <c r="S33" s="601"/>
      <c r="T33" s="601"/>
      <c r="U33" s="601"/>
      <c r="V33" s="602"/>
      <c r="W33" s="615"/>
      <c r="X33" s="616"/>
      <c r="Y33" s="616"/>
      <c r="Z33" s="616"/>
      <c r="AA33" s="616"/>
      <c r="AB33" s="616"/>
      <c r="AC33" s="617"/>
      <c r="AD33" s="611">
        <f>IF(AND(P33&gt;0,W33&gt;0),P33/W33,0)</f>
        <v>0</v>
      </c>
      <c r="AE33" s="612"/>
      <c r="AF33" s="612"/>
      <c r="AG33" s="612"/>
      <c r="AH33" s="612"/>
      <c r="AI33" s="612"/>
      <c r="AJ33" s="612"/>
      <c r="AK33" s="612"/>
      <c r="AL33" s="607" t="s">
        <v>210</v>
      </c>
      <c r="AM33" s="608"/>
      <c r="AN33" s="116"/>
    </row>
    <row r="34" spans="1:56" ht="20.100000000000001" customHeight="1" x14ac:dyDescent="0.15">
      <c r="A34" s="35"/>
      <c r="B34" s="325"/>
      <c r="C34" s="330"/>
      <c r="D34" s="330"/>
      <c r="E34" s="330"/>
      <c r="F34" s="332"/>
      <c r="G34" s="332"/>
      <c r="H34" s="332"/>
      <c r="I34" s="332"/>
      <c r="J34" s="332"/>
      <c r="K34" s="332"/>
      <c r="L34" s="332"/>
      <c r="M34" s="596"/>
      <c r="N34" s="597"/>
      <c r="O34" s="598"/>
      <c r="P34" s="600"/>
      <c r="Q34" s="601"/>
      <c r="R34" s="601"/>
      <c r="S34" s="601"/>
      <c r="T34" s="601"/>
      <c r="U34" s="601"/>
      <c r="V34" s="602"/>
      <c r="W34" s="618"/>
      <c r="X34" s="619"/>
      <c r="Y34" s="619"/>
      <c r="Z34" s="619"/>
      <c r="AA34" s="619"/>
      <c r="AB34" s="619"/>
      <c r="AC34" s="620"/>
      <c r="AD34" s="613"/>
      <c r="AE34" s="614"/>
      <c r="AF34" s="614"/>
      <c r="AG34" s="614"/>
      <c r="AH34" s="614"/>
      <c r="AI34" s="614"/>
      <c r="AJ34" s="614"/>
      <c r="AK34" s="614"/>
      <c r="AL34" s="609"/>
      <c r="AM34" s="610"/>
      <c r="AN34" s="116"/>
    </row>
    <row r="35" spans="1:56" ht="20.100000000000001" customHeight="1" x14ac:dyDescent="0.15">
      <c r="A35" s="35"/>
      <c r="B35" s="325"/>
      <c r="C35" s="330"/>
      <c r="D35" s="330"/>
      <c r="E35" s="330"/>
      <c r="F35" s="332"/>
      <c r="G35" s="332"/>
      <c r="H35" s="332"/>
      <c r="I35" s="332"/>
      <c r="J35" s="332"/>
      <c r="K35" s="332"/>
      <c r="L35" s="332"/>
      <c r="M35" s="596" t="s">
        <v>9</v>
      </c>
      <c r="N35" s="597"/>
      <c r="O35" s="598"/>
      <c r="P35" s="327" t="s">
        <v>20</v>
      </c>
      <c r="Q35" s="328"/>
      <c r="R35" s="328"/>
      <c r="S35" s="328"/>
      <c r="T35" s="328"/>
      <c r="U35" s="328"/>
      <c r="V35" s="599"/>
      <c r="W35" s="580" t="s">
        <v>25</v>
      </c>
      <c r="X35" s="581"/>
      <c r="Y35" s="581"/>
      <c r="Z35" s="581"/>
      <c r="AA35" s="581"/>
      <c r="AB35" s="581"/>
      <c r="AC35" s="606"/>
      <c r="AD35" s="327" t="s">
        <v>209</v>
      </c>
      <c r="AE35" s="328"/>
      <c r="AF35" s="328"/>
      <c r="AG35" s="328"/>
      <c r="AH35" s="328"/>
      <c r="AI35" s="328"/>
      <c r="AJ35" s="328"/>
      <c r="AK35" s="328"/>
      <c r="AL35" s="328"/>
      <c r="AM35" s="329"/>
      <c r="AN35" s="116"/>
    </row>
    <row r="36" spans="1:56" ht="20.100000000000001" customHeight="1" x14ac:dyDescent="0.15">
      <c r="A36" s="35"/>
      <c r="B36" s="325"/>
      <c r="C36" s="330"/>
      <c r="D36" s="330"/>
      <c r="E36" s="330"/>
      <c r="F36" s="332"/>
      <c r="G36" s="332"/>
      <c r="H36" s="332"/>
      <c r="I36" s="332"/>
      <c r="J36" s="332"/>
      <c r="K36" s="332"/>
      <c r="L36" s="332"/>
      <c r="M36" s="596"/>
      <c r="N36" s="597"/>
      <c r="O36" s="598"/>
      <c r="P36" s="603"/>
      <c r="Q36" s="604"/>
      <c r="R36" s="604"/>
      <c r="S36" s="604"/>
      <c r="T36" s="604"/>
      <c r="U36" s="604"/>
      <c r="V36" s="605"/>
      <c r="W36" s="621"/>
      <c r="X36" s="622"/>
      <c r="Y36" s="622"/>
      <c r="Z36" s="622"/>
      <c r="AA36" s="622"/>
      <c r="AB36" s="622"/>
      <c r="AC36" s="623"/>
      <c r="AD36" s="611">
        <f>IF(AND(P36&gt;0,W36&gt;0),P36/W36,0)</f>
        <v>0</v>
      </c>
      <c r="AE36" s="612"/>
      <c r="AF36" s="612"/>
      <c r="AG36" s="612"/>
      <c r="AH36" s="612"/>
      <c r="AI36" s="612"/>
      <c r="AJ36" s="612"/>
      <c r="AK36" s="612"/>
      <c r="AL36" s="607" t="s">
        <v>210</v>
      </c>
      <c r="AM36" s="608"/>
      <c r="AN36" s="116"/>
    </row>
    <row r="37" spans="1:56" ht="20.100000000000001" customHeight="1" x14ac:dyDescent="0.15">
      <c r="A37" s="35"/>
      <c r="B37" s="325"/>
      <c r="C37" s="330"/>
      <c r="D37" s="330"/>
      <c r="E37" s="330"/>
      <c r="F37" s="332"/>
      <c r="G37" s="332"/>
      <c r="H37" s="332"/>
      <c r="I37" s="332"/>
      <c r="J37" s="332"/>
      <c r="K37" s="332"/>
      <c r="L37" s="332"/>
      <c r="M37" s="596"/>
      <c r="N37" s="597"/>
      <c r="O37" s="598"/>
      <c r="P37" s="603"/>
      <c r="Q37" s="604"/>
      <c r="R37" s="604"/>
      <c r="S37" s="604"/>
      <c r="T37" s="604"/>
      <c r="U37" s="604"/>
      <c r="V37" s="605"/>
      <c r="W37" s="624"/>
      <c r="X37" s="625"/>
      <c r="Y37" s="625"/>
      <c r="Z37" s="625"/>
      <c r="AA37" s="625"/>
      <c r="AB37" s="625"/>
      <c r="AC37" s="626"/>
      <c r="AD37" s="613"/>
      <c r="AE37" s="614"/>
      <c r="AF37" s="614"/>
      <c r="AG37" s="614"/>
      <c r="AH37" s="614"/>
      <c r="AI37" s="614"/>
      <c r="AJ37" s="614"/>
      <c r="AK37" s="614"/>
      <c r="AL37" s="609"/>
      <c r="AM37" s="610"/>
      <c r="AN37" s="116"/>
      <c r="AZ37" s="179"/>
    </row>
    <row r="38" spans="1:56" ht="24.95" customHeight="1" x14ac:dyDescent="0.15">
      <c r="A38" s="35"/>
      <c r="B38" s="325"/>
      <c r="C38" s="330"/>
      <c r="D38" s="330"/>
      <c r="E38" s="330"/>
      <c r="F38" s="332" t="s">
        <v>75</v>
      </c>
      <c r="G38" s="336"/>
      <c r="H38" s="336"/>
      <c r="I38" s="336"/>
      <c r="J38" s="336"/>
      <c r="K38" s="336"/>
      <c r="L38" s="336"/>
      <c r="M38" s="337"/>
      <c r="N38" s="334" t="s">
        <v>63</v>
      </c>
      <c r="O38" s="334"/>
      <c r="P38" s="334"/>
      <c r="Q38" s="334"/>
      <c r="R38" s="334"/>
      <c r="S38" s="334"/>
      <c r="T38" s="334" t="s">
        <v>64</v>
      </c>
      <c r="U38" s="334" t="s">
        <v>65</v>
      </c>
      <c r="V38" s="334"/>
      <c r="W38" s="334"/>
      <c r="X38" s="334"/>
      <c r="Y38" s="334"/>
      <c r="Z38" s="334"/>
      <c r="AA38" s="334"/>
      <c r="AB38" s="334" t="s">
        <v>67</v>
      </c>
      <c r="AC38" s="334" t="s">
        <v>66</v>
      </c>
      <c r="AD38" s="334"/>
      <c r="AE38" s="334"/>
      <c r="AF38" s="334"/>
      <c r="AG38" s="340"/>
      <c r="AH38" s="342" t="s">
        <v>73</v>
      </c>
      <c r="AI38" s="350"/>
      <c r="AJ38" s="350"/>
      <c r="AK38" s="350"/>
      <c r="AL38" s="350"/>
      <c r="AM38" s="351"/>
      <c r="AN38" s="116"/>
      <c r="AQ38" s="180"/>
    </row>
    <row r="39" spans="1:56" ht="45" customHeight="1" x14ac:dyDescent="0.15">
      <c r="A39" s="35"/>
      <c r="B39" s="325"/>
      <c r="C39" s="330"/>
      <c r="D39" s="330"/>
      <c r="E39" s="330"/>
      <c r="F39" s="336"/>
      <c r="G39" s="336"/>
      <c r="H39" s="336"/>
      <c r="I39" s="336"/>
      <c r="J39" s="336"/>
      <c r="K39" s="336"/>
      <c r="L39" s="336"/>
      <c r="M39" s="338"/>
      <c r="N39" s="339"/>
      <c r="O39" s="339"/>
      <c r="P39" s="339"/>
      <c r="Q39" s="339"/>
      <c r="R39" s="339"/>
      <c r="S39" s="339"/>
      <c r="T39" s="339"/>
      <c r="U39" s="339"/>
      <c r="V39" s="339"/>
      <c r="W39" s="339"/>
      <c r="X39" s="339"/>
      <c r="Y39" s="339"/>
      <c r="Z39" s="339"/>
      <c r="AA39" s="339"/>
      <c r="AB39" s="339"/>
      <c r="AC39" s="339"/>
      <c r="AD39" s="339"/>
      <c r="AE39" s="339"/>
      <c r="AF39" s="339"/>
      <c r="AG39" s="349"/>
      <c r="AH39" s="352" t="b">
        <f>IFERROR(IF(T30=AS30,0,IF(OR($T$30=AQ30,$T$30=AR30),((P33/W33)-(P36/W36))*(AI4))),0)</f>
        <v>0</v>
      </c>
      <c r="AI39" s="353"/>
      <c r="AJ39" s="353"/>
      <c r="AK39" s="353"/>
      <c r="AL39" s="354" t="s">
        <v>18</v>
      </c>
      <c r="AM39" s="355"/>
      <c r="AN39" s="116"/>
      <c r="AP39" s="181"/>
    </row>
    <row r="40" spans="1:56" ht="24.95" customHeight="1" x14ac:dyDescent="0.15">
      <c r="A40" s="35"/>
      <c r="B40" s="325"/>
      <c r="C40" s="330"/>
      <c r="D40" s="330"/>
      <c r="E40" s="330"/>
      <c r="F40" s="332" t="s">
        <v>19</v>
      </c>
      <c r="G40" s="332"/>
      <c r="H40" s="332"/>
      <c r="I40" s="332"/>
      <c r="J40" s="332"/>
      <c r="K40" s="332"/>
      <c r="L40" s="332"/>
      <c r="M40" s="4"/>
      <c r="N40" s="334">
        <v>1</v>
      </c>
      <c r="O40" s="334" t="s">
        <v>64</v>
      </c>
      <c r="P40" s="334" t="s">
        <v>65</v>
      </c>
      <c r="Q40" s="334"/>
      <c r="R40" s="334"/>
      <c r="S40" s="334"/>
      <c r="T40" s="334"/>
      <c r="U40" s="334" t="s">
        <v>68</v>
      </c>
      <c r="V40" s="334" t="s">
        <v>63</v>
      </c>
      <c r="W40" s="334"/>
      <c r="X40" s="334"/>
      <c r="Y40" s="334"/>
      <c r="Z40" s="334"/>
      <c r="AA40" s="334"/>
      <c r="AB40" s="334" t="s">
        <v>67</v>
      </c>
      <c r="AC40" s="334">
        <v>100</v>
      </c>
      <c r="AD40" s="334"/>
      <c r="AE40" s="334"/>
      <c r="AF40" s="334"/>
      <c r="AG40" s="340"/>
      <c r="AH40" s="342" t="s">
        <v>74</v>
      </c>
      <c r="AI40" s="343"/>
      <c r="AJ40" s="343"/>
      <c r="AK40" s="343"/>
      <c r="AL40" s="343"/>
      <c r="AM40" s="344"/>
      <c r="AN40" s="116"/>
    </row>
    <row r="41" spans="1:56" ht="45" customHeight="1" thickBot="1" x14ac:dyDescent="0.2">
      <c r="A41" s="35"/>
      <c r="B41" s="326"/>
      <c r="C41" s="331"/>
      <c r="D41" s="331"/>
      <c r="E41" s="331"/>
      <c r="F41" s="333"/>
      <c r="G41" s="333"/>
      <c r="H41" s="333"/>
      <c r="I41" s="333"/>
      <c r="J41" s="333"/>
      <c r="K41" s="333"/>
      <c r="L41" s="333"/>
      <c r="M41" s="5"/>
      <c r="N41" s="335"/>
      <c r="O41" s="335"/>
      <c r="P41" s="335"/>
      <c r="Q41" s="335"/>
      <c r="R41" s="335"/>
      <c r="S41" s="335"/>
      <c r="T41" s="335"/>
      <c r="U41" s="335"/>
      <c r="V41" s="335"/>
      <c r="W41" s="335"/>
      <c r="X41" s="335"/>
      <c r="Y41" s="335"/>
      <c r="Z41" s="335"/>
      <c r="AA41" s="339"/>
      <c r="AB41" s="339"/>
      <c r="AC41" s="335"/>
      <c r="AD41" s="335"/>
      <c r="AE41" s="335"/>
      <c r="AF41" s="335"/>
      <c r="AG41" s="341"/>
      <c r="AH41" s="345" t="b">
        <f>IF(T30=AS30,0,IF(OR(T30=AQ30,T30=AR30),IFERROR(ROUNDDOWN((1-(AD36/AD33))*100,1),"")))</f>
        <v>0</v>
      </c>
      <c r="AI41" s="346"/>
      <c r="AJ41" s="346"/>
      <c r="AK41" s="346"/>
      <c r="AL41" s="347" t="s">
        <v>40</v>
      </c>
      <c r="AM41" s="348"/>
      <c r="AN41" s="116"/>
      <c r="BD41" s="127" t="str">
        <f>IFERROR((1-(((T36/AD36)/(T33/AD33))))*100,"")</f>
        <v/>
      </c>
    </row>
    <row r="42" spans="1:56" ht="36.950000000000003" customHeight="1" x14ac:dyDescent="0.2">
      <c r="A42" s="35"/>
      <c r="B42" s="372" t="s">
        <v>29</v>
      </c>
      <c r="C42" s="379" t="s">
        <v>36</v>
      </c>
      <c r="D42" s="380"/>
      <c r="E42" s="381"/>
      <c r="F42" s="379" t="s">
        <v>37</v>
      </c>
      <c r="G42" s="381"/>
      <c r="H42" s="373" t="s">
        <v>11</v>
      </c>
      <c r="I42" s="374"/>
      <c r="J42" s="374"/>
      <c r="K42" s="374"/>
      <c r="L42" s="375"/>
      <c r="M42" s="390"/>
      <c r="N42" s="391"/>
      <c r="O42" s="391"/>
      <c r="P42" s="391"/>
      <c r="Q42" s="391"/>
      <c r="R42" s="391"/>
      <c r="S42" s="391"/>
      <c r="T42" s="391"/>
      <c r="U42" s="391"/>
      <c r="V42" s="391"/>
      <c r="W42" s="391"/>
      <c r="X42" s="391"/>
      <c r="Y42" s="391"/>
      <c r="Z42" s="391"/>
      <c r="AA42" s="391"/>
      <c r="AB42" s="391"/>
      <c r="AC42" s="391"/>
      <c r="AD42" s="391"/>
      <c r="AE42" s="391"/>
      <c r="AF42" s="391"/>
      <c r="AG42" s="391"/>
      <c r="AH42" s="391"/>
      <c r="AI42" s="391"/>
      <c r="AJ42" s="391"/>
      <c r="AK42" s="391"/>
      <c r="AL42" s="391"/>
      <c r="AM42" s="392"/>
      <c r="AN42" s="117"/>
    </row>
    <row r="43" spans="1:56" ht="36.950000000000003" customHeight="1" x14ac:dyDescent="0.15">
      <c r="A43" s="35"/>
      <c r="B43" s="325"/>
      <c r="C43" s="382"/>
      <c r="D43" s="383"/>
      <c r="E43" s="384"/>
      <c r="F43" s="382"/>
      <c r="G43" s="384"/>
      <c r="H43" s="366" t="s">
        <v>97</v>
      </c>
      <c r="I43" s="367"/>
      <c r="J43" s="367"/>
      <c r="K43" s="367"/>
      <c r="L43" s="368"/>
      <c r="M43" s="393"/>
      <c r="N43" s="362"/>
      <c r="O43" s="362"/>
      <c r="P43" s="362"/>
      <c r="Q43" s="362"/>
      <c r="R43" s="362"/>
      <c r="S43" s="362"/>
      <c r="T43" s="362"/>
      <c r="U43" s="362"/>
      <c r="V43" s="362"/>
      <c r="W43" s="362"/>
      <c r="X43" s="362"/>
      <c r="Y43" s="362"/>
      <c r="Z43" s="362"/>
      <c r="AA43" s="362"/>
      <c r="AB43" s="362"/>
      <c r="AC43" s="362"/>
      <c r="AD43" s="362"/>
      <c r="AE43" s="362"/>
      <c r="AF43" s="362"/>
      <c r="AG43" s="362"/>
      <c r="AH43" s="362"/>
      <c r="AI43" s="362"/>
      <c r="AJ43" s="362"/>
      <c r="AK43" s="362"/>
      <c r="AL43" s="362"/>
      <c r="AM43" s="363"/>
      <c r="AN43" s="117"/>
    </row>
    <row r="44" spans="1:56" ht="36.950000000000003" customHeight="1" x14ac:dyDescent="0.15">
      <c r="A44" s="35"/>
      <c r="B44" s="325"/>
      <c r="C44" s="382"/>
      <c r="D44" s="383"/>
      <c r="E44" s="384"/>
      <c r="F44" s="382"/>
      <c r="G44" s="384"/>
      <c r="H44" s="397"/>
      <c r="I44" s="398"/>
      <c r="J44" s="398"/>
      <c r="K44" s="398"/>
      <c r="L44" s="399"/>
      <c r="M44" s="394"/>
      <c r="N44" s="395"/>
      <c r="O44" s="395"/>
      <c r="P44" s="395"/>
      <c r="Q44" s="395"/>
      <c r="R44" s="395"/>
      <c r="S44" s="395"/>
      <c r="T44" s="395"/>
      <c r="U44" s="395"/>
      <c r="V44" s="395"/>
      <c r="W44" s="395"/>
      <c r="X44" s="395"/>
      <c r="Y44" s="395"/>
      <c r="Z44" s="395"/>
      <c r="AA44" s="395"/>
      <c r="AB44" s="395"/>
      <c r="AC44" s="395"/>
      <c r="AD44" s="395"/>
      <c r="AE44" s="395"/>
      <c r="AF44" s="395"/>
      <c r="AG44" s="395"/>
      <c r="AH44" s="395"/>
      <c r="AI44" s="395"/>
      <c r="AJ44" s="395"/>
      <c r="AK44" s="395"/>
      <c r="AL44" s="395"/>
      <c r="AM44" s="396"/>
      <c r="AN44" s="117"/>
    </row>
    <row r="45" spans="1:56" ht="27.95" customHeight="1" x14ac:dyDescent="0.2">
      <c r="A45" s="35"/>
      <c r="B45" s="325"/>
      <c r="C45" s="382"/>
      <c r="D45" s="383"/>
      <c r="E45" s="384"/>
      <c r="F45" s="382"/>
      <c r="G45" s="384"/>
      <c r="H45" s="400" t="s">
        <v>12</v>
      </c>
      <c r="I45" s="401"/>
      <c r="J45" s="401"/>
      <c r="K45" s="401"/>
      <c r="L45" s="402"/>
      <c r="M45" s="403"/>
      <c r="N45" s="404"/>
      <c r="O45" s="404"/>
      <c r="P45" s="404"/>
      <c r="Q45" s="404"/>
      <c r="R45" s="404"/>
      <c r="S45" s="404"/>
      <c r="T45" s="404"/>
      <c r="U45" s="404"/>
      <c r="V45" s="404"/>
      <c r="W45" s="404"/>
      <c r="X45" s="404"/>
      <c r="Y45" s="404"/>
      <c r="Z45" s="404"/>
      <c r="AA45" s="404"/>
      <c r="AB45" s="404"/>
      <c r="AC45" s="404"/>
      <c r="AD45" s="404"/>
      <c r="AE45" s="404"/>
      <c r="AF45" s="404"/>
      <c r="AG45" s="404"/>
      <c r="AH45" s="404"/>
      <c r="AI45" s="404"/>
      <c r="AJ45" s="404"/>
      <c r="AK45" s="404"/>
      <c r="AL45" s="404"/>
      <c r="AM45" s="405"/>
      <c r="AN45" s="117"/>
    </row>
    <row r="46" spans="1:56" ht="27.95" customHeight="1" x14ac:dyDescent="0.15">
      <c r="A46" s="35"/>
      <c r="B46" s="325"/>
      <c r="C46" s="382"/>
      <c r="D46" s="383"/>
      <c r="E46" s="384"/>
      <c r="F46" s="382"/>
      <c r="G46" s="384"/>
      <c r="H46" s="366" t="s">
        <v>98</v>
      </c>
      <c r="I46" s="367"/>
      <c r="J46" s="367"/>
      <c r="K46" s="367"/>
      <c r="L46" s="368"/>
      <c r="M46" s="403"/>
      <c r="N46" s="404"/>
      <c r="O46" s="404"/>
      <c r="P46" s="404"/>
      <c r="Q46" s="404"/>
      <c r="R46" s="404"/>
      <c r="S46" s="404"/>
      <c r="T46" s="404"/>
      <c r="U46" s="404"/>
      <c r="V46" s="404"/>
      <c r="W46" s="404"/>
      <c r="X46" s="404"/>
      <c r="Y46" s="404"/>
      <c r="Z46" s="404"/>
      <c r="AA46" s="404"/>
      <c r="AB46" s="404"/>
      <c r="AC46" s="404"/>
      <c r="AD46" s="404"/>
      <c r="AE46" s="404"/>
      <c r="AF46" s="404"/>
      <c r="AG46" s="404"/>
      <c r="AH46" s="404"/>
      <c r="AI46" s="404"/>
      <c r="AJ46" s="404"/>
      <c r="AK46" s="404"/>
      <c r="AL46" s="404"/>
      <c r="AM46" s="405"/>
      <c r="AN46" s="117"/>
    </row>
    <row r="47" spans="1:56" ht="27.95" customHeight="1" x14ac:dyDescent="0.15">
      <c r="A47" s="35"/>
      <c r="B47" s="325"/>
      <c r="C47" s="382"/>
      <c r="D47" s="383"/>
      <c r="E47" s="384"/>
      <c r="F47" s="382"/>
      <c r="G47" s="384"/>
      <c r="H47" s="366"/>
      <c r="I47" s="367"/>
      <c r="J47" s="367"/>
      <c r="K47" s="367"/>
      <c r="L47" s="368"/>
      <c r="M47" s="403"/>
      <c r="N47" s="404"/>
      <c r="O47" s="404"/>
      <c r="P47" s="404"/>
      <c r="Q47" s="404"/>
      <c r="R47" s="404"/>
      <c r="S47" s="404"/>
      <c r="T47" s="404"/>
      <c r="U47" s="404"/>
      <c r="V47" s="404"/>
      <c r="W47" s="404"/>
      <c r="X47" s="404"/>
      <c r="Y47" s="404"/>
      <c r="Z47" s="404"/>
      <c r="AA47" s="404"/>
      <c r="AB47" s="404"/>
      <c r="AC47" s="404"/>
      <c r="AD47" s="404"/>
      <c r="AE47" s="404"/>
      <c r="AF47" s="404"/>
      <c r="AG47" s="404"/>
      <c r="AH47" s="404"/>
      <c r="AI47" s="404"/>
      <c r="AJ47" s="404"/>
      <c r="AK47" s="404"/>
      <c r="AL47" s="404"/>
      <c r="AM47" s="405"/>
      <c r="AN47" s="117"/>
    </row>
    <row r="48" spans="1:56" s="126" customFormat="1" ht="27.95" customHeight="1" x14ac:dyDescent="0.15">
      <c r="A48" s="35"/>
      <c r="B48" s="325"/>
      <c r="C48" s="382"/>
      <c r="D48" s="383"/>
      <c r="E48" s="384"/>
      <c r="F48" s="388"/>
      <c r="G48" s="389"/>
      <c r="H48" s="409"/>
      <c r="I48" s="410"/>
      <c r="J48" s="410"/>
      <c r="K48" s="410"/>
      <c r="L48" s="411"/>
      <c r="M48" s="406"/>
      <c r="N48" s="407"/>
      <c r="O48" s="407"/>
      <c r="P48" s="407"/>
      <c r="Q48" s="407"/>
      <c r="R48" s="407"/>
      <c r="S48" s="407"/>
      <c r="T48" s="407"/>
      <c r="U48" s="407"/>
      <c r="V48" s="407"/>
      <c r="W48" s="407"/>
      <c r="X48" s="407"/>
      <c r="Y48" s="407"/>
      <c r="Z48" s="407"/>
      <c r="AA48" s="407"/>
      <c r="AB48" s="407"/>
      <c r="AC48" s="407"/>
      <c r="AD48" s="407"/>
      <c r="AE48" s="407"/>
      <c r="AF48" s="407"/>
      <c r="AG48" s="407"/>
      <c r="AH48" s="407"/>
      <c r="AI48" s="407"/>
      <c r="AJ48" s="407"/>
      <c r="AK48" s="407"/>
      <c r="AL48" s="407"/>
      <c r="AM48" s="408"/>
      <c r="AN48" s="117"/>
      <c r="AO48" s="172"/>
      <c r="AP48" s="172"/>
      <c r="AQ48" s="173"/>
      <c r="AR48" s="173"/>
      <c r="AS48" s="173"/>
      <c r="AT48" s="173"/>
      <c r="AU48" s="173"/>
      <c r="AV48" s="173"/>
      <c r="AW48" s="172"/>
      <c r="AX48" s="172"/>
      <c r="AY48" s="172"/>
      <c r="AZ48" s="172"/>
      <c r="BA48" s="172"/>
      <c r="BB48" s="172"/>
      <c r="BC48" s="172"/>
    </row>
    <row r="49" spans="1:55" s="126" customFormat="1" ht="18" customHeight="1" x14ac:dyDescent="0.15">
      <c r="A49" s="35"/>
      <c r="B49" s="325"/>
      <c r="C49" s="382"/>
      <c r="D49" s="383"/>
      <c r="E49" s="384"/>
      <c r="F49" s="412" t="s">
        <v>10</v>
      </c>
      <c r="G49" s="413"/>
      <c r="H49" s="413"/>
      <c r="I49" s="413"/>
      <c r="J49" s="413"/>
      <c r="K49" s="413"/>
      <c r="L49" s="414"/>
      <c r="M49" s="360"/>
      <c r="N49" s="360"/>
      <c r="O49" s="360"/>
      <c r="P49" s="360"/>
      <c r="Q49" s="360"/>
      <c r="R49" s="360"/>
      <c r="S49" s="360"/>
      <c r="T49" s="360"/>
      <c r="U49" s="360"/>
      <c r="V49" s="360"/>
      <c r="W49" s="360"/>
      <c r="X49" s="360"/>
      <c r="Y49" s="360"/>
      <c r="Z49" s="360"/>
      <c r="AA49" s="360"/>
      <c r="AB49" s="360"/>
      <c r="AC49" s="360"/>
      <c r="AD49" s="360"/>
      <c r="AE49" s="360"/>
      <c r="AF49" s="360"/>
      <c r="AG49" s="360"/>
      <c r="AH49" s="360"/>
      <c r="AI49" s="360"/>
      <c r="AJ49" s="360"/>
      <c r="AK49" s="360"/>
      <c r="AL49" s="360"/>
      <c r="AM49" s="361"/>
      <c r="AN49" s="117"/>
      <c r="AO49" s="172"/>
      <c r="AP49" s="172"/>
      <c r="AQ49" s="173"/>
      <c r="AR49" s="173"/>
      <c r="AS49" s="173"/>
      <c r="AT49" s="173"/>
      <c r="AU49" s="173"/>
      <c r="AV49" s="173"/>
      <c r="AW49" s="172"/>
      <c r="AX49" s="172"/>
      <c r="AY49" s="172"/>
      <c r="AZ49" s="172"/>
      <c r="BA49" s="172"/>
      <c r="BB49" s="172"/>
      <c r="BC49" s="172"/>
    </row>
    <row r="50" spans="1:55" s="126" customFormat="1" ht="18" customHeight="1" x14ac:dyDescent="0.15">
      <c r="A50" s="35"/>
      <c r="B50" s="325"/>
      <c r="C50" s="382"/>
      <c r="D50" s="383"/>
      <c r="E50" s="384"/>
      <c r="F50" s="376"/>
      <c r="G50" s="377"/>
      <c r="H50" s="377"/>
      <c r="I50" s="377"/>
      <c r="J50" s="377"/>
      <c r="K50" s="377"/>
      <c r="L50" s="378"/>
      <c r="M50" s="362"/>
      <c r="N50" s="362"/>
      <c r="O50" s="362"/>
      <c r="P50" s="362"/>
      <c r="Q50" s="362"/>
      <c r="R50" s="362"/>
      <c r="S50" s="362"/>
      <c r="T50" s="362"/>
      <c r="U50" s="362"/>
      <c r="V50" s="362"/>
      <c r="W50" s="362"/>
      <c r="X50" s="362"/>
      <c r="Y50" s="362"/>
      <c r="Z50" s="362"/>
      <c r="AA50" s="362"/>
      <c r="AB50" s="362"/>
      <c r="AC50" s="362"/>
      <c r="AD50" s="362"/>
      <c r="AE50" s="362"/>
      <c r="AF50" s="362"/>
      <c r="AG50" s="362"/>
      <c r="AH50" s="362"/>
      <c r="AI50" s="362"/>
      <c r="AJ50" s="362"/>
      <c r="AK50" s="362"/>
      <c r="AL50" s="362"/>
      <c r="AM50" s="363"/>
      <c r="AN50" s="117"/>
      <c r="AO50" s="172"/>
      <c r="AP50" s="172"/>
      <c r="AQ50" s="173"/>
      <c r="AR50" s="173"/>
      <c r="AS50" s="173"/>
      <c r="AT50" s="173"/>
      <c r="AU50" s="173"/>
      <c r="AV50" s="173"/>
      <c r="AW50" s="172"/>
      <c r="AX50" s="172"/>
      <c r="AY50" s="172"/>
      <c r="AZ50" s="172"/>
      <c r="BA50" s="172"/>
      <c r="BB50" s="172"/>
      <c r="BC50" s="172"/>
    </row>
    <row r="51" spans="1:55" s="126" customFormat="1" ht="18" customHeight="1" x14ac:dyDescent="0.15">
      <c r="A51" s="35"/>
      <c r="B51" s="325"/>
      <c r="C51" s="382"/>
      <c r="D51" s="383"/>
      <c r="E51" s="384"/>
      <c r="F51" s="366" t="s">
        <v>103</v>
      </c>
      <c r="G51" s="367"/>
      <c r="H51" s="367"/>
      <c r="I51" s="367"/>
      <c r="J51" s="367"/>
      <c r="K51" s="367"/>
      <c r="L51" s="368"/>
      <c r="M51" s="362"/>
      <c r="N51" s="362"/>
      <c r="O51" s="362"/>
      <c r="P51" s="362"/>
      <c r="Q51" s="362"/>
      <c r="R51" s="362"/>
      <c r="S51" s="362"/>
      <c r="T51" s="362"/>
      <c r="U51" s="362"/>
      <c r="V51" s="362"/>
      <c r="W51" s="362"/>
      <c r="X51" s="362"/>
      <c r="Y51" s="362"/>
      <c r="Z51" s="362"/>
      <c r="AA51" s="362"/>
      <c r="AB51" s="362"/>
      <c r="AC51" s="362"/>
      <c r="AD51" s="362"/>
      <c r="AE51" s="362"/>
      <c r="AF51" s="362"/>
      <c r="AG51" s="362"/>
      <c r="AH51" s="362"/>
      <c r="AI51" s="362"/>
      <c r="AJ51" s="362"/>
      <c r="AK51" s="362"/>
      <c r="AL51" s="362"/>
      <c r="AM51" s="363"/>
      <c r="AN51" s="117"/>
      <c r="AO51" s="172"/>
      <c r="AP51" s="172"/>
      <c r="AQ51" s="173"/>
      <c r="AR51" s="173"/>
      <c r="AS51" s="173"/>
      <c r="AT51" s="173"/>
      <c r="AU51" s="173"/>
      <c r="AV51" s="173"/>
      <c r="AW51" s="172"/>
      <c r="AX51" s="172"/>
      <c r="AY51" s="172"/>
      <c r="AZ51" s="172"/>
      <c r="BA51" s="172"/>
      <c r="BB51" s="172"/>
      <c r="BC51" s="172"/>
    </row>
    <row r="52" spans="1:55" s="126" customFormat="1" ht="18" customHeight="1" x14ac:dyDescent="0.15">
      <c r="A52" s="35"/>
      <c r="B52" s="325"/>
      <c r="C52" s="382"/>
      <c r="D52" s="383"/>
      <c r="E52" s="384"/>
      <c r="F52" s="366"/>
      <c r="G52" s="367"/>
      <c r="H52" s="367"/>
      <c r="I52" s="367"/>
      <c r="J52" s="367"/>
      <c r="K52" s="367"/>
      <c r="L52" s="368"/>
      <c r="M52" s="362"/>
      <c r="N52" s="362"/>
      <c r="O52" s="362"/>
      <c r="P52" s="362"/>
      <c r="Q52" s="362"/>
      <c r="R52" s="362"/>
      <c r="S52" s="362"/>
      <c r="T52" s="362"/>
      <c r="U52" s="362"/>
      <c r="V52" s="362"/>
      <c r="W52" s="362"/>
      <c r="X52" s="362"/>
      <c r="Y52" s="362"/>
      <c r="Z52" s="362"/>
      <c r="AA52" s="362"/>
      <c r="AB52" s="362"/>
      <c r="AC52" s="362"/>
      <c r="AD52" s="362"/>
      <c r="AE52" s="362"/>
      <c r="AF52" s="362"/>
      <c r="AG52" s="362"/>
      <c r="AH52" s="362"/>
      <c r="AI52" s="362"/>
      <c r="AJ52" s="362"/>
      <c r="AK52" s="362"/>
      <c r="AL52" s="362"/>
      <c r="AM52" s="363"/>
      <c r="AN52" s="117"/>
      <c r="AO52" s="172"/>
      <c r="AP52" s="172"/>
      <c r="AQ52" s="173"/>
      <c r="AR52" s="173"/>
      <c r="AS52" s="173"/>
      <c r="AT52" s="173"/>
      <c r="AU52" s="173"/>
      <c r="AV52" s="173"/>
      <c r="AW52" s="172"/>
      <c r="AX52" s="172"/>
      <c r="AY52" s="172"/>
      <c r="AZ52" s="172"/>
      <c r="BA52" s="172"/>
      <c r="BB52" s="172"/>
      <c r="BC52" s="172"/>
    </row>
    <row r="53" spans="1:55" s="126" customFormat="1" ht="18" customHeight="1" x14ac:dyDescent="0.15">
      <c r="A53" s="35"/>
      <c r="B53" s="325"/>
      <c r="C53" s="382"/>
      <c r="D53" s="383"/>
      <c r="E53" s="384"/>
      <c r="F53" s="366"/>
      <c r="G53" s="367"/>
      <c r="H53" s="367"/>
      <c r="I53" s="367"/>
      <c r="J53" s="367"/>
      <c r="K53" s="367"/>
      <c r="L53" s="368"/>
      <c r="M53" s="362"/>
      <c r="N53" s="362"/>
      <c r="O53" s="362"/>
      <c r="P53" s="362"/>
      <c r="Q53" s="362"/>
      <c r="R53" s="362"/>
      <c r="S53" s="362"/>
      <c r="T53" s="362"/>
      <c r="U53" s="362"/>
      <c r="V53" s="362"/>
      <c r="W53" s="362"/>
      <c r="X53" s="362"/>
      <c r="Y53" s="362"/>
      <c r="Z53" s="362"/>
      <c r="AA53" s="362"/>
      <c r="AB53" s="362"/>
      <c r="AC53" s="362"/>
      <c r="AD53" s="362"/>
      <c r="AE53" s="362"/>
      <c r="AF53" s="362"/>
      <c r="AG53" s="362"/>
      <c r="AH53" s="362"/>
      <c r="AI53" s="362"/>
      <c r="AJ53" s="362"/>
      <c r="AK53" s="362"/>
      <c r="AL53" s="362"/>
      <c r="AM53" s="363"/>
      <c r="AN53" s="117"/>
      <c r="AO53" s="172"/>
      <c r="AP53" s="172"/>
      <c r="AQ53" s="173"/>
      <c r="AR53" s="173"/>
      <c r="AS53" s="173"/>
      <c r="AT53" s="173"/>
      <c r="AU53" s="173"/>
      <c r="AV53" s="173"/>
      <c r="AW53" s="172"/>
      <c r="AX53" s="172"/>
      <c r="AY53" s="172"/>
      <c r="AZ53" s="172"/>
      <c r="BA53" s="172"/>
      <c r="BB53" s="172"/>
      <c r="BC53" s="172"/>
    </row>
    <row r="54" spans="1:55" s="126" customFormat="1" ht="18" customHeight="1" x14ac:dyDescent="0.15">
      <c r="A54" s="35"/>
      <c r="B54" s="325"/>
      <c r="C54" s="382"/>
      <c r="D54" s="383"/>
      <c r="E54" s="384"/>
      <c r="F54" s="366"/>
      <c r="G54" s="367"/>
      <c r="H54" s="367"/>
      <c r="I54" s="367"/>
      <c r="J54" s="367"/>
      <c r="K54" s="367"/>
      <c r="L54" s="368"/>
      <c r="M54" s="362"/>
      <c r="N54" s="362"/>
      <c r="O54" s="362"/>
      <c r="P54" s="362"/>
      <c r="Q54" s="362"/>
      <c r="R54" s="362"/>
      <c r="S54" s="362"/>
      <c r="T54" s="362"/>
      <c r="U54" s="362"/>
      <c r="V54" s="362"/>
      <c r="W54" s="362"/>
      <c r="X54" s="362"/>
      <c r="Y54" s="362"/>
      <c r="Z54" s="362"/>
      <c r="AA54" s="362"/>
      <c r="AB54" s="362"/>
      <c r="AC54" s="362"/>
      <c r="AD54" s="362"/>
      <c r="AE54" s="362"/>
      <c r="AF54" s="362"/>
      <c r="AG54" s="362"/>
      <c r="AH54" s="362"/>
      <c r="AI54" s="362"/>
      <c r="AJ54" s="362"/>
      <c r="AK54" s="362"/>
      <c r="AL54" s="362"/>
      <c r="AM54" s="363"/>
      <c r="AN54" s="117"/>
      <c r="AO54" s="172"/>
      <c r="AP54" s="172"/>
      <c r="AQ54" s="173"/>
      <c r="AR54" s="173"/>
      <c r="AS54" s="173"/>
      <c r="AT54" s="173"/>
      <c r="AU54" s="173"/>
      <c r="AV54" s="173"/>
      <c r="AW54" s="172"/>
      <c r="AX54" s="172"/>
      <c r="AY54" s="172"/>
      <c r="AZ54" s="172"/>
      <c r="BA54" s="172"/>
      <c r="BB54" s="172"/>
      <c r="BC54" s="172"/>
    </row>
    <row r="55" spans="1:55" s="126" customFormat="1" ht="18" customHeight="1" x14ac:dyDescent="0.15">
      <c r="A55" s="35"/>
      <c r="B55" s="325"/>
      <c r="C55" s="382"/>
      <c r="D55" s="383"/>
      <c r="E55" s="384"/>
      <c r="F55" s="366"/>
      <c r="G55" s="367"/>
      <c r="H55" s="367"/>
      <c r="I55" s="367"/>
      <c r="J55" s="367"/>
      <c r="K55" s="367"/>
      <c r="L55" s="368"/>
      <c r="M55" s="362"/>
      <c r="N55" s="362"/>
      <c r="O55" s="362"/>
      <c r="P55" s="362"/>
      <c r="Q55" s="362"/>
      <c r="R55" s="362"/>
      <c r="S55" s="362"/>
      <c r="T55" s="362"/>
      <c r="U55" s="362"/>
      <c r="V55" s="362"/>
      <c r="W55" s="362"/>
      <c r="X55" s="362"/>
      <c r="Y55" s="362"/>
      <c r="Z55" s="362"/>
      <c r="AA55" s="362"/>
      <c r="AB55" s="362"/>
      <c r="AC55" s="362"/>
      <c r="AD55" s="362"/>
      <c r="AE55" s="362"/>
      <c r="AF55" s="362"/>
      <c r="AG55" s="362"/>
      <c r="AH55" s="362"/>
      <c r="AI55" s="362"/>
      <c r="AJ55" s="362"/>
      <c r="AK55" s="362"/>
      <c r="AL55" s="362"/>
      <c r="AM55" s="363"/>
      <c r="AN55" s="117"/>
      <c r="AO55" s="172"/>
      <c r="AP55" s="172"/>
      <c r="AQ55" s="173"/>
      <c r="AR55" s="173"/>
      <c r="AS55" s="173"/>
      <c r="AT55" s="173"/>
      <c r="AU55" s="173"/>
      <c r="AV55" s="173"/>
      <c r="AW55" s="172"/>
      <c r="AX55" s="172"/>
      <c r="AY55" s="172"/>
      <c r="AZ55" s="172"/>
      <c r="BA55" s="172"/>
      <c r="BB55" s="172"/>
      <c r="BC55" s="172"/>
    </row>
    <row r="56" spans="1:55" s="126" customFormat="1" ht="18" customHeight="1" thickBot="1" x14ac:dyDescent="0.2">
      <c r="A56" s="35"/>
      <c r="B56" s="326"/>
      <c r="C56" s="385"/>
      <c r="D56" s="386"/>
      <c r="E56" s="387"/>
      <c r="F56" s="369"/>
      <c r="G56" s="370"/>
      <c r="H56" s="370"/>
      <c r="I56" s="370"/>
      <c r="J56" s="370"/>
      <c r="K56" s="370"/>
      <c r="L56" s="371"/>
      <c r="M56" s="364"/>
      <c r="N56" s="364"/>
      <c r="O56" s="364"/>
      <c r="P56" s="364"/>
      <c r="Q56" s="364"/>
      <c r="R56" s="364"/>
      <c r="S56" s="364"/>
      <c r="T56" s="364"/>
      <c r="U56" s="364"/>
      <c r="V56" s="364"/>
      <c r="W56" s="364"/>
      <c r="X56" s="364"/>
      <c r="Y56" s="364"/>
      <c r="Z56" s="364"/>
      <c r="AA56" s="364"/>
      <c r="AB56" s="364"/>
      <c r="AC56" s="364"/>
      <c r="AD56" s="364"/>
      <c r="AE56" s="364"/>
      <c r="AF56" s="364"/>
      <c r="AG56" s="364"/>
      <c r="AH56" s="364"/>
      <c r="AI56" s="364"/>
      <c r="AJ56" s="364"/>
      <c r="AK56" s="364"/>
      <c r="AL56" s="364"/>
      <c r="AM56" s="365"/>
      <c r="AN56" s="117"/>
      <c r="AO56" s="172"/>
      <c r="AP56" s="172"/>
      <c r="AQ56" s="173"/>
      <c r="AR56" s="173"/>
      <c r="AS56" s="173"/>
      <c r="AT56" s="173"/>
      <c r="AU56" s="173"/>
      <c r="AV56" s="173"/>
      <c r="AW56" s="172"/>
      <c r="AX56" s="172"/>
      <c r="AY56" s="172"/>
      <c r="AZ56" s="172"/>
      <c r="BA56" s="172"/>
      <c r="BB56" s="172"/>
      <c r="BC56" s="172"/>
    </row>
    <row r="57" spans="1:55" s="126" customFormat="1" ht="18" customHeight="1" x14ac:dyDescent="0.15">
      <c r="A57" s="35"/>
      <c r="B57" s="372" t="s">
        <v>30</v>
      </c>
      <c r="C57" s="373" t="s">
        <v>3</v>
      </c>
      <c r="D57" s="374"/>
      <c r="E57" s="374"/>
      <c r="F57" s="374"/>
      <c r="G57" s="374"/>
      <c r="H57" s="374"/>
      <c r="I57" s="374"/>
      <c r="J57" s="374"/>
      <c r="K57" s="374"/>
      <c r="L57" s="375"/>
      <c r="M57" s="362"/>
      <c r="N57" s="362"/>
      <c r="O57" s="362"/>
      <c r="P57" s="362"/>
      <c r="Q57" s="362"/>
      <c r="R57" s="362"/>
      <c r="S57" s="362"/>
      <c r="T57" s="362"/>
      <c r="U57" s="362"/>
      <c r="V57" s="362"/>
      <c r="W57" s="362"/>
      <c r="X57" s="362"/>
      <c r="Y57" s="362"/>
      <c r="Z57" s="362"/>
      <c r="AA57" s="362"/>
      <c r="AB57" s="362"/>
      <c r="AC57" s="362"/>
      <c r="AD57" s="362"/>
      <c r="AE57" s="362"/>
      <c r="AF57" s="362"/>
      <c r="AG57" s="362"/>
      <c r="AH57" s="362"/>
      <c r="AI57" s="362"/>
      <c r="AJ57" s="362"/>
      <c r="AK57" s="362"/>
      <c r="AL57" s="362"/>
      <c r="AM57" s="363"/>
      <c r="AN57" s="117"/>
      <c r="AO57" s="172"/>
      <c r="AP57" s="172"/>
      <c r="AQ57" s="173"/>
      <c r="AR57" s="173"/>
      <c r="AS57" s="173"/>
      <c r="AT57" s="173"/>
      <c r="AU57" s="173"/>
      <c r="AV57" s="173"/>
      <c r="AW57" s="172"/>
      <c r="AX57" s="172"/>
      <c r="AY57" s="172"/>
      <c r="AZ57" s="172"/>
      <c r="BA57" s="172"/>
      <c r="BB57" s="172"/>
      <c r="BC57" s="172"/>
    </row>
    <row r="58" spans="1:55" s="126" customFormat="1" ht="18" customHeight="1" x14ac:dyDescent="0.15">
      <c r="A58" s="35"/>
      <c r="B58" s="325"/>
      <c r="C58" s="376"/>
      <c r="D58" s="377"/>
      <c r="E58" s="377"/>
      <c r="F58" s="377"/>
      <c r="G58" s="377"/>
      <c r="H58" s="377"/>
      <c r="I58" s="377"/>
      <c r="J58" s="377"/>
      <c r="K58" s="377"/>
      <c r="L58" s="378"/>
      <c r="M58" s="362"/>
      <c r="N58" s="362"/>
      <c r="O58" s="362"/>
      <c r="P58" s="362"/>
      <c r="Q58" s="362"/>
      <c r="R58" s="362"/>
      <c r="S58" s="362"/>
      <c r="T58" s="362"/>
      <c r="U58" s="362"/>
      <c r="V58" s="362"/>
      <c r="W58" s="362"/>
      <c r="X58" s="362"/>
      <c r="Y58" s="362"/>
      <c r="Z58" s="362"/>
      <c r="AA58" s="362"/>
      <c r="AB58" s="362"/>
      <c r="AC58" s="362"/>
      <c r="AD58" s="362"/>
      <c r="AE58" s="362"/>
      <c r="AF58" s="362"/>
      <c r="AG58" s="362"/>
      <c r="AH58" s="362"/>
      <c r="AI58" s="362"/>
      <c r="AJ58" s="362"/>
      <c r="AK58" s="362"/>
      <c r="AL58" s="362"/>
      <c r="AM58" s="363"/>
      <c r="AN58" s="117"/>
      <c r="AO58" s="172"/>
      <c r="AP58" s="172"/>
      <c r="AQ58" s="173"/>
      <c r="AR58" s="173"/>
      <c r="AS58" s="173"/>
      <c r="AT58" s="173"/>
      <c r="AU58" s="173"/>
      <c r="AV58" s="173"/>
      <c r="AW58" s="172"/>
      <c r="AX58" s="172"/>
      <c r="AY58" s="172"/>
      <c r="AZ58" s="172"/>
      <c r="BA58" s="172"/>
      <c r="BB58" s="172"/>
      <c r="BC58" s="172"/>
    </row>
    <row r="59" spans="1:55" s="126" customFormat="1" ht="18" customHeight="1" x14ac:dyDescent="0.15">
      <c r="A59" s="35"/>
      <c r="B59" s="325"/>
      <c r="C59" s="366" t="s">
        <v>102</v>
      </c>
      <c r="D59" s="367"/>
      <c r="E59" s="367"/>
      <c r="F59" s="367"/>
      <c r="G59" s="367"/>
      <c r="H59" s="367"/>
      <c r="I59" s="367"/>
      <c r="J59" s="367"/>
      <c r="K59" s="367"/>
      <c r="L59" s="368"/>
      <c r="M59" s="362"/>
      <c r="N59" s="362"/>
      <c r="O59" s="362"/>
      <c r="P59" s="362"/>
      <c r="Q59" s="362"/>
      <c r="R59" s="362"/>
      <c r="S59" s="362"/>
      <c r="T59" s="362"/>
      <c r="U59" s="362"/>
      <c r="V59" s="362"/>
      <c r="W59" s="362"/>
      <c r="X59" s="362"/>
      <c r="Y59" s="362"/>
      <c r="Z59" s="362"/>
      <c r="AA59" s="362"/>
      <c r="AB59" s="362"/>
      <c r="AC59" s="362"/>
      <c r="AD59" s="362"/>
      <c r="AE59" s="362"/>
      <c r="AF59" s="362"/>
      <c r="AG59" s="362"/>
      <c r="AH59" s="362"/>
      <c r="AI59" s="362"/>
      <c r="AJ59" s="362"/>
      <c r="AK59" s="362"/>
      <c r="AL59" s="362"/>
      <c r="AM59" s="363"/>
      <c r="AN59" s="117"/>
      <c r="AO59" s="172"/>
      <c r="AP59" s="172"/>
      <c r="AQ59" s="173"/>
      <c r="AR59" s="173"/>
      <c r="AS59" s="173"/>
      <c r="AT59" s="173"/>
      <c r="AU59" s="173"/>
      <c r="AV59" s="173"/>
      <c r="AW59" s="172"/>
      <c r="AX59" s="172"/>
      <c r="AY59" s="172"/>
      <c r="AZ59" s="172"/>
      <c r="BA59" s="172"/>
      <c r="BB59" s="172"/>
      <c r="BC59" s="172"/>
    </row>
    <row r="60" spans="1:55" s="126" customFormat="1" ht="18" customHeight="1" x14ac:dyDescent="0.15">
      <c r="A60" s="35"/>
      <c r="B60" s="325"/>
      <c r="C60" s="366"/>
      <c r="D60" s="367"/>
      <c r="E60" s="367"/>
      <c r="F60" s="367"/>
      <c r="G60" s="367"/>
      <c r="H60" s="367"/>
      <c r="I60" s="367"/>
      <c r="J60" s="367"/>
      <c r="K60" s="367"/>
      <c r="L60" s="368"/>
      <c r="M60" s="362"/>
      <c r="N60" s="362"/>
      <c r="O60" s="362"/>
      <c r="P60" s="362"/>
      <c r="Q60" s="362"/>
      <c r="R60" s="362"/>
      <c r="S60" s="362"/>
      <c r="T60" s="362"/>
      <c r="U60" s="362"/>
      <c r="V60" s="362"/>
      <c r="W60" s="362"/>
      <c r="X60" s="362"/>
      <c r="Y60" s="362"/>
      <c r="Z60" s="362"/>
      <c r="AA60" s="362"/>
      <c r="AB60" s="362"/>
      <c r="AC60" s="362"/>
      <c r="AD60" s="362"/>
      <c r="AE60" s="362"/>
      <c r="AF60" s="362"/>
      <c r="AG60" s="362"/>
      <c r="AH60" s="362"/>
      <c r="AI60" s="362"/>
      <c r="AJ60" s="362"/>
      <c r="AK60" s="362"/>
      <c r="AL60" s="362"/>
      <c r="AM60" s="363"/>
      <c r="AN60" s="117"/>
      <c r="AO60" s="172"/>
      <c r="AP60" s="172"/>
      <c r="AQ60" s="173"/>
      <c r="AR60" s="173"/>
      <c r="AS60" s="173"/>
      <c r="AT60" s="173"/>
      <c r="AU60" s="173"/>
      <c r="AV60" s="173"/>
      <c r="AW60" s="172"/>
      <c r="AX60" s="172"/>
      <c r="AY60" s="172"/>
      <c r="AZ60" s="172"/>
      <c r="BA60" s="172"/>
      <c r="BB60" s="172"/>
      <c r="BC60" s="172"/>
    </row>
    <row r="61" spans="1:55" s="126" customFormat="1" ht="18" customHeight="1" x14ac:dyDescent="0.15">
      <c r="A61" s="35"/>
      <c r="B61" s="325"/>
      <c r="C61" s="366"/>
      <c r="D61" s="367"/>
      <c r="E61" s="367"/>
      <c r="F61" s="367"/>
      <c r="G61" s="367"/>
      <c r="H61" s="367"/>
      <c r="I61" s="367"/>
      <c r="J61" s="367"/>
      <c r="K61" s="367"/>
      <c r="L61" s="368"/>
      <c r="M61" s="362"/>
      <c r="N61" s="362"/>
      <c r="O61" s="362"/>
      <c r="P61" s="362"/>
      <c r="Q61" s="362"/>
      <c r="R61" s="362"/>
      <c r="S61" s="362"/>
      <c r="T61" s="362"/>
      <c r="U61" s="362"/>
      <c r="V61" s="362"/>
      <c r="W61" s="362"/>
      <c r="X61" s="362"/>
      <c r="Y61" s="362"/>
      <c r="Z61" s="362"/>
      <c r="AA61" s="362"/>
      <c r="AB61" s="362"/>
      <c r="AC61" s="362"/>
      <c r="AD61" s="362"/>
      <c r="AE61" s="362"/>
      <c r="AF61" s="362"/>
      <c r="AG61" s="362"/>
      <c r="AH61" s="362"/>
      <c r="AI61" s="362"/>
      <c r="AJ61" s="362"/>
      <c r="AK61" s="362"/>
      <c r="AL61" s="362"/>
      <c r="AM61" s="363"/>
      <c r="AN61" s="117"/>
      <c r="AO61" s="172"/>
      <c r="AP61" s="172"/>
      <c r="AQ61" s="173"/>
      <c r="AR61" s="173"/>
      <c r="AS61" s="173"/>
      <c r="AT61" s="173"/>
      <c r="AU61" s="173"/>
      <c r="AV61" s="173"/>
      <c r="AW61" s="172"/>
      <c r="AX61" s="172"/>
      <c r="AY61" s="172"/>
      <c r="AZ61" s="172"/>
      <c r="BA61" s="172"/>
      <c r="BB61" s="172"/>
      <c r="BC61" s="172"/>
    </row>
    <row r="62" spans="1:55" s="129" customFormat="1" ht="18" customHeight="1" x14ac:dyDescent="0.15">
      <c r="A62" s="35"/>
      <c r="B62" s="325"/>
      <c r="C62" s="366"/>
      <c r="D62" s="367"/>
      <c r="E62" s="367"/>
      <c r="F62" s="367"/>
      <c r="G62" s="367"/>
      <c r="H62" s="367"/>
      <c r="I62" s="367"/>
      <c r="J62" s="367"/>
      <c r="K62" s="367"/>
      <c r="L62" s="368"/>
      <c r="M62" s="362"/>
      <c r="N62" s="362"/>
      <c r="O62" s="362"/>
      <c r="P62" s="362"/>
      <c r="Q62" s="362"/>
      <c r="R62" s="362"/>
      <c r="S62" s="362"/>
      <c r="T62" s="362"/>
      <c r="U62" s="362"/>
      <c r="V62" s="362"/>
      <c r="W62" s="362"/>
      <c r="X62" s="362"/>
      <c r="Y62" s="362"/>
      <c r="Z62" s="362"/>
      <c r="AA62" s="362"/>
      <c r="AB62" s="362"/>
      <c r="AC62" s="362"/>
      <c r="AD62" s="362"/>
      <c r="AE62" s="362"/>
      <c r="AF62" s="362"/>
      <c r="AG62" s="362"/>
      <c r="AH62" s="362"/>
      <c r="AI62" s="362"/>
      <c r="AJ62" s="362"/>
      <c r="AK62" s="362"/>
      <c r="AL62" s="362"/>
      <c r="AM62" s="363"/>
      <c r="AN62" s="117"/>
      <c r="AO62" s="176"/>
      <c r="AP62" s="176"/>
      <c r="AQ62" s="182"/>
      <c r="AR62" s="182"/>
      <c r="AS62" s="182"/>
      <c r="AT62" s="182"/>
      <c r="AU62" s="182"/>
      <c r="AV62" s="182"/>
      <c r="AW62" s="182"/>
      <c r="AX62" s="182"/>
      <c r="AY62" s="182"/>
      <c r="AZ62" s="182"/>
      <c r="BA62" s="182"/>
      <c r="BB62" s="182"/>
      <c r="BC62" s="182"/>
    </row>
    <row r="63" spans="1:55" ht="18" customHeight="1" thickBot="1" x14ac:dyDescent="0.2">
      <c r="A63" s="35"/>
      <c r="B63" s="326"/>
      <c r="C63" s="369"/>
      <c r="D63" s="370"/>
      <c r="E63" s="370"/>
      <c r="F63" s="370"/>
      <c r="G63" s="370"/>
      <c r="H63" s="370"/>
      <c r="I63" s="370"/>
      <c r="J63" s="370"/>
      <c r="K63" s="370"/>
      <c r="L63" s="371"/>
      <c r="M63" s="364"/>
      <c r="N63" s="364"/>
      <c r="O63" s="364"/>
      <c r="P63" s="364"/>
      <c r="Q63" s="364"/>
      <c r="R63" s="364"/>
      <c r="S63" s="364"/>
      <c r="T63" s="364"/>
      <c r="U63" s="364"/>
      <c r="V63" s="364"/>
      <c r="W63" s="364"/>
      <c r="X63" s="364"/>
      <c r="Y63" s="364"/>
      <c r="Z63" s="364"/>
      <c r="AA63" s="364"/>
      <c r="AB63" s="364"/>
      <c r="AC63" s="364"/>
      <c r="AD63" s="364"/>
      <c r="AE63" s="364"/>
      <c r="AF63" s="364"/>
      <c r="AG63" s="364"/>
      <c r="AH63" s="364"/>
      <c r="AI63" s="364"/>
      <c r="AJ63" s="364"/>
      <c r="AK63" s="364"/>
      <c r="AL63" s="364"/>
      <c r="AM63" s="365"/>
      <c r="AN63" s="117"/>
    </row>
    <row r="64" spans="1:55" ht="20.100000000000001" customHeight="1" x14ac:dyDescent="0.15">
      <c r="A64" s="35"/>
      <c r="B64" s="44"/>
      <c r="C64" s="44"/>
      <c r="D64" s="44"/>
      <c r="E64" s="45"/>
      <c r="F64" s="45"/>
      <c r="G64" s="45"/>
      <c r="H64" s="45"/>
      <c r="I64" s="45"/>
      <c r="J64" s="45"/>
      <c r="K64" s="45"/>
      <c r="L64" s="45"/>
      <c r="M64" s="45"/>
      <c r="N64" s="45"/>
      <c r="O64" s="45"/>
      <c r="P64" s="45"/>
      <c r="Q64" s="45"/>
      <c r="R64" s="45"/>
      <c r="S64" s="45"/>
      <c r="T64" s="45"/>
      <c r="U64" s="45"/>
      <c r="V64" s="45"/>
      <c r="W64" s="45"/>
      <c r="X64" s="45"/>
      <c r="Y64" s="45"/>
      <c r="Z64" s="45"/>
      <c r="AA64" s="45"/>
      <c r="AB64" s="45"/>
      <c r="AC64" s="46"/>
      <c r="AD64" s="46"/>
      <c r="AE64" s="46"/>
      <c r="AF64" s="46"/>
      <c r="AG64" s="46"/>
      <c r="AH64" s="46"/>
      <c r="AI64" s="46"/>
      <c r="AJ64" s="46"/>
      <c r="AK64" s="46"/>
      <c r="AL64" s="46"/>
      <c r="AM64" s="46"/>
      <c r="AN64" s="118"/>
      <c r="AO64" s="176"/>
      <c r="AP64" s="176"/>
      <c r="AQ64" s="179"/>
      <c r="AR64" s="179"/>
      <c r="AS64" s="179"/>
    </row>
    <row r="65" spans="1:45" ht="20.100000000000001" customHeight="1" x14ac:dyDescent="0.15">
      <c r="A65" s="35"/>
      <c r="B65" s="44"/>
      <c r="C65" s="44"/>
      <c r="D65" s="44"/>
      <c r="E65" s="45"/>
      <c r="F65" s="45"/>
      <c r="G65" s="45"/>
      <c r="H65" s="45"/>
      <c r="I65" s="45"/>
      <c r="J65" s="45"/>
      <c r="K65" s="45"/>
      <c r="L65" s="45"/>
      <c r="M65" s="45"/>
      <c r="N65" s="45"/>
      <c r="O65" s="45"/>
      <c r="P65" s="45"/>
      <c r="Q65" s="45"/>
      <c r="R65" s="45"/>
      <c r="S65" s="45"/>
      <c r="T65" s="45"/>
      <c r="U65" s="45"/>
      <c r="V65" s="45"/>
      <c r="W65" s="45"/>
      <c r="X65" s="45"/>
      <c r="Y65" s="45"/>
      <c r="Z65" s="45"/>
      <c r="AA65" s="45"/>
      <c r="AB65" s="45"/>
      <c r="AC65" s="46"/>
      <c r="AD65" s="46"/>
      <c r="AE65" s="46"/>
      <c r="AF65" s="46"/>
      <c r="AG65" s="46"/>
      <c r="AH65" s="46"/>
      <c r="AI65" s="46"/>
      <c r="AJ65" s="46"/>
      <c r="AK65" s="46"/>
      <c r="AL65" s="46"/>
      <c r="AM65" s="46"/>
      <c r="AN65" s="118"/>
      <c r="AO65" s="183" t="s">
        <v>8</v>
      </c>
      <c r="AP65" s="183"/>
      <c r="AQ65" s="184"/>
      <c r="AR65" s="184"/>
      <c r="AS65" s="184"/>
    </row>
    <row r="66" spans="1:45" ht="20.100000000000001" customHeight="1" x14ac:dyDescent="0.15">
      <c r="A66" s="47"/>
      <c r="B66" s="47"/>
      <c r="C66" s="48"/>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119"/>
      <c r="AO66" s="183"/>
      <c r="AP66" s="183"/>
      <c r="AQ66" s="184"/>
      <c r="AR66" s="184"/>
      <c r="AS66" s="184"/>
    </row>
    <row r="67" spans="1:45" ht="39.950000000000003" customHeight="1" thickBot="1" x14ac:dyDescent="0.3">
      <c r="A67" s="35"/>
      <c r="B67" s="35"/>
      <c r="C67" s="36" t="s">
        <v>7</v>
      </c>
      <c r="D67" s="36"/>
      <c r="E67" s="36"/>
      <c r="F67" s="36"/>
      <c r="G67" s="36"/>
      <c r="H67" s="36"/>
      <c r="I67" s="36"/>
      <c r="J67" s="36"/>
      <c r="K67" s="36"/>
      <c r="L67" s="36"/>
      <c r="M67" s="36"/>
      <c r="N67" s="37"/>
      <c r="O67" s="36"/>
      <c r="P67" s="36"/>
      <c r="Q67" s="36"/>
      <c r="R67" s="36"/>
      <c r="S67" s="36"/>
      <c r="T67" s="38"/>
      <c r="U67" s="37"/>
      <c r="V67" s="36"/>
      <c r="W67" s="36"/>
      <c r="X67" s="231"/>
      <c r="Y67" s="231"/>
      <c r="Z67" s="231"/>
      <c r="AA67" s="231"/>
      <c r="AB67" s="37"/>
      <c r="AC67" s="38"/>
      <c r="AD67" s="38"/>
      <c r="AE67" s="38"/>
      <c r="AF67" s="38"/>
      <c r="AG67" s="38"/>
      <c r="AH67" s="38"/>
      <c r="AI67" s="38"/>
      <c r="AJ67" s="38"/>
      <c r="AK67" s="38"/>
      <c r="AL67" s="38"/>
      <c r="AM67" s="39" t="s">
        <v>194</v>
      </c>
      <c r="AN67" s="111"/>
      <c r="AO67" s="183"/>
      <c r="AP67" s="183"/>
      <c r="AQ67" s="184"/>
      <c r="AR67" s="184"/>
      <c r="AS67" s="184"/>
    </row>
    <row r="68" spans="1:45" ht="34.5" customHeight="1" x14ac:dyDescent="0.15">
      <c r="A68" s="35"/>
      <c r="B68" s="193" t="s">
        <v>59</v>
      </c>
      <c r="C68" s="222" t="s">
        <v>26</v>
      </c>
      <c r="D68" s="222"/>
      <c r="E68" s="222"/>
      <c r="F68" s="222"/>
      <c r="G68" s="222"/>
      <c r="H68" s="222"/>
      <c r="I68" s="222"/>
      <c r="J68" s="222"/>
      <c r="K68" s="222"/>
      <c r="L68" s="222"/>
      <c r="M68" s="216" t="str">
        <f>IF($M$2=0,"",$M$2)</f>
        <v/>
      </c>
      <c r="N68" s="216"/>
      <c r="O68" s="216"/>
      <c r="P68" s="216"/>
      <c r="Q68" s="216"/>
      <c r="R68" s="216"/>
      <c r="S68" s="217"/>
      <c r="T68" s="210" t="s">
        <v>116</v>
      </c>
      <c r="U68" s="213" t="s">
        <v>117</v>
      </c>
      <c r="V68" s="213"/>
      <c r="W68" s="213"/>
      <c r="X68" s="213"/>
      <c r="Y68" s="213"/>
      <c r="Z68" s="213"/>
      <c r="AA68" s="356" t="str">
        <f>IF($M$6=0,"",$M$6)</f>
        <v/>
      </c>
      <c r="AB68" s="356"/>
      <c r="AC68" s="356"/>
      <c r="AD68" s="356"/>
      <c r="AE68" s="356"/>
      <c r="AF68" s="356"/>
      <c r="AG68" s="356"/>
      <c r="AH68" s="356"/>
      <c r="AI68" s="356"/>
      <c r="AJ68" s="356"/>
      <c r="AK68" s="356"/>
      <c r="AL68" s="356"/>
      <c r="AM68" s="357"/>
      <c r="AN68" s="112"/>
      <c r="AO68" s="185"/>
      <c r="AP68" s="185"/>
      <c r="AQ68" s="186"/>
      <c r="AR68" s="186"/>
      <c r="AS68" s="186"/>
    </row>
    <row r="69" spans="1:45" ht="34.5" customHeight="1" x14ac:dyDescent="0.15">
      <c r="A69" s="35"/>
      <c r="B69" s="194"/>
      <c r="C69" s="223"/>
      <c r="D69" s="223"/>
      <c r="E69" s="223"/>
      <c r="F69" s="223"/>
      <c r="G69" s="223"/>
      <c r="H69" s="223"/>
      <c r="I69" s="223"/>
      <c r="J69" s="223"/>
      <c r="K69" s="223"/>
      <c r="L69" s="223"/>
      <c r="M69" s="218"/>
      <c r="N69" s="218"/>
      <c r="O69" s="218"/>
      <c r="P69" s="218"/>
      <c r="Q69" s="218"/>
      <c r="R69" s="218"/>
      <c r="S69" s="219"/>
      <c r="T69" s="211"/>
      <c r="U69" s="214" t="s">
        <v>70</v>
      </c>
      <c r="V69" s="214"/>
      <c r="W69" s="214"/>
      <c r="X69" s="214"/>
      <c r="Y69" s="214"/>
      <c r="Z69" s="214"/>
      <c r="AA69" s="358" t="str">
        <f>IF($M$9=0,"",$M$9)</f>
        <v/>
      </c>
      <c r="AB69" s="358"/>
      <c r="AC69" s="358"/>
      <c r="AD69" s="358"/>
      <c r="AE69" s="358"/>
      <c r="AF69" s="358"/>
      <c r="AG69" s="358"/>
      <c r="AH69" s="358"/>
      <c r="AI69" s="358"/>
      <c r="AJ69" s="358"/>
      <c r="AK69" s="358"/>
      <c r="AL69" s="358"/>
      <c r="AM69" s="359"/>
      <c r="AN69" s="112"/>
      <c r="AO69" s="185"/>
      <c r="AP69" s="185"/>
      <c r="AQ69" s="186"/>
      <c r="AR69" s="186"/>
      <c r="AS69" s="186"/>
    </row>
    <row r="70" spans="1:45" ht="34.5" customHeight="1" x14ac:dyDescent="0.15">
      <c r="A70" s="35"/>
      <c r="B70" s="194"/>
      <c r="C70" s="223"/>
      <c r="D70" s="223"/>
      <c r="E70" s="223"/>
      <c r="F70" s="223"/>
      <c r="G70" s="223"/>
      <c r="H70" s="223"/>
      <c r="I70" s="223"/>
      <c r="J70" s="223"/>
      <c r="K70" s="223"/>
      <c r="L70" s="223"/>
      <c r="M70" s="218"/>
      <c r="N70" s="218"/>
      <c r="O70" s="218"/>
      <c r="P70" s="218"/>
      <c r="Q70" s="218"/>
      <c r="R70" s="218"/>
      <c r="S70" s="219"/>
      <c r="T70" s="211"/>
      <c r="U70" s="214" t="s">
        <v>118</v>
      </c>
      <c r="V70" s="214"/>
      <c r="W70" s="214"/>
      <c r="X70" s="214"/>
      <c r="Y70" s="214"/>
      <c r="Z70" s="214"/>
      <c r="AA70" s="358" t="str">
        <f>IF($M$12=0,"",$M$12)</f>
        <v/>
      </c>
      <c r="AB70" s="358"/>
      <c r="AC70" s="358"/>
      <c r="AD70" s="358"/>
      <c r="AE70" s="358"/>
      <c r="AF70" s="358"/>
      <c r="AG70" s="358"/>
      <c r="AH70" s="358"/>
      <c r="AI70" s="358"/>
      <c r="AJ70" s="358"/>
      <c r="AK70" s="358"/>
      <c r="AL70" s="358"/>
      <c r="AM70" s="359"/>
      <c r="AN70" s="112"/>
      <c r="AO70" s="185"/>
      <c r="AP70" s="185"/>
      <c r="AQ70" s="186"/>
      <c r="AR70" s="186"/>
      <c r="AS70" s="186"/>
    </row>
    <row r="71" spans="1:45" ht="34.5" customHeight="1" thickBot="1" x14ac:dyDescent="0.2">
      <c r="A71" s="35"/>
      <c r="B71" s="195"/>
      <c r="C71" s="224"/>
      <c r="D71" s="224"/>
      <c r="E71" s="224"/>
      <c r="F71" s="224"/>
      <c r="G71" s="224"/>
      <c r="H71" s="224"/>
      <c r="I71" s="224"/>
      <c r="J71" s="224"/>
      <c r="K71" s="224"/>
      <c r="L71" s="224"/>
      <c r="M71" s="220"/>
      <c r="N71" s="220"/>
      <c r="O71" s="220"/>
      <c r="P71" s="220"/>
      <c r="Q71" s="220"/>
      <c r="R71" s="220"/>
      <c r="S71" s="221"/>
      <c r="T71" s="212"/>
      <c r="U71" s="215" t="s">
        <v>120</v>
      </c>
      <c r="V71" s="215"/>
      <c r="W71" s="215"/>
      <c r="X71" s="215"/>
      <c r="Y71" s="215"/>
      <c r="Z71" s="215"/>
      <c r="AA71" s="208" t="str">
        <f>IF($M$15=0,"",$M$15)</f>
        <v/>
      </c>
      <c r="AB71" s="208"/>
      <c r="AC71" s="208"/>
      <c r="AD71" s="208"/>
      <c r="AE71" s="208"/>
      <c r="AF71" s="208"/>
      <c r="AG71" s="208"/>
      <c r="AH71" s="208"/>
      <c r="AI71" s="208"/>
      <c r="AJ71" s="208"/>
      <c r="AK71" s="208"/>
      <c r="AL71" s="208"/>
      <c r="AM71" s="209"/>
      <c r="AN71" s="112"/>
      <c r="AO71" s="185"/>
      <c r="AP71" s="185"/>
      <c r="AQ71" s="186"/>
      <c r="AR71" s="186"/>
      <c r="AS71" s="186"/>
    </row>
    <row r="72" spans="1:45" ht="36" customHeight="1" thickBot="1" x14ac:dyDescent="0.2">
      <c r="A72" s="35"/>
      <c r="B72" s="35"/>
      <c r="C72" s="40"/>
      <c r="D72" s="40"/>
      <c r="E72" s="40"/>
      <c r="F72" s="35"/>
      <c r="G72" s="41"/>
      <c r="H72" s="41"/>
      <c r="I72" s="41"/>
      <c r="J72" s="41"/>
      <c r="K72" s="41"/>
      <c r="L72" s="41"/>
      <c r="M72" s="41"/>
      <c r="N72" s="41"/>
      <c r="O72" s="41"/>
      <c r="P72" s="41"/>
      <c r="Q72" s="41"/>
      <c r="R72" s="41"/>
      <c r="S72" s="41"/>
      <c r="T72" s="123"/>
      <c r="U72" s="123"/>
      <c r="V72" s="123"/>
      <c r="W72" s="123"/>
      <c r="X72" s="123"/>
      <c r="Y72" s="123"/>
      <c r="Z72" s="123"/>
      <c r="AA72" s="124"/>
      <c r="AB72" s="124"/>
      <c r="AC72" s="124"/>
      <c r="AD72" s="124"/>
      <c r="AE72" s="124"/>
      <c r="AF72" s="124"/>
      <c r="AG72" s="124"/>
      <c r="AH72" s="124"/>
      <c r="AI72" s="124"/>
      <c r="AJ72" s="124"/>
      <c r="AK72" s="124"/>
      <c r="AL72" s="124"/>
      <c r="AM72" s="125"/>
      <c r="AN72" s="112"/>
      <c r="AO72" s="185"/>
      <c r="AP72" s="185"/>
      <c r="AQ72" s="186"/>
      <c r="AR72" s="186"/>
      <c r="AS72" s="186"/>
    </row>
    <row r="73" spans="1:45" ht="39.950000000000003" customHeight="1" thickBot="1" x14ac:dyDescent="0.2">
      <c r="A73" s="35"/>
      <c r="B73" s="512" t="s">
        <v>218</v>
      </c>
      <c r="C73" s="513"/>
      <c r="D73" s="513"/>
      <c r="E73" s="513"/>
      <c r="F73" s="513"/>
      <c r="G73" s="513"/>
      <c r="H73" s="513"/>
      <c r="I73" s="513"/>
      <c r="J73" s="513"/>
      <c r="K73" s="513"/>
      <c r="L73" s="513"/>
      <c r="M73" s="513"/>
      <c r="N73" s="513"/>
      <c r="O73" s="513"/>
      <c r="P73" s="513"/>
      <c r="Q73" s="513"/>
      <c r="R73" s="513"/>
      <c r="S73" s="513"/>
      <c r="T73" s="513"/>
      <c r="U73" s="513"/>
      <c r="V73" s="513"/>
      <c r="W73" s="513"/>
      <c r="X73" s="513"/>
      <c r="Y73" s="513"/>
      <c r="Z73" s="513"/>
      <c r="AA73" s="513"/>
      <c r="AB73" s="513"/>
      <c r="AC73" s="513"/>
      <c r="AD73" s="513"/>
      <c r="AE73" s="513"/>
      <c r="AF73" s="513"/>
      <c r="AG73" s="513"/>
      <c r="AH73" s="513"/>
      <c r="AI73" s="513"/>
      <c r="AJ73" s="513"/>
      <c r="AK73" s="513"/>
      <c r="AL73" s="513"/>
      <c r="AM73" s="514"/>
      <c r="AN73" s="115"/>
      <c r="AO73" s="185"/>
      <c r="AP73" s="185"/>
      <c r="AQ73" s="186"/>
      <c r="AR73" s="186"/>
      <c r="AS73" s="186"/>
    </row>
    <row r="74" spans="1:45" ht="39.950000000000003" customHeight="1" x14ac:dyDescent="0.15">
      <c r="A74" s="35"/>
      <c r="B74" s="372" t="s">
        <v>31</v>
      </c>
      <c r="C74" s="415" t="s">
        <v>219</v>
      </c>
      <c r="D74" s="415"/>
      <c r="E74" s="415"/>
      <c r="F74" s="415"/>
      <c r="G74" s="415"/>
      <c r="H74" s="415"/>
      <c r="I74" s="415"/>
      <c r="J74" s="415"/>
      <c r="K74" s="415"/>
      <c r="L74" s="416"/>
      <c r="M74" s="417" t="s">
        <v>22</v>
      </c>
      <c r="N74" s="418"/>
      <c r="O74" s="419"/>
      <c r="P74" s="419"/>
      <c r="Q74" s="419"/>
      <c r="R74" s="419"/>
      <c r="S74" s="420"/>
      <c r="T74" s="421" t="s">
        <v>15</v>
      </c>
      <c r="U74" s="422"/>
      <c r="V74" s="422"/>
      <c r="W74" s="422"/>
      <c r="X74" s="422"/>
      <c r="Y74" s="422"/>
      <c r="Z74" s="423"/>
      <c r="AA74" s="424"/>
      <c r="AB74" s="425"/>
      <c r="AC74" s="425"/>
      <c r="AD74" s="425"/>
      <c r="AE74" s="425"/>
      <c r="AF74" s="425"/>
      <c r="AG74" s="425"/>
      <c r="AH74" s="425"/>
      <c r="AI74" s="425"/>
      <c r="AJ74" s="425"/>
      <c r="AK74" s="425"/>
      <c r="AL74" s="426" t="s">
        <v>5</v>
      </c>
      <c r="AM74" s="427"/>
      <c r="AN74" s="120"/>
      <c r="AO74" s="185"/>
      <c r="AP74" s="185"/>
      <c r="AQ74" s="186"/>
      <c r="AR74" s="186"/>
      <c r="AS74" s="186"/>
    </row>
    <row r="75" spans="1:45" ht="24.95" customHeight="1" x14ac:dyDescent="0.15">
      <c r="A75" s="35"/>
      <c r="B75" s="325"/>
      <c r="C75" s="428" t="s">
        <v>96</v>
      </c>
      <c r="D75" s="429"/>
      <c r="E75" s="429"/>
      <c r="F75" s="429"/>
      <c r="G75" s="429"/>
      <c r="H75" s="429"/>
      <c r="I75" s="429"/>
      <c r="J75" s="429"/>
      <c r="K75" s="429"/>
      <c r="L75" s="429"/>
      <c r="M75" s="429"/>
      <c r="N75" s="429"/>
      <c r="O75" s="429"/>
      <c r="P75" s="429"/>
      <c r="Q75" s="429"/>
      <c r="R75" s="429"/>
      <c r="S75" s="429"/>
      <c r="T75" s="429"/>
      <c r="U75" s="429"/>
      <c r="V75" s="429"/>
      <c r="W75" s="429"/>
      <c r="X75" s="429"/>
      <c r="Y75" s="429"/>
      <c r="Z75" s="429"/>
      <c r="AA75" s="429"/>
      <c r="AB75" s="429"/>
      <c r="AC75" s="429"/>
      <c r="AD75" s="429"/>
      <c r="AE75" s="429"/>
      <c r="AF75" s="429"/>
      <c r="AG75" s="429"/>
      <c r="AH75" s="429"/>
      <c r="AI75" s="429"/>
      <c r="AJ75" s="429"/>
      <c r="AK75" s="429"/>
      <c r="AL75" s="429"/>
      <c r="AM75" s="430"/>
      <c r="AN75" s="120"/>
      <c r="AO75" s="185"/>
      <c r="AP75" s="185"/>
      <c r="AQ75" s="186"/>
      <c r="AR75" s="186"/>
      <c r="AS75" s="186"/>
    </row>
    <row r="76" spans="1:45" ht="39.950000000000003" customHeight="1" x14ac:dyDescent="0.15">
      <c r="A76" s="35"/>
      <c r="B76" s="325"/>
      <c r="C76" s="431" t="s">
        <v>62</v>
      </c>
      <c r="D76" s="432"/>
      <c r="E76" s="433"/>
      <c r="F76" s="431" t="s">
        <v>57</v>
      </c>
      <c r="G76" s="432"/>
      <c r="H76" s="432"/>
      <c r="I76" s="433"/>
      <c r="J76" s="431" t="s">
        <v>84</v>
      </c>
      <c r="K76" s="432"/>
      <c r="L76" s="433"/>
      <c r="M76" s="271" t="s">
        <v>0</v>
      </c>
      <c r="N76" s="272"/>
      <c r="O76" s="272"/>
      <c r="P76" s="272"/>
      <c r="Q76" s="272"/>
      <c r="R76" s="272"/>
      <c r="S76" s="272"/>
      <c r="T76" s="272"/>
      <c r="U76" s="272"/>
      <c r="V76" s="272"/>
      <c r="W76" s="272"/>
      <c r="X76" s="272"/>
      <c r="Y76" s="272"/>
      <c r="Z76" s="272"/>
      <c r="AA76" s="272"/>
      <c r="AB76" s="272"/>
      <c r="AC76" s="272"/>
      <c r="AD76" s="272"/>
      <c r="AE76" s="272"/>
      <c r="AF76" s="272"/>
      <c r="AG76" s="272"/>
      <c r="AH76" s="272"/>
      <c r="AI76" s="272"/>
      <c r="AJ76" s="272"/>
      <c r="AK76" s="272"/>
      <c r="AL76" s="272"/>
      <c r="AM76" s="273"/>
      <c r="AN76" s="120"/>
      <c r="AO76" s="185"/>
      <c r="AP76" s="185"/>
      <c r="AQ76" s="186"/>
      <c r="AR76" s="186"/>
      <c r="AS76" s="186"/>
    </row>
    <row r="77" spans="1:45" ht="30" customHeight="1" x14ac:dyDescent="0.15">
      <c r="A77" s="35"/>
      <c r="B77" s="325"/>
      <c r="C77" s="434" t="s">
        <v>95</v>
      </c>
      <c r="D77" s="435"/>
      <c r="E77" s="436"/>
      <c r="F77" s="434" t="s">
        <v>51</v>
      </c>
      <c r="G77" s="435"/>
      <c r="H77" s="435"/>
      <c r="I77" s="436"/>
      <c r="J77" s="443" t="s">
        <v>83</v>
      </c>
      <c r="K77" s="444"/>
      <c r="L77" s="445"/>
      <c r="M77" s="446"/>
      <c r="N77" s="447"/>
      <c r="O77" s="447"/>
      <c r="P77" s="447"/>
      <c r="Q77" s="447"/>
      <c r="R77" s="447"/>
      <c r="S77" s="447"/>
      <c r="T77" s="447"/>
      <c r="U77" s="447"/>
      <c r="V77" s="447"/>
      <c r="W77" s="447"/>
      <c r="X77" s="447"/>
      <c r="Y77" s="447"/>
      <c r="Z77" s="447"/>
      <c r="AA77" s="447"/>
      <c r="AB77" s="447"/>
      <c r="AC77" s="447"/>
      <c r="AD77" s="447"/>
      <c r="AE77" s="447"/>
      <c r="AF77" s="447"/>
      <c r="AG77" s="447"/>
      <c r="AH77" s="447"/>
      <c r="AI77" s="447"/>
      <c r="AJ77" s="447"/>
      <c r="AK77" s="447"/>
      <c r="AL77" s="447"/>
      <c r="AM77" s="448"/>
      <c r="AN77" s="121"/>
      <c r="AO77" s="185"/>
      <c r="AP77" s="185"/>
      <c r="AQ77" s="186"/>
      <c r="AR77" s="186"/>
      <c r="AS77" s="186"/>
    </row>
    <row r="78" spans="1:45" ht="30" customHeight="1" x14ac:dyDescent="0.15">
      <c r="A78" s="35"/>
      <c r="B78" s="325"/>
      <c r="C78" s="437"/>
      <c r="D78" s="438"/>
      <c r="E78" s="439"/>
      <c r="F78" s="437"/>
      <c r="G78" s="438"/>
      <c r="H78" s="438"/>
      <c r="I78" s="439"/>
      <c r="J78" s="449" t="s">
        <v>85</v>
      </c>
      <c r="K78" s="450"/>
      <c r="L78" s="451"/>
      <c r="M78" s="452"/>
      <c r="N78" s="453"/>
      <c r="O78" s="453"/>
      <c r="P78" s="453"/>
      <c r="Q78" s="453"/>
      <c r="R78" s="453"/>
      <c r="S78" s="453"/>
      <c r="T78" s="453"/>
      <c r="U78" s="453"/>
      <c r="V78" s="453"/>
      <c r="W78" s="453"/>
      <c r="X78" s="453"/>
      <c r="Y78" s="453"/>
      <c r="Z78" s="453"/>
      <c r="AA78" s="453"/>
      <c r="AB78" s="453"/>
      <c r="AC78" s="453"/>
      <c r="AD78" s="453"/>
      <c r="AE78" s="453"/>
      <c r="AF78" s="453"/>
      <c r="AG78" s="453"/>
      <c r="AH78" s="453"/>
      <c r="AI78" s="453"/>
      <c r="AJ78" s="453"/>
      <c r="AK78" s="453"/>
      <c r="AL78" s="453"/>
      <c r="AM78" s="454"/>
      <c r="AN78" s="121"/>
      <c r="AO78" s="176"/>
      <c r="AP78" s="176"/>
      <c r="AQ78" s="179"/>
      <c r="AR78" s="179"/>
      <c r="AS78" s="179"/>
    </row>
    <row r="79" spans="1:45" ht="30" customHeight="1" x14ac:dyDescent="0.15">
      <c r="A79" s="35"/>
      <c r="B79" s="325"/>
      <c r="C79" s="437"/>
      <c r="D79" s="438"/>
      <c r="E79" s="439"/>
      <c r="F79" s="440"/>
      <c r="G79" s="441"/>
      <c r="H79" s="441"/>
      <c r="I79" s="442"/>
      <c r="J79" s="455" t="s">
        <v>82</v>
      </c>
      <c r="K79" s="456"/>
      <c r="L79" s="457"/>
      <c r="M79" s="469"/>
      <c r="N79" s="470"/>
      <c r="O79" s="470"/>
      <c r="P79" s="470"/>
      <c r="Q79" s="470"/>
      <c r="R79" s="470"/>
      <c r="S79" s="470"/>
      <c r="T79" s="470"/>
      <c r="U79" s="470"/>
      <c r="V79" s="470"/>
      <c r="W79" s="470"/>
      <c r="X79" s="470"/>
      <c r="Y79" s="470"/>
      <c r="Z79" s="470"/>
      <c r="AA79" s="470"/>
      <c r="AB79" s="470"/>
      <c r="AC79" s="470"/>
      <c r="AD79" s="470"/>
      <c r="AE79" s="470"/>
      <c r="AF79" s="470"/>
      <c r="AG79" s="470"/>
      <c r="AH79" s="470"/>
      <c r="AI79" s="470"/>
      <c r="AJ79" s="470"/>
      <c r="AK79" s="470"/>
      <c r="AL79" s="470"/>
      <c r="AM79" s="471"/>
      <c r="AN79" s="121"/>
      <c r="AO79" s="176"/>
      <c r="AP79" s="176"/>
      <c r="AQ79" s="179"/>
      <c r="AR79" s="179"/>
      <c r="AS79" s="179"/>
    </row>
    <row r="80" spans="1:45" ht="30" customHeight="1" x14ac:dyDescent="0.15">
      <c r="A80" s="35"/>
      <c r="B80" s="325"/>
      <c r="C80" s="437"/>
      <c r="D80" s="438"/>
      <c r="E80" s="439"/>
      <c r="F80" s="434" t="s">
        <v>52</v>
      </c>
      <c r="G80" s="435"/>
      <c r="H80" s="435"/>
      <c r="I80" s="436"/>
      <c r="J80" s="443" t="s">
        <v>83</v>
      </c>
      <c r="K80" s="444"/>
      <c r="L80" s="445"/>
      <c r="M80" s="446"/>
      <c r="N80" s="447"/>
      <c r="O80" s="447"/>
      <c r="P80" s="447"/>
      <c r="Q80" s="447"/>
      <c r="R80" s="447"/>
      <c r="S80" s="447"/>
      <c r="T80" s="447"/>
      <c r="U80" s="447"/>
      <c r="V80" s="447"/>
      <c r="W80" s="447"/>
      <c r="X80" s="447"/>
      <c r="Y80" s="447"/>
      <c r="Z80" s="447"/>
      <c r="AA80" s="447"/>
      <c r="AB80" s="447"/>
      <c r="AC80" s="447"/>
      <c r="AD80" s="447"/>
      <c r="AE80" s="447"/>
      <c r="AF80" s="447"/>
      <c r="AG80" s="447"/>
      <c r="AH80" s="447"/>
      <c r="AI80" s="447"/>
      <c r="AJ80" s="447"/>
      <c r="AK80" s="447"/>
      <c r="AL80" s="447"/>
      <c r="AM80" s="448"/>
      <c r="AN80" s="121"/>
      <c r="AO80" s="176"/>
      <c r="AP80" s="176"/>
      <c r="AQ80" s="179"/>
      <c r="AR80" s="179"/>
      <c r="AS80" s="179"/>
    </row>
    <row r="81" spans="1:71" ht="30" customHeight="1" x14ac:dyDescent="0.15">
      <c r="A81" s="35"/>
      <c r="B81" s="325"/>
      <c r="C81" s="437"/>
      <c r="D81" s="438"/>
      <c r="E81" s="439"/>
      <c r="F81" s="437"/>
      <c r="G81" s="438"/>
      <c r="H81" s="438"/>
      <c r="I81" s="439"/>
      <c r="J81" s="449" t="s">
        <v>85</v>
      </c>
      <c r="K81" s="450"/>
      <c r="L81" s="451"/>
      <c r="M81" s="452"/>
      <c r="N81" s="453"/>
      <c r="O81" s="453"/>
      <c r="P81" s="453"/>
      <c r="Q81" s="453"/>
      <c r="R81" s="453"/>
      <c r="S81" s="453"/>
      <c r="T81" s="453"/>
      <c r="U81" s="453"/>
      <c r="V81" s="453"/>
      <c r="W81" s="453"/>
      <c r="X81" s="453"/>
      <c r="Y81" s="453"/>
      <c r="Z81" s="453"/>
      <c r="AA81" s="453"/>
      <c r="AB81" s="453"/>
      <c r="AC81" s="453"/>
      <c r="AD81" s="453"/>
      <c r="AE81" s="453"/>
      <c r="AF81" s="453"/>
      <c r="AG81" s="453"/>
      <c r="AH81" s="453"/>
      <c r="AI81" s="453"/>
      <c r="AJ81" s="453"/>
      <c r="AK81" s="453"/>
      <c r="AL81" s="453"/>
      <c r="AM81" s="454"/>
      <c r="AN81" s="121"/>
      <c r="AO81" s="176"/>
      <c r="AP81" s="176"/>
      <c r="AQ81" s="179"/>
      <c r="AR81" s="179"/>
      <c r="AS81" s="179"/>
    </row>
    <row r="82" spans="1:71" ht="30" customHeight="1" x14ac:dyDescent="0.15">
      <c r="A82" s="35"/>
      <c r="B82" s="325"/>
      <c r="C82" s="440"/>
      <c r="D82" s="441"/>
      <c r="E82" s="442"/>
      <c r="F82" s="440"/>
      <c r="G82" s="441"/>
      <c r="H82" s="441"/>
      <c r="I82" s="442"/>
      <c r="J82" s="455" t="s">
        <v>82</v>
      </c>
      <c r="K82" s="456"/>
      <c r="L82" s="457"/>
      <c r="M82" s="469"/>
      <c r="N82" s="470"/>
      <c r="O82" s="470"/>
      <c r="P82" s="470"/>
      <c r="Q82" s="470"/>
      <c r="R82" s="470"/>
      <c r="S82" s="470"/>
      <c r="T82" s="470"/>
      <c r="U82" s="470"/>
      <c r="V82" s="470"/>
      <c r="W82" s="470"/>
      <c r="X82" s="470"/>
      <c r="Y82" s="470"/>
      <c r="Z82" s="470"/>
      <c r="AA82" s="470"/>
      <c r="AB82" s="470"/>
      <c r="AC82" s="470"/>
      <c r="AD82" s="470"/>
      <c r="AE82" s="470"/>
      <c r="AF82" s="470"/>
      <c r="AG82" s="470"/>
      <c r="AH82" s="470"/>
      <c r="AI82" s="470"/>
      <c r="AJ82" s="470"/>
      <c r="AK82" s="470"/>
      <c r="AL82" s="470"/>
      <c r="AM82" s="471"/>
      <c r="AN82" s="121"/>
      <c r="AO82" s="176"/>
      <c r="AP82" s="176"/>
      <c r="AQ82" s="179"/>
      <c r="AR82" s="179"/>
      <c r="AS82" s="179"/>
    </row>
    <row r="83" spans="1:71" ht="30" customHeight="1" x14ac:dyDescent="0.15">
      <c r="A83" s="35"/>
      <c r="B83" s="325"/>
      <c r="C83" s="434" t="s">
        <v>56</v>
      </c>
      <c r="D83" s="435"/>
      <c r="E83" s="436"/>
      <c r="F83" s="431" t="s">
        <v>53</v>
      </c>
      <c r="G83" s="432"/>
      <c r="H83" s="432"/>
      <c r="I83" s="433"/>
      <c r="J83" s="431" t="s">
        <v>55</v>
      </c>
      <c r="K83" s="432"/>
      <c r="L83" s="433"/>
      <c r="M83" s="461"/>
      <c r="N83" s="461"/>
      <c r="O83" s="461"/>
      <c r="P83" s="461"/>
      <c r="Q83" s="461"/>
      <c r="R83" s="461"/>
      <c r="S83" s="461"/>
      <c r="T83" s="461"/>
      <c r="U83" s="461"/>
      <c r="V83" s="461"/>
      <c r="W83" s="461"/>
      <c r="X83" s="461"/>
      <c r="Y83" s="461"/>
      <c r="Z83" s="461"/>
      <c r="AA83" s="461"/>
      <c r="AB83" s="461"/>
      <c r="AC83" s="461"/>
      <c r="AD83" s="461"/>
      <c r="AE83" s="461"/>
      <c r="AF83" s="461"/>
      <c r="AG83" s="461"/>
      <c r="AH83" s="461"/>
      <c r="AI83" s="461"/>
      <c r="AJ83" s="461"/>
      <c r="AK83" s="461"/>
      <c r="AL83" s="461"/>
      <c r="AM83" s="462"/>
      <c r="AN83" s="121"/>
      <c r="AO83" s="183"/>
      <c r="AP83" s="183"/>
      <c r="AQ83" s="184"/>
      <c r="AR83" s="184"/>
      <c r="AS83" s="184"/>
    </row>
    <row r="84" spans="1:71" ht="30" customHeight="1" thickBot="1" x14ac:dyDescent="0.2">
      <c r="A84" s="35"/>
      <c r="B84" s="326"/>
      <c r="C84" s="458"/>
      <c r="D84" s="459"/>
      <c r="E84" s="460"/>
      <c r="F84" s="463" t="s">
        <v>54</v>
      </c>
      <c r="G84" s="464"/>
      <c r="H84" s="464"/>
      <c r="I84" s="465"/>
      <c r="J84" s="463" t="s">
        <v>50</v>
      </c>
      <c r="K84" s="464"/>
      <c r="L84" s="465"/>
      <c r="M84" s="466"/>
      <c r="N84" s="467"/>
      <c r="O84" s="467"/>
      <c r="P84" s="467"/>
      <c r="Q84" s="467"/>
      <c r="R84" s="467"/>
      <c r="S84" s="467"/>
      <c r="T84" s="467"/>
      <c r="U84" s="467"/>
      <c r="V84" s="467"/>
      <c r="W84" s="467"/>
      <c r="X84" s="467"/>
      <c r="Y84" s="467"/>
      <c r="Z84" s="467"/>
      <c r="AA84" s="467"/>
      <c r="AB84" s="467"/>
      <c r="AC84" s="467"/>
      <c r="AD84" s="467"/>
      <c r="AE84" s="467"/>
      <c r="AF84" s="467"/>
      <c r="AG84" s="467"/>
      <c r="AH84" s="467"/>
      <c r="AI84" s="467"/>
      <c r="AJ84" s="467"/>
      <c r="AK84" s="467"/>
      <c r="AL84" s="467"/>
      <c r="AM84" s="468"/>
      <c r="AN84" s="121"/>
      <c r="AO84" s="183"/>
      <c r="AP84" s="183"/>
      <c r="AQ84" s="184"/>
      <c r="AR84" s="184"/>
      <c r="AS84" s="184"/>
    </row>
    <row r="85" spans="1:71" ht="25.5" customHeight="1" x14ac:dyDescent="0.15">
      <c r="A85" s="35"/>
      <c r="B85" s="372" t="s">
        <v>32</v>
      </c>
      <c r="C85" s="485" t="s">
        <v>48</v>
      </c>
      <c r="D85" s="486"/>
      <c r="E85" s="486"/>
      <c r="F85" s="486"/>
      <c r="G85" s="486"/>
      <c r="H85" s="486"/>
      <c r="I85" s="486"/>
      <c r="J85" s="486"/>
      <c r="K85" s="486"/>
      <c r="L85" s="487"/>
      <c r="M85" s="586" t="s">
        <v>69</v>
      </c>
      <c r="N85" s="587"/>
      <c r="O85" s="587"/>
      <c r="P85" s="587"/>
      <c r="Q85" s="587"/>
      <c r="R85" s="587"/>
      <c r="S85" s="587"/>
      <c r="T85" s="587"/>
      <c r="U85" s="587"/>
      <c r="V85" s="587"/>
      <c r="W85" s="587"/>
      <c r="X85" s="587"/>
      <c r="Y85" s="587"/>
      <c r="Z85" s="588"/>
      <c r="AA85" s="518" t="s">
        <v>227</v>
      </c>
      <c r="AB85" s="519"/>
      <c r="AC85" s="519"/>
      <c r="AD85" s="519"/>
      <c r="AE85" s="519"/>
      <c r="AF85" s="519"/>
      <c r="AG85" s="519"/>
      <c r="AH85" s="519"/>
      <c r="AI85" s="519"/>
      <c r="AJ85" s="519"/>
      <c r="AK85" s="519"/>
      <c r="AL85" s="519"/>
      <c r="AM85" s="520"/>
      <c r="AN85" s="122"/>
      <c r="AO85" s="183"/>
      <c r="AP85" s="183"/>
      <c r="AQ85" s="184"/>
      <c r="AR85" s="184"/>
      <c r="AS85" s="184"/>
    </row>
    <row r="86" spans="1:71" ht="25.5" customHeight="1" x14ac:dyDescent="0.15">
      <c r="A86" s="35"/>
      <c r="B86" s="325"/>
      <c r="C86" s="488"/>
      <c r="D86" s="489"/>
      <c r="E86" s="489"/>
      <c r="F86" s="489"/>
      <c r="G86" s="489"/>
      <c r="H86" s="489"/>
      <c r="I86" s="489"/>
      <c r="J86" s="489"/>
      <c r="K86" s="489"/>
      <c r="L86" s="490"/>
      <c r="M86" s="31">
        <v>1</v>
      </c>
      <c r="N86" s="521" t="s">
        <v>21</v>
      </c>
      <c r="O86" s="522"/>
      <c r="P86" s="522"/>
      <c r="Q86" s="522"/>
      <c r="R86" s="522"/>
      <c r="S86" s="522"/>
      <c r="T86" s="522"/>
      <c r="U86" s="522"/>
      <c r="V86" s="522"/>
      <c r="W86" s="522"/>
      <c r="X86" s="522"/>
      <c r="Y86" s="522"/>
      <c r="Z86" s="523"/>
      <c r="AA86" s="500" t="s">
        <v>204</v>
      </c>
      <c r="AB86" s="501"/>
      <c r="AC86" s="501"/>
      <c r="AD86" s="501"/>
      <c r="AE86" s="501"/>
      <c r="AF86" s="501"/>
      <c r="AG86" s="501"/>
      <c r="AH86" s="501"/>
      <c r="AI86" s="501"/>
      <c r="AJ86" s="501"/>
      <c r="AK86" s="501"/>
      <c r="AL86" s="501"/>
      <c r="AM86" s="502"/>
      <c r="AN86" s="122"/>
      <c r="AO86" s="176"/>
      <c r="AP86" s="172" t="s">
        <v>204</v>
      </c>
      <c r="AQ86" s="176" t="s">
        <v>224</v>
      </c>
      <c r="AR86" s="176" t="s">
        <v>225</v>
      </c>
      <c r="AS86" s="176" t="s">
        <v>226</v>
      </c>
    </row>
    <row r="87" spans="1:71" ht="25.5" customHeight="1" x14ac:dyDescent="0.15">
      <c r="A87" s="35"/>
      <c r="B87" s="325"/>
      <c r="C87" s="491" t="s">
        <v>121</v>
      </c>
      <c r="D87" s="492"/>
      <c r="E87" s="492"/>
      <c r="F87" s="492"/>
      <c r="G87" s="492"/>
      <c r="H87" s="492"/>
      <c r="I87" s="492"/>
      <c r="J87" s="492"/>
      <c r="K87" s="492"/>
      <c r="L87" s="493"/>
      <c r="M87" s="32">
        <v>2</v>
      </c>
      <c r="N87" s="472" t="s">
        <v>135</v>
      </c>
      <c r="O87" s="473"/>
      <c r="P87" s="473"/>
      <c r="Q87" s="473"/>
      <c r="R87" s="473"/>
      <c r="S87" s="473"/>
      <c r="T87" s="473"/>
      <c r="U87" s="473"/>
      <c r="V87" s="473"/>
      <c r="W87" s="473"/>
      <c r="X87" s="473"/>
      <c r="Y87" s="473"/>
      <c r="Z87" s="474"/>
      <c r="AA87" s="503" t="s">
        <v>204</v>
      </c>
      <c r="AB87" s="504"/>
      <c r="AC87" s="504"/>
      <c r="AD87" s="504"/>
      <c r="AE87" s="504"/>
      <c r="AF87" s="504"/>
      <c r="AG87" s="504"/>
      <c r="AH87" s="504"/>
      <c r="AI87" s="504"/>
      <c r="AJ87" s="504"/>
      <c r="AK87" s="504"/>
      <c r="AL87" s="504"/>
      <c r="AM87" s="505"/>
      <c r="AN87" s="122"/>
      <c r="AO87" s="183" t="s">
        <v>14</v>
      </c>
      <c r="AP87" s="183"/>
      <c r="AQ87" s="184"/>
      <c r="AR87" s="184"/>
      <c r="AS87" s="184"/>
    </row>
    <row r="88" spans="1:71" ht="25.5" customHeight="1" x14ac:dyDescent="0.15">
      <c r="A88" s="35"/>
      <c r="B88" s="325"/>
      <c r="C88" s="491"/>
      <c r="D88" s="492"/>
      <c r="E88" s="492"/>
      <c r="F88" s="492"/>
      <c r="G88" s="492"/>
      <c r="H88" s="492"/>
      <c r="I88" s="492"/>
      <c r="J88" s="492"/>
      <c r="K88" s="492"/>
      <c r="L88" s="493"/>
      <c r="M88" s="32">
        <v>3</v>
      </c>
      <c r="N88" s="475" t="s">
        <v>24</v>
      </c>
      <c r="O88" s="476"/>
      <c r="P88" s="476"/>
      <c r="Q88" s="476"/>
      <c r="R88" s="476"/>
      <c r="S88" s="476"/>
      <c r="T88" s="476"/>
      <c r="U88" s="476"/>
      <c r="V88" s="476"/>
      <c r="W88" s="476"/>
      <c r="X88" s="476"/>
      <c r="Y88" s="476"/>
      <c r="Z88" s="477"/>
      <c r="AA88" s="506" t="s">
        <v>204</v>
      </c>
      <c r="AB88" s="507"/>
      <c r="AC88" s="507"/>
      <c r="AD88" s="507"/>
      <c r="AE88" s="507"/>
      <c r="AF88" s="507"/>
      <c r="AG88" s="507"/>
      <c r="AH88" s="507"/>
      <c r="AI88" s="507"/>
      <c r="AJ88" s="507"/>
      <c r="AK88" s="507"/>
      <c r="AL88" s="507"/>
      <c r="AM88" s="508"/>
      <c r="AN88" s="122"/>
      <c r="AO88" s="183"/>
      <c r="AP88" s="183"/>
      <c r="AQ88" s="184"/>
      <c r="AR88" s="184"/>
      <c r="AS88" s="184"/>
      <c r="BS88" s="126"/>
    </row>
    <row r="89" spans="1:71" ht="25.5" customHeight="1" x14ac:dyDescent="0.15">
      <c r="A89" s="35"/>
      <c r="B89" s="325"/>
      <c r="C89" s="491"/>
      <c r="D89" s="492"/>
      <c r="E89" s="492"/>
      <c r="F89" s="492"/>
      <c r="G89" s="492"/>
      <c r="H89" s="492"/>
      <c r="I89" s="492"/>
      <c r="J89" s="492"/>
      <c r="K89" s="492"/>
      <c r="L89" s="493"/>
      <c r="M89" s="271" t="s">
        <v>71</v>
      </c>
      <c r="N89" s="272"/>
      <c r="O89" s="272"/>
      <c r="P89" s="272"/>
      <c r="Q89" s="272"/>
      <c r="R89" s="272"/>
      <c r="S89" s="272"/>
      <c r="T89" s="272"/>
      <c r="U89" s="272"/>
      <c r="V89" s="272"/>
      <c r="W89" s="272"/>
      <c r="X89" s="272"/>
      <c r="Y89" s="272"/>
      <c r="Z89" s="478"/>
      <c r="AA89" s="479" t="s">
        <v>227</v>
      </c>
      <c r="AB89" s="480"/>
      <c r="AC89" s="480"/>
      <c r="AD89" s="480"/>
      <c r="AE89" s="480"/>
      <c r="AF89" s="480"/>
      <c r="AG89" s="480"/>
      <c r="AH89" s="480"/>
      <c r="AI89" s="480"/>
      <c r="AJ89" s="480"/>
      <c r="AK89" s="480"/>
      <c r="AL89" s="480"/>
      <c r="AM89" s="481"/>
      <c r="AN89" s="122"/>
      <c r="AO89" s="183"/>
      <c r="AP89" s="183"/>
      <c r="AQ89" s="184"/>
      <c r="AR89" s="184"/>
      <c r="AS89" s="184"/>
      <c r="BS89" s="126"/>
    </row>
    <row r="90" spans="1:71" ht="25.5" customHeight="1" x14ac:dyDescent="0.15">
      <c r="A90" s="35"/>
      <c r="B90" s="325"/>
      <c r="C90" s="491"/>
      <c r="D90" s="492"/>
      <c r="E90" s="492"/>
      <c r="F90" s="492"/>
      <c r="G90" s="492"/>
      <c r="H90" s="492"/>
      <c r="I90" s="492"/>
      <c r="J90" s="492"/>
      <c r="K90" s="492"/>
      <c r="L90" s="493"/>
      <c r="M90" s="32">
        <v>4</v>
      </c>
      <c r="N90" s="482" t="s">
        <v>347</v>
      </c>
      <c r="O90" s="483"/>
      <c r="P90" s="483"/>
      <c r="Q90" s="483"/>
      <c r="R90" s="483"/>
      <c r="S90" s="483"/>
      <c r="T90" s="483"/>
      <c r="U90" s="483"/>
      <c r="V90" s="483"/>
      <c r="W90" s="483"/>
      <c r="X90" s="483"/>
      <c r="Y90" s="483"/>
      <c r="Z90" s="484"/>
      <c r="AA90" s="500" t="s">
        <v>499</v>
      </c>
      <c r="AB90" s="501"/>
      <c r="AC90" s="501"/>
      <c r="AD90" s="501"/>
      <c r="AE90" s="501"/>
      <c r="AF90" s="501"/>
      <c r="AG90" s="501"/>
      <c r="AH90" s="501"/>
      <c r="AI90" s="501"/>
      <c r="AJ90" s="501"/>
      <c r="AK90" s="501"/>
      <c r="AL90" s="501"/>
      <c r="AM90" s="502"/>
      <c r="AN90" s="122"/>
      <c r="AO90" s="183"/>
      <c r="AP90" s="183"/>
      <c r="AQ90" s="184"/>
      <c r="AR90" s="184"/>
      <c r="AS90" s="184"/>
      <c r="BS90" s="126"/>
    </row>
    <row r="91" spans="1:71" ht="25.5" customHeight="1" x14ac:dyDescent="0.15">
      <c r="A91" s="35"/>
      <c r="B91" s="325"/>
      <c r="C91" s="491"/>
      <c r="D91" s="492"/>
      <c r="E91" s="492"/>
      <c r="F91" s="492"/>
      <c r="G91" s="492"/>
      <c r="H91" s="492"/>
      <c r="I91" s="492"/>
      <c r="J91" s="492"/>
      <c r="K91" s="492"/>
      <c r="L91" s="493"/>
      <c r="M91" s="32">
        <v>5</v>
      </c>
      <c r="N91" s="497" t="s">
        <v>347</v>
      </c>
      <c r="O91" s="498"/>
      <c r="P91" s="498"/>
      <c r="Q91" s="498"/>
      <c r="R91" s="498"/>
      <c r="S91" s="498"/>
      <c r="T91" s="498"/>
      <c r="U91" s="498"/>
      <c r="V91" s="498"/>
      <c r="W91" s="498"/>
      <c r="X91" s="498"/>
      <c r="Y91" s="498"/>
      <c r="Z91" s="499"/>
      <c r="AA91" s="503" t="s">
        <v>499</v>
      </c>
      <c r="AB91" s="504"/>
      <c r="AC91" s="504"/>
      <c r="AD91" s="504"/>
      <c r="AE91" s="504"/>
      <c r="AF91" s="504"/>
      <c r="AG91" s="504"/>
      <c r="AH91" s="504"/>
      <c r="AI91" s="504"/>
      <c r="AJ91" s="504"/>
      <c r="AK91" s="504"/>
      <c r="AL91" s="504"/>
      <c r="AM91" s="505"/>
      <c r="AN91" s="122"/>
      <c r="AO91" s="183"/>
      <c r="AP91" s="183"/>
      <c r="AQ91" s="184"/>
      <c r="AR91" s="184"/>
      <c r="AS91" s="184"/>
      <c r="BS91" s="126"/>
    </row>
    <row r="92" spans="1:71" ht="25.5" customHeight="1" x14ac:dyDescent="0.15">
      <c r="A92" s="35"/>
      <c r="B92" s="325"/>
      <c r="C92" s="491"/>
      <c r="D92" s="492"/>
      <c r="E92" s="492"/>
      <c r="F92" s="492"/>
      <c r="G92" s="492"/>
      <c r="H92" s="492"/>
      <c r="I92" s="492"/>
      <c r="J92" s="492"/>
      <c r="K92" s="492"/>
      <c r="L92" s="493"/>
      <c r="M92" s="32">
        <v>6</v>
      </c>
      <c r="N92" s="497" t="s">
        <v>347</v>
      </c>
      <c r="O92" s="498"/>
      <c r="P92" s="498"/>
      <c r="Q92" s="498"/>
      <c r="R92" s="498"/>
      <c r="S92" s="498"/>
      <c r="T92" s="498"/>
      <c r="U92" s="498"/>
      <c r="V92" s="498"/>
      <c r="W92" s="498"/>
      <c r="X92" s="498"/>
      <c r="Y92" s="498"/>
      <c r="Z92" s="499"/>
      <c r="AA92" s="503" t="s">
        <v>499</v>
      </c>
      <c r="AB92" s="504"/>
      <c r="AC92" s="504"/>
      <c r="AD92" s="504"/>
      <c r="AE92" s="504"/>
      <c r="AF92" s="504"/>
      <c r="AG92" s="504"/>
      <c r="AH92" s="504"/>
      <c r="AI92" s="504"/>
      <c r="AJ92" s="504"/>
      <c r="AK92" s="504"/>
      <c r="AL92" s="504"/>
      <c r="AM92" s="505"/>
      <c r="AN92" s="122"/>
      <c r="AO92" s="183"/>
      <c r="AP92" s="183"/>
      <c r="AQ92" s="184"/>
      <c r="AR92" s="184"/>
      <c r="AS92" s="184"/>
      <c r="BS92" s="126"/>
    </row>
    <row r="93" spans="1:71" ht="25.5" customHeight="1" x14ac:dyDescent="0.15">
      <c r="A93" s="35"/>
      <c r="B93" s="325"/>
      <c r="C93" s="491"/>
      <c r="D93" s="492"/>
      <c r="E93" s="492"/>
      <c r="F93" s="492"/>
      <c r="G93" s="492"/>
      <c r="H93" s="492"/>
      <c r="I93" s="492"/>
      <c r="J93" s="492"/>
      <c r="K93" s="492"/>
      <c r="L93" s="493"/>
      <c r="M93" s="32">
        <v>7</v>
      </c>
      <c r="N93" s="497" t="s">
        <v>347</v>
      </c>
      <c r="O93" s="498"/>
      <c r="P93" s="498"/>
      <c r="Q93" s="498"/>
      <c r="R93" s="498"/>
      <c r="S93" s="498"/>
      <c r="T93" s="498"/>
      <c r="U93" s="498"/>
      <c r="V93" s="498"/>
      <c r="W93" s="498"/>
      <c r="X93" s="498"/>
      <c r="Y93" s="498"/>
      <c r="Z93" s="499"/>
      <c r="AA93" s="503" t="s">
        <v>204</v>
      </c>
      <c r="AB93" s="504"/>
      <c r="AC93" s="504"/>
      <c r="AD93" s="504"/>
      <c r="AE93" s="504"/>
      <c r="AF93" s="504"/>
      <c r="AG93" s="504"/>
      <c r="AH93" s="504"/>
      <c r="AI93" s="504"/>
      <c r="AJ93" s="504"/>
      <c r="AK93" s="504"/>
      <c r="AL93" s="504"/>
      <c r="AM93" s="505"/>
      <c r="AN93" s="122"/>
      <c r="AO93" s="183"/>
      <c r="AP93" s="183"/>
      <c r="AQ93" s="184"/>
      <c r="AR93" s="184"/>
      <c r="AS93" s="184"/>
      <c r="BS93" s="126"/>
    </row>
    <row r="94" spans="1:71" ht="25.5" customHeight="1" x14ac:dyDescent="0.15">
      <c r="A94" s="35"/>
      <c r="B94" s="325"/>
      <c r="C94" s="491"/>
      <c r="D94" s="492"/>
      <c r="E94" s="492"/>
      <c r="F94" s="492"/>
      <c r="G94" s="492"/>
      <c r="H94" s="492"/>
      <c r="I94" s="492"/>
      <c r="J94" s="492"/>
      <c r="K94" s="492"/>
      <c r="L94" s="493"/>
      <c r="M94" s="32">
        <v>8</v>
      </c>
      <c r="N94" s="497" t="s">
        <v>347</v>
      </c>
      <c r="O94" s="498"/>
      <c r="P94" s="498"/>
      <c r="Q94" s="498"/>
      <c r="R94" s="498"/>
      <c r="S94" s="498"/>
      <c r="T94" s="498"/>
      <c r="U94" s="498"/>
      <c r="V94" s="498"/>
      <c r="W94" s="498"/>
      <c r="X94" s="498"/>
      <c r="Y94" s="498"/>
      <c r="Z94" s="499"/>
      <c r="AA94" s="503" t="s">
        <v>499</v>
      </c>
      <c r="AB94" s="504"/>
      <c r="AC94" s="504"/>
      <c r="AD94" s="504"/>
      <c r="AE94" s="504"/>
      <c r="AF94" s="504"/>
      <c r="AG94" s="504"/>
      <c r="AH94" s="504"/>
      <c r="AI94" s="504"/>
      <c r="AJ94" s="504"/>
      <c r="AK94" s="504"/>
      <c r="AL94" s="504"/>
      <c r="AM94" s="505"/>
      <c r="AN94" s="122"/>
      <c r="AO94" s="183"/>
      <c r="AP94" s="183"/>
      <c r="AQ94" s="184"/>
      <c r="AR94" s="184"/>
      <c r="AS94" s="184"/>
    </row>
    <row r="95" spans="1:71" ht="25.5" customHeight="1" thickBot="1" x14ac:dyDescent="0.2">
      <c r="A95" s="35"/>
      <c r="B95" s="325"/>
      <c r="C95" s="494"/>
      <c r="D95" s="495"/>
      <c r="E95" s="495"/>
      <c r="F95" s="495"/>
      <c r="G95" s="495"/>
      <c r="H95" s="495"/>
      <c r="I95" s="495"/>
      <c r="J95" s="495"/>
      <c r="K95" s="495"/>
      <c r="L95" s="496"/>
      <c r="M95" s="33">
        <v>9</v>
      </c>
      <c r="N95" s="509" t="s">
        <v>347</v>
      </c>
      <c r="O95" s="510"/>
      <c r="P95" s="510"/>
      <c r="Q95" s="510"/>
      <c r="R95" s="510"/>
      <c r="S95" s="510"/>
      <c r="T95" s="510"/>
      <c r="U95" s="510"/>
      <c r="V95" s="510"/>
      <c r="W95" s="510"/>
      <c r="X95" s="510"/>
      <c r="Y95" s="510"/>
      <c r="Z95" s="511"/>
      <c r="AA95" s="506" t="s">
        <v>499</v>
      </c>
      <c r="AB95" s="507"/>
      <c r="AC95" s="507"/>
      <c r="AD95" s="507"/>
      <c r="AE95" s="507"/>
      <c r="AF95" s="507"/>
      <c r="AG95" s="507"/>
      <c r="AH95" s="507"/>
      <c r="AI95" s="507"/>
      <c r="AJ95" s="507"/>
      <c r="AK95" s="507"/>
      <c r="AL95" s="507"/>
      <c r="AM95" s="508"/>
      <c r="AN95" s="122"/>
      <c r="AO95" s="183"/>
      <c r="AP95" s="183"/>
      <c r="AQ95" s="184"/>
      <c r="AR95" s="184"/>
      <c r="AS95" s="184"/>
    </row>
    <row r="96" spans="1:71" ht="39.950000000000003" customHeight="1" x14ac:dyDescent="0.2">
      <c r="A96" s="35"/>
      <c r="B96" s="372" t="s">
        <v>310</v>
      </c>
      <c r="C96" s="538" t="s">
        <v>111</v>
      </c>
      <c r="D96" s="539"/>
      <c r="E96" s="540"/>
      <c r="F96" s="526" t="s">
        <v>104</v>
      </c>
      <c r="G96" s="527"/>
      <c r="H96" s="527"/>
      <c r="I96" s="527"/>
      <c r="J96" s="527"/>
      <c r="K96" s="527"/>
      <c r="L96" s="528"/>
      <c r="M96" s="390"/>
      <c r="N96" s="391"/>
      <c r="O96" s="391"/>
      <c r="P96" s="391"/>
      <c r="Q96" s="391"/>
      <c r="R96" s="391"/>
      <c r="S96" s="391"/>
      <c r="T96" s="391"/>
      <c r="U96" s="391"/>
      <c r="V96" s="391"/>
      <c r="W96" s="391"/>
      <c r="X96" s="391"/>
      <c r="Y96" s="391"/>
      <c r="Z96" s="391"/>
      <c r="AA96" s="391"/>
      <c r="AB96" s="391"/>
      <c r="AC96" s="391"/>
      <c r="AD96" s="391"/>
      <c r="AE96" s="391"/>
      <c r="AF96" s="391"/>
      <c r="AG96" s="391"/>
      <c r="AH96" s="391"/>
      <c r="AI96" s="391"/>
      <c r="AJ96" s="391"/>
      <c r="AK96" s="391"/>
      <c r="AL96" s="391"/>
      <c r="AM96" s="392"/>
      <c r="AN96" s="117"/>
      <c r="AO96" s="176"/>
      <c r="AP96" s="176"/>
      <c r="AQ96" s="179"/>
      <c r="AR96" s="179"/>
      <c r="AS96" s="179"/>
    </row>
    <row r="97" spans="1:45" ht="60" customHeight="1" x14ac:dyDescent="0.15">
      <c r="A97" s="35"/>
      <c r="B97" s="325"/>
      <c r="C97" s="541"/>
      <c r="D97" s="542"/>
      <c r="E97" s="543"/>
      <c r="F97" s="398" t="s">
        <v>105</v>
      </c>
      <c r="G97" s="398"/>
      <c r="H97" s="398"/>
      <c r="I97" s="398"/>
      <c r="J97" s="398"/>
      <c r="K97" s="398"/>
      <c r="L97" s="399"/>
      <c r="M97" s="544"/>
      <c r="N97" s="545"/>
      <c r="O97" s="545"/>
      <c r="P97" s="545"/>
      <c r="Q97" s="545"/>
      <c r="R97" s="545"/>
      <c r="S97" s="545"/>
      <c r="T97" s="545"/>
      <c r="U97" s="545"/>
      <c r="V97" s="545"/>
      <c r="W97" s="545"/>
      <c r="X97" s="545"/>
      <c r="Y97" s="545"/>
      <c r="Z97" s="545"/>
      <c r="AA97" s="545"/>
      <c r="AB97" s="545"/>
      <c r="AC97" s="545"/>
      <c r="AD97" s="545"/>
      <c r="AE97" s="545"/>
      <c r="AF97" s="545"/>
      <c r="AG97" s="545"/>
      <c r="AH97" s="545"/>
      <c r="AI97" s="545"/>
      <c r="AJ97" s="545"/>
      <c r="AK97" s="545"/>
      <c r="AL97" s="545"/>
      <c r="AM97" s="546"/>
      <c r="AN97" s="117"/>
      <c r="AO97" s="176"/>
      <c r="AP97" s="176"/>
      <c r="AQ97" s="179"/>
      <c r="AR97" s="179"/>
      <c r="AS97" s="179"/>
    </row>
    <row r="98" spans="1:45" ht="27.75" customHeight="1" x14ac:dyDescent="0.2">
      <c r="A98" s="35"/>
      <c r="B98" s="325"/>
      <c r="C98" s="547" t="s">
        <v>311</v>
      </c>
      <c r="D98" s="548"/>
      <c r="E98" s="549"/>
      <c r="F98" s="530" t="s">
        <v>13</v>
      </c>
      <c r="G98" s="530"/>
      <c r="H98" s="530"/>
      <c r="I98" s="530"/>
      <c r="J98" s="530"/>
      <c r="K98" s="530"/>
      <c r="L98" s="531"/>
      <c r="M98" s="532"/>
      <c r="N98" s="360"/>
      <c r="O98" s="360"/>
      <c r="P98" s="360"/>
      <c r="Q98" s="360"/>
      <c r="R98" s="360"/>
      <c r="S98" s="360"/>
      <c r="T98" s="360"/>
      <c r="U98" s="360"/>
      <c r="V98" s="360"/>
      <c r="W98" s="360"/>
      <c r="X98" s="360"/>
      <c r="Y98" s="360"/>
      <c r="Z98" s="360"/>
      <c r="AA98" s="360"/>
      <c r="AB98" s="360"/>
      <c r="AC98" s="360"/>
      <c r="AD98" s="360"/>
      <c r="AE98" s="360"/>
      <c r="AF98" s="360"/>
      <c r="AG98" s="360"/>
      <c r="AH98" s="360"/>
      <c r="AI98" s="360"/>
      <c r="AJ98" s="360"/>
      <c r="AK98" s="360"/>
      <c r="AL98" s="360"/>
      <c r="AM98" s="361"/>
      <c r="AN98" s="117"/>
      <c r="AO98" s="176"/>
      <c r="AP98" s="176"/>
      <c r="AQ98" s="179"/>
      <c r="AR98" s="179"/>
      <c r="AS98" s="179"/>
    </row>
    <row r="99" spans="1:45" ht="71.25" customHeight="1" x14ac:dyDescent="0.15">
      <c r="A99" s="35"/>
      <c r="B99" s="325"/>
      <c r="C99" s="550"/>
      <c r="D99" s="551"/>
      <c r="E99" s="552"/>
      <c r="F99" s="398" t="s">
        <v>107</v>
      </c>
      <c r="G99" s="398"/>
      <c r="H99" s="398"/>
      <c r="I99" s="398"/>
      <c r="J99" s="398"/>
      <c r="K99" s="398"/>
      <c r="L99" s="399"/>
      <c r="M99" s="394"/>
      <c r="N99" s="395"/>
      <c r="O99" s="395"/>
      <c r="P99" s="395"/>
      <c r="Q99" s="395"/>
      <c r="R99" s="395"/>
      <c r="S99" s="395"/>
      <c r="T99" s="395"/>
      <c r="U99" s="395"/>
      <c r="V99" s="395"/>
      <c r="W99" s="395"/>
      <c r="X99" s="395"/>
      <c r="Y99" s="395"/>
      <c r="Z99" s="395"/>
      <c r="AA99" s="395"/>
      <c r="AB99" s="395"/>
      <c r="AC99" s="395"/>
      <c r="AD99" s="395"/>
      <c r="AE99" s="395"/>
      <c r="AF99" s="395"/>
      <c r="AG99" s="395"/>
      <c r="AH99" s="395"/>
      <c r="AI99" s="395"/>
      <c r="AJ99" s="395"/>
      <c r="AK99" s="395"/>
      <c r="AL99" s="395"/>
      <c r="AM99" s="396"/>
      <c r="AN99" s="117"/>
      <c r="AO99" s="176"/>
      <c r="AP99" s="176"/>
      <c r="AQ99" s="179"/>
      <c r="AR99" s="179"/>
      <c r="AS99" s="179"/>
    </row>
    <row r="100" spans="1:45" ht="39.950000000000003" customHeight="1" x14ac:dyDescent="0.15">
      <c r="A100" s="35"/>
      <c r="B100" s="325"/>
      <c r="C100" s="550"/>
      <c r="D100" s="551"/>
      <c r="E100" s="552"/>
      <c r="F100" s="533" t="s">
        <v>38</v>
      </c>
      <c r="G100" s="533"/>
      <c r="H100" s="533"/>
      <c r="I100" s="533"/>
      <c r="J100" s="533"/>
      <c r="K100" s="533"/>
      <c r="L100" s="534"/>
      <c r="M100" s="535"/>
      <c r="N100" s="536"/>
      <c r="O100" s="536"/>
      <c r="P100" s="536"/>
      <c r="Q100" s="536"/>
      <c r="R100" s="536"/>
      <c r="S100" s="536"/>
      <c r="T100" s="536"/>
      <c r="U100" s="536"/>
      <c r="V100" s="536"/>
      <c r="W100" s="536"/>
      <c r="X100" s="536"/>
      <c r="Y100" s="536"/>
      <c r="Z100" s="536"/>
      <c r="AA100" s="536"/>
      <c r="AB100" s="536"/>
      <c r="AC100" s="536"/>
      <c r="AD100" s="536"/>
      <c r="AE100" s="536"/>
      <c r="AF100" s="536"/>
      <c r="AG100" s="536"/>
      <c r="AH100" s="536"/>
      <c r="AI100" s="536"/>
      <c r="AJ100" s="536"/>
      <c r="AK100" s="536"/>
      <c r="AL100" s="536"/>
      <c r="AM100" s="537"/>
      <c r="AN100" s="117"/>
      <c r="AO100" s="176"/>
      <c r="AP100" s="176"/>
      <c r="AQ100" s="179"/>
      <c r="AR100" s="179"/>
      <c r="AS100" s="179"/>
    </row>
    <row r="101" spans="1:45" ht="60" customHeight="1" x14ac:dyDescent="0.15">
      <c r="A101" s="35"/>
      <c r="B101" s="325"/>
      <c r="C101" s="550"/>
      <c r="D101" s="551"/>
      <c r="E101" s="552"/>
      <c r="F101" s="398" t="s">
        <v>106</v>
      </c>
      <c r="G101" s="398"/>
      <c r="H101" s="398"/>
      <c r="I101" s="398"/>
      <c r="J101" s="398"/>
      <c r="K101" s="398"/>
      <c r="L101" s="399"/>
      <c r="M101" s="394"/>
      <c r="N101" s="395"/>
      <c r="O101" s="395"/>
      <c r="P101" s="395"/>
      <c r="Q101" s="395"/>
      <c r="R101" s="395"/>
      <c r="S101" s="395"/>
      <c r="T101" s="395"/>
      <c r="U101" s="395"/>
      <c r="V101" s="395"/>
      <c r="W101" s="395"/>
      <c r="X101" s="395"/>
      <c r="Y101" s="395"/>
      <c r="Z101" s="395"/>
      <c r="AA101" s="395"/>
      <c r="AB101" s="395"/>
      <c r="AC101" s="395"/>
      <c r="AD101" s="395"/>
      <c r="AE101" s="395"/>
      <c r="AF101" s="395"/>
      <c r="AG101" s="395"/>
      <c r="AH101" s="395"/>
      <c r="AI101" s="395"/>
      <c r="AJ101" s="395"/>
      <c r="AK101" s="395"/>
      <c r="AL101" s="395"/>
      <c r="AM101" s="396"/>
      <c r="AN101" s="117"/>
      <c r="AO101" s="176"/>
      <c r="AP101" s="176"/>
      <c r="AQ101" s="179"/>
      <c r="AR101" s="179"/>
      <c r="AS101" s="179"/>
    </row>
    <row r="102" spans="1:45" ht="39.950000000000003" customHeight="1" x14ac:dyDescent="0.2">
      <c r="A102" s="35"/>
      <c r="B102" s="325"/>
      <c r="C102" s="550"/>
      <c r="D102" s="551"/>
      <c r="E102" s="552"/>
      <c r="F102" s="556" t="s">
        <v>35</v>
      </c>
      <c r="G102" s="557"/>
      <c r="H102" s="557"/>
      <c r="I102" s="557"/>
      <c r="J102" s="557"/>
      <c r="K102" s="557"/>
      <c r="L102" s="558"/>
      <c r="M102" s="535"/>
      <c r="N102" s="536"/>
      <c r="O102" s="536"/>
      <c r="P102" s="536"/>
      <c r="Q102" s="536"/>
      <c r="R102" s="536"/>
      <c r="S102" s="536"/>
      <c r="T102" s="536"/>
      <c r="U102" s="536"/>
      <c r="V102" s="536"/>
      <c r="W102" s="536"/>
      <c r="X102" s="536"/>
      <c r="Y102" s="536"/>
      <c r="Z102" s="536"/>
      <c r="AA102" s="536"/>
      <c r="AB102" s="536"/>
      <c r="AC102" s="536"/>
      <c r="AD102" s="536"/>
      <c r="AE102" s="536"/>
      <c r="AF102" s="536"/>
      <c r="AG102" s="536"/>
      <c r="AH102" s="536"/>
      <c r="AI102" s="536"/>
      <c r="AJ102" s="536"/>
      <c r="AK102" s="536"/>
      <c r="AL102" s="536"/>
      <c r="AM102" s="537"/>
      <c r="AN102" s="117"/>
      <c r="AO102" s="176"/>
      <c r="AP102" s="176"/>
      <c r="AQ102" s="179"/>
      <c r="AR102" s="179"/>
      <c r="AS102" s="179"/>
    </row>
    <row r="103" spans="1:45" ht="60" customHeight="1" thickBot="1" x14ac:dyDescent="0.2">
      <c r="A103" s="35"/>
      <c r="B103" s="326"/>
      <c r="C103" s="553"/>
      <c r="D103" s="554"/>
      <c r="E103" s="555"/>
      <c r="F103" s="369" t="s">
        <v>99</v>
      </c>
      <c r="G103" s="370"/>
      <c r="H103" s="370"/>
      <c r="I103" s="370"/>
      <c r="J103" s="370"/>
      <c r="K103" s="370"/>
      <c r="L103" s="371"/>
      <c r="M103" s="529"/>
      <c r="N103" s="364"/>
      <c r="O103" s="364"/>
      <c r="P103" s="364"/>
      <c r="Q103" s="364"/>
      <c r="R103" s="364"/>
      <c r="S103" s="364"/>
      <c r="T103" s="364"/>
      <c r="U103" s="364"/>
      <c r="V103" s="364"/>
      <c r="W103" s="364"/>
      <c r="X103" s="364"/>
      <c r="Y103" s="364"/>
      <c r="Z103" s="364"/>
      <c r="AA103" s="364"/>
      <c r="AB103" s="364"/>
      <c r="AC103" s="364"/>
      <c r="AD103" s="364"/>
      <c r="AE103" s="364"/>
      <c r="AF103" s="364"/>
      <c r="AG103" s="364"/>
      <c r="AH103" s="364"/>
      <c r="AI103" s="364"/>
      <c r="AJ103" s="364"/>
      <c r="AK103" s="364"/>
      <c r="AL103" s="364"/>
      <c r="AM103" s="365"/>
      <c r="AN103" s="117"/>
      <c r="AO103" s="176"/>
      <c r="AP103" s="176"/>
      <c r="AQ103" s="179"/>
      <c r="AR103" s="179"/>
      <c r="AS103" s="179"/>
    </row>
    <row r="104" spans="1:45" ht="39.950000000000003" customHeight="1" x14ac:dyDescent="0.2">
      <c r="A104" s="35"/>
      <c r="B104" s="524" t="s">
        <v>313</v>
      </c>
      <c r="C104" s="526" t="s">
        <v>312</v>
      </c>
      <c r="D104" s="527"/>
      <c r="E104" s="527"/>
      <c r="F104" s="527"/>
      <c r="G104" s="527"/>
      <c r="H104" s="527"/>
      <c r="I104" s="527"/>
      <c r="J104" s="527"/>
      <c r="K104" s="527"/>
      <c r="L104" s="528"/>
      <c r="M104" s="390"/>
      <c r="N104" s="391"/>
      <c r="O104" s="391"/>
      <c r="P104" s="391"/>
      <c r="Q104" s="391"/>
      <c r="R104" s="391"/>
      <c r="S104" s="391"/>
      <c r="T104" s="391"/>
      <c r="U104" s="391"/>
      <c r="V104" s="391"/>
      <c r="W104" s="391"/>
      <c r="X104" s="391"/>
      <c r="Y104" s="391"/>
      <c r="Z104" s="391"/>
      <c r="AA104" s="391"/>
      <c r="AB104" s="391"/>
      <c r="AC104" s="391"/>
      <c r="AD104" s="391"/>
      <c r="AE104" s="391"/>
      <c r="AF104" s="391"/>
      <c r="AG104" s="391"/>
      <c r="AH104" s="391"/>
      <c r="AI104" s="391"/>
      <c r="AJ104" s="391"/>
      <c r="AK104" s="391"/>
      <c r="AL104" s="391"/>
      <c r="AM104" s="392"/>
      <c r="AN104" s="117"/>
      <c r="AO104" s="176"/>
      <c r="AP104" s="176"/>
      <c r="AQ104" s="179"/>
      <c r="AR104" s="179"/>
      <c r="AS104" s="179"/>
    </row>
    <row r="105" spans="1:45" ht="60" customHeight="1" thickBot="1" x14ac:dyDescent="0.2">
      <c r="A105" s="35"/>
      <c r="B105" s="525"/>
      <c r="C105" s="583" t="s">
        <v>100</v>
      </c>
      <c r="D105" s="584"/>
      <c r="E105" s="584"/>
      <c r="F105" s="584"/>
      <c r="G105" s="584"/>
      <c r="H105" s="584"/>
      <c r="I105" s="584"/>
      <c r="J105" s="584"/>
      <c r="K105" s="584"/>
      <c r="L105" s="585"/>
      <c r="M105" s="529"/>
      <c r="N105" s="364"/>
      <c r="O105" s="364"/>
      <c r="P105" s="364"/>
      <c r="Q105" s="364"/>
      <c r="R105" s="364"/>
      <c r="S105" s="364"/>
      <c r="T105" s="364"/>
      <c r="U105" s="364"/>
      <c r="V105" s="364"/>
      <c r="W105" s="364"/>
      <c r="X105" s="364"/>
      <c r="Y105" s="364"/>
      <c r="Z105" s="364"/>
      <c r="AA105" s="364"/>
      <c r="AB105" s="364"/>
      <c r="AC105" s="364"/>
      <c r="AD105" s="364"/>
      <c r="AE105" s="364"/>
      <c r="AF105" s="364"/>
      <c r="AG105" s="364"/>
      <c r="AH105" s="364"/>
      <c r="AI105" s="364"/>
      <c r="AJ105" s="364"/>
      <c r="AK105" s="364"/>
      <c r="AL105" s="364"/>
      <c r="AM105" s="365"/>
      <c r="AN105" s="117"/>
      <c r="AO105" s="176"/>
      <c r="AP105" s="176"/>
      <c r="AQ105" s="179"/>
      <c r="AR105" s="179"/>
      <c r="AS105" s="179"/>
    </row>
    <row r="106" spans="1:45" ht="20.100000000000001" customHeight="1" x14ac:dyDescent="0.15">
      <c r="A106" s="35"/>
      <c r="B106" s="44"/>
      <c r="C106" s="44"/>
      <c r="D106" s="44"/>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4"/>
      <c r="AN106" s="118"/>
    </row>
    <row r="107" spans="1:45" ht="20.100000000000001" customHeight="1" x14ac:dyDescent="0.15">
      <c r="A107" s="35"/>
      <c r="B107" s="44"/>
      <c r="C107" s="44"/>
      <c r="D107" s="44"/>
      <c r="E107" s="52"/>
      <c r="F107" s="52"/>
      <c r="G107" s="52"/>
      <c r="H107" s="52"/>
      <c r="I107" s="52"/>
      <c r="J107" s="52"/>
      <c r="K107" s="52"/>
      <c r="L107" s="52"/>
      <c r="M107" s="52"/>
      <c r="N107" s="52"/>
      <c r="O107" s="52"/>
      <c r="P107" s="52"/>
      <c r="Q107" s="52"/>
      <c r="R107" s="52"/>
      <c r="S107" s="52"/>
      <c r="T107" s="52"/>
      <c r="U107" s="52"/>
      <c r="V107" s="52"/>
      <c r="W107" s="52"/>
      <c r="X107" s="52"/>
      <c r="Y107" s="52"/>
      <c r="Z107" s="52"/>
      <c r="AA107" s="52"/>
      <c r="AB107" s="52"/>
      <c r="AC107" s="52"/>
      <c r="AD107" s="52"/>
      <c r="AE107" s="52"/>
      <c r="AF107" s="52"/>
      <c r="AG107" s="52"/>
      <c r="AH107" s="52"/>
      <c r="AI107" s="52"/>
      <c r="AJ107" s="52"/>
      <c r="AK107" s="52"/>
      <c r="AL107" s="52"/>
      <c r="AM107" s="44"/>
      <c r="AN107" s="44"/>
    </row>
    <row r="108" spans="1:45" ht="20.100000000000001" customHeight="1" x14ac:dyDescent="0.15">
      <c r="A108" s="35"/>
      <c r="B108" s="44"/>
      <c r="C108" s="44"/>
      <c r="D108" s="44"/>
      <c r="E108" s="52"/>
      <c r="F108" s="52"/>
      <c r="G108" s="52"/>
      <c r="H108" s="52"/>
      <c r="I108" s="52"/>
      <c r="J108" s="52"/>
      <c r="K108" s="52"/>
      <c r="L108" s="52"/>
      <c r="M108" s="52"/>
      <c r="N108" s="52"/>
      <c r="O108" s="52"/>
      <c r="P108" s="52"/>
      <c r="Q108" s="52"/>
      <c r="R108" s="52"/>
      <c r="S108" s="52"/>
      <c r="T108" s="52"/>
      <c r="U108" s="52"/>
      <c r="V108" s="52"/>
      <c r="W108" s="52"/>
      <c r="X108" s="52"/>
      <c r="Y108" s="52"/>
      <c r="Z108" s="52"/>
      <c r="AA108" s="52"/>
      <c r="AB108" s="52"/>
      <c r="AC108" s="52"/>
      <c r="AD108" s="52"/>
      <c r="AE108" s="52"/>
      <c r="AF108" s="52"/>
      <c r="AG108" s="52"/>
      <c r="AH108" s="52"/>
      <c r="AI108" s="52"/>
      <c r="AJ108" s="52"/>
      <c r="AK108" s="52"/>
      <c r="AL108" s="52"/>
      <c r="AM108" s="44"/>
      <c r="AN108" s="44"/>
    </row>
    <row r="109" spans="1:45" ht="20.100000000000001" customHeight="1" x14ac:dyDescent="0.15">
      <c r="A109" s="35"/>
      <c r="B109" s="44"/>
      <c r="C109" s="44"/>
      <c r="D109" s="44"/>
      <c r="E109" s="53"/>
      <c r="F109" s="54"/>
      <c r="G109" s="54"/>
      <c r="H109" s="54"/>
      <c r="I109" s="54"/>
      <c r="J109" s="54"/>
      <c r="K109" s="54"/>
      <c r="L109" s="54"/>
      <c r="M109" s="54"/>
      <c r="N109" s="54"/>
      <c r="O109" s="54"/>
      <c r="P109" s="54"/>
      <c r="Q109" s="54"/>
      <c r="R109" s="54"/>
      <c r="S109" s="53"/>
      <c r="T109" s="53"/>
      <c r="U109" s="53"/>
      <c r="V109" s="53"/>
      <c r="W109" s="53"/>
      <c r="X109" s="53"/>
      <c r="Y109" s="53"/>
      <c r="Z109" s="53"/>
      <c r="AA109" s="53"/>
      <c r="AB109" s="53"/>
      <c r="AC109" s="53"/>
      <c r="AD109" s="53"/>
      <c r="AE109" s="53"/>
      <c r="AF109" s="53"/>
      <c r="AG109" s="53"/>
      <c r="AH109" s="53"/>
      <c r="AI109" s="53"/>
      <c r="AJ109" s="53"/>
      <c r="AK109" s="53"/>
      <c r="AL109" s="53"/>
      <c r="AM109" s="55"/>
      <c r="AN109" s="55"/>
      <c r="AO109" s="176"/>
      <c r="AP109" s="176"/>
      <c r="AQ109" s="179"/>
      <c r="AR109" s="179"/>
      <c r="AS109" s="179"/>
    </row>
    <row r="110" spans="1:45" ht="20.100000000000001" customHeight="1" x14ac:dyDescent="0.15">
      <c r="A110" s="35"/>
      <c r="B110" s="56"/>
      <c r="C110" s="56"/>
      <c r="D110" s="56"/>
      <c r="E110" s="53"/>
      <c r="F110" s="54"/>
      <c r="G110" s="54"/>
      <c r="H110" s="54"/>
      <c r="I110" s="54"/>
      <c r="J110" s="54"/>
      <c r="K110" s="54"/>
      <c r="L110" s="54"/>
      <c r="M110" s="54"/>
      <c r="N110" s="54"/>
      <c r="O110" s="54"/>
      <c r="P110" s="54"/>
      <c r="Q110" s="54"/>
      <c r="R110" s="54"/>
      <c r="S110" s="53"/>
      <c r="T110" s="53"/>
      <c r="U110" s="53"/>
      <c r="V110" s="53"/>
      <c r="W110" s="53"/>
      <c r="X110" s="53"/>
      <c r="Y110" s="53"/>
      <c r="Z110" s="53"/>
      <c r="AA110" s="53"/>
      <c r="AB110" s="53"/>
      <c r="AC110" s="53"/>
      <c r="AD110" s="53"/>
      <c r="AE110" s="53"/>
      <c r="AF110" s="53"/>
      <c r="AG110" s="53"/>
      <c r="AH110" s="53"/>
      <c r="AI110" s="53"/>
      <c r="AJ110" s="53"/>
      <c r="AK110" s="53"/>
      <c r="AL110" s="53"/>
      <c r="AM110" s="55"/>
      <c r="AN110" s="55"/>
      <c r="AO110" s="183" t="s">
        <v>8</v>
      </c>
      <c r="AP110" s="183"/>
      <c r="AQ110" s="184"/>
      <c r="AR110" s="184"/>
      <c r="AS110" s="184"/>
    </row>
    <row r="111" spans="1:45" ht="20.100000000000001" customHeight="1" x14ac:dyDescent="0.15">
      <c r="A111" s="35"/>
      <c r="B111" s="56"/>
      <c r="C111" s="56"/>
      <c r="D111" s="56"/>
      <c r="E111" s="53"/>
      <c r="F111" s="54"/>
      <c r="G111" s="54"/>
      <c r="H111" s="54"/>
      <c r="I111" s="54"/>
      <c r="J111" s="54"/>
      <c r="K111" s="54"/>
      <c r="L111" s="54"/>
      <c r="M111" s="54"/>
      <c r="N111" s="54"/>
      <c r="O111" s="54"/>
      <c r="P111" s="54"/>
      <c r="Q111" s="54"/>
      <c r="R111" s="54"/>
      <c r="S111" s="53"/>
      <c r="T111" s="53"/>
      <c r="U111" s="53"/>
      <c r="V111" s="53"/>
      <c r="W111" s="53"/>
      <c r="X111" s="53"/>
      <c r="Y111" s="53"/>
      <c r="Z111" s="53"/>
      <c r="AA111" s="53"/>
      <c r="AB111" s="53"/>
      <c r="AC111" s="53"/>
      <c r="AD111" s="53"/>
      <c r="AE111" s="53"/>
      <c r="AF111" s="53"/>
      <c r="AG111" s="53"/>
      <c r="AH111" s="53"/>
      <c r="AI111" s="53"/>
      <c r="AJ111" s="53"/>
      <c r="AK111" s="53"/>
      <c r="AL111" s="53"/>
      <c r="AM111" s="55"/>
      <c r="AN111" s="55"/>
      <c r="AO111" s="183"/>
      <c r="AP111" s="183"/>
      <c r="AQ111" s="184"/>
      <c r="AR111" s="184"/>
      <c r="AS111" s="184"/>
    </row>
    <row r="112" spans="1:45" ht="39.950000000000003" customHeight="1" thickBot="1" x14ac:dyDescent="0.3">
      <c r="A112" s="35"/>
      <c r="B112" s="35"/>
      <c r="C112" s="36" t="s">
        <v>16</v>
      </c>
      <c r="D112" s="36"/>
      <c r="E112" s="36"/>
      <c r="F112" s="36"/>
      <c r="G112" s="36"/>
      <c r="H112" s="36"/>
      <c r="I112" s="36"/>
      <c r="J112" s="36"/>
      <c r="K112" s="36"/>
      <c r="L112" s="36"/>
      <c r="M112" s="36"/>
      <c r="N112" s="37"/>
      <c r="O112" s="36"/>
      <c r="P112" s="36"/>
      <c r="Q112" s="36"/>
      <c r="R112" s="36"/>
      <c r="S112" s="36"/>
      <c r="T112" s="38"/>
      <c r="U112" s="37"/>
      <c r="V112" s="36"/>
      <c r="W112" s="36"/>
      <c r="X112" s="231"/>
      <c r="Y112" s="231"/>
      <c r="Z112" s="231"/>
      <c r="AA112" s="231"/>
      <c r="AB112" s="37"/>
      <c r="AC112" s="38"/>
      <c r="AD112" s="38"/>
      <c r="AE112" s="38"/>
      <c r="AF112" s="38"/>
      <c r="AG112" s="38"/>
      <c r="AH112" s="38"/>
      <c r="AI112" s="38"/>
      <c r="AJ112" s="38"/>
      <c r="AK112" s="38"/>
      <c r="AL112" s="38"/>
      <c r="AM112" s="39" t="s">
        <v>194</v>
      </c>
      <c r="AN112" s="111"/>
      <c r="AO112" s="183"/>
      <c r="AP112" s="183"/>
      <c r="AQ112" s="184"/>
      <c r="AR112" s="184"/>
      <c r="AS112" s="184"/>
    </row>
    <row r="113" spans="1:45" ht="34.5" customHeight="1" x14ac:dyDescent="0.15">
      <c r="A113" s="35"/>
      <c r="B113" s="193" t="s">
        <v>61</v>
      </c>
      <c r="C113" s="222" t="s">
        <v>26</v>
      </c>
      <c r="D113" s="222"/>
      <c r="E113" s="222"/>
      <c r="F113" s="222"/>
      <c r="G113" s="222"/>
      <c r="H113" s="222"/>
      <c r="I113" s="222"/>
      <c r="J113" s="222"/>
      <c r="K113" s="222"/>
      <c r="L113" s="222"/>
      <c r="M113" s="216" t="str">
        <f>IF($M$2=0,"",$M$2)</f>
        <v/>
      </c>
      <c r="N113" s="216"/>
      <c r="O113" s="216"/>
      <c r="P113" s="216"/>
      <c r="Q113" s="216"/>
      <c r="R113" s="216"/>
      <c r="S113" s="217"/>
      <c r="T113" s="210" t="s">
        <v>119</v>
      </c>
      <c r="U113" s="213" t="s">
        <v>117</v>
      </c>
      <c r="V113" s="213"/>
      <c r="W113" s="213"/>
      <c r="X113" s="213"/>
      <c r="Y113" s="213"/>
      <c r="Z113" s="213"/>
      <c r="AA113" s="356" t="str">
        <f>IF($M$6=0,"",$M$6)</f>
        <v/>
      </c>
      <c r="AB113" s="356"/>
      <c r="AC113" s="356"/>
      <c r="AD113" s="356"/>
      <c r="AE113" s="356"/>
      <c r="AF113" s="356"/>
      <c r="AG113" s="356"/>
      <c r="AH113" s="356"/>
      <c r="AI113" s="356"/>
      <c r="AJ113" s="356"/>
      <c r="AK113" s="356"/>
      <c r="AL113" s="356"/>
      <c r="AM113" s="357"/>
      <c r="AN113" s="112"/>
      <c r="AO113" s="185"/>
      <c r="AP113" s="185"/>
      <c r="AQ113" s="186"/>
      <c r="AR113" s="186"/>
      <c r="AS113" s="186"/>
    </row>
    <row r="114" spans="1:45" ht="34.5" customHeight="1" x14ac:dyDescent="0.15">
      <c r="A114" s="35"/>
      <c r="B114" s="194"/>
      <c r="C114" s="223"/>
      <c r="D114" s="223"/>
      <c r="E114" s="223"/>
      <c r="F114" s="223"/>
      <c r="G114" s="223"/>
      <c r="H114" s="223"/>
      <c r="I114" s="223"/>
      <c r="J114" s="223"/>
      <c r="K114" s="223"/>
      <c r="L114" s="223"/>
      <c r="M114" s="218"/>
      <c r="N114" s="218"/>
      <c r="O114" s="218"/>
      <c r="P114" s="218"/>
      <c r="Q114" s="218"/>
      <c r="R114" s="218"/>
      <c r="S114" s="219"/>
      <c r="T114" s="211"/>
      <c r="U114" s="214" t="s">
        <v>70</v>
      </c>
      <c r="V114" s="214"/>
      <c r="W114" s="214"/>
      <c r="X114" s="214"/>
      <c r="Y114" s="214"/>
      <c r="Z114" s="214"/>
      <c r="AA114" s="358" t="str">
        <f>IF($M$9=0,"",$M$9)</f>
        <v/>
      </c>
      <c r="AB114" s="358"/>
      <c r="AC114" s="358"/>
      <c r="AD114" s="358"/>
      <c r="AE114" s="358"/>
      <c r="AF114" s="358"/>
      <c r="AG114" s="358"/>
      <c r="AH114" s="358"/>
      <c r="AI114" s="358"/>
      <c r="AJ114" s="358"/>
      <c r="AK114" s="358"/>
      <c r="AL114" s="358"/>
      <c r="AM114" s="359"/>
      <c r="AN114" s="112"/>
      <c r="AO114" s="185"/>
      <c r="AP114" s="185"/>
      <c r="AQ114" s="186"/>
      <c r="AR114" s="186"/>
      <c r="AS114" s="186"/>
    </row>
    <row r="115" spans="1:45" ht="34.5" customHeight="1" x14ac:dyDescent="0.15">
      <c r="A115" s="35"/>
      <c r="B115" s="194"/>
      <c r="C115" s="223"/>
      <c r="D115" s="223"/>
      <c r="E115" s="223"/>
      <c r="F115" s="223"/>
      <c r="G115" s="223"/>
      <c r="H115" s="223"/>
      <c r="I115" s="223"/>
      <c r="J115" s="223"/>
      <c r="K115" s="223"/>
      <c r="L115" s="223"/>
      <c r="M115" s="218"/>
      <c r="N115" s="218"/>
      <c r="O115" s="218"/>
      <c r="P115" s="218"/>
      <c r="Q115" s="218"/>
      <c r="R115" s="218"/>
      <c r="S115" s="219"/>
      <c r="T115" s="211"/>
      <c r="U115" s="214" t="s">
        <v>118</v>
      </c>
      <c r="V115" s="214"/>
      <c r="W115" s="214"/>
      <c r="X115" s="214"/>
      <c r="Y115" s="214"/>
      <c r="Z115" s="214"/>
      <c r="AA115" s="358" t="str">
        <f>IF($M$12=0,"",$M$12)</f>
        <v/>
      </c>
      <c r="AB115" s="358"/>
      <c r="AC115" s="358"/>
      <c r="AD115" s="358"/>
      <c r="AE115" s="358"/>
      <c r="AF115" s="358"/>
      <c r="AG115" s="358"/>
      <c r="AH115" s="358"/>
      <c r="AI115" s="358"/>
      <c r="AJ115" s="358"/>
      <c r="AK115" s="358"/>
      <c r="AL115" s="358"/>
      <c r="AM115" s="359"/>
      <c r="AN115" s="112"/>
      <c r="AO115" s="185"/>
      <c r="AP115" s="185"/>
      <c r="AQ115" s="186"/>
      <c r="AR115" s="186"/>
      <c r="AS115" s="186"/>
    </row>
    <row r="116" spans="1:45" ht="34.5" customHeight="1" thickBot="1" x14ac:dyDescent="0.2">
      <c r="A116" s="35"/>
      <c r="B116" s="195"/>
      <c r="C116" s="224"/>
      <c r="D116" s="224"/>
      <c r="E116" s="224"/>
      <c r="F116" s="224"/>
      <c r="G116" s="224"/>
      <c r="H116" s="224"/>
      <c r="I116" s="224"/>
      <c r="J116" s="224"/>
      <c r="K116" s="224"/>
      <c r="L116" s="224"/>
      <c r="M116" s="220"/>
      <c r="N116" s="220"/>
      <c r="O116" s="220"/>
      <c r="P116" s="220"/>
      <c r="Q116" s="220"/>
      <c r="R116" s="220"/>
      <c r="S116" s="221"/>
      <c r="T116" s="212"/>
      <c r="U116" s="215" t="s">
        <v>120</v>
      </c>
      <c r="V116" s="215"/>
      <c r="W116" s="215"/>
      <c r="X116" s="215"/>
      <c r="Y116" s="215"/>
      <c r="Z116" s="215"/>
      <c r="AA116" s="208" t="str">
        <f>IF($M$15=0,"",$M$15)</f>
        <v/>
      </c>
      <c r="AB116" s="208"/>
      <c r="AC116" s="208"/>
      <c r="AD116" s="208"/>
      <c r="AE116" s="208"/>
      <c r="AF116" s="208"/>
      <c r="AG116" s="208"/>
      <c r="AH116" s="208"/>
      <c r="AI116" s="208"/>
      <c r="AJ116" s="208"/>
      <c r="AK116" s="208"/>
      <c r="AL116" s="208"/>
      <c r="AM116" s="209"/>
      <c r="AN116" s="112"/>
      <c r="AO116" s="185"/>
      <c r="AP116" s="185"/>
      <c r="AQ116" s="186"/>
      <c r="AR116" s="186"/>
      <c r="AS116" s="186"/>
    </row>
    <row r="117" spans="1:45" ht="20.100000000000001" customHeight="1" thickBot="1" x14ac:dyDescent="0.2">
      <c r="A117" s="35"/>
      <c r="B117" s="35"/>
      <c r="C117" s="40"/>
      <c r="D117" s="40"/>
      <c r="E117" s="40"/>
      <c r="F117" s="35"/>
      <c r="G117" s="41"/>
      <c r="H117" s="41"/>
      <c r="I117" s="41"/>
      <c r="J117" s="41"/>
      <c r="K117" s="41"/>
      <c r="L117" s="41"/>
      <c r="M117" s="41"/>
      <c r="N117" s="41"/>
      <c r="O117" s="41"/>
      <c r="P117" s="41"/>
      <c r="Q117" s="41"/>
      <c r="R117" s="41"/>
      <c r="S117" s="41"/>
      <c r="T117" s="35"/>
      <c r="U117" s="35"/>
      <c r="V117" s="35"/>
      <c r="W117" s="35"/>
      <c r="X117" s="35"/>
      <c r="Y117" s="35"/>
      <c r="Z117" s="35"/>
      <c r="AA117" s="35"/>
      <c r="AB117" s="35"/>
      <c r="AC117" s="35"/>
      <c r="AD117" s="35"/>
      <c r="AE117" s="35"/>
      <c r="AF117" s="35"/>
      <c r="AG117" s="35"/>
      <c r="AH117" s="35"/>
      <c r="AI117" s="35"/>
      <c r="AJ117" s="35"/>
      <c r="AK117" s="35"/>
      <c r="AL117" s="35"/>
      <c r="AM117" s="35"/>
      <c r="AN117" s="55"/>
      <c r="AO117" s="185"/>
      <c r="AP117" s="185"/>
      <c r="AQ117" s="186"/>
      <c r="AR117" s="186"/>
      <c r="AS117" s="186"/>
    </row>
    <row r="118" spans="1:45" ht="39.950000000000003" customHeight="1" thickBot="1" x14ac:dyDescent="0.2">
      <c r="A118" s="35"/>
      <c r="B118" s="512" t="s">
        <v>314</v>
      </c>
      <c r="C118" s="513"/>
      <c r="D118" s="513"/>
      <c r="E118" s="513"/>
      <c r="F118" s="513"/>
      <c r="G118" s="513"/>
      <c r="H118" s="513"/>
      <c r="I118" s="513"/>
      <c r="J118" s="513"/>
      <c r="K118" s="513"/>
      <c r="L118" s="513"/>
      <c r="M118" s="513"/>
      <c r="N118" s="513"/>
      <c r="O118" s="513"/>
      <c r="P118" s="513"/>
      <c r="Q118" s="513"/>
      <c r="R118" s="513"/>
      <c r="S118" s="513"/>
      <c r="T118" s="513"/>
      <c r="U118" s="513"/>
      <c r="V118" s="513"/>
      <c r="W118" s="513"/>
      <c r="X118" s="513"/>
      <c r="Y118" s="513"/>
      <c r="Z118" s="513"/>
      <c r="AA118" s="513"/>
      <c r="AB118" s="513"/>
      <c r="AC118" s="513"/>
      <c r="AD118" s="513"/>
      <c r="AE118" s="513"/>
      <c r="AF118" s="513"/>
      <c r="AG118" s="513"/>
      <c r="AH118" s="513"/>
      <c r="AI118" s="513"/>
      <c r="AJ118" s="513"/>
      <c r="AK118" s="513"/>
      <c r="AL118" s="513"/>
      <c r="AM118" s="514"/>
      <c r="AN118" s="115"/>
      <c r="AO118" s="185"/>
      <c r="AP118" s="185"/>
      <c r="AQ118" s="186"/>
      <c r="AR118" s="186"/>
      <c r="AS118" s="186"/>
    </row>
    <row r="119" spans="1:45" ht="39.950000000000003" customHeight="1" x14ac:dyDescent="0.15">
      <c r="A119" s="35"/>
      <c r="B119" s="372" t="s">
        <v>33</v>
      </c>
      <c r="C119" s="415" t="s">
        <v>219</v>
      </c>
      <c r="D119" s="415"/>
      <c r="E119" s="415"/>
      <c r="F119" s="415"/>
      <c r="G119" s="415"/>
      <c r="H119" s="415"/>
      <c r="I119" s="415"/>
      <c r="J119" s="415"/>
      <c r="K119" s="415"/>
      <c r="L119" s="416"/>
      <c r="M119" s="417" t="s">
        <v>23</v>
      </c>
      <c r="N119" s="418"/>
      <c r="O119" s="419"/>
      <c r="P119" s="419"/>
      <c r="Q119" s="419"/>
      <c r="R119" s="419"/>
      <c r="S119" s="420"/>
      <c r="T119" s="421" t="s">
        <v>15</v>
      </c>
      <c r="U119" s="422"/>
      <c r="V119" s="422"/>
      <c r="W119" s="422"/>
      <c r="X119" s="422"/>
      <c r="Y119" s="422"/>
      <c r="Z119" s="423"/>
      <c r="AA119" s="424"/>
      <c r="AB119" s="425"/>
      <c r="AC119" s="425"/>
      <c r="AD119" s="425"/>
      <c r="AE119" s="425"/>
      <c r="AF119" s="425"/>
      <c r="AG119" s="425"/>
      <c r="AH119" s="425"/>
      <c r="AI119" s="425"/>
      <c r="AJ119" s="425"/>
      <c r="AK119" s="425"/>
      <c r="AL119" s="426" t="s">
        <v>5</v>
      </c>
      <c r="AM119" s="427"/>
      <c r="AN119" s="120"/>
      <c r="AO119" s="185"/>
      <c r="AP119" s="185"/>
      <c r="AQ119" s="186"/>
      <c r="AR119" s="186"/>
      <c r="AS119" s="186"/>
    </row>
    <row r="120" spans="1:45" ht="24.95" customHeight="1" x14ac:dyDescent="0.15">
      <c r="A120" s="35"/>
      <c r="B120" s="325"/>
      <c r="C120" s="428" t="s">
        <v>96</v>
      </c>
      <c r="D120" s="429"/>
      <c r="E120" s="429"/>
      <c r="F120" s="429"/>
      <c r="G120" s="429"/>
      <c r="H120" s="429"/>
      <c r="I120" s="429"/>
      <c r="J120" s="429"/>
      <c r="K120" s="429"/>
      <c r="L120" s="429"/>
      <c r="M120" s="429"/>
      <c r="N120" s="429"/>
      <c r="O120" s="429"/>
      <c r="P120" s="429"/>
      <c r="Q120" s="429"/>
      <c r="R120" s="429"/>
      <c r="S120" s="429"/>
      <c r="T120" s="429"/>
      <c r="U120" s="429"/>
      <c r="V120" s="429"/>
      <c r="W120" s="429"/>
      <c r="X120" s="429"/>
      <c r="Y120" s="429"/>
      <c r="Z120" s="429"/>
      <c r="AA120" s="429"/>
      <c r="AB120" s="429"/>
      <c r="AC120" s="429"/>
      <c r="AD120" s="429"/>
      <c r="AE120" s="429"/>
      <c r="AF120" s="429"/>
      <c r="AG120" s="429"/>
      <c r="AH120" s="429"/>
      <c r="AI120" s="429"/>
      <c r="AJ120" s="429"/>
      <c r="AK120" s="429"/>
      <c r="AL120" s="429"/>
      <c r="AM120" s="430"/>
      <c r="AN120" s="120"/>
      <c r="AO120" s="185"/>
      <c r="AP120" s="185"/>
      <c r="AQ120" s="186"/>
      <c r="AR120" s="186"/>
      <c r="AS120" s="186"/>
    </row>
    <row r="121" spans="1:45" ht="39.950000000000003" customHeight="1" x14ac:dyDescent="0.15">
      <c r="A121" s="35"/>
      <c r="B121" s="325"/>
      <c r="C121" s="431" t="s">
        <v>62</v>
      </c>
      <c r="D121" s="432"/>
      <c r="E121" s="433"/>
      <c r="F121" s="431" t="s">
        <v>57</v>
      </c>
      <c r="G121" s="432"/>
      <c r="H121" s="432"/>
      <c r="I121" s="433"/>
      <c r="J121" s="431" t="s">
        <v>84</v>
      </c>
      <c r="K121" s="432"/>
      <c r="L121" s="433"/>
      <c r="M121" s="271" t="s">
        <v>0</v>
      </c>
      <c r="N121" s="272"/>
      <c r="O121" s="272"/>
      <c r="P121" s="272"/>
      <c r="Q121" s="272"/>
      <c r="R121" s="272"/>
      <c r="S121" s="272"/>
      <c r="T121" s="272"/>
      <c r="U121" s="272"/>
      <c r="V121" s="272"/>
      <c r="W121" s="272"/>
      <c r="X121" s="272"/>
      <c r="Y121" s="272"/>
      <c r="Z121" s="272"/>
      <c r="AA121" s="272"/>
      <c r="AB121" s="272"/>
      <c r="AC121" s="272"/>
      <c r="AD121" s="272"/>
      <c r="AE121" s="272"/>
      <c r="AF121" s="272"/>
      <c r="AG121" s="272"/>
      <c r="AH121" s="272"/>
      <c r="AI121" s="272"/>
      <c r="AJ121" s="272"/>
      <c r="AK121" s="272"/>
      <c r="AL121" s="272"/>
      <c r="AM121" s="273"/>
      <c r="AN121" s="120"/>
      <c r="AO121" s="185"/>
      <c r="AP121" s="185"/>
      <c r="AQ121" s="186"/>
      <c r="AR121" s="186"/>
      <c r="AS121" s="186"/>
    </row>
    <row r="122" spans="1:45" ht="30" customHeight="1" x14ac:dyDescent="0.15">
      <c r="A122" s="35"/>
      <c r="B122" s="325"/>
      <c r="C122" s="434" t="s">
        <v>95</v>
      </c>
      <c r="D122" s="435"/>
      <c r="E122" s="436"/>
      <c r="F122" s="434" t="s">
        <v>51</v>
      </c>
      <c r="G122" s="435"/>
      <c r="H122" s="435"/>
      <c r="I122" s="436"/>
      <c r="J122" s="443" t="s">
        <v>83</v>
      </c>
      <c r="K122" s="444"/>
      <c r="L122" s="445"/>
      <c r="M122" s="446"/>
      <c r="N122" s="447"/>
      <c r="O122" s="447"/>
      <c r="P122" s="447"/>
      <c r="Q122" s="447"/>
      <c r="R122" s="447"/>
      <c r="S122" s="447"/>
      <c r="T122" s="447"/>
      <c r="U122" s="447"/>
      <c r="V122" s="447"/>
      <c r="W122" s="447"/>
      <c r="X122" s="447"/>
      <c r="Y122" s="447"/>
      <c r="Z122" s="447"/>
      <c r="AA122" s="447"/>
      <c r="AB122" s="447"/>
      <c r="AC122" s="447"/>
      <c r="AD122" s="447"/>
      <c r="AE122" s="447"/>
      <c r="AF122" s="447"/>
      <c r="AG122" s="447"/>
      <c r="AH122" s="447"/>
      <c r="AI122" s="447"/>
      <c r="AJ122" s="447"/>
      <c r="AK122" s="447"/>
      <c r="AL122" s="447"/>
      <c r="AM122" s="448"/>
      <c r="AN122" s="121"/>
      <c r="AO122" s="185"/>
      <c r="AP122" s="185"/>
      <c r="AQ122" s="186"/>
      <c r="AR122" s="186"/>
      <c r="AS122" s="186"/>
    </row>
    <row r="123" spans="1:45" ht="30" customHeight="1" x14ac:dyDescent="0.15">
      <c r="A123" s="35"/>
      <c r="B123" s="325"/>
      <c r="C123" s="437"/>
      <c r="D123" s="438"/>
      <c r="E123" s="439"/>
      <c r="F123" s="437"/>
      <c r="G123" s="438"/>
      <c r="H123" s="438"/>
      <c r="I123" s="439"/>
      <c r="J123" s="449" t="s">
        <v>85</v>
      </c>
      <c r="K123" s="450"/>
      <c r="L123" s="451"/>
      <c r="M123" s="452"/>
      <c r="N123" s="453"/>
      <c r="O123" s="453"/>
      <c r="P123" s="453"/>
      <c r="Q123" s="453"/>
      <c r="R123" s="453"/>
      <c r="S123" s="453"/>
      <c r="T123" s="453"/>
      <c r="U123" s="453"/>
      <c r="V123" s="453"/>
      <c r="W123" s="453"/>
      <c r="X123" s="453"/>
      <c r="Y123" s="453"/>
      <c r="Z123" s="453"/>
      <c r="AA123" s="453"/>
      <c r="AB123" s="453"/>
      <c r="AC123" s="453"/>
      <c r="AD123" s="453"/>
      <c r="AE123" s="453"/>
      <c r="AF123" s="453"/>
      <c r="AG123" s="453"/>
      <c r="AH123" s="453"/>
      <c r="AI123" s="453"/>
      <c r="AJ123" s="453"/>
      <c r="AK123" s="453"/>
      <c r="AL123" s="453"/>
      <c r="AM123" s="454"/>
      <c r="AN123" s="121"/>
      <c r="AO123" s="176"/>
      <c r="AP123" s="176"/>
      <c r="AQ123" s="179"/>
      <c r="AR123" s="179"/>
      <c r="AS123" s="179"/>
    </row>
    <row r="124" spans="1:45" ht="30" customHeight="1" x14ac:dyDescent="0.15">
      <c r="A124" s="35"/>
      <c r="B124" s="325"/>
      <c r="C124" s="437"/>
      <c r="D124" s="438"/>
      <c r="E124" s="439"/>
      <c r="F124" s="440"/>
      <c r="G124" s="441"/>
      <c r="H124" s="441"/>
      <c r="I124" s="442"/>
      <c r="J124" s="455" t="s">
        <v>82</v>
      </c>
      <c r="K124" s="456"/>
      <c r="L124" s="457"/>
      <c r="M124" s="469"/>
      <c r="N124" s="470"/>
      <c r="O124" s="470"/>
      <c r="P124" s="470"/>
      <c r="Q124" s="470"/>
      <c r="R124" s="470"/>
      <c r="S124" s="470"/>
      <c r="T124" s="470"/>
      <c r="U124" s="470"/>
      <c r="V124" s="470"/>
      <c r="W124" s="470"/>
      <c r="X124" s="470"/>
      <c r="Y124" s="470"/>
      <c r="Z124" s="470"/>
      <c r="AA124" s="470"/>
      <c r="AB124" s="470"/>
      <c r="AC124" s="470"/>
      <c r="AD124" s="470"/>
      <c r="AE124" s="470"/>
      <c r="AF124" s="470"/>
      <c r="AG124" s="470"/>
      <c r="AH124" s="470"/>
      <c r="AI124" s="470"/>
      <c r="AJ124" s="470"/>
      <c r="AK124" s="470"/>
      <c r="AL124" s="470"/>
      <c r="AM124" s="471"/>
      <c r="AN124" s="121"/>
      <c r="AO124" s="176"/>
      <c r="AP124" s="176"/>
      <c r="AQ124" s="179"/>
      <c r="AR124" s="179"/>
      <c r="AS124" s="179"/>
    </row>
    <row r="125" spans="1:45" ht="30" customHeight="1" x14ac:dyDescent="0.15">
      <c r="A125" s="35"/>
      <c r="B125" s="325"/>
      <c r="C125" s="437"/>
      <c r="D125" s="438"/>
      <c r="E125" s="439"/>
      <c r="F125" s="434" t="s">
        <v>52</v>
      </c>
      <c r="G125" s="435"/>
      <c r="H125" s="435"/>
      <c r="I125" s="436"/>
      <c r="J125" s="443" t="s">
        <v>83</v>
      </c>
      <c r="K125" s="444"/>
      <c r="L125" s="445"/>
      <c r="M125" s="446"/>
      <c r="N125" s="447"/>
      <c r="O125" s="447"/>
      <c r="P125" s="447"/>
      <c r="Q125" s="447"/>
      <c r="R125" s="447"/>
      <c r="S125" s="447"/>
      <c r="T125" s="447"/>
      <c r="U125" s="447"/>
      <c r="V125" s="447"/>
      <c r="W125" s="447"/>
      <c r="X125" s="447"/>
      <c r="Y125" s="447"/>
      <c r="Z125" s="447"/>
      <c r="AA125" s="447"/>
      <c r="AB125" s="447"/>
      <c r="AC125" s="447"/>
      <c r="AD125" s="447"/>
      <c r="AE125" s="447"/>
      <c r="AF125" s="447"/>
      <c r="AG125" s="447"/>
      <c r="AH125" s="447"/>
      <c r="AI125" s="447"/>
      <c r="AJ125" s="447"/>
      <c r="AK125" s="447"/>
      <c r="AL125" s="447"/>
      <c r="AM125" s="448"/>
      <c r="AN125" s="121"/>
      <c r="AO125" s="176"/>
      <c r="AP125" s="176"/>
      <c r="AQ125" s="179"/>
      <c r="AR125" s="179"/>
      <c r="AS125" s="179"/>
    </row>
    <row r="126" spans="1:45" ht="30" customHeight="1" x14ac:dyDescent="0.15">
      <c r="A126" s="35"/>
      <c r="B126" s="325"/>
      <c r="C126" s="437"/>
      <c r="D126" s="438"/>
      <c r="E126" s="439"/>
      <c r="F126" s="437"/>
      <c r="G126" s="438"/>
      <c r="H126" s="438"/>
      <c r="I126" s="439"/>
      <c r="J126" s="449" t="s">
        <v>85</v>
      </c>
      <c r="K126" s="450"/>
      <c r="L126" s="451"/>
      <c r="M126" s="452"/>
      <c r="N126" s="453"/>
      <c r="O126" s="453"/>
      <c r="P126" s="453"/>
      <c r="Q126" s="453"/>
      <c r="R126" s="453"/>
      <c r="S126" s="453"/>
      <c r="T126" s="453"/>
      <c r="U126" s="453"/>
      <c r="V126" s="453"/>
      <c r="W126" s="453"/>
      <c r="X126" s="453"/>
      <c r="Y126" s="453"/>
      <c r="Z126" s="453"/>
      <c r="AA126" s="453"/>
      <c r="AB126" s="453"/>
      <c r="AC126" s="453"/>
      <c r="AD126" s="453"/>
      <c r="AE126" s="453"/>
      <c r="AF126" s="453"/>
      <c r="AG126" s="453"/>
      <c r="AH126" s="453"/>
      <c r="AI126" s="453"/>
      <c r="AJ126" s="453"/>
      <c r="AK126" s="453"/>
      <c r="AL126" s="453"/>
      <c r="AM126" s="454"/>
      <c r="AN126" s="121"/>
      <c r="AO126" s="176"/>
      <c r="AP126" s="176"/>
      <c r="AQ126" s="179"/>
      <c r="AR126" s="179"/>
      <c r="AS126" s="179"/>
    </row>
    <row r="127" spans="1:45" ht="30" customHeight="1" x14ac:dyDescent="0.15">
      <c r="A127" s="35"/>
      <c r="B127" s="325"/>
      <c r="C127" s="440"/>
      <c r="D127" s="441"/>
      <c r="E127" s="442"/>
      <c r="F127" s="440"/>
      <c r="G127" s="441"/>
      <c r="H127" s="441"/>
      <c r="I127" s="442"/>
      <c r="J127" s="455" t="s">
        <v>82</v>
      </c>
      <c r="K127" s="456"/>
      <c r="L127" s="457"/>
      <c r="M127" s="469"/>
      <c r="N127" s="470"/>
      <c r="O127" s="470"/>
      <c r="P127" s="470"/>
      <c r="Q127" s="470"/>
      <c r="R127" s="470"/>
      <c r="S127" s="470"/>
      <c r="T127" s="470"/>
      <c r="U127" s="470"/>
      <c r="V127" s="470"/>
      <c r="W127" s="470"/>
      <c r="X127" s="470"/>
      <c r="Y127" s="470"/>
      <c r="Z127" s="470"/>
      <c r="AA127" s="470"/>
      <c r="AB127" s="470"/>
      <c r="AC127" s="470"/>
      <c r="AD127" s="470"/>
      <c r="AE127" s="470"/>
      <c r="AF127" s="470"/>
      <c r="AG127" s="470"/>
      <c r="AH127" s="470"/>
      <c r="AI127" s="470"/>
      <c r="AJ127" s="470"/>
      <c r="AK127" s="470"/>
      <c r="AL127" s="470"/>
      <c r="AM127" s="471"/>
      <c r="AN127" s="121"/>
      <c r="AO127" s="176"/>
      <c r="AP127" s="176"/>
      <c r="AQ127" s="179"/>
      <c r="AR127" s="179"/>
      <c r="AS127" s="179"/>
    </row>
    <row r="128" spans="1:45" ht="30" customHeight="1" x14ac:dyDescent="0.15">
      <c r="A128" s="35"/>
      <c r="B128" s="325"/>
      <c r="C128" s="434" t="s">
        <v>56</v>
      </c>
      <c r="D128" s="435"/>
      <c r="E128" s="436"/>
      <c r="F128" s="431" t="s">
        <v>53</v>
      </c>
      <c r="G128" s="432"/>
      <c r="H128" s="432"/>
      <c r="I128" s="433"/>
      <c r="J128" s="431" t="s">
        <v>55</v>
      </c>
      <c r="K128" s="432"/>
      <c r="L128" s="433"/>
      <c r="M128" s="461"/>
      <c r="N128" s="461"/>
      <c r="O128" s="461"/>
      <c r="P128" s="461"/>
      <c r="Q128" s="461"/>
      <c r="R128" s="461"/>
      <c r="S128" s="461"/>
      <c r="T128" s="461"/>
      <c r="U128" s="461"/>
      <c r="V128" s="461"/>
      <c r="W128" s="461"/>
      <c r="X128" s="461"/>
      <c r="Y128" s="461"/>
      <c r="Z128" s="461"/>
      <c r="AA128" s="461"/>
      <c r="AB128" s="461"/>
      <c r="AC128" s="461"/>
      <c r="AD128" s="461"/>
      <c r="AE128" s="461"/>
      <c r="AF128" s="461"/>
      <c r="AG128" s="461"/>
      <c r="AH128" s="461"/>
      <c r="AI128" s="461"/>
      <c r="AJ128" s="461"/>
      <c r="AK128" s="461"/>
      <c r="AL128" s="461"/>
      <c r="AM128" s="462"/>
      <c r="AN128" s="121"/>
      <c r="AO128" s="183"/>
      <c r="AP128" s="183"/>
      <c r="AQ128" s="184"/>
      <c r="AR128" s="184"/>
      <c r="AS128" s="184"/>
    </row>
    <row r="129" spans="1:71" ht="30" customHeight="1" thickBot="1" x14ac:dyDescent="0.2">
      <c r="A129" s="35"/>
      <c r="B129" s="326"/>
      <c r="C129" s="458"/>
      <c r="D129" s="459"/>
      <c r="E129" s="460"/>
      <c r="F129" s="459" t="s">
        <v>54</v>
      </c>
      <c r="G129" s="459"/>
      <c r="H129" s="459"/>
      <c r="I129" s="460"/>
      <c r="J129" s="463" t="s">
        <v>50</v>
      </c>
      <c r="K129" s="464"/>
      <c r="L129" s="465"/>
      <c r="M129" s="466"/>
      <c r="N129" s="467"/>
      <c r="O129" s="467"/>
      <c r="P129" s="467"/>
      <c r="Q129" s="467"/>
      <c r="R129" s="467"/>
      <c r="S129" s="467"/>
      <c r="T129" s="467"/>
      <c r="U129" s="467"/>
      <c r="V129" s="467"/>
      <c r="W129" s="467"/>
      <c r="X129" s="467"/>
      <c r="Y129" s="467"/>
      <c r="Z129" s="467"/>
      <c r="AA129" s="467"/>
      <c r="AB129" s="467"/>
      <c r="AC129" s="467"/>
      <c r="AD129" s="467"/>
      <c r="AE129" s="467"/>
      <c r="AF129" s="467"/>
      <c r="AG129" s="467"/>
      <c r="AH129" s="467"/>
      <c r="AI129" s="467"/>
      <c r="AJ129" s="467"/>
      <c r="AK129" s="467"/>
      <c r="AL129" s="467"/>
      <c r="AM129" s="468"/>
      <c r="AN129" s="121"/>
      <c r="AO129" s="183"/>
      <c r="AP129" s="183"/>
      <c r="AQ129" s="184"/>
      <c r="AR129" s="184"/>
      <c r="AS129" s="184"/>
    </row>
    <row r="130" spans="1:71" ht="25.5" customHeight="1" x14ac:dyDescent="0.15">
      <c r="A130" s="35"/>
      <c r="B130" s="372" t="s">
        <v>34</v>
      </c>
      <c r="C130" s="485" t="s">
        <v>110</v>
      </c>
      <c r="D130" s="486"/>
      <c r="E130" s="486"/>
      <c r="F130" s="486"/>
      <c r="G130" s="486"/>
      <c r="H130" s="486"/>
      <c r="I130" s="486"/>
      <c r="J130" s="486"/>
      <c r="K130" s="486"/>
      <c r="L130" s="487"/>
      <c r="M130" s="515" t="s">
        <v>114</v>
      </c>
      <c r="N130" s="516"/>
      <c r="O130" s="516"/>
      <c r="P130" s="516"/>
      <c r="Q130" s="516"/>
      <c r="R130" s="516"/>
      <c r="S130" s="516"/>
      <c r="T130" s="516"/>
      <c r="U130" s="516"/>
      <c r="V130" s="516"/>
      <c r="W130" s="516"/>
      <c r="X130" s="516"/>
      <c r="Y130" s="516"/>
      <c r="Z130" s="517"/>
      <c r="AA130" s="518" t="s">
        <v>227</v>
      </c>
      <c r="AB130" s="519"/>
      <c r="AC130" s="519"/>
      <c r="AD130" s="519"/>
      <c r="AE130" s="519"/>
      <c r="AF130" s="519"/>
      <c r="AG130" s="519"/>
      <c r="AH130" s="519"/>
      <c r="AI130" s="519"/>
      <c r="AJ130" s="519"/>
      <c r="AK130" s="519"/>
      <c r="AL130" s="519"/>
      <c r="AM130" s="520"/>
      <c r="AN130" s="122"/>
      <c r="AO130" s="183"/>
      <c r="AP130" s="183"/>
      <c r="AQ130" s="184"/>
      <c r="AR130" s="184"/>
      <c r="AS130" s="184"/>
    </row>
    <row r="131" spans="1:71" ht="25.5" customHeight="1" x14ac:dyDescent="0.15">
      <c r="A131" s="35"/>
      <c r="B131" s="325"/>
      <c r="C131" s="488"/>
      <c r="D131" s="489"/>
      <c r="E131" s="489"/>
      <c r="F131" s="489"/>
      <c r="G131" s="489"/>
      <c r="H131" s="489"/>
      <c r="I131" s="489"/>
      <c r="J131" s="489"/>
      <c r="K131" s="489"/>
      <c r="L131" s="490"/>
      <c r="M131" s="107">
        <v>1</v>
      </c>
      <c r="N131" s="521" t="s">
        <v>21</v>
      </c>
      <c r="O131" s="522"/>
      <c r="P131" s="522"/>
      <c r="Q131" s="522"/>
      <c r="R131" s="522"/>
      <c r="S131" s="522"/>
      <c r="T131" s="522"/>
      <c r="U131" s="522"/>
      <c r="V131" s="522"/>
      <c r="W131" s="522"/>
      <c r="X131" s="522"/>
      <c r="Y131" s="522"/>
      <c r="Z131" s="523"/>
      <c r="AA131" s="500" t="s">
        <v>204</v>
      </c>
      <c r="AB131" s="501"/>
      <c r="AC131" s="501"/>
      <c r="AD131" s="501"/>
      <c r="AE131" s="501"/>
      <c r="AF131" s="501"/>
      <c r="AG131" s="501"/>
      <c r="AH131" s="501"/>
      <c r="AI131" s="501"/>
      <c r="AJ131" s="501"/>
      <c r="AK131" s="501"/>
      <c r="AL131" s="501"/>
      <c r="AM131" s="502"/>
      <c r="AN131" s="122"/>
      <c r="AO131" s="176"/>
      <c r="AP131" s="176"/>
      <c r="AQ131" s="179"/>
      <c r="AR131" s="179"/>
      <c r="AS131" s="179"/>
    </row>
    <row r="132" spans="1:71" ht="25.5" customHeight="1" x14ac:dyDescent="0.15">
      <c r="A132" s="35"/>
      <c r="B132" s="325"/>
      <c r="C132" s="491" t="s">
        <v>121</v>
      </c>
      <c r="D132" s="492"/>
      <c r="E132" s="492"/>
      <c r="F132" s="492"/>
      <c r="G132" s="492"/>
      <c r="H132" s="492"/>
      <c r="I132" s="492"/>
      <c r="J132" s="492"/>
      <c r="K132" s="492"/>
      <c r="L132" s="493"/>
      <c r="M132" s="108">
        <v>2</v>
      </c>
      <c r="N132" s="472" t="s">
        <v>135</v>
      </c>
      <c r="O132" s="473"/>
      <c r="P132" s="473"/>
      <c r="Q132" s="473"/>
      <c r="R132" s="473"/>
      <c r="S132" s="473"/>
      <c r="T132" s="473"/>
      <c r="U132" s="473"/>
      <c r="V132" s="473"/>
      <c r="W132" s="473"/>
      <c r="X132" s="473"/>
      <c r="Y132" s="473"/>
      <c r="Z132" s="474"/>
      <c r="AA132" s="503" t="s">
        <v>204</v>
      </c>
      <c r="AB132" s="504"/>
      <c r="AC132" s="504"/>
      <c r="AD132" s="504"/>
      <c r="AE132" s="504"/>
      <c r="AF132" s="504"/>
      <c r="AG132" s="504"/>
      <c r="AH132" s="504"/>
      <c r="AI132" s="504"/>
      <c r="AJ132" s="504"/>
      <c r="AK132" s="504"/>
      <c r="AL132" s="504"/>
      <c r="AM132" s="505"/>
      <c r="AN132" s="122"/>
      <c r="AO132" s="183" t="s">
        <v>8</v>
      </c>
      <c r="AP132" s="183"/>
      <c r="AQ132" s="184"/>
      <c r="AR132" s="184"/>
      <c r="AS132" s="184"/>
      <c r="BS132" s="126"/>
    </row>
    <row r="133" spans="1:71" ht="25.5" customHeight="1" x14ac:dyDescent="0.15">
      <c r="A133" s="35"/>
      <c r="B133" s="325"/>
      <c r="C133" s="491"/>
      <c r="D133" s="492"/>
      <c r="E133" s="492"/>
      <c r="F133" s="492"/>
      <c r="G133" s="492"/>
      <c r="H133" s="492"/>
      <c r="I133" s="492"/>
      <c r="J133" s="492"/>
      <c r="K133" s="492"/>
      <c r="L133" s="493"/>
      <c r="M133" s="108">
        <v>3</v>
      </c>
      <c r="N133" s="475" t="s">
        <v>24</v>
      </c>
      <c r="O133" s="476"/>
      <c r="P133" s="476"/>
      <c r="Q133" s="476"/>
      <c r="R133" s="476"/>
      <c r="S133" s="476"/>
      <c r="T133" s="476"/>
      <c r="U133" s="476"/>
      <c r="V133" s="476"/>
      <c r="W133" s="476"/>
      <c r="X133" s="476"/>
      <c r="Y133" s="476"/>
      <c r="Z133" s="477"/>
      <c r="AA133" s="506" t="s">
        <v>204</v>
      </c>
      <c r="AB133" s="507"/>
      <c r="AC133" s="507"/>
      <c r="AD133" s="507"/>
      <c r="AE133" s="507"/>
      <c r="AF133" s="507"/>
      <c r="AG133" s="507"/>
      <c r="AH133" s="507"/>
      <c r="AI133" s="507"/>
      <c r="AJ133" s="507"/>
      <c r="AK133" s="507"/>
      <c r="AL133" s="507"/>
      <c r="AM133" s="508"/>
      <c r="AN133" s="122"/>
      <c r="AO133" s="183"/>
      <c r="AP133" s="183"/>
      <c r="AQ133" s="184"/>
      <c r="AR133" s="184"/>
      <c r="AS133" s="184"/>
      <c r="BS133" s="126"/>
    </row>
    <row r="134" spans="1:71" ht="25.5" customHeight="1" x14ac:dyDescent="0.15">
      <c r="A134" s="35"/>
      <c r="B134" s="325"/>
      <c r="C134" s="491"/>
      <c r="D134" s="492"/>
      <c r="E134" s="492"/>
      <c r="F134" s="492"/>
      <c r="G134" s="492"/>
      <c r="H134" s="492"/>
      <c r="I134" s="492"/>
      <c r="J134" s="492"/>
      <c r="K134" s="492"/>
      <c r="L134" s="493"/>
      <c r="M134" s="271" t="s">
        <v>71</v>
      </c>
      <c r="N134" s="272"/>
      <c r="O134" s="272"/>
      <c r="P134" s="272"/>
      <c r="Q134" s="272"/>
      <c r="R134" s="272"/>
      <c r="S134" s="272"/>
      <c r="T134" s="272"/>
      <c r="U134" s="272"/>
      <c r="V134" s="272"/>
      <c r="W134" s="272"/>
      <c r="X134" s="272"/>
      <c r="Y134" s="272"/>
      <c r="Z134" s="478"/>
      <c r="AA134" s="479" t="s">
        <v>227</v>
      </c>
      <c r="AB134" s="480"/>
      <c r="AC134" s="480"/>
      <c r="AD134" s="480"/>
      <c r="AE134" s="480"/>
      <c r="AF134" s="480"/>
      <c r="AG134" s="480"/>
      <c r="AH134" s="480"/>
      <c r="AI134" s="480"/>
      <c r="AJ134" s="480"/>
      <c r="AK134" s="480"/>
      <c r="AL134" s="480"/>
      <c r="AM134" s="481"/>
      <c r="AN134" s="122"/>
      <c r="AO134" s="183"/>
      <c r="AP134" s="183"/>
      <c r="AQ134" s="184"/>
      <c r="AR134" s="184"/>
      <c r="AS134" s="184"/>
      <c r="BS134" s="126"/>
    </row>
    <row r="135" spans="1:71" ht="25.5" customHeight="1" x14ac:dyDescent="0.15">
      <c r="A135" s="35"/>
      <c r="B135" s="325"/>
      <c r="C135" s="491"/>
      <c r="D135" s="492"/>
      <c r="E135" s="492"/>
      <c r="F135" s="492"/>
      <c r="G135" s="492"/>
      <c r="H135" s="492"/>
      <c r="I135" s="492"/>
      <c r="J135" s="492"/>
      <c r="K135" s="492"/>
      <c r="L135" s="493"/>
      <c r="M135" s="108">
        <v>4</v>
      </c>
      <c r="N135" s="482" t="s">
        <v>347</v>
      </c>
      <c r="O135" s="483"/>
      <c r="P135" s="483"/>
      <c r="Q135" s="483"/>
      <c r="R135" s="483"/>
      <c r="S135" s="483"/>
      <c r="T135" s="483"/>
      <c r="U135" s="483"/>
      <c r="V135" s="483"/>
      <c r="W135" s="483"/>
      <c r="X135" s="483"/>
      <c r="Y135" s="483"/>
      <c r="Z135" s="484"/>
      <c r="AA135" s="500" t="s">
        <v>204</v>
      </c>
      <c r="AB135" s="501"/>
      <c r="AC135" s="501"/>
      <c r="AD135" s="501"/>
      <c r="AE135" s="501"/>
      <c r="AF135" s="501"/>
      <c r="AG135" s="501"/>
      <c r="AH135" s="501"/>
      <c r="AI135" s="501"/>
      <c r="AJ135" s="501"/>
      <c r="AK135" s="501"/>
      <c r="AL135" s="501"/>
      <c r="AM135" s="502"/>
      <c r="AN135" s="122"/>
      <c r="AO135" s="183"/>
      <c r="AP135" s="183"/>
      <c r="AQ135" s="184"/>
      <c r="AR135" s="184"/>
      <c r="AS135" s="184"/>
      <c r="BS135" s="126"/>
    </row>
    <row r="136" spans="1:71" ht="25.5" customHeight="1" x14ac:dyDescent="0.15">
      <c r="A136" s="35"/>
      <c r="B136" s="325"/>
      <c r="C136" s="491"/>
      <c r="D136" s="492"/>
      <c r="E136" s="492"/>
      <c r="F136" s="492"/>
      <c r="G136" s="492"/>
      <c r="H136" s="492"/>
      <c r="I136" s="492"/>
      <c r="J136" s="492"/>
      <c r="K136" s="492"/>
      <c r="L136" s="493"/>
      <c r="M136" s="108">
        <v>5</v>
      </c>
      <c r="N136" s="497" t="s">
        <v>347</v>
      </c>
      <c r="O136" s="498"/>
      <c r="P136" s="498"/>
      <c r="Q136" s="498"/>
      <c r="R136" s="498"/>
      <c r="S136" s="498"/>
      <c r="T136" s="498"/>
      <c r="U136" s="498"/>
      <c r="V136" s="498"/>
      <c r="W136" s="498"/>
      <c r="X136" s="498"/>
      <c r="Y136" s="498"/>
      <c r="Z136" s="499"/>
      <c r="AA136" s="503" t="s">
        <v>204</v>
      </c>
      <c r="AB136" s="504"/>
      <c r="AC136" s="504"/>
      <c r="AD136" s="504"/>
      <c r="AE136" s="504"/>
      <c r="AF136" s="504"/>
      <c r="AG136" s="504"/>
      <c r="AH136" s="504"/>
      <c r="AI136" s="504"/>
      <c r="AJ136" s="504"/>
      <c r="AK136" s="504"/>
      <c r="AL136" s="504"/>
      <c r="AM136" s="505"/>
      <c r="AN136" s="122"/>
      <c r="AO136" s="183"/>
      <c r="AP136" s="183"/>
      <c r="AQ136" s="184"/>
      <c r="AR136" s="184"/>
      <c r="AS136" s="184"/>
      <c r="BS136" s="126"/>
    </row>
    <row r="137" spans="1:71" ht="25.5" customHeight="1" x14ac:dyDescent="0.15">
      <c r="A137" s="35"/>
      <c r="B137" s="325"/>
      <c r="C137" s="491"/>
      <c r="D137" s="492"/>
      <c r="E137" s="492"/>
      <c r="F137" s="492"/>
      <c r="G137" s="492"/>
      <c r="H137" s="492"/>
      <c r="I137" s="492"/>
      <c r="J137" s="492"/>
      <c r="K137" s="492"/>
      <c r="L137" s="493"/>
      <c r="M137" s="108">
        <v>6</v>
      </c>
      <c r="N137" s="497" t="s">
        <v>347</v>
      </c>
      <c r="O137" s="498"/>
      <c r="P137" s="498"/>
      <c r="Q137" s="498"/>
      <c r="R137" s="498"/>
      <c r="S137" s="498"/>
      <c r="T137" s="498"/>
      <c r="U137" s="498"/>
      <c r="V137" s="498"/>
      <c r="W137" s="498"/>
      <c r="X137" s="498"/>
      <c r="Y137" s="498"/>
      <c r="Z137" s="499"/>
      <c r="AA137" s="503" t="s">
        <v>204</v>
      </c>
      <c r="AB137" s="504"/>
      <c r="AC137" s="504"/>
      <c r="AD137" s="504"/>
      <c r="AE137" s="504"/>
      <c r="AF137" s="504"/>
      <c r="AG137" s="504"/>
      <c r="AH137" s="504"/>
      <c r="AI137" s="504"/>
      <c r="AJ137" s="504"/>
      <c r="AK137" s="504"/>
      <c r="AL137" s="504"/>
      <c r="AM137" s="505"/>
      <c r="AN137" s="122"/>
      <c r="AO137" s="183"/>
      <c r="AP137" s="183"/>
      <c r="AQ137" s="184"/>
      <c r="AR137" s="184"/>
      <c r="AS137" s="184"/>
      <c r="BS137" s="126"/>
    </row>
    <row r="138" spans="1:71" ht="25.5" customHeight="1" x14ac:dyDescent="0.15">
      <c r="A138" s="35"/>
      <c r="B138" s="325"/>
      <c r="C138" s="491"/>
      <c r="D138" s="492"/>
      <c r="E138" s="492"/>
      <c r="F138" s="492"/>
      <c r="G138" s="492"/>
      <c r="H138" s="492"/>
      <c r="I138" s="492"/>
      <c r="J138" s="492"/>
      <c r="K138" s="492"/>
      <c r="L138" s="493"/>
      <c r="M138" s="108">
        <v>7</v>
      </c>
      <c r="N138" s="497" t="s">
        <v>347</v>
      </c>
      <c r="O138" s="498"/>
      <c r="P138" s="498"/>
      <c r="Q138" s="498"/>
      <c r="R138" s="498"/>
      <c r="S138" s="498"/>
      <c r="T138" s="498"/>
      <c r="U138" s="498"/>
      <c r="V138" s="498"/>
      <c r="W138" s="498"/>
      <c r="X138" s="498"/>
      <c r="Y138" s="498"/>
      <c r="Z138" s="499"/>
      <c r="AA138" s="503" t="s">
        <v>204</v>
      </c>
      <c r="AB138" s="504"/>
      <c r="AC138" s="504"/>
      <c r="AD138" s="504"/>
      <c r="AE138" s="504"/>
      <c r="AF138" s="504"/>
      <c r="AG138" s="504"/>
      <c r="AH138" s="504"/>
      <c r="AI138" s="504"/>
      <c r="AJ138" s="504"/>
      <c r="AK138" s="504"/>
      <c r="AL138" s="504"/>
      <c r="AM138" s="505"/>
      <c r="AN138" s="122"/>
      <c r="AO138" s="183"/>
      <c r="AP138" s="183"/>
      <c r="AQ138" s="184"/>
      <c r="AR138" s="184"/>
      <c r="AS138" s="184"/>
    </row>
    <row r="139" spans="1:71" ht="25.5" customHeight="1" x14ac:dyDescent="0.15">
      <c r="A139" s="35"/>
      <c r="B139" s="325"/>
      <c r="C139" s="491"/>
      <c r="D139" s="492"/>
      <c r="E139" s="492"/>
      <c r="F139" s="492"/>
      <c r="G139" s="492"/>
      <c r="H139" s="492"/>
      <c r="I139" s="492"/>
      <c r="J139" s="492"/>
      <c r="K139" s="492"/>
      <c r="L139" s="493"/>
      <c r="M139" s="32">
        <v>8</v>
      </c>
      <c r="N139" s="497" t="s">
        <v>347</v>
      </c>
      <c r="O139" s="498"/>
      <c r="P139" s="498"/>
      <c r="Q139" s="498"/>
      <c r="R139" s="498"/>
      <c r="S139" s="498"/>
      <c r="T139" s="498"/>
      <c r="U139" s="498"/>
      <c r="V139" s="498"/>
      <c r="W139" s="498"/>
      <c r="X139" s="498"/>
      <c r="Y139" s="498"/>
      <c r="Z139" s="499"/>
      <c r="AA139" s="503" t="s">
        <v>204</v>
      </c>
      <c r="AB139" s="504"/>
      <c r="AC139" s="504"/>
      <c r="AD139" s="504"/>
      <c r="AE139" s="504"/>
      <c r="AF139" s="504"/>
      <c r="AG139" s="504"/>
      <c r="AH139" s="504"/>
      <c r="AI139" s="504"/>
      <c r="AJ139" s="504"/>
      <c r="AK139" s="504"/>
      <c r="AL139" s="504"/>
      <c r="AM139" s="505"/>
      <c r="AN139" s="122"/>
      <c r="AO139" s="183"/>
      <c r="AP139" s="183"/>
      <c r="AQ139" s="184"/>
      <c r="AR139" s="184"/>
      <c r="AS139" s="184"/>
    </row>
    <row r="140" spans="1:71" ht="25.5" customHeight="1" thickBot="1" x14ac:dyDescent="0.2">
      <c r="A140" s="35"/>
      <c r="B140" s="325"/>
      <c r="C140" s="494"/>
      <c r="D140" s="495"/>
      <c r="E140" s="495"/>
      <c r="F140" s="495"/>
      <c r="G140" s="495"/>
      <c r="H140" s="495"/>
      <c r="I140" s="495"/>
      <c r="J140" s="495"/>
      <c r="K140" s="495"/>
      <c r="L140" s="496"/>
      <c r="M140" s="109">
        <v>9</v>
      </c>
      <c r="N140" s="509" t="s">
        <v>347</v>
      </c>
      <c r="O140" s="510"/>
      <c r="P140" s="510"/>
      <c r="Q140" s="510"/>
      <c r="R140" s="510"/>
      <c r="S140" s="510"/>
      <c r="T140" s="510"/>
      <c r="U140" s="510"/>
      <c r="V140" s="510"/>
      <c r="W140" s="510"/>
      <c r="X140" s="510"/>
      <c r="Y140" s="510"/>
      <c r="Z140" s="511"/>
      <c r="AA140" s="506" t="s">
        <v>204</v>
      </c>
      <c r="AB140" s="507"/>
      <c r="AC140" s="507"/>
      <c r="AD140" s="507"/>
      <c r="AE140" s="507"/>
      <c r="AF140" s="507"/>
      <c r="AG140" s="507"/>
      <c r="AH140" s="507"/>
      <c r="AI140" s="507"/>
      <c r="AJ140" s="507"/>
      <c r="AK140" s="507"/>
      <c r="AL140" s="507"/>
      <c r="AM140" s="508"/>
      <c r="AN140" s="122"/>
      <c r="AO140" s="183"/>
      <c r="AP140" s="183"/>
      <c r="AQ140" s="184"/>
      <c r="AR140" s="184"/>
      <c r="AS140" s="184"/>
    </row>
    <row r="141" spans="1:71" ht="39.950000000000003" customHeight="1" x14ac:dyDescent="0.2">
      <c r="A141" s="35"/>
      <c r="B141" s="372" t="s">
        <v>315</v>
      </c>
      <c r="C141" s="538" t="s">
        <v>111</v>
      </c>
      <c r="D141" s="539"/>
      <c r="E141" s="540"/>
      <c r="F141" s="526" t="s">
        <v>104</v>
      </c>
      <c r="G141" s="527"/>
      <c r="H141" s="527"/>
      <c r="I141" s="527"/>
      <c r="J141" s="527"/>
      <c r="K141" s="527"/>
      <c r="L141" s="528"/>
      <c r="M141" s="390"/>
      <c r="N141" s="391"/>
      <c r="O141" s="391"/>
      <c r="P141" s="391"/>
      <c r="Q141" s="391"/>
      <c r="R141" s="391"/>
      <c r="S141" s="391"/>
      <c r="T141" s="391"/>
      <c r="U141" s="391"/>
      <c r="V141" s="391"/>
      <c r="W141" s="391"/>
      <c r="X141" s="391"/>
      <c r="Y141" s="391"/>
      <c r="Z141" s="391"/>
      <c r="AA141" s="391"/>
      <c r="AB141" s="391"/>
      <c r="AC141" s="391"/>
      <c r="AD141" s="391"/>
      <c r="AE141" s="391"/>
      <c r="AF141" s="391"/>
      <c r="AG141" s="391"/>
      <c r="AH141" s="391"/>
      <c r="AI141" s="391"/>
      <c r="AJ141" s="391"/>
      <c r="AK141" s="391"/>
      <c r="AL141" s="391"/>
      <c r="AM141" s="392"/>
      <c r="AN141" s="117"/>
      <c r="AO141" s="176"/>
      <c r="AP141" s="176"/>
      <c r="AQ141" s="179"/>
      <c r="AR141" s="179"/>
      <c r="AS141" s="179"/>
    </row>
    <row r="142" spans="1:71" ht="60" customHeight="1" x14ac:dyDescent="0.15">
      <c r="A142" s="35"/>
      <c r="B142" s="325"/>
      <c r="C142" s="541"/>
      <c r="D142" s="542"/>
      <c r="E142" s="543"/>
      <c r="F142" s="409" t="s">
        <v>108</v>
      </c>
      <c r="G142" s="410"/>
      <c r="H142" s="410"/>
      <c r="I142" s="410"/>
      <c r="J142" s="410"/>
      <c r="K142" s="410"/>
      <c r="L142" s="411"/>
      <c r="M142" s="544"/>
      <c r="N142" s="545"/>
      <c r="O142" s="545"/>
      <c r="P142" s="545"/>
      <c r="Q142" s="545"/>
      <c r="R142" s="545"/>
      <c r="S142" s="545"/>
      <c r="T142" s="545"/>
      <c r="U142" s="545"/>
      <c r="V142" s="545"/>
      <c r="W142" s="545"/>
      <c r="X142" s="545"/>
      <c r="Y142" s="545"/>
      <c r="Z142" s="545"/>
      <c r="AA142" s="545"/>
      <c r="AB142" s="545"/>
      <c r="AC142" s="545"/>
      <c r="AD142" s="545"/>
      <c r="AE142" s="545"/>
      <c r="AF142" s="545"/>
      <c r="AG142" s="545"/>
      <c r="AH142" s="545"/>
      <c r="AI142" s="545"/>
      <c r="AJ142" s="545"/>
      <c r="AK142" s="545"/>
      <c r="AL142" s="545"/>
      <c r="AM142" s="546"/>
      <c r="AN142" s="117"/>
      <c r="AO142" s="176"/>
      <c r="AP142" s="176"/>
      <c r="AQ142" s="179"/>
      <c r="AR142" s="179"/>
      <c r="AS142" s="179"/>
    </row>
    <row r="143" spans="1:71" ht="27.75" customHeight="1" x14ac:dyDescent="0.2">
      <c r="A143" s="35"/>
      <c r="B143" s="325"/>
      <c r="C143" s="547" t="s">
        <v>311</v>
      </c>
      <c r="D143" s="548"/>
      <c r="E143" s="549"/>
      <c r="F143" s="530" t="s">
        <v>13</v>
      </c>
      <c r="G143" s="530"/>
      <c r="H143" s="530"/>
      <c r="I143" s="530"/>
      <c r="J143" s="530"/>
      <c r="K143" s="530"/>
      <c r="L143" s="531"/>
      <c r="M143" s="532"/>
      <c r="N143" s="360"/>
      <c r="O143" s="360"/>
      <c r="P143" s="360"/>
      <c r="Q143" s="360"/>
      <c r="R143" s="360"/>
      <c r="S143" s="360"/>
      <c r="T143" s="360"/>
      <c r="U143" s="360"/>
      <c r="V143" s="360"/>
      <c r="W143" s="360"/>
      <c r="X143" s="360"/>
      <c r="Y143" s="360"/>
      <c r="Z143" s="360"/>
      <c r="AA143" s="360"/>
      <c r="AB143" s="360"/>
      <c r="AC143" s="360"/>
      <c r="AD143" s="360"/>
      <c r="AE143" s="360"/>
      <c r="AF143" s="360"/>
      <c r="AG143" s="360"/>
      <c r="AH143" s="360"/>
      <c r="AI143" s="360"/>
      <c r="AJ143" s="360"/>
      <c r="AK143" s="360"/>
      <c r="AL143" s="360"/>
      <c r="AM143" s="361"/>
      <c r="AN143" s="117"/>
      <c r="AO143" s="176"/>
      <c r="AP143" s="176"/>
      <c r="AQ143" s="179"/>
      <c r="AR143" s="179"/>
      <c r="AS143" s="179"/>
    </row>
    <row r="144" spans="1:71" ht="71.25" customHeight="1" x14ac:dyDescent="0.15">
      <c r="A144" s="35"/>
      <c r="B144" s="325"/>
      <c r="C144" s="550"/>
      <c r="D144" s="551"/>
      <c r="E144" s="552"/>
      <c r="F144" s="398" t="s">
        <v>109</v>
      </c>
      <c r="G144" s="398"/>
      <c r="H144" s="398"/>
      <c r="I144" s="398"/>
      <c r="J144" s="398"/>
      <c r="K144" s="398"/>
      <c r="L144" s="399"/>
      <c r="M144" s="394"/>
      <c r="N144" s="395"/>
      <c r="O144" s="395"/>
      <c r="P144" s="395"/>
      <c r="Q144" s="395"/>
      <c r="R144" s="395"/>
      <c r="S144" s="395"/>
      <c r="T144" s="395"/>
      <c r="U144" s="395"/>
      <c r="V144" s="395"/>
      <c r="W144" s="395"/>
      <c r="X144" s="395"/>
      <c r="Y144" s="395"/>
      <c r="Z144" s="395"/>
      <c r="AA144" s="395"/>
      <c r="AB144" s="395"/>
      <c r="AC144" s="395"/>
      <c r="AD144" s="395"/>
      <c r="AE144" s="395"/>
      <c r="AF144" s="395"/>
      <c r="AG144" s="395"/>
      <c r="AH144" s="395"/>
      <c r="AI144" s="395"/>
      <c r="AJ144" s="395"/>
      <c r="AK144" s="395"/>
      <c r="AL144" s="395"/>
      <c r="AM144" s="396"/>
      <c r="AN144" s="117"/>
      <c r="AO144" s="176"/>
      <c r="AP144" s="176"/>
      <c r="AQ144" s="179"/>
      <c r="AR144" s="179"/>
      <c r="AS144" s="179"/>
    </row>
    <row r="145" spans="1:45" ht="39.950000000000003" customHeight="1" x14ac:dyDescent="0.15">
      <c r="A145" s="35"/>
      <c r="B145" s="325"/>
      <c r="C145" s="550"/>
      <c r="D145" s="551"/>
      <c r="E145" s="552"/>
      <c r="F145" s="533" t="s">
        <v>38</v>
      </c>
      <c r="G145" s="533"/>
      <c r="H145" s="533"/>
      <c r="I145" s="533"/>
      <c r="J145" s="533"/>
      <c r="K145" s="533"/>
      <c r="L145" s="534"/>
      <c r="M145" s="535"/>
      <c r="N145" s="536"/>
      <c r="O145" s="536"/>
      <c r="P145" s="536"/>
      <c r="Q145" s="536"/>
      <c r="R145" s="536"/>
      <c r="S145" s="536"/>
      <c r="T145" s="536"/>
      <c r="U145" s="536"/>
      <c r="V145" s="536"/>
      <c r="W145" s="536"/>
      <c r="X145" s="536"/>
      <c r="Y145" s="536"/>
      <c r="Z145" s="536"/>
      <c r="AA145" s="536"/>
      <c r="AB145" s="536"/>
      <c r="AC145" s="536"/>
      <c r="AD145" s="536"/>
      <c r="AE145" s="536"/>
      <c r="AF145" s="536"/>
      <c r="AG145" s="536"/>
      <c r="AH145" s="536"/>
      <c r="AI145" s="536"/>
      <c r="AJ145" s="536"/>
      <c r="AK145" s="536"/>
      <c r="AL145" s="536"/>
      <c r="AM145" s="537"/>
      <c r="AN145" s="117"/>
      <c r="AO145" s="176"/>
      <c r="AP145" s="176"/>
      <c r="AQ145" s="179"/>
      <c r="AR145" s="179"/>
      <c r="AS145" s="179"/>
    </row>
    <row r="146" spans="1:45" ht="60" customHeight="1" x14ac:dyDescent="0.15">
      <c r="A146" s="35"/>
      <c r="B146" s="325"/>
      <c r="C146" s="550"/>
      <c r="D146" s="551"/>
      <c r="E146" s="552"/>
      <c r="F146" s="398" t="s">
        <v>106</v>
      </c>
      <c r="G146" s="398"/>
      <c r="H146" s="398"/>
      <c r="I146" s="398"/>
      <c r="J146" s="398"/>
      <c r="K146" s="398"/>
      <c r="L146" s="399"/>
      <c r="M146" s="394"/>
      <c r="N146" s="395"/>
      <c r="O146" s="395"/>
      <c r="P146" s="395"/>
      <c r="Q146" s="395"/>
      <c r="R146" s="395"/>
      <c r="S146" s="395"/>
      <c r="T146" s="395"/>
      <c r="U146" s="395"/>
      <c r="V146" s="395"/>
      <c r="W146" s="395"/>
      <c r="X146" s="395"/>
      <c r="Y146" s="395"/>
      <c r="Z146" s="395"/>
      <c r="AA146" s="395"/>
      <c r="AB146" s="395"/>
      <c r="AC146" s="395"/>
      <c r="AD146" s="395"/>
      <c r="AE146" s="395"/>
      <c r="AF146" s="395"/>
      <c r="AG146" s="395"/>
      <c r="AH146" s="395"/>
      <c r="AI146" s="395"/>
      <c r="AJ146" s="395"/>
      <c r="AK146" s="395"/>
      <c r="AL146" s="395"/>
      <c r="AM146" s="396"/>
      <c r="AN146" s="117"/>
      <c r="AO146" s="176"/>
      <c r="AP146" s="176"/>
      <c r="AQ146" s="179"/>
      <c r="AR146" s="179"/>
      <c r="AS146" s="179"/>
    </row>
    <row r="147" spans="1:45" ht="39.950000000000003" customHeight="1" x14ac:dyDescent="0.2">
      <c r="A147" s="35"/>
      <c r="B147" s="325"/>
      <c r="C147" s="550"/>
      <c r="D147" s="551"/>
      <c r="E147" s="552"/>
      <c r="F147" s="556" t="s">
        <v>35</v>
      </c>
      <c r="G147" s="557"/>
      <c r="H147" s="557"/>
      <c r="I147" s="557"/>
      <c r="J147" s="557"/>
      <c r="K147" s="557"/>
      <c r="L147" s="558"/>
      <c r="M147" s="535"/>
      <c r="N147" s="536"/>
      <c r="O147" s="536"/>
      <c r="P147" s="536"/>
      <c r="Q147" s="536"/>
      <c r="R147" s="536"/>
      <c r="S147" s="536"/>
      <c r="T147" s="536"/>
      <c r="U147" s="536"/>
      <c r="V147" s="536"/>
      <c r="W147" s="536"/>
      <c r="X147" s="536"/>
      <c r="Y147" s="536"/>
      <c r="Z147" s="536"/>
      <c r="AA147" s="536"/>
      <c r="AB147" s="536"/>
      <c r="AC147" s="536"/>
      <c r="AD147" s="536"/>
      <c r="AE147" s="536"/>
      <c r="AF147" s="536"/>
      <c r="AG147" s="536"/>
      <c r="AH147" s="536"/>
      <c r="AI147" s="536"/>
      <c r="AJ147" s="536"/>
      <c r="AK147" s="536"/>
      <c r="AL147" s="536"/>
      <c r="AM147" s="537"/>
      <c r="AN147" s="117"/>
      <c r="AO147" s="176"/>
      <c r="AP147" s="176"/>
      <c r="AQ147" s="179"/>
      <c r="AR147" s="179"/>
      <c r="AS147" s="179"/>
    </row>
    <row r="148" spans="1:45" ht="60" customHeight="1" thickBot="1" x14ac:dyDescent="0.2">
      <c r="A148" s="35"/>
      <c r="B148" s="326"/>
      <c r="C148" s="553"/>
      <c r="D148" s="554"/>
      <c r="E148" s="555"/>
      <c r="F148" s="369" t="s">
        <v>99</v>
      </c>
      <c r="G148" s="370"/>
      <c r="H148" s="370"/>
      <c r="I148" s="370"/>
      <c r="J148" s="370"/>
      <c r="K148" s="370"/>
      <c r="L148" s="371"/>
      <c r="M148" s="529"/>
      <c r="N148" s="364"/>
      <c r="O148" s="364"/>
      <c r="P148" s="364"/>
      <c r="Q148" s="364"/>
      <c r="R148" s="364"/>
      <c r="S148" s="364"/>
      <c r="T148" s="364"/>
      <c r="U148" s="364"/>
      <c r="V148" s="364"/>
      <c r="W148" s="364"/>
      <c r="X148" s="364"/>
      <c r="Y148" s="364"/>
      <c r="Z148" s="364"/>
      <c r="AA148" s="364"/>
      <c r="AB148" s="364"/>
      <c r="AC148" s="364"/>
      <c r="AD148" s="364"/>
      <c r="AE148" s="364"/>
      <c r="AF148" s="364"/>
      <c r="AG148" s="364"/>
      <c r="AH148" s="364"/>
      <c r="AI148" s="364"/>
      <c r="AJ148" s="364"/>
      <c r="AK148" s="364"/>
      <c r="AL148" s="364"/>
      <c r="AM148" s="365"/>
      <c r="AN148" s="117"/>
      <c r="AO148" s="176"/>
      <c r="AP148" s="176"/>
      <c r="AQ148" s="179"/>
      <c r="AR148" s="179"/>
      <c r="AS148" s="179"/>
    </row>
    <row r="149" spans="1:45" ht="39.950000000000003" customHeight="1" x14ac:dyDescent="0.2">
      <c r="A149" s="35"/>
      <c r="B149" s="524" t="s">
        <v>316</v>
      </c>
      <c r="C149" s="526" t="s">
        <v>312</v>
      </c>
      <c r="D149" s="527"/>
      <c r="E149" s="527"/>
      <c r="F149" s="527"/>
      <c r="G149" s="527"/>
      <c r="H149" s="527"/>
      <c r="I149" s="527"/>
      <c r="J149" s="527"/>
      <c r="K149" s="527"/>
      <c r="L149" s="528"/>
      <c r="M149" s="390"/>
      <c r="N149" s="391"/>
      <c r="O149" s="391"/>
      <c r="P149" s="391"/>
      <c r="Q149" s="391"/>
      <c r="R149" s="391"/>
      <c r="S149" s="391"/>
      <c r="T149" s="391"/>
      <c r="U149" s="391"/>
      <c r="V149" s="391"/>
      <c r="W149" s="391"/>
      <c r="X149" s="391"/>
      <c r="Y149" s="391"/>
      <c r="Z149" s="391"/>
      <c r="AA149" s="391"/>
      <c r="AB149" s="391"/>
      <c r="AC149" s="391"/>
      <c r="AD149" s="391"/>
      <c r="AE149" s="391"/>
      <c r="AF149" s="391"/>
      <c r="AG149" s="391"/>
      <c r="AH149" s="391"/>
      <c r="AI149" s="391"/>
      <c r="AJ149" s="391"/>
      <c r="AK149" s="391"/>
      <c r="AL149" s="391"/>
      <c r="AM149" s="392"/>
      <c r="AN149" s="117"/>
      <c r="AO149" s="176"/>
      <c r="AP149" s="176"/>
      <c r="AQ149" s="179"/>
      <c r="AR149" s="179"/>
      <c r="AS149" s="179"/>
    </row>
    <row r="150" spans="1:45" ht="60" customHeight="1" thickBot="1" x14ac:dyDescent="0.2">
      <c r="A150" s="35"/>
      <c r="B150" s="525"/>
      <c r="C150" s="369" t="s">
        <v>101</v>
      </c>
      <c r="D150" s="370"/>
      <c r="E150" s="370"/>
      <c r="F150" s="370"/>
      <c r="G150" s="370"/>
      <c r="H150" s="370"/>
      <c r="I150" s="370"/>
      <c r="J150" s="370"/>
      <c r="K150" s="370"/>
      <c r="L150" s="371"/>
      <c r="M150" s="529"/>
      <c r="N150" s="364"/>
      <c r="O150" s="364"/>
      <c r="P150" s="364"/>
      <c r="Q150" s="364"/>
      <c r="R150" s="364"/>
      <c r="S150" s="364"/>
      <c r="T150" s="364"/>
      <c r="U150" s="364"/>
      <c r="V150" s="364"/>
      <c r="W150" s="364"/>
      <c r="X150" s="364"/>
      <c r="Y150" s="364"/>
      <c r="Z150" s="364"/>
      <c r="AA150" s="364"/>
      <c r="AB150" s="364"/>
      <c r="AC150" s="364"/>
      <c r="AD150" s="364"/>
      <c r="AE150" s="364"/>
      <c r="AF150" s="364"/>
      <c r="AG150" s="364"/>
      <c r="AH150" s="364"/>
      <c r="AI150" s="364"/>
      <c r="AJ150" s="364"/>
      <c r="AK150" s="364"/>
      <c r="AL150" s="364"/>
      <c r="AM150" s="365"/>
      <c r="AN150" s="117"/>
      <c r="AO150" s="176"/>
      <c r="AP150" s="176"/>
      <c r="AQ150" s="179"/>
      <c r="AR150" s="179"/>
      <c r="AS150" s="179"/>
    </row>
    <row r="151" spans="1:45" ht="20.100000000000001" customHeight="1" thickBot="1" x14ac:dyDescent="0.2">
      <c r="A151" s="35"/>
      <c r="B151" s="44"/>
      <c r="C151" s="44"/>
      <c r="D151" s="44"/>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4"/>
      <c r="AN151" s="118"/>
    </row>
    <row r="152" spans="1:45" ht="20.100000000000001" customHeight="1" thickBot="1" x14ac:dyDescent="0.2">
      <c r="A152" s="35"/>
      <c r="B152" s="44"/>
      <c r="C152" s="44"/>
      <c r="D152" s="154"/>
      <c r="E152" s="52"/>
      <c r="F152" s="192" t="s">
        <v>449</v>
      </c>
      <c r="G152" s="192"/>
      <c r="H152" s="192"/>
      <c r="I152" s="192"/>
      <c r="J152" s="192"/>
      <c r="K152" s="192"/>
      <c r="L152" s="192"/>
      <c r="M152" s="192"/>
      <c r="N152" s="192"/>
      <c r="O152" s="192"/>
      <c r="P152" s="192"/>
      <c r="Q152" s="192"/>
      <c r="R152" s="192"/>
      <c r="S152" s="192"/>
      <c r="T152" s="192"/>
      <c r="U152" s="192"/>
      <c r="V152" s="192"/>
      <c r="W152" s="192"/>
      <c r="X152" s="192"/>
      <c r="Y152" s="192"/>
      <c r="Z152" s="192"/>
      <c r="AA152" s="192"/>
      <c r="AB152" s="52"/>
      <c r="AC152" s="52"/>
      <c r="AD152" s="52"/>
      <c r="AE152" s="52"/>
      <c r="AF152" s="52"/>
      <c r="AG152" s="52"/>
      <c r="AH152" s="52"/>
      <c r="AI152" s="52"/>
      <c r="AJ152" s="52"/>
      <c r="AK152" s="52"/>
      <c r="AL152" s="52"/>
      <c r="AM152" s="44"/>
      <c r="AN152" s="44"/>
      <c r="AP152" s="172" t="s">
        <v>136</v>
      </c>
    </row>
    <row r="153" spans="1:45" ht="20.100000000000001" customHeight="1" x14ac:dyDescent="0.15">
      <c r="A153" s="35"/>
      <c r="B153" s="44"/>
      <c r="C153" s="44"/>
      <c r="D153" s="44"/>
      <c r="E153" s="52"/>
      <c r="F153" s="52"/>
      <c r="G153" s="52"/>
      <c r="H153" s="52"/>
      <c r="I153" s="52"/>
      <c r="J153" s="52"/>
      <c r="K153" s="52"/>
      <c r="L153" s="52"/>
      <c r="M153" s="52"/>
      <c r="N153" s="52"/>
      <c r="O153" s="52"/>
      <c r="P153" s="52"/>
      <c r="Q153" s="52"/>
      <c r="R153" s="52"/>
      <c r="S153" s="52"/>
      <c r="T153" s="52"/>
      <c r="U153" s="52"/>
      <c r="V153" s="52"/>
      <c r="W153" s="52"/>
      <c r="X153" s="52"/>
      <c r="Y153" s="52"/>
      <c r="Z153" s="52"/>
      <c r="AA153" s="52"/>
      <c r="AB153" s="52"/>
      <c r="AC153" s="52"/>
      <c r="AD153" s="52"/>
      <c r="AE153" s="52"/>
      <c r="AF153" s="52"/>
      <c r="AG153" s="52"/>
      <c r="AH153" s="52"/>
      <c r="AI153" s="52"/>
      <c r="AJ153" s="52"/>
      <c r="AK153" s="52"/>
      <c r="AL153" s="52"/>
      <c r="AM153" s="44"/>
      <c r="AN153" s="44"/>
    </row>
    <row r="154" spans="1:45" ht="20.100000000000001" customHeight="1" x14ac:dyDescent="0.15">
      <c r="A154" s="35"/>
      <c r="B154" s="44"/>
      <c r="C154" s="44"/>
      <c r="D154" s="44"/>
      <c r="E154" s="53"/>
      <c r="F154" s="54"/>
      <c r="G154" s="54"/>
      <c r="H154" s="54"/>
      <c r="I154" s="54"/>
      <c r="J154" s="54"/>
      <c r="K154" s="54"/>
      <c r="L154" s="54"/>
      <c r="M154" s="54"/>
      <c r="N154" s="54"/>
      <c r="O154" s="54"/>
      <c r="P154" s="54"/>
      <c r="Q154" s="54"/>
      <c r="R154" s="54"/>
      <c r="S154" s="53"/>
      <c r="T154" s="53"/>
      <c r="U154" s="53"/>
      <c r="V154" s="53"/>
      <c r="W154" s="53"/>
      <c r="X154" s="53"/>
      <c r="Y154" s="53"/>
      <c r="Z154" s="53"/>
      <c r="AA154" s="53"/>
      <c r="AB154" s="53"/>
      <c r="AC154" s="53"/>
      <c r="AD154" s="53"/>
      <c r="AE154" s="53"/>
      <c r="AF154" s="53"/>
      <c r="AG154" s="53"/>
      <c r="AH154" s="53"/>
      <c r="AI154" s="53"/>
      <c r="AJ154" s="53"/>
      <c r="AK154" s="53"/>
      <c r="AL154" s="53"/>
      <c r="AM154" s="55"/>
      <c r="AN154" s="55"/>
      <c r="AO154" s="176"/>
      <c r="AP154" s="176"/>
      <c r="AQ154" s="179"/>
      <c r="AR154" s="179"/>
      <c r="AS154" s="179"/>
    </row>
    <row r="155" spans="1:45" ht="20.100000000000001" customHeight="1" x14ac:dyDescent="0.15">
      <c r="A155" s="35"/>
      <c r="B155" s="56"/>
      <c r="C155" s="56"/>
      <c r="D155" s="56"/>
      <c r="E155" s="53"/>
      <c r="F155" s="54"/>
      <c r="G155" s="54"/>
      <c r="H155" s="54"/>
      <c r="I155" s="54"/>
      <c r="J155" s="54"/>
      <c r="K155" s="54"/>
      <c r="L155" s="54"/>
      <c r="M155" s="54"/>
      <c r="N155" s="54"/>
      <c r="O155" s="54"/>
      <c r="P155" s="54"/>
      <c r="Q155" s="54"/>
      <c r="R155" s="54"/>
      <c r="S155" s="53"/>
      <c r="T155" s="53"/>
      <c r="U155" s="53"/>
      <c r="V155" s="53"/>
      <c r="W155" s="53"/>
      <c r="X155" s="53"/>
      <c r="Y155" s="53"/>
      <c r="Z155" s="53"/>
      <c r="AA155" s="53"/>
      <c r="AB155" s="53"/>
      <c r="AC155" s="53"/>
      <c r="AD155" s="53"/>
      <c r="AE155" s="53"/>
      <c r="AF155" s="53"/>
      <c r="AG155" s="53"/>
      <c r="AH155" s="53"/>
      <c r="AI155" s="53"/>
      <c r="AJ155" s="53"/>
      <c r="AK155" s="53"/>
      <c r="AL155" s="53"/>
      <c r="AM155" s="55"/>
      <c r="AN155" s="55"/>
      <c r="AO155" s="183" t="s">
        <v>8</v>
      </c>
      <c r="AP155" s="183"/>
      <c r="AQ155" s="184"/>
      <c r="AR155" s="184"/>
      <c r="AS155" s="184"/>
    </row>
    <row r="156" spans="1:45" ht="20.100000000000001" customHeight="1" x14ac:dyDescent="0.15">
      <c r="A156" s="35"/>
      <c r="B156" s="56"/>
      <c r="C156" s="56"/>
      <c r="D156" s="56"/>
      <c r="E156" s="53"/>
      <c r="F156" s="54"/>
      <c r="G156" s="54"/>
      <c r="H156" s="54"/>
      <c r="I156" s="54"/>
      <c r="J156" s="54"/>
      <c r="K156" s="54"/>
      <c r="L156" s="54"/>
      <c r="M156" s="54"/>
      <c r="N156" s="54"/>
      <c r="O156" s="54"/>
      <c r="P156" s="54"/>
      <c r="Q156" s="54"/>
      <c r="R156" s="54"/>
      <c r="S156" s="53"/>
      <c r="T156" s="53"/>
      <c r="U156" s="53"/>
      <c r="V156" s="53"/>
      <c r="W156" s="53"/>
      <c r="X156" s="53"/>
      <c r="Y156" s="53"/>
      <c r="Z156" s="53"/>
      <c r="AA156" s="53"/>
      <c r="AB156" s="53"/>
      <c r="AC156" s="53"/>
      <c r="AD156" s="53"/>
      <c r="AE156" s="53"/>
      <c r="AF156" s="53"/>
      <c r="AG156" s="53"/>
      <c r="AH156" s="53"/>
      <c r="AI156" s="53"/>
      <c r="AJ156" s="53"/>
      <c r="AK156" s="53"/>
      <c r="AL156" s="53"/>
      <c r="AM156" s="55"/>
      <c r="AN156" s="55"/>
      <c r="AO156" s="183"/>
      <c r="AP156" s="183"/>
      <c r="AQ156" s="184"/>
      <c r="AR156" s="184"/>
      <c r="AS156" s="184"/>
    </row>
    <row r="157" spans="1:45" ht="20.100000000000001" customHeight="1" x14ac:dyDescent="0.15">
      <c r="A157" s="35"/>
      <c r="B157" s="35"/>
      <c r="C157" s="57"/>
      <c r="D157" s="57"/>
      <c r="E157" s="57"/>
      <c r="F157" s="35"/>
      <c r="G157" s="41"/>
      <c r="H157" s="41"/>
      <c r="I157" s="41"/>
      <c r="J157" s="41"/>
      <c r="K157" s="41"/>
      <c r="L157" s="41"/>
      <c r="M157" s="41"/>
      <c r="N157" s="41"/>
      <c r="O157" s="41"/>
      <c r="P157" s="41"/>
      <c r="Q157" s="41"/>
      <c r="R157" s="41"/>
      <c r="S157" s="41"/>
      <c r="T157" s="35"/>
      <c r="U157" s="35"/>
      <c r="V157" s="35"/>
      <c r="W157" s="35"/>
      <c r="X157" s="35"/>
      <c r="Y157" s="35"/>
      <c r="Z157" s="35"/>
      <c r="AA157" s="35"/>
      <c r="AB157" s="35"/>
      <c r="AC157" s="35"/>
      <c r="AD157" s="35"/>
      <c r="AE157" s="35"/>
      <c r="AF157" s="35"/>
      <c r="AG157" s="35"/>
      <c r="AH157" s="35"/>
      <c r="AI157" s="35"/>
      <c r="AJ157" s="35"/>
      <c r="AK157" s="35"/>
      <c r="AL157" s="35"/>
      <c r="AM157" s="35"/>
      <c r="AN157" s="55"/>
      <c r="AO157" s="183"/>
      <c r="AP157" s="183"/>
      <c r="AQ157" s="184"/>
      <c r="AR157" s="184"/>
      <c r="AS157" s="184"/>
    </row>
    <row r="158" spans="1:45" ht="14.25" x14ac:dyDescent="0.15">
      <c r="A158" s="35"/>
      <c r="B158" s="35"/>
      <c r="C158" s="57"/>
      <c r="D158" s="57"/>
      <c r="E158" s="57"/>
      <c r="F158" s="35"/>
      <c r="G158" s="41"/>
      <c r="H158" s="41"/>
      <c r="I158" s="41"/>
      <c r="J158" s="41"/>
      <c r="K158" s="41"/>
      <c r="L158" s="41"/>
      <c r="M158" s="41"/>
      <c r="N158" s="41"/>
      <c r="O158" s="41"/>
      <c r="P158" s="41"/>
      <c r="Q158" s="41"/>
      <c r="R158" s="41"/>
      <c r="S158" s="41"/>
      <c r="T158" s="35"/>
      <c r="U158" s="35"/>
      <c r="V158" s="35"/>
      <c r="W158" s="35"/>
      <c r="X158" s="35"/>
      <c r="Y158" s="35"/>
      <c r="Z158" s="35"/>
      <c r="AA158" s="35"/>
      <c r="AB158" s="35"/>
      <c r="AC158" s="35"/>
      <c r="AD158" s="35"/>
      <c r="AE158" s="35"/>
      <c r="AF158" s="35"/>
      <c r="AG158" s="35"/>
      <c r="AH158" s="35"/>
      <c r="AI158" s="35"/>
      <c r="AJ158" s="35"/>
      <c r="AK158" s="35"/>
      <c r="AL158" s="35"/>
      <c r="AM158" s="35"/>
      <c r="AN158" s="55"/>
    </row>
    <row r="159" spans="1:45" x14ac:dyDescent="0.15">
      <c r="A159" s="35"/>
      <c r="B159" s="35"/>
      <c r="C159" s="35"/>
      <c r="D159" s="35"/>
      <c r="E159" s="35"/>
      <c r="F159" s="35"/>
      <c r="G159" s="41"/>
      <c r="H159" s="41"/>
      <c r="I159" s="41"/>
      <c r="J159" s="41"/>
      <c r="K159" s="41"/>
      <c r="L159" s="41"/>
      <c r="M159" s="41"/>
      <c r="N159" s="41"/>
      <c r="O159" s="41"/>
      <c r="P159" s="41"/>
      <c r="Q159" s="41"/>
      <c r="R159" s="41"/>
      <c r="S159" s="41"/>
      <c r="T159" s="35"/>
      <c r="U159" s="35"/>
      <c r="V159" s="35"/>
      <c r="W159" s="35"/>
      <c r="X159" s="35"/>
      <c r="Y159" s="35"/>
      <c r="Z159" s="35"/>
      <c r="AA159" s="35"/>
      <c r="AB159" s="35"/>
      <c r="AC159" s="35"/>
      <c r="AD159" s="35"/>
      <c r="AE159" s="35"/>
      <c r="AF159" s="35"/>
      <c r="AG159" s="35"/>
      <c r="AH159" s="35"/>
      <c r="AI159" s="35"/>
      <c r="AJ159" s="35"/>
      <c r="AK159" s="35"/>
      <c r="AL159" s="35"/>
      <c r="AM159" s="35"/>
      <c r="AN159" s="55"/>
    </row>
  </sheetData>
  <sheetProtection algorithmName="SHA-512" hashValue="0dVpOPZ9w0wAdekD1OAHHZEaYpnIcWaeouOzxfK+EEI1VibpxVQEeUmRWApO45HcJnyhsiy4lPjO57bGJOhTbw==" saltValue="2ncOMent2lFLyOFDBWFwJA==" spinCount="100000" sheet="1" objects="1" scenarios="1" selectLockedCells="1"/>
  <dataConsolidate/>
  <mergeCells count="330">
    <mergeCell ref="AA140:AM140"/>
    <mergeCell ref="T30:AM30"/>
    <mergeCell ref="C30:S31"/>
    <mergeCell ref="T31:AM31"/>
    <mergeCell ref="M32:O34"/>
    <mergeCell ref="M35:O37"/>
    <mergeCell ref="P32:V32"/>
    <mergeCell ref="P35:V35"/>
    <mergeCell ref="P33:V34"/>
    <mergeCell ref="P36:V37"/>
    <mergeCell ref="W32:AC32"/>
    <mergeCell ref="W35:AC35"/>
    <mergeCell ref="AL33:AM34"/>
    <mergeCell ref="AD33:AK34"/>
    <mergeCell ref="AD36:AK37"/>
    <mergeCell ref="AL36:AM37"/>
    <mergeCell ref="W33:AC34"/>
    <mergeCell ref="W36:AC37"/>
    <mergeCell ref="AA115:AM115"/>
    <mergeCell ref="F102:L102"/>
    <mergeCell ref="AA114:AM114"/>
    <mergeCell ref="F129:I129"/>
    <mergeCell ref="J129:L129"/>
    <mergeCell ref="X112:AA112"/>
    <mergeCell ref="M96:AM97"/>
    <mergeCell ref="B73:AM73"/>
    <mergeCell ref="AA113:AM113"/>
    <mergeCell ref="M102:AM103"/>
    <mergeCell ref="F103:L103"/>
    <mergeCell ref="B104:B105"/>
    <mergeCell ref="C104:L104"/>
    <mergeCell ref="M104:AM105"/>
    <mergeCell ref="C105:L105"/>
    <mergeCell ref="B96:B103"/>
    <mergeCell ref="C96:E97"/>
    <mergeCell ref="C98:E103"/>
    <mergeCell ref="F98:L98"/>
    <mergeCell ref="M98:AM99"/>
    <mergeCell ref="F99:L99"/>
    <mergeCell ref="F100:L100"/>
    <mergeCell ref="M100:AM101"/>
    <mergeCell ref="F101:L101"/>
    <mergeCell ref="F96:L96"/>
    <mergeCell ref="F97:L97"/>
    <mergeCell ref="B85:B95"/>
    <mergeCell ref="M85:Z85"/>
    <mergeCell ref="AA85:AM85"/>
    <mergeCell ref="N86:Z86"/>
    <mergeCell ref="Y2:AM2"/>
    <mergeCell ref="AM13:AM14"/>
    <mergeCell ref="AM10:AM11"/>
    <mergeCell ref="Y4:AH5"/>
    <mergeCell ref="AI4:AL5"/>
    <mergeCell ref="AM4:AM5"/>
    <mergeCell ref="Y6:AF6"/>
    <mergeCell ref="AG6:AM6"/>
    <mergeCell ref="F3:L5"/>
    <mergeCell ref="M3:X5"/>
    <mergeCell ref="AF7:AF8"/>
    <mergeCell ref="Y7:AE8"/>
    <mergeCell ref="Y9:AF9"/>
    <mergeCell ref="AG9:AM9"/>
    <mergeCell ref="Y10:AE11"/>
    <mergeCell ref="AF10:AF11"/>
    <mergeCell ref="AG10:AL11"/>
    <mergeCell ref="AM7:AM8"/>
    <mergeCell ref="AG7:AL8"/>
    <mergeCell ref="G9:L11"/>
    <mergeCell ref="G12:L14"/>
    <mergeCell ref="Y3:AM3"/>
    <mergeCell ref="Y12:AF12"/>
    <mergeCell ref="AG12:AM12"/>
    <mergeCell ref="B149:B150"/>
    <mergeCell ref="C149:L149"/>
    <mergeCell ref="M149:AM150"/>
    <mergeCell ref="C150:L150"/>
    <mergeCell ref="F143:L143"/>
    <mergeCell ref="M143:AM144"/>
    <mergeCell ref="F144:L144"/>
    <mergeCell ref="F145:L145"/>
    <mergeCell ref="M145:AM146"/>
    <mergeCell ref="F146:L146"/>
    <mergeCell ref="B141:B148"/>
    <mergeCell ref="C141:E142"/>
    <mergeCell ref="F141:L141"/>
    <mergeCell ref="M141:AM142"/>
    <mergeCell ref="F142:L142"/>
    <mergeCell ref="C143:E148"/>
    <mergeCell ref="F147:L147"/>
    <mergeCell ref="M147:AM148"/>
    <mergeCell ref="F148:L148"/>
    <mergeCell ref="B130:B140"/>
    <mergeCell ref="M130:Z130"/>
    <mergeCell ref="AA130:AM130"/>
    <mergeCell ref="N131:Z131"/>
    <mergeCell ref="N132:Z132"/>
    <mergeCell ref="N133:Z133"/>
    <mergeCell ref="M134:Z134"/>
    <mergeCell ref="AA134:AM134"/>
    <mergeCell ref="N135:Z135"/>
    <mergeCell ref="N136:Z136"/>
    <mergeCell ref="N137:Z137"/>
    <mergeCell ref="N138:Z138"/>
    <mergeCell ref="N140:Z140"/>
    <mergeCell ref="C130:L131"/>
    <mergeCell ref="C132:L140"/>
    <mergeCell ref="N139:Z139"/>
    <mergeCell ref="AA131:AM131"/>
    <mergeCell ref="AA132:AM132"/>
    <mergeCell ref="AA133:AM133"/>
    <mergeCell ref="AA135:AM135"/>
    <mergeCell ref="AA136:AM136"/>
    <mergeCell ref="AA137:AM137"/>
    <mergeCell ref="AA138:AM138"/>
    <mergeCell ref="AA139:AM139"/>
    <mergeCell ref="M129:AM129"/>
    <mergeCell ref="M124:AM124"/>
    <mergeCell ref="F125:I127"/>
    <mergeCell ref="J125:L125"/>
    <mergeCell ref="M125:AM125"/>
    <mergeCell ref="J126:L126"/>
    <mergeCell ref="M126:AM126"/>
    <mergeCell ref="J127:L127"/>
    <mergeCell ref="M127:AM127"/>
    <mergeCell ref="B118:AM118"/>
    <mergeCell ref="B119:B129"/>
    <mergeCell ref="C119:L119"/>
    <mergeCell ref="M119:N119"/>
    <mergeCell ref="O119:S119"/>
    <mergeCell ref="T119:Z119"/>
    <mergeCell ref="AA119:AK119"/>
    <mergeCell ref="AL119:AM119"/>
    <mergeCell ref="C120:AM120"/>
    <mergeCell ref="C121:E121"/>
    <mergeCell ref="F121:I121"/>
    <mergeCell ref="J121:L121"/>
    <mergeCell ref="M121:AM121"/>
    <mergeCell ref="C122:E127"/>
    <mergeCell ref="F122:I124"/>
    <mergeCell ref="J122:L122"/>
    <mergeCell ref="M122:AM122"/>
    <mergeCell ref="J123:L123"/>
    <mergeCell ref="M123:AM123"/>
    <mergeCell ref="J124:L124"/>
    <mergeCell ref="C128:E129"/>
    <mergeCell ref="F128:I128"/>
    <mergeCell ref="J128:L128"/>
    <mergeCell ref="M128:AM128"/>
    <mergeCell ref="N87:Z87"/>
    <mergeCell ref="N88:Z88"/>
    <mergeCell ref="M89:Z89"/>
    <mergeCell ref="AA89:AM89"/>
    <mergeCell ref="N90:Z90"/>
    <mergeCell ref="C85:L86"/>
    <mergeCell ref="C87:L95"/>
    <mergeCell ref="N94:Z94"/>
    <mergeCell ref="AA86:AM86"/>
    <mergeCell ref="AA87:AM87"/>
    <mergeCell ref="AA88:AM88"/>
    <mergeCell ref="AA90:AM90"/>
    <mergeCell ref="AA91:AM91"/>
    <mergeCell ref="AA92:AM92"/>
    <mergeCell ref="AA93:AM93"/>
    <mergeCell ref="AA94:AM94"/>
    <mergeCell ref="AA95:AM95"/>
    <mergeCell ref="N91:Z91"/>
    <mergeCell ref="N92:Z92"/>
    <mergeCell ref="N93:Z93"/>
    <mergeCell ref="N95:Z95"/>
    <mergeCell ref="J84:L84"/>
    <mergeCell ref="M84:AM84"/>
    <mergeCell ref="M79:AM79"/>
    <mergeCell ref="F80:I82"/>
    <mergeCell ref="J80:L80"/>
    <mergeCell ref="M80:AM80"/>
    <mergeCell ref="J81:L81"/>
    <mergeCell ref="M81:AM81"/>
    <mergeCell ref="J82:L82"/>
    <mergeCell ref="M82:AM82"/>
    <mergeCell ref="B74:B84"/>
    <mergeCell ref="C74:L74"/>
    <mergeCell ref="M74:N74"/>
    <mergeCell ref="O74:S74"/>
    <mergeCell ref="T74:Z74"/>
    <mergeCell ref="AA74:AK74"/>
    <mergeCell ref="AL74:AM74"/>
    <mergeCell ref="C75:AM75"/>
    <mergeCell ref="C76:E76"/>
    <mergeCell ref="F76:I76"/>
    <mergeCell ref="J76:L76"/>
    <mergeCell ref="M76:AM76"/>
    <mergeCell ref="C77:E82"/>
    <mergeCell ref="F77:I79"/>
    <mergeCell ref="J77:L77"/>
    <mergeCell ref="M77:AM77"/>
    <mergeCell ref="J78:L78"/>
    <mergeCell ref="M78:AM78"/>
    <mergeCell ref="J79:L79"/>
    <mergeCell ref="C83:E84"/>
    <mergeCell ref="F83:I83"/>
    <mergeCell ref="J83:L83"/>
    <mergeCell ref="M83:AM83"/>
    <mergeCell ref="F84:I84"/>
    <mergeCell ref="F51:L56"/>
    <mergeCell ref="B57:B63"/>
    <mergeCell ref="C57:L58"/>
    <mergeCell ref="M57:AM63"/>
    <mergeCell ref="C59:L63"/>
    <mergeCell ref="B42:B56"/>
    <mergeCell ref="C42:E56"/>
    <mergeCell ref="F42:G48"/>
    <mergeCell ref="H42:L42"/>
    <mergeCell ref="M42:AM44"/>
    <mergeCell ref="H43:L44"/>
    <mergeCell ref="H45:L45"/>
    <mergeCell ref="M45:AM48"/>
    <mergeCell ref="H46:L48"/>
    <mergeCell ref="F49:L50"/>
    <mergeCell ref="AB38:AB39"/>
    <mergeCell ref="AC38:AG39"/>
    <mergeCell ref="AH38:AM38"/>
    <mergeCell ref="AH39:AK39"/>
    <mergeCell ref="AL39:AM39"/>
    <mergeCell ref="X67:AA67"/>
    <mergeCell ref="AA68:AM68"/>
    <mergeCell ref="AA70:AM70"/>
    <mergeCell ref="M49:AM56"/>
    <mergeCell ref="AA69:AM69"/>
    <mergeCell ref="B29:AM29"/>
    <mergeCell ref="B30:B41"/>
    <mergeCell ref="AD35:AM35"/>
    <mergeCell ref="C32:E41"/>
    <mergeCell ref="F32:L37"/>
    <mergeCell ref="AD32:AM32"/>
    <mergeCell ref="F40:L41"/>
    <mergeCell ref="N40:N41"/>
    <mergeCell ref="O40:O41"/>
    <mergeCell ref="P40:T41"/>
    <mergeCell ref="U40:U41"/>
    <mergeCell ref="F38:L39"/>
    <mergeCell ref="M38:M39"/>
    <mergeCell ref="N38:S39"/>
    <mergeCell ref="T38:T39"/>
    <mergeCell ref="U38:Z39"/>
    <mergeCell ref="V40:Z41"/>
    <mergeCell ref="AA40:AA41"/>
    <mergeCell ref="AA38:AA39"/>
    <mergeCell ref="AB40:AB41"/>
    <mergeCell ref="AC40:AG41"/>
    <mergeCell ref="AH40:AM40"/>
    <mergeCell ref="AH41:AK41"/>
    <mergeCell ref="AL41:AM41"/>
    <mergeCell ref="F26:L27"/>
    <mergeCell ref="M26:X26"/>
    <mergeCell ref="Y26:AC26"/>
    <mergeCell ref="AD26:AJ26"/>
    <mergeCell ref="AK26:AM26"/>
    <mergeCell ref="M27:X27"/>
    <mergeCell ref="Y27:AC27"/>
    <mergeCell ref="AD27:AJ27"/>
    <mergeCell ref="AK27:AM27"/>
    <mergeCell ref="AM16:AM17"/>
    <mergeCell ref="Y15:AF15"/>
    <mergeCell ref="Y19:AC19"/>
    <mergeCell ref="AD19:AM19"/>
    <mergeCell ref="AG15:AM15"/>
    <mergeCell ref="Y16:AE17"/>
    <mergeCell ref="AF16:AF17"/>
    <mergeCell ref="AG16:AL17"/>
    <mergeCell ref="AD25:AJ25"/>
    <mergeCell ref="AK25:AM25"/>
    <mergeCell ref="AD23:AJ23"/>
    <mergeCell ref="AK23:AM23"/>
    <mergeCell ref="Y24:AC24"/>
    <mergeCell ref="AD24:AJ24"/>
    <mergeCell ref="AK24:AM24"/>
    <mergeCell ref="AD20:AJ20"/>
    <mergeCell ref="AK20:AM20"/>
    <mergeCell ref="Y21:AC21"/>
    <mergeCell ref="AD21:AJ21"/>
    <mergeCell ref="AD22:AJ22"/>
    <mergeCell ref="AK22:AM22"/>
    <mergeCell ref="G15:L17"/>
    <mergeCell ref="X1:AA1"/>
    <mergeCell ref="B2:B27"/>
    <mergeCell ref="C2:E27"/>
    <mergeCell ref="F2:L2"/>
    <mergeCell ref="M2:X2"/>
    <mergeCell ref="F20:L25"/>
    <mergeCell ref="M20:X22"/>
    <mergeCell ref="Y20:AC20"/>
    <mergeCell ref="M23:X25"/>
    <mergeCell ref="Y23:AC23"/>
    <mergeCell ref="Y25:AC25"/>
    <mergeCell ref="F9:F11"/>
    <mergeCell ref="F12:F14"/>
    <mergeCell ref="G6:L8"/>
    <mergeCell ref="F6:F8"/>
    <mergeCell ref="F18:AM18"/>
    <mergeCell ref="F19:L19"/>
    <mergeCell ref="M19:X19"/>
    <mergeCell ref="AK21:AM21"/>
    <mergeCell ref="Y22:AC22"/>
    <mergeCell ref="Y13:AE14"/>
    <mergeCell ref="AF13:AF14"/>
    <mergeCell ref="AG13:AL14"/>
    <mergeCell ref="F152:AA152"/>
    <mergeCell ref="B113:B116"/>
    <mergeCell ref="M6:X8"/>
    <mergeCell ref="M9:X11"/>
    <mergeCell ref="M12:X14"/>
    <mergeCell ref="M15:X17"/>
    <mergeCell ref="AA116:AM116"/>
    <mergeCell ref="T113:T116"/>
    <mergeCell ref="U113:Z113"/>
    <mergeCell ref="U114:Z114"/>
    <mergeCell ref="U115:Z115"/>
    <mergeCell ref="U116:Z116"/>
    <mergeCell ref="M113:S116"/>
    <mergeCell ref="C113:L116"/>
    <mergeCell ref="AA71:AM71"/>
    <mergeCell ref="M68:S71"/>
    <mergeCell ref="C68:L71"/>
    <mergeCell ref="B68:B71"/>
    <mergeCell ref="T68:T71"/>
    <mergeCell ref="U68:Z68"/>
    <mergeCell ref="U69:Z69"/>
    <mergeCell ref="U70:Z70"/>
    <mergeCell ref="U71:Z71"/>
    <mergeCell ref="F15:F17"/>
  </mergeCells>
  <phoneticPr fontId="1"/>
  <conditionalFormatting sqref="AH41:AK41">
    <cfRule type="expression" dxfId="211" priority="176">
      <formula>$AH$41&lt;1</formula>
    </cfRule>
  </conditionalFormatting>
  <conditionalFormatting sqref="P36:AC37">
    <cfRule type="expression" dxfId="210" priority="196">
      <formula>OR($T$30=$AQ$30,$T$30=$AR$30)</formula>
    </cfRule>
  </conditionalFormatting>
  <conditionalFormatting sqref="F97">
    <cfRule type="expression" dxfId="209" priority="155">
      <formula>#REF!=2</formula>
    </cfRule>
  </conditionalFormatting>
  <conditionalFormatting sqref="C143">
    <cfRule type="expression" dxfId="208" priority="153">
      <formula>#REF!=2</formula>
    </cfRule>
  </conditionalFormatting>
  <conditionalFormatting sqref="U69">
    <cfRule type="expression" dxfId="207" priority="150">
      <formula>AND(#REF!=FALSE,#REF!=TRUE)</formula>
    </cfRule>
  </conditionalFormatting>
  <conditionalFormatting sqref="U115">
    <cfRule type="expression" dxfId="206" priority="143">
      <formula>AND(#REF!=TRUE,#REF!=FALSE)</formula>
    </cfRule>
  </conditionalFormatting>
  <conditionalFormatting sqref="U113:U114">
    <cfRule type="expression" dxfId="205" priority="144">
      <formula>AND(#REF!=FALSE,#REF!=TRUE)</formula>
    </cfRule>
  </conditionalFormatting>
  <conditionalFormatting sqref="U116">
    <cfRule type="expression" dxfId="204" priority="142">
      <formula>AND(#REF!=TRUE,#REF!=FALSE)</formula>
    </cfRule>
  </conditionalFormatting>
  <conditionalFormatting sqref="T30">
    <cfRule type="expression" dxfId="203" priority="131">
      <formula>$T$30="▼プルダウンリストから選択▼"</formula>
    </cfRule>
  </conditionalFormatting>
  <conditionalFormatting sqref="W32">
    <cfRule type="expression" dxfId="202" priority="130">
      <formula>#REF!=2</formula>
    </cfRule>
  </conditionalFormatting>
  <conditionalFormatting sqref="W35">
    <cfRule type="expression" dxfId="201" priority="129">
      <formula>#REF!=2</formula>
    </cfRule>
  </conditionalFormatting>
  <conditionalFormatting sqref="P33:AC34">
    <cfRule type="expression" dxfId="200" priority="128">
      <formula>OR($T$30=$AQ$30,$T$30=$AR$30,$T$30=$AS$30)</formula>
    </cfRule>
  </conditionalFormatting>
  <conditionalFormatting sqref="M42:AM63 M96:AM105 M141:AM150">
    <cfRule type="expression" dxfId="199" priority="127">
      <formula>OR($T$30=$AQ$30,$T$30=$AR$30)</formula>
    </cfRule>
  </conditionalFormatting>
  <conditionalFormatting sqref="M141 M96 M49:AM63">
    <cfRule type="expression" dxfId="198" priority="126">
      <formula>$T$30=$AS$30</formula>
    </cfRule>
  </conditionalFormatting>
  <conditionalFormatting sqref="AH41:AM41 AH39:AM39">
    <cfRule type="expression" dxfId="197" priority="125">
      <formula>AND($T$30&lt;&gt;$AQ$30,$T$30&lt;&gt;$AR$30)</formula>
    </cfRule>
  </conditionalFormatting>
  <conditionalFormatting sqref="AA86:AM88 AA90:AM95">
    <cfRule type="expression" dxfId="196" priority="111">
      <formula>$AA86=$AP$86</formula>
    </cfRule>
  </conditionalFormatting>
  <conditionalFormatting sqref="AD36:AM37">
    <cfRule type="expression" dxfId="195" priority="110">
      <formula>$T$30=$AS$30</formula>
    </cfRule>
  </conditionalFormatting>
  <conditionalFormatting sqref="AA131:AM133 AA135:AM140">
    <cfRule type="expression" dxfId="194" priority="96">
      <formula>$AA131=$AP$86</formula>
    </cfRule>
  </conditionalFormatting>
  <dataValidations count="20">
    <dataValidation imeMode="disabled" allowBlank="1" showInputMessage="1" showErrorMessage="1" sqref="N131:Z133 N86:Z88"/>
    <dataValidation type="whole" imeMode="halfAlpha" allowBlank="1" showInputMessage="1" showErrorMessage="1" errorTitle="メニュー番号エラー（B）" error="区分Bのメニュー番号は5から16の番号を実施計画書を確認の上、入力してください。3つ目以降の取組として「その他」の取組をした場合は、17を選択してください。" sqref="O119:S119">
      <formula1>5</formula1>
      <formula2>17</formula2>
    </dataValidation>
    <dataValidation type="whole" imeMode="halfAlpha" allowBlank="1" showInputMessage="1" showErrorMessage="1" errorTitle="実施台数エラー" error="実施台数は1台以上から事業実施車両総数以内で入力してください。また、区分AとBの実施台数の合計が事業実施車両総数以上である必要があります。" sqref="AA74:AK74">
      <formula1>1</formula1>
      <formula2>$AI$4</formula2>
    </dataValidation>
    <dataValidation type="whole" imeMode="halfAlpha" allowBlank="1" showInputMessage="1" showErrorMessage="1" errorTitle="メニュー番号エラー（A）" error="区分Aのメニュー番号は1から4の番号を実施計画書を確認の上、入力してください。3つ目以降の取組として「その他」の取組をした場合は、区分Bにて17を選択してください。" sqref="O74:S74">
      <formula1>1</formula1>
      <formula2>4</formula2>
    </dataValidation>
    <dataValidation type="whole" imeMode="halfAlpha" allowBlank="1" showInputMessage="1" showErrorMessage="1" sqref="AG16:AL17 AD20:AJ27 AG7:AL8 AG10:AL11 Y10:AE11 Y13:AE14 AG13:AL14 Y16:AE17">
      <formula1>0</formula1>
      <formula2>99999</formula2>
    </dataValidation>
    <dataValidation imeMode="hiragana" allowBlank="1" showInputMessage="1" showErrorMessage="1" sqref="M149 M102 M145 M98 M100 M104 M147 M141 M143"/>
    <dataValidation imeMode="halfAlpha" allowBlank="1" showInputMessage="1" showErrorMessage="1" sqref="M68 M72:S72 AF16 AF10 AF7 AF13 M113"/>
    <dataValidation type="whole" allowBlank="1" showInputMessage="1" showErrorMessage="1" errorTitle="交付決定番号エラー" error="交付決定番号は、4から始まる5桁の番号を交付決定通知書（様式第２）を確認の上、入力してください。" sqref="M2:X2">
      <formula1>40000</formula1>
      <formula2>49999</formula2>
    </dataValidation>
    <dataValidation type="decimal" operator="greaterThanOrEqual" allowBlank="1" showInputMessage="1" showErrorMessage="1" sqref="W36">
      <formula1>0</formula1>
    </dataValidation>
    <dataValidation type="list" allowBlank="1" showInputMessage="1" showErrorMessage="1" errorTitle="✓エラー" error="該当項目を選択する場合は、プルダウンリストから✓を選択してください。" sqref="F12:F17">
      <formula1>"✓,　"</formula1>
    </dataValidation>
    <dataValidation type="list" allowBlank="1" showInputMessage="1" showErrorMessage="1" errorTitle="✓エラー" error="該当項目を選択する場合は、プルダウンリストから✓を選択してください。" sqref="F6:F8">
      <formula1>$AP$6:$AQ$6</formula1>
    </dataValidation>
    <dataValidation type="list" allowBlank="1" showInputMessage="1" showErrorMessage="1" errorTitle="✓エラー" error="該当項目を選択する場合は、プルダウンリストから✓を選択してください。" sqref="F9:F11">
      <formula1>$AP$9:$AQ$9</formula1>
    </dataValidation>
    <dataValidation type="whole" imeMode="halfAlpha" allowBlank="1" showInputMessage="1" showErrorMessage="1" errorTitle="車両動態管理システム台数エラー" error="事業実施車両総数は、最低でも取組を実施した各システムの実施した車両台数の中で一番多い車両台数以上～取組を実施した各システムの実施した車両台数の合計台数以内で入力してください。" sqref="AI4:AL5">
      <formula1>AS4</formula1>
      <formula2>AS5</formula2>
    </dataValidation>
    <dataValidation type="whole" allowBlank="1" showInputMessage="1" showErrorMessage="1" errorTitle="車両動態管理システム台数エラー" error="車両動態管理システムの実施した車両台数は1～50台の範囲内で入力してください。" sqref="Y7:AE8">
      <formula1>1</formula1>
      <formula2>50</formula2>
    </dataValidation>
    <dataValidation type="list" allowBlank="1" showInputMessage="1" showErrorMessage="1" sqref="T30">
      <formula1>$AP$30:$AS$30</formula1>
    </dataValidation>
    <dataValidation operator="greaterThanOrEqual" allowBlank="1" showInputMessage="1" showErrorMessage="1" sqref="AL33 AD33 AL36 AD36"/>
    <dataValidation type="decimal" operator="greaterThanOrEqual" allowBlank="1" showInputMessage="1" showErrorMessage="1" errorTitle="数値入力エラー" error="この欄には数値を入力してください。" sqref="P33:AC34">
      <formula1>0</formula1>
    </dataValidation>
    <dataValidation type="list" allowBlank="1" showInputMessage="1" showErrorMessage="1" errorTitle="用途エラー" error="用途は、取得情報に対して必ずプルダウンリストから選択してください。" sqref="AA86:AM88 AA90:AM95 AA131:AM133 AA135:AM140">
      <formula1>$AP$86:$AS$86</formula1>
    </dataValidation>
    <dataValidation type="list" allowBlank="1" showInputMessage="1" showErrorMessage="1" sqref="D152">
      <formula1>$AP$152:$AQ$152</formula1>
    </dataValidation>
    <dataValidation type="whole" imeMode="halfAlpha" allowBlank="1" showInputMessage="1" showErrorMessage="1" errorTitle="実施台数エラー" error="実施台数は1台以上から事業実施車両総数以内で入力してください。また、区分AとBの実施台数の合計が事業実施車両総数以上である必要があります。" sqref="AA119:AK119">
      <formula1>1</formula1>
      <formula2>AI4</formula2>
    </dataValidation>
  </dataValidations>
  <printOptions verticalCentered="1"/>
  <pageMargins left="0.59055118110236227" right="0.23622047244094491" top="0.19685039370078741" bottom="0.15748031496062992" header="0.15748031496062992" footer="0.15748031496062992"/>
  <pageSetup paperSize="9" scale="57" fitToHeight="0" orientation="portrait" cellComments="asDisplayed" r:id="rId1"/>
  <headerFooter>
    <oddHeader>&amp;R&amp;P/&amp;N</oddHeader>
  </headerFooter>
  <rowBreaks count="2" manualBreakCount="2">
    <brk id="66" max="39" man="1"/>
    <brk id="111" max="39" man="1"/>
  </rowBreaks>
  <drawing r:id="rId2"/>
  <extLst>
    <ext xmlns:x14="http://schemas.microsoft.com/office/spreadsheetml/2009/9/main" uri="{78C0D931-6437-407d-A8EE-F0AAD7539E65}">
      <x14:conditionalFormattings>
        <x14:conditionalFormatting xmlns:xm="http://schemas.microsoft.com/office/excel/2006/main">
          <x14:cfRule type="expression" priority="141" id="{68A74F63-587E-4C22-8AC8-A4B45489C24C}">
            <xm:f>COUNTIF(反映・エラー判定シート!$C$3:$F$3,"NG")=0</xm:f>
            <x14:dxf>
              <font>
                <color theme="1"/>
              </font>
              <fill>
                <patternFill>
                  <bgColor theme="0"/>
                </patternFill>
              </fill>
            </x14:dxf>
          </x14:cfRule>
          <xm:sqref>F6:L14</xm:sqref>
        </x14:conditionalFormatting>
        <x14:conditionalFormatting xmlns:xm="http://schemas.microsoft.com/office/excel/2006/main">
          <x14:cfRule type="expression" priority="136" id="{726AE230-3F9F-48FD-AA13-27DD76204A13}">
            <xm:f>OR(反映・エラー判定シート!$B$4=TRUE,反映・エラー判定シート!$B$8=TRUE,反映・エラー判定シート!$B$12=TRUE)</xm:f>
            <x14:dxf>
              <font>
                <color theme="1"/>
              </font>
              <fill>
                <patternFill>
                  <bgColor theme="0"/>
                </patternFill>
              </fill>
            </x14:dxf>
          </x14:cfRule>
          <xm:sqref>F15:L17 AI4:AM5</xm:sqref>
        </x14:conditionalFormatting>
        <x14:conditionalFormatting xmlns:xm="http://schemas.microsoft.com/office/excel/2006/main">
          <x14:cfRule type="expression" priority="64" id="{10B92E21-49EA-4AE5-91F6-8EB2C55389C1}">
            <xm:f>AND(反映・エラー判定シート!$B$120=TRUE,反映・エラー判定シート!$F$28="NG")</xm:f>
            <x14:dxf>
              <font>
                <color rgb="FFFF0000"/>
              </font>
              <fill>
                <patternFill>
                  <bgColor rgb="FFFFC7CE"/>
                </patternFill>
              </fill>
            </x14:dxf>
          </x14:cfRule>
          <x14:cfRule type="expression" priority="132" id="{AAA27318-E9A0-41BE-A25E-26B229B2DA62}">
            <xm:f>OR(反映・エラー判定シート!$B$8=TRUE,反映・エラー判定シート!$B$12=TRUE)</xm:f>
            <x14:dxf>
              <font>
                <color theme="1"/>
              </font>
              <fill>
                <patternFill>
                  <bgColor theme="0"/>
                </patternFill>
              </fill>
            </x14:dxf>
          </x14:cfRule>
          <xm:sqref>AD26:AM27</xm:sqref>
        </x14:conditionalFormatting>
        <x14:conditionalFormatting xmlns:xm="http://schemas.microsoft.com/office/excel/2006/main">
          <x14:cfRule type="expression" priority="124" id="{57D4559D-010C-49F1-A56B-23B5AEFFF46F}">
            <xm:f>COUNTIF(反映・エラー判定シート!$C$3:$F$3,"NG")=0</xm:f>
            <x14:dxf>
              <font>
                <color theme="1"/>
              </font>
              <fill>
                <patternFill>
                  <bgColor theme="9" tint="0.79998168889431442"/>
                </patternFill>
              </fill>
            </x14:dxf>
          </x14:cfRule>
          <xm:sqref>M68:S71</xm:sqref>
        </x14:conditionalFormatting>
        <x14:conditionalFormatting xmlns:xm="http://schemas.microsoft.com/office/excel/2006/main">
          <x14:cfRule type="expression" priority="123" id="{F882F4BB-14DD-4E00-A4F5-674C37862691}">
            <xm:f>反映・エラー判定シート!$B$4=TRUE</xm:f>
            <x14:dxf>
              <font>
                <color theme="1"/>
              </font>
              <fill>
                <patternFill>
                  <bgColor theme="9" tint="0.79998168889431442"/>
                </patternFill>
              </fill>
            </x14:dxf>
          </x14:cfRule>
          <xm:sqref>AA68:AM68</xm:sqref>
        </x14:conditionalFormatting>
        <x14:conditionalFormatting xmlns:xm="http://schemas.microsoft.com/office/excel/2006/main">
          <x14:cfRule type="expression" priority="122" id="{61A5D784-09F5-4F58-90D9-FC5C266FA655}">
            <xm:f>反映・エラー判定シート!$B$8=TRUE</xm:f>
            <x14:dxf>
              <font>
                <color theme="1"/>
              </font>
              <fill>
                <patternFill>
                  <bgColor theme="9" tint="0.79998168889431442"/>
                </patternFill>
              </fill>
            </x14:dxf>
          </x14:cfRule>
          <xm:sqref>AA69:AM69</xm:sqref>
        </x14:conditionalFormatting>
        <x14:conditionalFormatting xmlns:xm="http://schemas.microsoft.com/office/excel/2006/main">
          <x14:cfRule type="expression" priority="121" id="{60DAFE11-1E21-4EB2-B399-B2A47B70A0E5}">
            <xm:f>反映・エラー判定シート!$B$12=TRUE</xm:f>
            <x14:dxf>
              <font>
                <color theme="1"/>
              </font>
              <fill>
                <patternFill>
                  <bgColor theme="9" tint="0.79998168889431442"/>
                </patternFill>
              </fill>
            </x14:dxf>
          </x14:cfRule>
          <xm:sqref>AA70:AM70</xm:sqref>
        </x14:conditionalFormatting>
        <x14:conditionalFormatting xmlns:xm="http://schemas.microsoft.com/office/excel/2006/main">
          <x14:cfRule type="expression" priority="120" id="{1BDB97B1-2A23-4FDC-B088-AD82AA5845E0}">
            <xm:f>反映・エラー判定シート!$B$16=TRUE</xm:f>
            <x14:dxf>
              <font>
                <color theme="1"/>
              </font>
              <fill>
                <patternFill>
                  <bgColor theme="9" tint="0.79998168889431442"/>
                </patternFill>
              </fill>
            </x14:dxf>
          </x14:cfRule>
          <xm:sqref>AA71:AM71</xm:sqref>
        </x14:conditionalFormatting>
        <x14:conditionalFormatting xmlns:xm="http://schemas.microsoft.com/office/excel/2006/main">
          <x14:cfRule type="expression" priority="119" id="{245EBC7B-502C-41DF-906D-977698532072}">
            <xm:f>AND(反映・エラー判定シート!$D$21="OK",反映・エラー判定シート!$B$21&gt;=1)</xm:f>
            <x14:dxf>
              <font>
                <color theme="1"/>
              </font>
              <fill>
                <patternFill>
                  <bgColor theme="0"/>
                </patternFill>
              </fill>
            </x14:dxf>
          </x14:cfRule>
          <xm:sqref>M77:AM77</xm:sqref>
        </x14:conditionalFormatting>
        <x14:conditionalFormatting xmlns:xm="http://schemas.microsoft.com/office/excel/2006/main">
          <x14:cfRule type="expression" priority="118" id="{39FD58D1-8771-4610-9C92-F4526D972F08}">
            <xm:f>AND(反映・エラー判定シート!$D$22="OK",反映・エラー判定シート!$B$22&gt;=1)</xm:f>
            <x14:dxf>
              <font>
                <color theme="1"/>
              </font>
              <fill>
                <patternFill>
                  <bgColor theme="0"/>
                </patternFill>
              </fill>
            </x14:dxf>
          </x14:cfRule>
          <xm:sqref>M78:AM78</xm:sqref>
        </x14:conditionalFormatting>
        <x14:conditionalFormatting xmlns:xm="http://schemas.microsoft.com/office/excel/2006/main">
          <x14:cfRule type="expression" priority="117" id="{225A7790-8DFF-4BB1-9288-58BE01DD8FB8}">
            <xm:f>AND(反映・エラー判定シート!$D$23="OK",反映・エラー判定シート!$B$23&gt;=1)</xm:f>
            <x14:dxf>
              <font>
                <color theme="1"/>
              </font>
              <fill>
                <patternFill>
                  <bgColor theme="0"/>
                </patternFill>
              </fill>
            </x14:dxf>
          </x14:cfRule>
          <xm:sqref>M79:AM79</xm:sqref>
        </x14:conditionalFormatting>
        <x14:conditionalFormatting xmlns:xm="http://schemas.microsoft.com/office/excel/2006/main">
          <x14:cfRule type="expression" priority="116" id="{563FAF13-6ED5-4DBE-9332-29F8A778F79D}">
            <xm:f>AND(反映・エラー判定シート!$D$24="OK",反映・エラー判定シート!$B$24&gt;=1)</xm:f>
            <x14:dxf>
              <font>
                <color theme="1"/>
              </font>
              <fill>
                <patternFill>
                  <bgColor theme="0"/>
                </patternFill>
              </fill>
            </x14:dxf>
          </x14:cfRule>
          <xm:sqref>M80:AM80</xm:sqref>
        </x14:conditionalFormatting>
        <x14:conditionalFormatting xmlns:xm="http://schemas.microsoft.com/office/excel/2006/main">
          <x14:cfRule type="expression" priority="115" id="{E2EE1ECA-2311-4FAD-A7DA-2D157768476E}">
            <xm:f>AND(反映・エラー判定シート!$D$25="OK",反映・エラー判定シート!$B$25&gt;=1)</xm:f>
            <x14:dxf>
              <font>
                <color theme="1"/>
              </font>
              <fill>
                <patternFill>
                  <bgColor theme="0"/>
                </patternFill>
              </fill>
            </x14:dxf>
          </x14:cfRule>
          <xm:sqref>M81:AM81</xm:sqref>
        </x14:conditionalFormatting>
        <x14:conditionalFormatting xmlns:xm="http://schemas.microsoft.com/office/excel/2006/main">
          <x14:cfRule type="expression" priority="114" id="{A72640F9-53DE-4E09-AA9B-AED0D5B47367}">
            <xm:f>AND(反映・エラー判定シート!$D$26="OK",反映・エラー判定シート!$B$26&gt;=1)</xm:f>
            <x14:dxf>
              <font>
                <color theme="1"/>
              </font>
              <fill>
                <patternFill>
                  <bgColor theme="0"/>
                </patternFill>
              </fill>
            </x14:dxf>
          </x14:cfRule>
          <xm:sqref>M82:AM82</xm:sqref>
        </x14:conditionalFormatting>
        <x14:conditionalFormatting xmlns:xm="http://schemas.microsoft.com/office/excel/2006/main">
          <x14:cfRule type="expression" priority="113" id="{315F41A6-BD04-4B54-9E93-3A567A6D8CBB}">
            <xm:f>AND(反映・エラー判定シート!$D$27="OK",反映・エラー判定シート!$B$27&gt;=1)</xm:f>
            <x14:dxf>
              <font>
                <color theme="1"/>
              </font>
              <fill>
                <patternFill>
                  <bgColor theme="0"/>
                </patternFill>
              </fill>
            </x14:dxf>
          </x14:cfRule>
          <xm:sqref>M83:AM83</xm:sqref>
        </x14:conditionalFormatting>
        <x14:conditionalFormatting xmlns:xm="http://schemas.microsoft.com/office/excel/2006/main">
          <x14:cfRule type="expression" priority="112" id="{D7436F78-2C61-432B-9BF2-56751226F528}">
            <xm:f>AND(反映・エラー判定シート!$D$28="OK",反映・エラー判定シート!$B$28&gt;=1)</xm:f>
            <x14:dxf>
              <font>
                <color theme="1"/>
              </font>
              <fill>
                <patternFill>
                  <bgColor theme="0"/>
                </patternFill>
              </fill>
            </x14:dxf>
          </x14:cfRule>
          <xm:sqref>M84:AM84</xm:sqref>
        </x14:conditionalFormatting>
        <x14:conditionalFormatting xmlns:xm="http://schemas.microsoft.com/office/excel/2006/main">
          <x14:cfRule type="expression" priority="109" id="{E1F563A4-30FF-4D84-9ECF-B6C63AE79153}">
            <xm:f>COUNTIF(反映・エラー判定シート!$C$3:$F$3,"NG")=0</xm:f>
            <x14:dxf>
              <font>
                <color theme="1"/>
              </font>
              <fill>
                <patternFill>
                  <bgColor theme="9" tint="0.79998168889431442"/>
                </patternFill>
              </fill>
            </x14:dxf>
          </x14:cfRule>
          <xm:sqref>M113:S116</xm:sqref>
        </x14:conditionalFormatting>
        <x14:conditionalFormatting xmlns:xm="http://schemas.microsoft.com/office/excel/2006/main">
          <x14:cfRule type="expression" priority="108" id="{928F06C8-9954-44CB-84CD-51DA68B6A86F}">
            <xm:f>反映・エラー判定シート!$B$4=TRUE</xm:f>
            <x14:dxf>
              <font>
                <color theme="1"/>
              </font>
              <fill>
                <patternFill>
                  <bgColor theme="9" tint="0.79998168889431442"/>
                </patternFill>
              </fill>
            </x14:dxf>
          </x14:cfRule>
          <xm:sqref>AA113:AM113</xm:sqref>
        </x14:conditionalFormatting>
        <x14:conditionalFormatting xmlns:xm="http://schemas.microsoft.com/office/excel/2006/main">
          <x14:cfRule type="expression" priority="107" id="{1BBB983E-8C77-42F7-B5E6-3E9216FAD663}">
            <xm:f>反映・エラー判定シート!$B$8=TRUE</xm:f>
            <x14:dxf>
              <font>
                <color theme="1"/>
              </font>
              <fill>
                <patternFill>
                  <bgColor theme="9" tint="0.79998168889431442"/>
                </patternFill>
              </fill>
            </x14:dxf>
          </x14:cfRule>
          <xm:sqref>AA114:AM114</xm:sqref>
        </x14:conditionalFormatting>
        <x14:conditionalFormatting xmlns:xm="http://schemas.microsoft.com/office/excel/2006/main">
          <x14:cfRule type="expression" priority="106" id="{0917699F-3902-4BBF-A196-F2DD4291673E}">
            <xm:f>反映・エラー判定シート!$B$12=TRUE</xm:f>
            <x14:dxf>
              <font>
                <color theme="1"/>
              </font>
              <fill>
                <patternFill>
                  <bgColor theme="9" tint="0.79998168889431442"/>
                </patternFill>
              </fill>
            </x14:dxf>
          </x14:cfRule>
          <xm:sqref>AA115:AM115</xm:sqref>
        </x14:conditionalFormatting>
        <x14:conditionalFormatting xmlns:xm="http://schemas.microsoft.com/office/excel/2006/main">
          <x14:cfRule type="expression" priority="105" id="{A07F9DD8-E5E5-4FFF-9724-70EADB5E40FF}">
            <xm:f>反映・エラー判定シート!$B$16=TRUE</xm:f>
            <x14:dxf>
              <font>
                <color theme="1"/>
              </font>
              <fill>
                <patternFill>
                  <bgColor theme="9" tint="0.79998168889431442"/>
                </patternFill>
              </fill>
            </x14:dxf>
          </x14:cfRule>
          <xm:sqref>AA116:AM116</xm:sqref>
        </x14:conditionalFormatting>
        <x14:conditionalFormatting xmlns:xm="http://schemas.microsoft.com/office/excel/2006/main">
          <x14:cfRule type="expression" priority="104" id="{57B58FAD-8F99-4D46-816F-51A5EA7B5C1B}">
            <xm:f>AND(反映・エラー判定シート!$D$21="OK",反映・エラー判定シート!$B$21&gt;=1)</xm:f>
            <x14:dxf>
              <font>
                <color theme="1"/>
              </font>
              <fill>
                <patternFill>
                  <bgColor theme="0"/>
                </patternFill>
              </fill>
            </x14:dxf>
          </x14:cfRule>
          <xm:sqref>M122:AM122</xm:sqref>
        </x14:conditionalFormatting>
        <x14:conditionalFormatting xmlns:xm="http://schemas.microsoft.com/office/excel/2006/main">
          <x14:cfRule type="expression" priority="103" id="{83AD2EBC-079D-4046-AE15-EA3D25B1CDC7}">
            <xm:f>AND(反映・エラー判定シート!$D$22="OK",反映・エラー判定シート!$B$22&gt;=1)</xm:f>
            <x14:dxf>
              <font>
                <color theme="1"/>
              </font>
              <fill>
                <patternFill>
                  <bgColor theme="0"/>
                </patternFill>
              </fill>
            </x14:dxf>
          </x14:cfRule>
          <xm:sqref>M123:AM123</xm:sqref>
        </x14:conditionalFormatting>
        <x14:conditionalFormatting xmlns:xm="http://schemas.microsoft.com/office/excel/2006/main">
          <x14:cfRule type="expression" priority="102" id="{397041AF-9B14-4BA6-8E75-219FE2AD63BD}">
            <xm:f>AND(反映・エラー判定シート!$D$23="OK",反映・エラー判定シート!$B$23&gt;=1)</xm:f>
            <x14:dxf>
              <font>
                <color theme="1"/>
              </font>
              <fill>
                <patternFill>
                  <bgColor theme="0"/>
                </patternFill>
              </fill>
            </x14:dxf>
          </x14:cfRule>
          <xm:sqref>M124:AM124</xm:sqref>
        </x14:conditionalFormatting>
        <x14:conditionalFormatting xmlns:xm="http://schemas.microsoft.com/office/excel/2006/main">
          <x14:cfRule type="expression" priority="101" id="{8B6FBDAF-737F-4512-A2DA-A264BD74A721}">
            <xm:f>AND(反映・エラー判定シート!$D$24="OK",反映・エラー判定シート!$B$24&gt;=1)</xm:f>
            <x14:dxf>
              <font>
                <color theme="1"/>
              </font>
              <fill>
                <patternFill>
                  <bgColor theme="0"/>
                </patternFill>
              </fill>
            </x14:dxf>
          </x14:cfRule>
          <xm:sqref>M125:AM125</xm:sqref>
        </x14:conditionalFormatting>
        <x14:conditionalFormatting xmlns:xm="http://schemas.microsoft.com/office/excel/2006/main">
          <x14:cfRule type="expression" priority="100" id="{8161DB16-1D26-4233-AD36-111E7851DD33}">
            <xm:f>AND(反映・エラー判定シート!$D$25="OK",反映・エラー判定シート!$B$25&gt;=1)</xm:f>
            <x14:dxf>
              <font>
                <color theme="1"/>
              </font>
              <fill>
                <patternFill>
                  <bgColor theme="0"/>
                </patternFill>
              </fill>
            </x14:dxf>
          </x14:cfRule>
          <xm:sqref>M126:AM126</xm:sqref>
        </x14:conditionalFormatting>
        <x14:conditionalFormatting xmlns:xm="http://schemas.microsoft.com/office/excel/2006/main">
          <x14:cfRule type="expression" priority="99" id="{35B9F5C6-74E8-46D3-8CA6-ECA104A39CE3}">
            <xm:f>AND(反映・エラー判定シート!$D$26="OK",反映・エラー判定シート!$B$26&gt;=1)</xm:f>
            <x14:dxf>
              <font>
                <color theme="1"/>
              </font>
              <fill>
                <patternFill>
                  <bgColor theme="0"/>
                </patternFill>
              </fill>
            </x14:dxf>
          </x14:cfRule>
          <xm:sqref>M127:AM127</xm:sqref>
        </x14:conditionalFormatting>
        <x14:conditionalFormatting xmlns:xm="http://schemas.microsoft.com/office/excel/2006/main">
          <x14:cfRule type="expression" priority="98" id="{0AF1A807-91B6-439F-AEBF-3B1511FD87F1}">
            <xm:f>AND(反映・エラー判定シート!$D$27="OK",反映・エラー判定シート!$B$27&gt;=1)</xm:f>
            <x14:dxf>
              <font>
                <color theme="1"/>
              </font>
              <fill>
                <patternFill>
                  <bgColor theme="0"/>
                </patternFill>
              </fill>
            </x14:dxf>
          </x14:cfRule>
          <xm:sqref>M128:AM128</xm:sqref>
        </x14:conditionalFormatting>
        <x14:conditionalFormatting xmlns:xm="http://schemas.microsoft.com/office/excel/2006/main">
          <x14:cfRule type="expression" priority="97" id="{F4402A2A-3741-4C92-87E8-F7147B8B51DF}">
            <xm:f>AND(反映・エラー判定シート!$D$28="OK",反映・エラー判定シート!$B$28&gt;=1)</xm:f>
            <x14:dxf>
              <font>
                <color theme="1"/>
              </font>
              <fill>
                <patternFill>
                  <bgColor theme="0"/>
                </patternFill>
              </fill>
            </x14:dxf>
          </x14:cfRule>
          <xm:sqref>M129:AM129</xm:sqref>
        </x14:conditionalFormatting>
        <x14:conditionalFormatting xmlns:xm="http://schemas.microsoft.com/office/excel/2006/main">
          <x14:cfRule type="expression" priority="91" id="{A6E132BB-12FF-4424-BD13-9F61694DAF2F}">
            <xm:f>$N90=リスト!$A$2</xm:f>
            <x14:dxf>
              <font>
                <color theme="1" tint="0.499984740745262"/>
              </font>
            </x14:dxf>
          </x14:cfRule>
          <x14:cfRule type="expression" priority="38" id="{915F4FE5-B9F2-421E-A369-B84051C3E5F3}">
            <xm:f>AND(反映・エラー判定シート!$B$120=TRUE,反映・エラー判定シート!$F$73="BC")</xm:f>
            <x14:dxf>
              <font>
                <color theme="7" tint="-0.499984740745262"/>
              </font>
              <fill>
                <patternFill>
                  <bgColor rgb="FFFFD966"/>
                </patternFill>
              </fill>
            </x14:dxf>
          </x14:cfRule>
          <xm:sqref>N90:Z95</xm:sqref>
        </x14:conditionalFormatting>
        <x14:conditionalFormatting xmlns:xm="http://schemas.microsoft.com/office/excel/2006/main">
          <x14:cfRule type="expression" priority="90" id="{4AD3876D-53F4-4BB6-894B-EEF14B15727B}">
            <xm:f>反映・エラー判定シート!$B$4=TRUE</xm:f>
            <x14:dxf>
              <font>
                <color theme="1"/>
              </font>
              <fill>
                <patternFill>
                  <bgColor theme="0"/>
                </patternFill>
              </fill>
            </x14:dxf>
          </x14:cfRule>
          <xm:sqref>M6:X8 Y7:AM8</xm:sqref>
        </x14:conditionalFormatting>
        <x14:conditionalFormatting xmlns:xm="http://schemas.microsoft.com/office/excel/2006/main">
          <x14:cfRule type="expression" priority="88" id="{7355AD27-D2ED-4C4F-BC27-AD9E9439970C}">
            <xm:f>反映・エラー判定シート!$B$4=TRUE</xm:f>
            <x14:dxf>
              <font>
                <color theme="1" tint="0.499984740745262"/>
              </font>
              <fill>
                <patternFill>
                  <bgColor theme="1" tint="0.499984740745262"/>
                </patternFill>
              </fill>
            </x14:dxf>
          </x14:cfRule>
          <xm:sqref>F9:L11</xm:sqref>
        </x14:conditionalFormatting>
        <x14:conditionalFormatting xmlns:xm="http://schemas.microsoft.com/office/excel/2006/main">
          <x14:cfRule type="expression" priority="81" id="{BB92EA6B-96F9-4B12-9A5A-97604C151F73}">
            <xm:f>反映・エラー判定シート!$B$8=TRUE</xm:f>
            <x14:dxf>
              <font>
                <color theme="1" tint="0.499984740745262"/>
              </font>
              <fill>
                <patternFill>
                  <bgColor theme="1" tint="0.499984740745262"/>
                </patternFill>
              </fill>
            </x14:dxf>
          </x14:cfRule>
          <xm:sqref>F6:L8</xm:sqref>
        </x14:conditionalFormatting>
        <x14:conditionalFormatting xmlns:xm="http://schemas.microsoft.com/office/excel/2006/main">
          <x14:cfRule type="expression" priority="87" id="{1BBAC428-9A2E-450B-9739-90BE937A8CB2}">
            <xm:f>反映・エラー判定シート!$B$8=TRUE</xm:f>
            <x14:dxf>
              <font>
                <color theme="1"/>
              </font>
              <fill>
                <patternFill>
                  <bgColor theme="0"/>
                </patternFill>
              </fill>
            </x14:dxf>
          </x14:cfRule>
          <xm:sqref>M9:X11 Y10:AM11</xm:sqref>
        </x14:conditionalFormatting>
        <x14:conditionalFormatting xmlns:xm="http://schemas.microsoft.com/office/excel/2006/main">
          <x14:cfRule type="expression" priority="86" id="{45563305-070A-412C-ADAD-8896829B04F5}">
            <xm:f>反映・エラー判定シート!$B$12=TRUE</xm:f>
            <x14:dxf>
              <font>
                <color theme="1"/>
              </font>
              <fill>
                <patternFill>
                  <bgColor theme="0"/>
                </patternFill>
              </fill>
            </x14:dxf>
          </x14:cfRule>
          <xm:sqref>M12:X14 Y13:AM14</xm:sqref>
        </x14:conditionalFormatting>
        <x14:conditionalFormatting xmlns:xm="http://schemas.microsoft.com/office/excel/2006/main">
          <x14:cfRule type="expression" priority="85" id="{6659C1C3-0E26-4125-91B6-49D24778D6FA}">
            <xm:f>反映・エラー判定シート!$B$16=TRUE</xm:f>
            <x14:dxf>
              <font>
                <color theme="1"/>
              </font>
              <fill>
                <patternFill>
                  <bgColor theme="0"/>
                </patternFill>
              </fill>
            </x14:dxf>
          </x14:cfRule>
          <xm:sqref>M15:X17 Y16:AM17</xm:sqref>
        </x14:conditionalFormatting>
        <x14:conditionalFormatting xmlns:xm="http://schemas.microsoft.com/office/excel/2006/main">
          <x14:cfRule type="expression" priority="65" id="{29CFF802-D9A7-4CFE-BA6C-2879869AE1EE}">
            <xm:f>AND(反映・エラー判定シート!$B$120=TRUE,反映・エラー判定シート!$F$26="NG")</xm:f>
            <x14:dxf>
              <font>
                <color rgb="FFFF0000"/>
              </font>
              <fill>
                <patternFill>
                  <bgColor rgb="FFFFC7CE"/>
                </patternFill>
              </fill>
            </x14:dxf>
          </x14:cfRule>
          <x14:cfRule type="expression" priority="84" id="{2F3F2E56-87A9-43F3-849E-41AD2B8FE8F3}">
            <xm:f>OR(反映・エラー判定シート!$B$4=TRUE,反映・エラー判定シート!$B$12=TRUE)</xm:f>
            <x14:dxf>
              <font>
                <color theme="1"/>
              </font>
              <fill>
                <patternFill>
                  <bgColor theme="0"/>
                </patternFill>
              </fill>
            </x14:dxf>
          </x14:cfRule>
          <xm:sqref>AD20:AM25</xm:sqref>
        </x14:conditionalFormatting>
        <x14:conditionalFormatting xmlns:xm="http://schemas.microsoft.com/office/excel/2006/main">
          <x14:cfRule type="expression" priority="83" id="{77150759-280F-48F8-B691-BB3B86F192B5}">
            <xm:f>$N135=リスト!$A$2</xm:f>
            <x14:dxf>
              <font>
                <color theme="1" tint="0.499984740745262"/>
              </font>
            </x14:dxf>
          </x14:cfRule>
          <x14:cfRule type="expression" priority="18" id="{552F71E2-CD27-4B0B-87D1-89D18F85F331}">
            <xm:f>AND(反映・エラー判定シート!$B$120=TRUE,反映・エラー判定シート!$F$112="BC")</xm:f>
            <x14:dxf>
              <font>
                <color theme="7" tint="-0.499984740745262"/>
              </font>
              <fill>
                <patternFill>
                  <bgColor rgb="FFFFD966"/>
                </patternFill>
              </fill>
            </x14:dxf>
          </x14:cfRule>
          <xm:sqref>N135:Z140</xm:sqref>
        </x14:conditionalFormatting>
        <x14:conditionalFormatting xmlns:xm="http://schemas.microsoft.com/office/excel/2006/main">
          <x14:cfRule type="expression" priority="82" id="{EAA4841C-E416-431F-9E1F-7742542F4E91}">
            <xm:f>AND(反映・エラー判定シート!$B$120=TRUE,COUNTIF(反映・エラー判定シート!$D$3:$F$3,"NG")&gt;=1)</xm:f>
            <x14:dxf>
              <font>
                <color rgb="FFFF0000"/>
              </font>
              <fill>
                <patternFill>
                  <bgColor rgb="FFFFC7CE"/>
                </patternFill>
              </fill>
            </x14:dxf>
          </x14:cfRule>
          <xm:sqref>M2:X2</xm:sqref>
        </x14:conditionalFormatting>
        <x14:conditionalFormatting xmlns:xm="http://schemas.microsoft.com/office/excel/2006/main">
          <x14:cfRule type="expression" priority="89" id="{0E4F601A-F3B4-4DFF-BCDE-03FDEBF76449}">
            <xm:f>AND(反映・エラー判定シート!$B$120=TRUE,エラー一覧!$A$5="NG")</xm:f>
            <x14:dxf>
              <font>
                <color rgb="FFFF0000"/>
              </font>
              <fill>
                <patternFill>
                  <bgColor rgb="FFFFC7CE"/>
                </patternFill>
              </fill>
            </x14:dxf>
          </x14:cfRule>
          <xm:sqref>F6:F14</xm:sqref>
        </x14:conditionalFormatting>
        <x14:conditionalFormatting xmlns:xm="http://schemas.microsoft.com/office/excel/2006/main">
          <x14:cfRule type="expression" priority="80" id="{C3E8E3C9-80DC-4F0B-8D1C-62684912BC36}">
            <xm:f>AND(反映・エラー判定シート!$B$120=TRUE,反映・エラー判定シート!$D$5="NG")</xm:f>
            <x14:dxf>
              <font>
                <color rgb="FFFF0000"/>
              </font>
              <fill>
                <patternFill>
                  <bgColor rgb="FFFFC7CE"/>
                </patternFill>
              </fill>
            </x14:dxf>
          </x14:cfRule>
          <xm:sqref>M6:X8</xm:sqref>
        </x14:conditionalFormatting>
        <x14:conditionalFormatting xmlns:xm="http://schemas.microsoft.com/office/excel/2006/main">
          <x14:cfRule type="expression" priority="79" id="{07C4B3C0-1524-47BA-AF3B-5F8559B0D9BD}">
            <xm:f>AND(反映・エラー判定シート!$B$120=TRUE,反映・エラー判定シート!$D$9="NG")</xm:f>
            <x14:dxf>
              <font>
                <color rgb="FFFF0000"/>
              </font>
              <fill>
                <patternFill>
                  <bgColor rgb="FFFFC7CE"/>
                </patternFill>
              </fill>
            </x14:dxf>
          </x14:cfRule>
          <xm:sqref>M9:X11</xm:sqref>
        </x14:conditionalFormatting>
        <x14:conditionalFormatting xmlns:xm="http://schemas.microsoft.com/office/excel/2006/main">
          <x14:cfRule type="expression" priority="78" id="{9A56C3D8-42CA-4136-90AC-A1BEB33721D7}">
            <xm:f>AND(反映・エラー判定シート!$B$120=TRUE,反映・エラー判定シート!$D$13="NG")</xm:f>
            <x14:dxf>
              <font>
                <color rgb="FFFF0000"/>
              </font>
              <fill>
                <patternFill>
                  <bgColor rgb="FFFFC7CE"/>
                </patternFill>
              </fill>
            </x14:dxf>
          </x14:cfRule>
          <xm:sqref>M12:X14</xm:sqref>
        </x14:conditionalFormatting>
        <x14:conditionalFormatting xmlns:xm="http://schemas.microsoft.com/office/excel/2006/main">
          <x14:cfRule type="expression" priority="77" id="{6CD49EC0-D3EA-466C-BCF5-324A4700FA92}">
            <xm:f>AND(反映・エラー判定シート!$B$120=TRUE,反映・エラー判定シート!$D$17="NG")</xm:f>
            <x14:dxf>
              <font>
                <color rgb="FFFF0000"/>
              </font>
              <fill>
                <patternFill>
                  <bgColor rgb="FFFFC7CE"/>
                </patternFill>
              </fill>
            </x14:dxf>
          </x14:cfRule>
          <xm:sqref>M15:X17</xm:sqref>
        </x14:conditionalFormatting>
        <x14:conditionalFormatting xmlns:xm="http://schemas.microsoft.com/office/excel/2006/main">
          <x14:cfRule type="expression" priority="76" id="{13DBF5FF-D8E7-4265-8A20-77E1A33A3BB7}">
            <xm:f>AND(反映・エラー判定シート!$B$120=TRUE,エラー一覧!$A$8="NG")</xm:f>
            <x14:dxf>
              <font>
                <color rgb="FFFF0000"/>
              </font>
              <fill>
                <patternFill>
                  <bgColor rgb="FFFFC7CE"/>
                </patternFill>
              </fill>
            </x14:dxf>
          </x14:cfRule>
          <xm:sqref>M6:X17</xm:sqref>
        </x14:conditionalFormatting>
        <x14:conditionalFormatting xmlns:xm="http://schemas.microsoft.com/office/excel/2006/main">
          <x14:cfRule type="expression" priority="75" id="{F7A304AB-DA35-4FA6-B82A-2A8A55745109}">
            <xm:f>AND(反映・エラー判定シート!$B$120=TRUE,COUNTIF(反映・エラー判定シート!$D$6:$F$6,"NG")&gt;=1)</xm:f>
            <x14:dxf>
              <font>
                <color rgb="FFFF0000"/>
              </font>
              <fill>
                <patternFill>
                  <bgColor rgb="FFFFC7CE"/>
                </patternFill>
              </fill>
            </x14:dxf>
          </x14:cfRule>
          <xm:sqref>Y7:AF8</xm:sqref>
        </x14:conditionalFormatting>
        <x14:conditionalFormatting xmlns:xm="http://schemas.microsoft.com/office/excel/2006/main">
          <x14:cfRule type="expression" priority="74" id="{9185518B-3210-4157-B8EF-2B08B85C2FB5}">
            <xm:f>AND(反映・エラー判定シート!$B$120=TRUE,反映・エラー判定シート!$D$10="NG")</xm:f>
            <x14:dxf>
              <font>
                <color rgb="FFFF0000"/>
              </font>
              <fill>
                <patternFill>
                  <bgColor rgb="FFFFC7CE"/>
                </patternFill>
              </fill>
            </x14:dxf>
          </x14:cfRule>
          <xm:sqref>Y10:AF11</xm:sqref>
        </x14:conditionalFormatting>
        <x14:conditionalFormatting xmlns:xm="http://schemas.microsoft.com/office/excel/2006/main">
          <x14:cfRule type="expression" priority="73" id="{5F669062-FF7B-4F35-BD90-2655E737675F}">
            <xm:f>AND(反映・エラー判定シート!$B$120=TRUE,反映・エラー判定シート!$D$14="NG")</xm:f>
            <x14:dxf>
              <font>
                <color rgb="FFFF0000"/>
              </font>
              <fill>
                <patternFill>
                  <bgColor rgb="FFFFC7CE"/>
                </patternFill>
              </fill>
            </x14:dxf>
          </x14:cfRule>
          <xm:sqref>Y13:AF14</xm:sqref>
        </x14:conditionalFormatting>
        <x14:conditionalFormatting xmlns:xm="http://schemas.microsoft.com/office/excel/2006/main">
          <x14:cfRule type="expression" priority="72" id="{594293D7-1759-4304-973B-66856A13E7A1}">
            <xm:f>AND(反映・エラー判定シート!$B$120=TRUE,反映・エラー判定シート!$D$18="NG")</xm:f>
            <x14:dxf>
              <font>
                <color rgb="FFFF0000"/>
              </font>
              <fill>
                <patternFill>
                  <bgColor rgb="FFFFC7CE"/>
                </patternFill>
              </fill>
            </x14:dxf>
          </x14:cfRule>
          <xm:sqref>Y16:AF17</xm:sqref>
        </x14:conditionalFormatting>
        <x14:conditionalFormatting xmlns:xm="http://schemas.microsoft.com/office/excel/2006/main">
          <x14:cfRule type="expression" priority="71" id="{6AE3A7D8-023B-4622-8745-A617CB09FA7F}">
            <xm:f>AND(反映・エラー判定シート!$B$120=TRUE,反映・エラー判定シート!$D$7="NG")</xm:f>
            <x14:dxf>
              <font>
                <color rgb="FFFF0000"/>
              </font>
              <fill>
                <patternFill>
                  <bgColor rgb="FFFFC7CE"/>
                </patternFill>
              </fill>
            </x14:dxf>
          </x14:cfRule>
          <xm:sqref>AG7:AM8</xm:sqref>
        </x14:conditionalFormatting>
        <x14:conditionalFormatting xmlns:xm="http://schemas.microsoft.com/office/excel/2006/main">
          <x14:cfRule type="expression" priority="70" id="{B7017AF6-558C-4097-8E25-E48C5B7FFE63}">
            <xm:f>AND(反映・エラー判定シート!$B$120=TRUE,反映・エラー判定シート!$D$11="NG")</xm:f>
            <x14:dxf>
              <font>
                <color rgb="FFFF0000"/>
              </font>
              <fill>
                <patternFill>
                  <bgColor rgb="FFFFC7CE"/>
                </patternFill>
              </fill>
            </x14:dxf>
          </x14:cfRule>
          <xm:sqref>AG10:AM11</xm:sqref>
        </x14:conditionalFormatting>
        <x14:conditionalFormatting xmlns:xm="http://schemas.microsoft.com/office/excel/2006/main">
          <x14:cfRule type="expression" priority="69" id="{D995E552-0E1C-4EC9-9B8A-731CABA55CD8}">
            <xm:f>AND(反映・エラー判定シート!$B$120=TRUE,反映・エラー判定シート!$D$15="NG")</xm:f>
            <x14:dxf>
              <font>
                <color rgb="FFFF0000"/>
              </font>
              <fill>
                <patternFill>
                  <bgColor rgb="FFFFC7CE"/>
                </patternFill>
              </fill>
            </x14:dxf>
          </x14:cfRule>
          <xm:sqref>AG13:AM14</xm:sqref>
        </x14:conditionalFormatting>
        <x14:conditionalFormatting xmlns:xm="http://schemas.microsoft.com/office/excel/2006/main">
          <x14:cfRule type="expression" priority="68" id="{83D24B22-BCBA-4146-9D28-6C1B8759311C}">
            <xm:f>AND(反映・エラー判定シート!$B$120=TRUE,反映・エラー判定シート!$D$19="NG")</xm:f>
            <x14:dxf>
              <font>
                <color rgb="FFFF0000"/>
              </font>
              <fill>
                <patternFill>
                  <bgColor rgb="FFFFC7CE"/>
                </patternFill>
              </fill>
            </x14:dxf>
          </x14:cfRule>
          <xm:sqref>AG16:AM17</xm:sqref>
        </x14:conditionalFormatting>
        <x14:conditionalFormatting xmlns:xm="http://schemas.microsoft.com/office/excel/2006/main">
          <x14:cfRule type="expression" priority="67" id="{3DF901CC-0CBE-41F1-9F35-966815E3E319}">
            <xm:f>AND(反映・エラー判定シート!$B$120=TRUE,反映・エラー判定シート!$D$20="NG")</xm:f>
            <x14:dxf>
              <font>
                <color rgb="FFFF0000"/>
              </font>
              <fill>
                <patternFill>
                  <bgColor rgb="FFFFC7CE"/>
                </patternFill>
              </fill>
            </x14:dxf>
          </x14:cfRule>
          <xm:sqref>AI4:AM5</xm:sqref>
        </x14:conditionalFormatting>
        <x14:conditionalFormatting xmlns:xm="http://schemas.microsoft.com/office/excel/2006/main">
          <x14:cfRule type="expression" priority="66" id="{3B511BD5-774C-40DB-BFC9-15F0CF375FDF}">
            <xm:f>AND(反映・エラー判定シート!$B$120=TRUE,エラー一覧!$A$13="NG")</xm:f>
            <x14:dxf>
              <font>
                <color rgb="FFFF0000"/>
              </font>
              <fill>
                <patternFill>
                  <bgColor rgb="FFFFC7CE"/>
                </patternFill>
              </fill>
            </x14:dxf>
          </x14:cfRule>
          <xm:sqref>AI4:AM5 Y7:AF8 Y10:AF11 Y13:AF14 Y16:AF17</xm:sqref>
        </x14:conditionalFormatting>
        <x14:conditionalFormatting xmlns:xm="http://schemas.microsoft.com/office/excel/2006/main">
          <x14:cfRule type="expression" priority="63" id="{B5F67663-9D30-4F81-AFFC-E7B90D25900F}">
            <xm:f>AND(反映・エラー判定シート!$B$120=TRUE,反映・エラー判定シート!$D$29="NG")</xm:f>
            <x14:dxf>
              <font>
                <color rgb="FFFF0000"/>
              </font>
              <fill>
                <patternFill>
                  <bgColor rgb="FFFFC7CE"/>
                </patternFill>
              </fill>
            </x14:dxf>
          </x14:cfRule>
          <xm:sqref>T30:AM30</xm:sqref>
        </x14:conditionalFormatting>
        <x14:conditionalFormatting xmlns:xm="http://schemas.microsoft.com/office/excel/2006/main">
          <x14:cfRule type="expression" priority="62" id="{F29CBC1B-0B9F-4E23-A607-0D1D7E2D6D58}">
            <xm:f>AND(反映・エラー判定シート!$B$120=TRUE,反映・エラー判定シート!$D$30="NG")</xm:f>
            <x14:dxf>
              <font>
                <color rgb="FFFF0000"/>
              </font>
              <fill>
                <patternFill>
                  <bgColor rgb="FFFFC7CE"/>
                </patternFill>
              </fill>
            </x14:dxf>
          </x14:cfRule>
          <xm:sqref>P33:V34</xm:sqref>
        </x14:conditionalFormatting>
        <x14:conditionalFormatting xmlns:xm="http://schemas.microsoft.com/office/excel/2006/main">
          <x14:cfRule type="expression" priority="61" id="{63639EB7-E8A3-46D8-B2DD-B26BDFD8D416}">
            <xm:f>AND(反映・エラー判定シート!$B$120=TRUE,反映・エラー判定シート!$D$31="NG")</xm:f>
            <x14:dxf>
              <font>
                <color rgb="FFFF0000"/>
              </font>
              <fill>
                <patternFill>
                  <bgColor rgb="FFFFC7CE"/>
                </patternFill>
              </fill>
            </x14:dxf>
          </x14:cfRule>
          <xm:sqref>W33:AC34</xm:sqref>
        </x14:conditionalFormatting>
        <x14:conditionalFormatting xmlns:xm="http://schemas.microsoft.com/office/excel/2006/main">
          <x14:cfRule type="expression" priority="60" id="{6ED72391-9111-47E3-AF65-98CB9384BD04}">
            <xm:f>AND(反映・エラー判定シート!$B$120=TRUE,反映・エラー判定シート!$D$33="NG")</xm:f>
            <x14:dxf>
              <font>
                <color rgb="FFFF0000"/>
              </font>
              <fill>
                <patternFill>
                  <bgColor rgb="FFFFC7CE"/>
                </patternFill>
              </fill>
            </x14:dxf>
          </x14:cfRule>
          <xm:sqref>P36:V37</xm:sqref>
        </x14:conditionalFormatting>
        <x14:conditionalFormatting xmlns:xm="http://schemas.microsoft.com/office/excel/2006/main">
          <x14:cfRule type="expression" priority="59" id="{BB52BC43-123D-4666-9E13-1F3846931002}">
            <xm:f>AND(反映・エラー判定シート!$B$120=TRUE,反映・エラー判定シート!$D$34="NG")</xm:f>
            <x14:dxf>
              <font>
                <color rgb="FFFF0000"/>
              </font>
              <fill>
                <patternFill>
                  <bgColor rgb="FFFFC7CE"/>
                </patternFill>
              </fill>
            </x14:dxf>
          </x14:cfRule>
          <xm:sqref>W36:AC37</xm:sqref>
        </x14:conditionalFormatting>
        <x14:conditionalFormatting xmlns:xm="http://schemas.microsoft.com/office/excel/2006/main">
          <x14:cfRule type="expression" priority="58" id="{8F9266CC-6AF4-4F63-8AF6-A36C918D1254}">
            <xm:f>AND(反映・エラー判定シート!$B$120=TRUE,反映・エラー判定シート!$D$38="NG")</xm:f>
            <x14:dxf>
              <font>
                <color rgb="FFFF0000"/>
              </font>
              <fill>
                <patternFill>
                  <bgColor rgb="FFFFC7CE"/>
                </patternFill>
              </fill>
            </x14:dxf>
          </x14:cfRule>
          <xm:sqref>M42:AM44</xm:sqref>
        </x14:conditionalFormatting>
        <x14:conditionalFormatting xmlns:xm="http://schemas.microsoft.com/office/excel/2006/main">
          <x14:cfRule type="expression" priority="57" id="{AED18AA9-965B-4721-9FF9-E2100073B2CD}">
            <xm:f>AND(反映・エラー判定シート!$B$120=TRUE,反映・エラー判定シート!$D$39="NG")</xm:f>
            <x14:dxf>
              <font>
                <color rgb="FFFF0000"/>
              </font>
              <fill>
                <patternFill>
                  <bgColor rgb="FFFFC7CE"/>
                </patternFill>
              </fill>
            </x14:dxf>
          </x14:cfRule>
          <xm:sqref>M45:AM48</xm:sqref>
        </x14:conditionalFormatting>
        <x14:conditionalFormatting xmlns:xm="http://schemas.microsoft.com/office/excel/2006/main">
          <x14:cfRule type="expression" priority="56" id="{FAA283F6-10C4-4D90-8056-BB7E890962C2}">
            <xm:f>AND(反映・エラー判定シート!$B$120=TRUE,反映・エラー判定シート!$D$40="NG")</xm:f>
            <x14:dxf>
              <font>
                <color rgb="FFFF0000"/>
              </font>
              <fill>
                <patternFill>
                  <bgColor rgb="FFFFC7CE"/>
                </patternFill>
              </fill>
            </x14:dxf>
          </x14:cfRule>
          <xm:sqref>M49:AM56</xm:sqref>
        </x14:conditionalFormatting>
        <x14:conditionalFormatting xmlns:xm="http://schemas.microsoft.com/office/excel/2006/main">
          <x14:cfRule type="expression" priority="55" id="{6345A00C-F657-4790-9DD2-2A9500729FD7}">
            <xm:f>AND(反映・エラー判定シート!$B$120=TRUE,反映・エラー判定シート!$D$41="NG")</xm:f>
            <x14:dxf>
              <font>
                <color rgb="FFFF0000"/>
              </font>
              <fill>
                <patternFill>
                  <bgColor rgb="FFFFC7CE"/>
                </patternFill>
              </fill>
            </x14:dxf>
          </x14:cfRule>
          <xm:sqref>M57:AM63</xm:sqref>
        </x14:conditionalFormatting>
        <x14:conditionalFormatting xmlns:xm="http://schemas.microsoft.com/office/excel/2006/main">
          <x14:cfRule type="expression" priority="53" id="{4064C46B-AB3C-4FFC-B83E-1C8FD734D8B8}">
            <xm:f>AND(反映・エラー判定シート!$B$120=TRUE,COUNTIF(反映・エラー判定シート!$D$42:$F$42,"NG")&gt;=1)</xm:f>
            <x14:dxf>
              <font>
                <color rgb="FFFF0000"/>
              </font>
              <fill>
                <patternFill>
                  <bgColor rgb="FFFFC7CE"/>
                </patternFill>
              </fill>
            </x14:dxf>
          </x14:cfRule>
          <xm:sqref>M74:S74</xm:sqref>
        </x14:conditionalFormatting>
        <x14:conditionalFormatting xmlns:xm="http://schemas.microsoft.com/office/excel/2006/main">
          <x14:cfRule type="expression" priority="52" id="{A8428A99-6FA7-4852-B696-43E71545467D}">
            <xm:f>AND(反映・エラー判定シート!$B$120=TRUE,COUNTIF(反映・エラー判定シート!$D$43:$F$43,"NG")&gt;=1)</xm:f>
            <x14:dxf>
              <font>
                <color rgb="FFFF0000"/>
              </font>
              <fill>
                <patternFill>
                  <bgColor rgb="FFFFC7CE"/>
                </patternFill>
              </fill>
            </x14:dxf>
          </x14:cfRule>
          <xm:sqref>AA74:AM74</xm:sqref>
        </x14:conditionalFormatting>
        <x14:conditionalFormatting xmlns:xm="http://schemas.microsoft.com/office/excel/2006/main">
          <x14:cfRule type="expression" priority="51" id="{B7A5AFCE-9448-4FE9-96B0-451C878A9650}">
            <xm:f>AND(反映・エラー判定シート!$B$120=TRUE,反映・エラー判定シート!$H$82="NG")</xm:f>
            <x14:dxf>
              <font>
                <color rgb="FFFF0000"/>
              </font>
              <fill>
                <patternFill>
                  <bgColor rgb="FFFFC7CE"/>
                </patternFill>
              </fill>
            </x14:dxf>
          </x14:cfRule>
          <xm:sqref>AA74:AM74 AI4:AM5 AA119:AM119</xm:sqref>
        </x14:conditionalFormatting>
        <x14:conditionalFormatting xmlns:xm="http://schemas.microsoft.com/office/excel/2006/main">
          <x14:cfRule type="expression" priority="50" id="{45A911A8-5828-4254-859E-19BEC36E1463}">
            <xm:f>AND(反映・エラー判定シート!$B$120=TRUE,反映・エラー判定シート!$J$83="NG")</xm:f>
            <x14:dxf>
              <font>
                <color rgb="FFFF0000"/>
              </font>
              <fill>
                <patternFill>
                  <bgColor rgb="FFFFC7CE"/>
                </patternFill>
              </fill>
            </x14:dxf>
          </x14:cfRule>
          <xm:sqref>AD20:AM20 M77:AM77 M122:AM122</xm:sqref>
        </x14:conditionalFormatting>
        <x14:conditionalFormatting xmlns:xm="http://schemas.microsoft.com/office/excel/2006/main">
          <x14:cfRule type="expression" priority="49" id="{77F6597A-F06A-4EAA-AE01-F51EF5F53F4F}">
            <xm:f>AND(反映・エラー判定シート!$B$120=TRUE,反映・エラー判定シート!$J$84="NG")</xm:f>
            <x14:dxf>
              <font>
                <color rgb="FFFF0000"/>
              </font>
              <fill>
                <patternFill>
                  <bgColor rgb="FFFFC7CE"/>
                </patternFill>
              </fill>
            </x14:dxf>
          </x14:cfRule>
          <xm:sqref>M123:AM123 M78:AM78 AD21:AM21</xm:sqref>
        </x14:conditionalFormatting>
        <x14:conditionalFormatting xmlns:xm="http://schemas.microsoft.com/office/excel/2006/main">
          <x14:cfRule type="expression" priority="48" id="{B1866A1D-7047-4EE3-98C6-CA7A9B228883}">
            <xm:f>AND(反映・エラー判定シート!$B$120=TRUE,反映・エラー判定シート!$J$85="NG")</xm:f>
            <x14:dxf>
              <font>
                <color rgb="FFFF0000"/>
              </font>
              <fill>
                <patternFill>
                  <bgColor rgb="FFFFC7CE"/>
                </patternFill>
              </fill>
            </x14:dxf>
          </x14:cfRule>
          <xm:sqref>AD22:AM22 M79:AM79 M124:AM124</xm:sqref>
        </x14:conditionalFormatting>
        <x14:conditionalFormatting xmlns:xm="http://schemas.microsoft.com/office/excel/2006/main">
          <x14:cfRule type="expression" priority="47" id="{FE00E969-E577-4985-9027-ADF3A641D0D2}">
            <xm:f>AND(反映・エラー判定シート!$B$120=TRUE,反映・エラー判定シート!$J$86="NG")</xm:f>
            <x14:dxf>
              <font>
                <color rgb="FFFF0000"/>
              </font>
              <fill>
                <patternFill>
                  <bgColor rgb="FFFFC7CE"/>
                </patternFill>
              </fill>
            </x14:dxf>
          </x14:cfRule>
          <xm:sqref>M125:AM125 M80:AM80 AD23:AM23</xm:sqref>
        </x14:conditionalFormatting>
        <x14:conditionalFormatting xmlns:xm="http://schemas.microsoft.com/office/excel/2006/main">
          <x14:cfRule type="expression" priority="46" id="{87EDE406-8EC5-42EF-B30F-9317C894BDD8}">
            <xm:f>AND(反映・エラー判定シート!$B$120=TRUE,反映・エラー判定シート!$J$87="NG")</xm:f>
            <x14:dxf>
              <font>
                <color rgb="FFFF0000"/>
              </font>
              <fill>
                <patternFill>
                  <bgColor rgb="FFFFC7CE"/>
                </patternFill>
              </fill>
            </x14:dxf>
          </x14:cfRule>
          <xm:sqref>AD24:AM24 M81:AM81 M126:AM126</xm:sqref>
        </x14:conditionalFormatting>
        <x14:conditionalFormatting xmlns:xm="http://schemas.microsoft.com/office/excel/2006/main">
          <x14:cfRule type="expression" priority="45" id="{C45150D3-56F6-442E-BDCF-9448CABA4C67}">
            <xm:f>AND(反映・エラー判定シート!$B$120=TRUE,反映・エラー判定シート!$J$88="NG")</xm:f>
            <x14:dxf>
              <font>
                <color rgb="FFFF0000"/>
              </font>
              <fill>
                <patternFill>
                  <bgColor rgb="FFFFC7CE"/>
                </patternFill>
              </fill>
            </x14:dxf>
          </x14:cfRule>
          <xm:sqref>M127:AM127 M82:AM82 AD25:AM25</xm:sqref>
        </x14:conditionalFormatting>
        <x14:conditionalFormatting xmlns:xm="http://schemas.microsoft.com/office/excel/2006/main">
          <x14:cfRule type="expression" priority="44" id="{172A9281-1535-4E82-B13C-373C50E9A696}">
            <xm:f>AND(反映・エラー判定シート!$B$120=TRUE,反映・エラー判定シート!$J$89="NG")</xm:f>
            <x14:dxf>
              <font>
                <color rgb="FFFF0000"/>
              </font>
              <fill>
                <patternFill>
                  <bgColor rgb="FFFFC7CE"/>
                </patternFill>
              </fill>
            </x14:dxf>
          </x14:cfRule>
          <xm:sqref>AD26:AM26 M83:AM83 M128:AM128</xm:sqref>
        </x14:conditionalFormatting>
        <x14:conditionalFormatting xmlns:xm="http://schemas.microsoft.com/office/excel/2006/main">
          <x14:cfRule type="expression" priority="43" id="{251C2E95-D8B3-4367-B876-8F1AD8FC835F}">
            <xm:f>AND(反映・エラー判定シート!$B$120=TRUE,反映・エラー判定シート!$J$90="NG")</xm:f>
            <x14:dxf>
              <font>
                <color rgb="FFFF0000"/>
              </font>
              <fill>
                <patternFill>
                  <bgColor rgb="FFFFC7CE"/>
                </patternFill>
              </fill>
            </x14:dxf>
          </x14:cfRule>
          <xm:sqref>M129:AM129 M84:AM84 AD27:AM27</xm:sqref>
        </x14:conditionalFormatting>
        <x14:conditionalFormatting xmlns:xm="http://schemas.microsoft.com/office/excel/2006/main">
          <x14:cfRule type="expression" priority="42" id="{85043E50-FB64-4B63-9FCE-A1B8A6D6352B}">
            <xm:f>AND(反映・エラー判定シート!$B$120=TRUE,COUNTIF($AQ$86:$AS$86,AA86)=0)</xm:f>
            <x14:dxf>
              <font>
                <color rgb="FFFF0000"/>
              </font>
              <fill>
                <patternFill>
                  <bgColor rgb="FFFFC7CE"/>
                </patternFill>
              </fill>
            </x14:dxf>
          </x14:cfRule>
          <xm:sqref>AA86:AM88</xm:sqref>
        </x14:conditionalFormatting>
        <x14:conditionalFormatting xmlns:xm="http://schemas.microsoft.com/office/excel/2006/main">
          <x14:cfRule type="expression" priority="41" id="{FD1C6B64-B9BA-4C3C-9FB3-4AFFFA252D3C}">
            <xm:f>AND(反映・エラー判定シート!$B$120=TRUE,反映・エラー判定シート!$H$49="NG",反映・エラー判定シート!$D44="NG")</xm:f>
            <x14:dxf>
              <font>
                <color rgb="FFFF0000"/>
              </font>
              <fill>
                <patternFill>
                  <bgColor rgb="FFFFC7CE"/>
                </patternFill>
              </fill>
            </x14:dxf>
          </x14:cfRule>
          <xm:sqref>M77:AM82</xm:sqref>
        </x14:conditionalFormatting>
        <x14:conditionalFormatting xmlns:xm="http://schemas.microsoft.com/office/excel/2006/main">
          <x14:cfRule type="expression" priority="40" id="{6F3A1214-9E43-4092-B3C4-D3D58869C32F}">
            <xm:f>AND(反映・エラー判定シート!$B$120=TRUE,反映・エラー判定シート!$H$51="NG",反映・エラー判定シート!$D50="NG")</xm:f>
            <x14:dxf>
              <font>
                <color rgb="FFFF0000"/>
              </font>
              <fill>
                <patternFill>
                  <bgColor rgb="FFFFC7CE"/>
                </patternFill>
              </fill>
            </x14:dxf>
          </x14:cfRule>
          <xm:sqref>M83:AM84</xm:sqref>
        </x14:conditionalFormatting>
        <x14:conditionalFormatting xmlns:xm="http://schemas.microsoft.com/office/excel/2006/main">
          <x14:cfRule type="expression" priority="39" id="{63C4F9DA-C341-4FAF-AD03-F276141C7C65}">
            <xm:f>AND(反映・エラー判定シート!$B$120=TRUE,反映・エラー判定シート!$D$76="NG")</xm:f>
            <x14:dxf>
              <font>
                <color rgb="FFFF0000"/>
              </font>
              <fill>
                <patternFill>
                  <bgColor rgb="FFFFC7CE"/>
                </patternFill>
              </fill>
            </x14:dxf>
          </x14:cfRule>
          <xm:sqref>M96:AM97</xm:sqref>
        </x14:conditionalFormatting>
        <x14:conditionalFormatting xmlns:xm="http://schemas.microsoft.com/office/excel/2006/main">
          <x14:cfRule type="expression" priority="37" id="{5AB3DEAD-A8CA-440D-B713-44D8FC685954}">
            <xm:f>AND(反映・エラー判定シート!$B$120=TRUE,反映・エラー判定シート!$D$59="NG")</xm:f>
            <x14:dxf>
              <font>
                <color rgb="FFFF0000"/>
              </font>
              <fill>
                <patternFill>
                  <bgColor rgb="FFFFC7CE"/>
                </patternFill>
              </fill>
            </x14:dxf>
          </x14:cfRule>
          <xm:sqref>AA90:AM90</xm:sqref>
        </x14:conditionalFormatting>
        <x14:conditionalFormatting xmlns:xm="http://schemas.microsoft.com/office/excel/2006/main">
          <x14:cfRule type="expression" priority="36" id="{D8321DDF-612A-499E-8AE7-EDF2F7457AD3}">
            <xm:f>AND(反映・エラー判定シート!$B$120=TRUE,反映・エラー判定シート!$D$62="NG")</xm:f>
            <x14:dxf>
              <font>
                <color rgb="FFFF0000"/>
              </font>
              <fill>
                <patternFill>
                  <bgColor rgb="FFFFC7CE"/>
                </patternFill>
              </fill>
            </x14:dxf>
          </x14:cfRule>
          <xm:sqref>AA91:AM91</xm:sqref>
        </x14:conditionalFormatting>
        <x14:conditionalFormatting xmlns:xm="http://schemas.microsoft.com/office/excel/2006/main">
          <x14:cfRule type="expression" priority="35" id="{448D3432-DD1C-4D7B-85DA-97E8778491E5}">
            <xm:f>AND(反映・エラー判定シート!$B$120=TRUE,反映・エラー判定シート!$D$65="NG")</xm:f>
            <x14:dxf>
              <font>
                <color rgb="FFFF0000"/>
              </font>
              <fill>
                <patternFill>
                  <bgColor rgb="FFFFC7CE"/>
                </patternFill>
              </fill>
            </x14:dxf>
          </x14:cfRule>
          <xm:sqref>AA92:AM92</xm:sqref>
        </x14:conditionalFormatting>
        <x14:conditionalFormatting xmlns:xm="http://schemas.microsoft.com/office/excel/2006/main">
          <x14:cfRule type="expression" priority="34" id="{45BC9AB3-0247-45B4-AFFE-59B3D37FFA07}">
            <xm:f>AND(反映・エラー判定シート!$B$120=TRUE,反映・エラー判定シート!$D$68="NG")</xm:f>
            <x14:dxf>
              <font>
                <color rgb="FFFF0000"/>
              </font>
              <fill>
                <patternFill>
                  <bgColor rgb="FFFFC7CE"/>
                </patternFill>
              </fill>
            </x14:dxf>
          </x14:cfRule>
          <xm:sqref>AA93:AM93</xm:sqref>
        </x14:conditionalFormatting>
        <x14:conditionalFormatting xmlns:xm="http://schemas.microsoft.com/office/excel/2006/main">
          <x14:cfRule type="expression" priority="33" id="{714F253E-B031-4912-B147-A711A0445B2C}">
            <xm:f>AND(反映・エラー判定シート!$B$120=TRUE,反映・エラー判定シート!$D$71="NG")</xm:f>
            <x14:dxf>
              <font>
                <color rgb="FFFF0000"/>
              </font>
              <fill>
                <patternFill>
                  <bgColor rgb="FFFFC7CE"/>
                </patternFill>
              </fill>
            </x14:dxf>
          </x14:cfRule>
          <xm:sqref>AA94:AM94</xm:sqref>
        </x14:conditionalFormatting>
        <x14:conditionalFormatting xmlns:xm="http://schemas.microsoft.com/office/excel/2006/main">
          <x14:cfRule type="expression" priority="32" id="{0EA962C6-D448-4DA6-9556-13082844969B}">
            <xm:f>AND(反映・エラー判定シート!$B$120=TRUE,反映・エラー判定シート!$D$71="NG")</xm:f>
            <x14:dxf>
              <font>
                <color rgb="FFFF0000"/>
              </font>
              <fill>
                <patternFill>
                  <bgColor rgb="FFFFC7CE"/>
                </patternFill>
              </fill>
            </x14:dxf>
          </x14:cfRule>
          <xm:sqref>AA95:AM95</xm:sqref>
        </x14:conditionalFormatting>
        <x14:conditionalFormatting xmlns:xm="http://schemas.microsoft.com/office/excel/2006/main">
          <x14:cfRule type="expression" priority="31" id="{112A2EF1-E69F-415F-824D-B67814BA023D}">
            <xm:f>AND(反映・エラー判定シート!$B$120=TRUE,反映・エラー判定シート!$D$77="NG")</xm:f>
            <x14:dxf>
              <font>
                <color rgb="FFFF0000"/>
              </font>
              <fill>
                <patternFill>
                  <bgColor rgb="FFFFC7CE"/>
                </patternFill>
              </fill>
            </x14:dxf>
          </x14:cfRule>
          <xm:sqref>M98:AM99</xm:sqref>
        </x14:conditionalFormatting>
        <x14:conditionalFormatting xmlns:xm="http://schemas.microsoft.com/office/excel/2006/main">
          <x14:cfRule type="expression" priority="30" id="{2C4E63F5-9133-4FB0-BA90-90B1503EE927}">
            <xm:f>AND(反映・エラー判定シート!$B$120=TRUE,反映・エラー判定シート!$H$58="NG")</xm:f>
            <x14:dxf>
              <font>
                <color rgb="FFFF0000"/>
              </font>
              <fill>
                <patternFill>
                  <bgColor rgb="FFFFC7CE"/>
                </patternFill>
              </fill>
            </x14:dxf>
          </x14:cfRule>
          <xm:sqref>N90:Z90</xm:sqref>
        </x14:conditionalFormatting>
        <x14:conditionalFormatting xmlns:xm="http://schemas.microsoft.com/office/excel/2006/main">
          <x14:cfRule type="expression" priority="29" id="{F620AB1C-AF0A-4CD8-A040-E98A653E79EE}">
            <xm:f>AND(反映・エラー判定シート!$B$120=TRUE,反映・エラー判定シート!$H$61="NG")</xm:f>
            <x14:dxf>
              <font>
                <color rgb="FFFF0000"/>
              </font>
              <fill>
                <patternFill>
                  <bgColor rgb="FFFFC7CE"/>
                </patternFill>
              </fill>
            </x14:dxf>
          </x14:cfRule>
          <xm:sqref>N91:Z91</xm:sqref>
        </x14:conditionalFormatting>
        <x14:conditionalFormatting xmlns:xm="http://schemas.microsoft.com/office/excel/2006/main">
          <x14:cfRule type="expression" priority="28" id="{63B0FE5E-E7A0-4A76-BD3E-7419FB8B8B1F}">
            <xm:f>AND(反映・エラー判定シート!$B$120=TRUE,反映・エラー判定シート!$H$64="NG")</xm:f>
            <x14:dxf>
              <font>
                <color rgb="FFFF0000"/>
              </font>
              <fill>
                <patternFill>
                  <bgColor rgb="FFFFC7CE"/>
                </patternFill>
              </fill>
            </x14:dxf>
          </x14:cfRule>
          <xm:sqref>N92:Z92</xm:sqref>
        </x14:conditionalFormatting>
        <x14:conditionalFormatting xmlns:xm="http://schemas.microsoft.com/office/excel/2006/main">
          <x14:cfRule type="expression" priority="27" id="{C4430389-BD4B-4DDB-87E5-08E818025905}">
            <xm:f>AND(反映・エラー判定シート!$B$120=TRUE,反映・エラー判定シート!$H$67="NG")</xm:f>
            <x14:dxf>
              <font>
                <color rgb="FFFF0000"/>
              </font>
              <fill>
                <patternFill>
                  <bgColor rgb="FFFFC7CE"/>
                </patternFill>
              </fill>
            </x14:dxf>
          </x14:cfRule>
          <xm:sqref>N93:Z93</xm:sqref>
        </x14:conditionalFormatting>
        <x14:conditionalFormatting xmlns:xm="http://schemas.microsoft.com/office/excel/2006/main">
          <x14:cfRule type="expression" priority="26" id="{2A410034-9A68-4F0D-8E25-C90928050C58}">
            <xm:f>AND(反映・エラー判定シート!$B$120=TRUE,反映・エラー判定シート!$H$70="NG")</xm:f>
            <x14:dxf>
              <font>
                <color rgb="FFFF0000"/>
              </font>
              <fill>
                <patternFill>
                  <bgColor rgb="FFFFC7CE"/>
                </patternFill>
              </fill>
            </x14:dxf>
          </x14:cfRule>
          <xm:sqref>N94:Z94</xm:sqref>
        </x14:conditionalFormatting>
        <x14:conditionalFormatting xmlns:xm="http://schemas.microsoft.com/office/excel/2006/main">
          <x14:cfRule type="expression" priority="25" id="{5F46CF25-FFA4-4E49-91FA-1EE950D301EE}">
            <xm:f>AND(反映・エラー判定シート!$B$120=TRUE,反映・エラー判定シート!$H$73="NG")</xm:f>
            <x14:dxf>
              <font>
                <color rgb="FFFF0000"/>
              </font>
              <fill>
                <patternFill>
                  <bgColor rgb="FFFFC7CE"/>
                </patternFill>
              </fill>
            </x14:dxf>
          </x14:cfRule>
          <xm:sqref>N95:Z95</xm:sqref>
        </x14:conditionalFormatting>
        <x14:conditionalFormatting xmlns:xm="http://schemas.microsoft.com/office/excel/2006/main">
          <x14:cfRule type="expression" priority="24" id="{E6260160-3027-4BB8-9F74-D4B1DDD9E477}">
            <xm:f>AND(反映・エラー判定シート!$B$120=TRUE,反映・エラー判定シート!$D$78="NG")</xm:f>
            <x14:dxf>
              <font>
                <color rgb="FFFF0000"/>
              </font>
              <fill>
                <patternFill>
                  <bgColor rgb="FFFFC7CE"/>
                </patternFill>
              </fill>
            </x14:dxf>
          </x14:cfRule>
          <xm:sqref>M100:AM101</xm:sqref>
        </x14:conditionalFormatting>
        <x14:conditionalFormatting xmlns:xm="http://schemas.microsoft.com/office/excel/2006/main">
          <x14:cfRule type="expression" priority="23" id="{901199F4-E154-4DAD-A716-D4175C1C5BA7}">
            <xm:f>AND(反映・エラー判定シート!$B$120=TRUE,反映・エラー判定シート!$D$79="NG")</xm:f>
            <x14:dxf>
              <font>
                <color rgb="FFFF0000"/>
              </font>
              <fill>
                <patternFill>
                  <bgColor rgb="FFFFC7CE"/>
                </patternFill>
              </fill>
            </x14:dxf>
          </x14:cfRule>
          <xm:sqref>M102:AM103</xm:sqref>
        </x14:conditionalFormatting>
        <x14:conditionalFormatting xmlns:xm="http://schemas.microsoft.com/office/excel/2006/main">
          <x14:cfRule type="expression" priority="22" id="{AB99BFC5-161F-40BC-A26A-0AD9D07FB030}">
            <xm:f>AND(反映・エラー判定シート!$B$120=TRUE,反映・エラー判定シート!$D$80="NG")</xm:f>
            <x14:dxf>
              <font>
                <color rgb="FFFF0000"/>
              </font>
              <fill>
                <patternFill>
                  <bgColor rgb="FFFFC7CE"/>
                </patternFill>
              </fill>
            </x14:dxf>
          </x14:cfRule>
          <xm:sqref>M104:AM105</xm:sqref>
        </x14:conditionalFormatting>
        <x14:conditionalFormatting xmlns:xm="http://schemas.microsoft.com/office/excel/2006/main">
          <x14:cfRule type="expression" priority="21" id="{03363552-7984-4A6F-8135-F4EC59287635}">
            <xm:f>AND(反映・エラー判定シート!$B$120=TRUE,COUNTIF(反映・エラー判定シート!$D$81:$F$81,"NG")&gt;=1)</xm:f>
            <x14:dxf>
              <font>
                <color rgb="FFFF0000"/>
              </font>
              <fill>
                <patternFill>
                  <bgColor rgb="FFFFC7CE"/>
                </patternFill>
              </fill>
            </x14:dxf>
          </x14:cfRule>
          <xm:sqref>M119:S119</xm:sqref>
        </x14:conditionalFormatting>
        <x14:conditionalFormatting xmlns:xm="http://schemas.microsoft.com/office/excel/2006/main">
          <x14:cfRule type="expression" priority="20" id="{BE662C91-C8C9-4AEE-BE56-E686C74082E2}">
            <xm:f>AND(反映・エラー判定シート!$B$120=TRUE,COUNTIF(反映・エラー判定シート!$D$82:$F$82,"NG")&gt;=1)</xm:f>
            <x14:dxf>
              <font>
                <color rgb="FFFF0000"/>
              </font>
              <fill>
                <patternFill>
                  <bgColor rgb="FFFFC7CE"/>
                </patternFill>
              </fill>
            </x14:dxf>
          </x14:cfRule>
          <xm:sqref>AA119:AM119</xm:sqref>
        </x14:conditionalFormatting>
        <x14:conditionalFormatting xmlns:xm="http://schemas.microsoft.com/office/excel/2006/main">
          <x14:cfRule type="expression" priority="19" id="{315977D4-52C6-4F9A-8CF8-5B6137034DF4}">
            <xm:f>AND(反映・エラー判定シート!$B$120=TRUE,COUNTIF($AQ$86:$AS$86,AA131)=0)</xm:f>
            <x14:dxf>
              <font>
                <color rgb="FFFF0000"/>
              </font>
              <fill>
                <patternFill>
                  <bgColor rgb="FFFFC7CE"/>
                </patternFill>
              </fill>
            </x14:dxf>
          </x14:cfRule>
          <xm:sqref>AA131:AM133</xm:sqref>
        </x14:conditionalFormatting>
        <x14:conditionalFormatting xmlns:xm="http://schemas.microsoft.com/office/excel/2006/main">
          <x14:cfRule type="expression" priority="17" id="{0657D516-A62C-44A2-8B4E-8774B168DC7D}">
            <xm:f>AND(反映・エラー判定シート!$B$120=TRUE,反映・エラー判定シート!$H$97="NG")</xm:f>
            <x14:dxf>
              <font>
                <color rgb="FFFF0000"/>
              </font>
              <fill>
                <patternFill>
                  <bgColor rgb="FFFFC7CE"/>
                </patternFill>
              </fill>
            </x14:dxf>
          </x14:cfRule>
          <xm:sqref>N135:Z135</xm:sqref>
        </x14:conditionalFormatting>
        <x14:conditionalFormatting xmlns:xm="http://schemas.microsoft.com/office/excel/2006/main">
          <x14:cfRule type="expression" priority="16" id="{95441C2F-149D-4EA1-8B22-DCFCE3E8976E}">
            <xm:f>AND(反映・エラー判定シート!$B$120=TRUE,反映・エラー判定シート!$H$100="NG")</xm:f>
            <x14:dxf>
              <font>
                <color rgb="FFFF0000"/>
              </font>
              <fill>
                <patternFill>
                  <bgColor rgb="FFFFC7CE"/>
                </patternFill>
              </fill>
            </x14:dxf>
          </x14:cfRule>
          <xm:sqref>N136:Z136</xm:sqref>
        </x14:conditionalFormatting>
        <x14:conditionalFormatting xmlns:xm="http://schemas.microsoft.com/office/excel/2006/main">
          <x14:cfRule type="expression" priority="15" id="{A106C87C-426E-4D0C-A57E-93E319427681}">
            <xm:f>AND(反映・エラー判定シート!$B$120=TRUE,反映・エラー判定シート!$H$103="NG")</xm:f>
            <x14:dxf>
              <font>
                <color rgb="FFFF0000"/>
              </font>
              <fill>
                <patternFill>
                  <bgColor rgb="FFFFC7CE"/>
                </patternFill>
              </fill>
            </x14:dxf>
          </x14:cfRule>
          <xm:sqref>N137:Z137</xm:sqref>
        </x14:conditionalFormatting>
        <x14:conditionalFormatting xmlns:xm="http://schemas.microsoft.com/office/excel/2006/main">
          <x14:cfRule type="expression" priority="14" id="{7B9A341E-542F-441F-9785-9031E24DAE7A}">
            <xm:f>AND(反映・エラー判定シート!$B$120=TRUE,反映・エラー判定シート!$H$106="NG")</xm:f>
            <x14:dxf>
              <font>
                <color rgb="FFFF0000"/>
              </font>
              <fill>
                <patternFill>
                  <bgColor rgb="FFFFC7CE"/>
                </patternFill>
              </fill>
            </x14:dxf>
          </x14:cfRule>
          <xm:sqref>N138:Z138</xm:sqref>
        </x14:conditionalFormatting>
        <x14:conditionalFormatting xmlns:xm="http://schemas.microsoft.com/office/excel/2006/main">
          <x14:cfRule type="expression" priority="13" id="{09D021F1-1022-4DB1-9994-190A4BE7955D}">
            <xm:f>AND(反映・エラー判定シート!$B$120=TRUE,反映・エラー判定シート!$H$109="NG")</xm:f>
            <x14:dxf>
              <font>
                <color rgb="FFFF0000"/>
              </font>
              <fill>
                <patternFill>
                  <bgColor rgb="FFFFC7CE"/>
                </patternFill>
              </fill>
            </x14:dxf>
          </x14:cfRule>
          <xm:sqref>N139:Z139</xm:sqref>
        </x14:conditionalFormatting>
        <x14:conditionalFormatting xmlns:xm="http://schemas.microsoft.com/office/excel/2006/main">
          <x14:cfRule type="expression" priority="12" id="{E4DAA22C-9545-4434-BAAB-BF49CBF1673C}">
            <xm:f>AND(反映・エラー判定シート!$B$120=TRUE,反映・エラー判定シート!$H$112="NG")</xm:f>
            <x14:dxf>
              <font>
                <color rgb="FFFF0000"/>
              </font>
              <fill>
                <patternFill>
                  <bgColor rgb="FFFFC7CE"/>
                </patternFill>
              </fill>
            </x14:dxf>
          </x14:cfRule>
          <xm:sqref>N140:Z140</xm:sqref>
        </x14:conditionalFormatting>
        <x14:conditionalFormatting xmlns:xm="http://schemas.microsoft.com/office/excel/2006/main">
          <x14:cfRule type="expression" priority="11" id="{37E01696-EF20-4D34-9016-113BBCB16437}">
            <xm:f>AND(反映・エラー判定シート!$B$120=TRUE,反映・エラー判定シート!$D$98="NG")</xm:f>
            <x14:dxf>
              <font>
                <color rgb="FFFF0000"/>
              </font>
              <fill>
                <patternFill>
                  <bgColor rgb="FFFFC7CE"/>
                </patternFill>
              </fill>
            </x14:dxf>
          </x14:cfRule>
          <xm:sqref>AA135:AM135</xm:sqref>
        </x14:conditionalFormatting>
        <x14:conditionalFormatting xmlns:xm="http://schemas.microsoft.com/office/excel/2006/main">
          <x14:cfRule type="expression" priority="10" id="{AFBD91FD-5C44-45EF-89A0-023FCEFC64EB}">
            <xm:f>AND(反映・エラー判定シート!$B$120=TRUE,反映・エラー判定シート!$D$101="NG")</xm:f>
            <x14:dxf>
              <font>
                <color rgb="FFFF0000"/>
              </font>
              <fill>
                <patternFill>
                  <bgColor rgb="FFFFC7CE"/>
                </patternFill>
              </fill>
            </x14:dxf>
          </x14:cfRule>
          <xm:sqref>AA136:AM136</xm:sqref>
        </x14:conditionalFormatting>
        <x14:conditionalFormatting xmlns:xm="http://schemas.microsoft.com/office/excel/2006/main">
          <x14:cfRule type="expression" priority="9" id="{212BD6C7-1880-40E4-8CA3-D5FE7E6B975B}">
            <xm:f>AND(反映・エラー判定シート!$B$120=TRUE,反映・エラー判定シート!$D$104="NG")</xm:f>
            <x14:dxf>
              <font>
                <color rgb="FFFF0000"/>
              </font>
              <fill>
                <patternFill>
                  <bgColor rgb="FFFFC7CE"/>
                </patternFill>
              </fill>
            </x14:dxf>
          </x14:cfRule>
          <xm:sqref>AA137:AM137</xm:sqref>
        </x14:conditionalFormatting>
        <x14:conditionalFormatting xmlns:xm="http://schemas.microsoft.com/office/excel/2006/main">
          <x14:cfRule type="expression" priority="8" id="{21704030-7595-440F-BB76-8A86902366D8}">
            <xm:f>AND(反映・エラー判定シート!$B$120=TRUE,反映・エラー判定シート!$D$107="NG")</xm:f>
            <x14:dxf>
              <font>
                <color rgb="FFFF0000"/>
              </font>
              <fill>
                <patternFill>
                  <bgColor rgb="FFFFC7CE"/>
                </patternFill>
              </fill>
            </x14:dxf>
          </x14:cfRule>
          <xm:sqref>AA138:AM138</xm:sqref>
        </x14:conditionalFormatting>
        <x14:conditionalFormatting xmlns:xm="http://schemas.microsoft.com/office/excel/2006/main">
          <x14:cfRule type="expression" priority="7" id="{3072F4A2-B60C-4517-8E7D-71D60FF761FC}">
            <xm:f>AND(反映・エラー判定シート!$B$120=TRUE,反映・エラー判定シート!$D$110="NG")</xm:f>
            <x14:dxf>
              <font>
                <color rgb="FFFF0000"/>
              </font>
              <fill>
                <patternFill>
                  <bgColor rgb="FFFFC7CE"/>
                </patternFill>
              </fill>
            </x14:dxf>
          </x14:cfRule>
          <xm:sqref>AA139:AM139</xm:sqref>
        </x14:conditionalFormatting>
        <x14:conditionalFormatting xmlns:xm="http://schemas.microsoft.com/office/excel/2006/main">
          <x14:cfRule type="expression" priority="6" id="{92F25A20-0883-448B-8684-163A3EBC86A1}">
            <xm:f>AND(反映・エラー判定シート!$B$120=TRUE,反映・エラー判定シート!$D$113="NG")</xm:f>
            <x14:dxf>
              <font>
                <color rgb="FFFF0000"/>
              </font>
              <fill>
                <patternFill>
                  <bgColor rgb="FFFFC7CE"/>
                </patternFill>
              </fill>
            </x14:dxf>
          </x14:cfRule>
          <xm:sqref>AA140:AM140</xm:sqref>
        </x14:conditionalFormatting>
        <x14:conditionalFormatting xmlns:xm="http://schemas.microsoft.com/office/excel/2006/main">
          <x14:cfRule type="expression" priority="5" id="{1347D52F-F22F-447F-BC3F-BFC8B04F7976}">
            <xm:f>AND(反映・エラー判定シート!$B$120=TRUE,反映・エラー判定シート!$D$115="NG")</xm:f>
            <x14:dxf>
              <font>
                <color rgb="FFFF0000"/>
              </font>
              <fill>
                <patternFill>
                  <bgColor rgb="FFFFC7CE"/>
                </patternFill>
              </fill>
            </x14:dxf>
          </x14:cfRule>
          <xm:sqref>M141:AM142</xm:sqref>
        </x14:conditionalFormatting>
        <x14:conditionalFormatting xmlns:xm="http://schemas.microsoft.com/office/excel/2006/main">
          <x14:cfRule type="expression" priority="4" id="{E1FA1EF1-4EAD-49CC-A938-A61C73818F3C}">
            <xm:f>AND(反映・エラー判定シート!$B$120=TRUE,反映・エラー判定シート!$D$116="NG")</xm:f>
            <x14:dxf>
              <font>
                <color rgb="FFFF0000"/>
              </font>
              <fill>
                <patternFill>
                  <bgColor rgb="FFFFC7CE"/>
                </patternFill>
              </fill>
            </x14:dxf>
          </x14:cfRule>
          <xm:sqref>M143:AM144</xm:sqref>
        </x14:conditionalFormatting>
        <x14:conditionalFormatting xmlns:xm="http://schemas.microsoft.com/office/excel/2006/main">
          <x14:cfRule type="expression" priority="3" id="{5D0D883D-67A4-4A3A-894F-9992D289F1A6}">
            <xm:f>AND(反映・エラー判定シート!$B$120=TRUE,反映・エラー判定シート!$D$117="NG")</xm:f>
            <x14:dxf>
              <font>
                <color rgb="FFFF0000"/>
              </font>
              <fill>
                <patternFill>
                  <bgColor rgb="FFFFC7CE"/>
                </patternFill>
              </fill>
            </x14:dxf>
          </x14:cfRule>
          <xm:sqref>M145:AM146</xm:sqref>
        </x14:conditionalFormatting>
        <x14:conditionalFormatting xmlns:xm="http://schemas.microsoft.com/office/excel/2006/main">
          <x14:cfRule type="expression" priority="2" id="{D4A16F4C-A737-4299-9EA8-DC7B72A636FA}">
            <xm:f>AND(反映・エラー判定シート!$B$120=TRUE,反映・エラー判定シート!$D$118="NG")</xm:f>
            <x14:dxf>
              <font>
                <color rgb="FFFF0000"/>
              </font>
              <fill>
                <patternFill>
                  <bgColor rgb="FFFFC7CE"/>
                </patternFill>
              </fill>
            </x14:dxf>
          </x14:cfRule>
          <xm:sqref>M147:AM148</xm:sqref>
        </x14:conditionalFormatting>
        <x14:conditionalFormatting xmlns:xm="http://schemas.microsoft.com/office/excel/2006/main">
          <x14:cfRule type="expression" priority="1" id="{B78FE5F9-678D-42B3-AF78-C120D9A7E6C6}">
            <xm:f>AND(反映・エラー判定シート!$B$120=TRUE,反映・エラー判定シート!$D$119="NG")</xm:f>
            <x14:dxf>
              <font>
                <color rgb="FFFF0000"/>
              </font>
              <fill>
                <patternFill>
                  <bgColor rgb="FFFFC7CE"/>
                </patternFill>
              </fill>
            </x14:dxf>
          </x14:cfRule>
          <xm:sqref>M149:AM150</xm:sqref>
        </x14:conditionalFormatting>
      </x14:conditionalFormattings>
    </ext>
    <ext xmlns:x14="http://schemas.microsoft.com/office/spreadsheetml/2009/9/main" uri="{CCE6A557-97BC-4b89-ADB6-D9C93CAAB3DF}">
      <x14:dataValidations xmlns:xm="http://schemas.microsoft.com/office/excel/2006/main" count="1">
        <x14:dataValidation type="list" imeMode="hiragana" allowBlank="1" showInputMessage="1" showErrorMessage="1" errorTitle="取得情報エラー" error="メニューに応じた取得情報は、実施計画書で選択した情報と同じ項目をプルダウンリストからすべて選択してください。">
          <x14:formula1>
            <xm:f>リスト!$A$2:$A$15</xm:f>
          </x14:formula1>
          <xm:sqref>N90:Z95 N135:Z140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71"/>
  <sheetViews>
    <sheetView workbookViewId="0">
      <selection activeCell="AH44" sqref="AH44"/>
    </sheetView>
  </sheetViews>
  <sheetFormatPr defaultRowHeight="13.5" x14ac:dyDescent="0.15"/>
  <cols>
    <col min="1" max="1" width="3.625" style="127" customWidth="1"/>
    <col min="2" max="2" width="40.125" style="127" customWidth="1"/>
    <col min="3" max="3" width="1.625" style="127" customWidth="1"/>
    <col min="4" max="4" width="110.625" style="127" customWidth="1"/>
    <col min="5" max="5" width="1.625" style="127" customWidth="1"/>
    <col min="6" max="6" width="37.75" style="127" customWidth="1"/>
    <col min="7" max="7" width="1.625" style="127" customWidth="1"/>
    <col min="8" max="16384" width="9" style="127"/>
  </cols>
  <sheetData>
    <row r="1" spans="1:7" ht="5.0999999999999996" customHeight="1" x14ac:dyDescent="0.15">
      <c r="A1" s="164"/>
      <c r="B1" s="164"/>
      <c r="C1" s="164"/>
      <c r="D1" s="164"/>
      <c r="E1" s="164"/>
      <c r="F1" s="164"/>
      <c r="G1" s="164"/>
    </row>
    <row r="2" spans="1:7" x14ac:dyDescent="0.15">
      <c r="A2" s="165" t="s">
        <v>477</v>
      </c>
      <c r="B2" s="164"/>
      <c r="C2" s="164"/>
      <c r="D2" s="164"/>
      <c r="E2" s="164"/>
      <c r="F2" s="164"/>
      <c r="G2" s="164"/>
    </row>
    <row r="3" spans="1:7" ht="5.0999999999999996" customHeight="1" x14ac:dyDescent="0.15">
      <c r="A3" s="164"/>
      <c r="B3" s="164"/>
      <c r="C3" s="164"/>
      <c r="D3" s="164"/>
      <c r="E3" s="164"/>
      <c r="F3" s="164"/>
      <c r="G3" s="164"/>
    </row>
    <row r="4" spans="1:7" x14ac:dyDescent="0.15">
      <c r="A4" s="164"/>
      <c r="B4" s="166" t="s">
        <v>325</v>
      </c>
      <c r="C4" s="164"/>
      <c r="D4" s="166" t="s">
        <v>478</v>
      </c>
      <c r="E4"/>
      <c r="F4" s="166" t="s">
        <v>479</v>
      </c>
      <c r="G4" s="164"/>
    </row>
    <row r="5" spans="1:7" ht="5.0999999999999996" customHeight="1" x14ac:dyDescent="0.15">
      <c r="A5" s="164"/>
      <c r="B5" s="164"/>
      <c r="C5" s="164"/>
      <c r="D5" s="164"/>
      <c r="E5" s="164"/>
      <c r="F5" s="164"/>
      <c r="G5" s="164"/>
    </row>
    <row r="6" spans="1:7" s="187" customFormat="1" ht="13.5" customHeight="1" x14ac:dyDescent="0.15">
      <c r="A6" s="168">
        <v>1</v>
      </c>
      <c r="B6" s="171" t="str">
        <f>IFERROR(IF(反映・エラー判定シート!$B$120=TRUE,VLOOKUP($A6,エラー一覧!$C$3:$F$52,2,FALSE),""),"")</f>
        <v/>
      </c>
      <c r="C6" s="170"/>
      <c r="D6" s="171" t="str">
        <f>IFERROR(IF(反映・エラー判定シート!$B$120=TRUE,VLOOKUP($A6,エラー一覧!$C$3:$F$52,3,FALSE),""),"")</f>
        <v/>
      </c>
      <c r="E6" s="170"/>
      <c r="F6" s="171" t="str">
        <f>IFERROR(IF(反映・エラー判定シート!$B$120=TRUE,VLOOKUP($A6,エラー一覧!$C$3:$F$52,4,FALSE),""),"")</f>
        <v/>
      </c>
      <c r="G6" s="167"/>
    </row>
    <row r="7" spans="1:7" ht="5.0999999999999996" customHeight="1" x14ac:dyDescent="0.15">
      <c r="A7" s="169"/>
      <c r="B7" s="169"/>
      <c r="C7" s="169"/>
      <c r="D7" s="169"/>
      <c r="E7" s="169"/>
      <c r="F7" s="169"/>
      <c r="G7" s="164"/>
    </row>
    <row r="8" spans="1:7" s="187" customFormat="1" ht="13.5" customHeight="1" x14ac:dyDescent="0.15">
      <c r="A8" s="170">
        <v>2</v>
      </c>
      <c r="B8" s="171" t="str">
        <f>IFERROR(IF(反映・エラー判定シート!$B$120=TRUE,VLOOKUP($A8,エラー一覧!$C$3:$F$52,2,FALSE),""),"")</f>
        <v/>
      </c>
      <c r="C8" s="170"/>
      <c r="D8" s="171" t="str">
        <f>IFERROR(IF(反映・エラー判定シート!$B$120=TRUE,VLOOKUP($A8,エラー一覧!$C$3:$F$52,3,FALSE),""),"")</f>
        <v/>
      </c>
      <c r="E8" s="170"/>
      <c r="F8" s="171" t="str">
        <f>IFERROR(IF(反映・エラー判定シート!$B$120=TRUE,VLOOKUP($A8,エラー一覧!$C$3:$F$52,4,FALSE),""),"")</f>
        <v/>
      </c>
      <c r="G8" s="167"/>
    </row>
    <row r="9" spans="1:7" ht="5.0999999999999996" customHeight="1" x14ac:dyDescent="0.15">
      <c r="A9" s="169"/>
      <c r="B9" s="169"/>
      <c r="C9" s="169"/>
      <c r="D9" s="169"/>
      <c r="E9" s="169"/>
      <c r="F9" s="169"/>
      <c r="G9" s="164"/>
    </row>
    <row r="10" spans="1:7" s="187" customFormat="1" ht="13.5" customHeight="1" x14ac:dyDescent="0.15">
      <c r="A10" s="170">
        <v>3</v>
      </c>
      <c r="B10" s="171" t="str">
        <f>IFERROR(IF(反映・エラー判定シート!$B$120=TRUE,VLOOKUP($A10,エラー一覧!$C$3:$F$52,2,FALSE),""),"")</f>
        <v/>
      </c>
      <c r="C10" s="170"/>
      <c r="D10" s="171" t="str">
        <f>IFERROR(IF(反映・エラー判定シート!$B$120=TRUE,VLOOKUP($A10,エラー一覧!$C$3:$F$52,3,FALSE),""),"")</f>
        <v/>
      </c>
      <c r="E10" s="170"/>
      <c r="F10" s="171" t="str">
        <f>IFERROR(IF(反映・エラー判定シート!$B$120=TRUE,VLOOKUP($A10,エラー一覧!$C$3:$F$52,4,FALSE),""),"")</f>
        <v/>
      </c>
      <c r="G10" s="167"/>
    </row>
    <row r="11" spans="1:7" ht="5.0999999999999996" customHeight="1" x14ac:dyDescent="0.15">
      <c r="A11" s="169"/>
      <c r="B11" s="169"/>
      <c r="C11" s="169"/>
      <c r="D11" s="169"/>
      <c r="E11" s="169"/>
      <c r="F11" s="169"/>
      <c r="G11" s="164"/>
    </row>
    <row r="12" spans="1:7" s="187" customFormat="1" ht="13.5" customHeight="1" x14ac:dyDescent="0.15">
      <c r="A12" s="170">
        <v>4</v>
      </c>
      <c r="B12" s="171" t="str">
        <f>IFERROR(IF(反映・エラー判定シート!$B$120=TRUE,VLOOKUP($A12,エラー一覧!$C$3:$F$52,2,FALSE),""),"")</f>
        <v/>
      </c>
      <c r="C12" s="170"/>
      <c r="D12" s="171" t="str">
        <f>IFERROR(IF(反映・エラー判定シート!$B$120=TRUE,VLOOKUP($A12,エラー一覧!$C$3:$F$52,3,FALSE),""),"")</f>
        <v/>
      </c>
      <c r="E12" s="170"/>
      <c r="F12" s="171" t="str">
        <f>IFERROR(IF(反映・エラー判定シート!$B$120=TRUE,VLOOKUP($A12,エラー一覧!$C$3:$F$52,4,FALSE),""),"")</f>
        <v/>
      </c>
      <c r="G12" s="167"/>
    </row>
    <row r="13" spans="1:7" ht="5.0999999999999996" customHeight="1" x14ac:dyDescent="0.15">
      <c r="A13" s="169"/>
      <c r="B13" s="169"/>
      <c r="C13" s="169"/>
      <c r="D13" s="169"/>
      <c r="E13" s="169"/>
      <c r="F13" s="169"/>
      <c r="G13" s="164"/>
    </row>
    <row r="14" spans="1:7" s="187" customFormat="1" ht="13.5" customHeight="1" x14ac:dyDescent="0.15">
      <c r="A14" s="170">
        <v>5</v>
      </c>
      <c r="B14" s="171" t="str">
        <f>IFERROR(IF(反映・エラー判定シート!$B$120=TRUE,VLOOKUP($A14,エラー一覧!$C$3:$F$52,2,FALSE),""),"")</f>
        <v/>
      </c>
      <c r="C14" s="170"/>
      <c r="D14" s="171" t="str">
        <f>IFERROR(IF(反映・エラー判定シート!$B$120=TRUE,VLOOKUP($A14,エラー一覧!$C$3:$F$52,3,FALSE),""),"")</f>
        <v/>
      </c>
      <c r="E14" s="170"/>
      <c r="F14" s="171" t="str">
        <f>IFERROR(IF(反映・エラー判定シート!$B$120=TRUE,VLOOKUP($A14,エラー一覧!$C$3:$F$52,4,FALSE),""),"")</f>
        <v/>
      </c>
      <c r="G14" s="167"/>
    </row>
    <row r="15" spans="1:7" ht="5.0999999999999996" customHeight="1" x14ac:dyDescent="0.15">
      <c r="A15" s="169"/>
      <c r="B15" s="169"/>
      <c r="C15" s="169"/>
      <c r="D15" s="169"/>
      <c r="E15" s="169"/>
      <c r="F15" s="169"/>
      <c r="G15" s="164"/>
    </row>
    <row r="16" spans="1:7" s="187" customFormat="1" ht="13.5" customHeight="1" x14ac:dyDescent="0.15">
      <c r="A16" s="170">
        <v>6</v>
      </c>
      <c r="B16" s="171" t="str">
        <f>IFERROR(IF(反映・エラー判定シート!$B$120=TRUE,VLOOKUP($A16,エラー一覧!$C$3:$F$52,2,FALSE),""),"")</f>
        <v/>
      </c>
      <c r="C16" s="170"/>
      <c r="D16" s="171" t="str">
        <f>IFERROR(IF(反映・エラー判定シート!$B$120=TRUE,VLOOKUP($A16,エラー一覧!$C$3:$F$52,3,FALSE),""),"")</f>
        <v/>
      </c>
      <c r="E16" s="170"/>
      <c r="F16" s="171" t="str">
        <f>IFERROR(IF(反映・エラー判定シート!$B$120=TRUE,VLOOKUP($A16,エラー一覧!$C$3:$F$52,4,FALSE),""),"")</f>
        <v/>
      </c>
      <c r="G16" s="167"/>
    </row>
    <row r="17" spans="1:7" ht="5.0999999999999996" customHeight="1" x14ac:dyDescent="0.15">
      <c r="A17" s="169"/>
      <c r="B17" s="169"/>
      <c r="C17" s="169"/>
      <c r="D17" s="169"/>
      <c r="E17" s="169"/>
      <c r="F17" s="169"/>
      <c r="G17" s="164"/>
    </row>
    <row r="18" spans="1:7" s="187" customFormat="1" ht="13.5" customHeight="1" x14ac:dyDescent="0.15">
      <c r="A18" s="170">
        <v>7</v>
      </c>
      <c r="B18" s="171" t="str">
        <f>IFERROR(IF(反映・エラー判定シート!$B$120=TRUE,VLOOKUP($A18,エラー一覧!$C$3:$F$52,2,FALSE),""),"")</f>
        <v/>
      </c>
      <c r="C18" s="170"/>
      <c r="D18" s="171" t="str">
        <f>IFERROR(IF(反映・エラー判定シート!$B$120=TRUE,VLOOKUP($A18,エラー一覧!$C$3:$F$52,3,FALSE),""),"")</f>
        <v/>
      </c>
      <c r="E18" s="170"/>
      <c r="F18" s="171" t="str">
        <f>IFERROR(IF(反映・エラー判定シート!$B$120=TRUE,VLOOKUP($A18,エラー一覧!$C$3:$F$52,4,FALSE),""),"")</f>
        <v/>
      </c>
      <c r="G18" s="167"/>
    </row>
    <row r="19" spans="1:7" ht="5.0999999999999996" customHeight="1" x14ac:dyDescent="0.15">
      <c r="A19" s="169"/>
      <c r="B19" s="169"/>
      <c r="C19" s="169"/>
      <c r="D19" s="169"/>
      <c r="E19" s="169"/>
      <c r="F19" s="169"/>
      <c r="G19" s="164"/>
    </row>
    <row r="20" spans="1:7" s="187" customFormat="1" ht="13.5" customHeight="1" x14ac:dyDescent="0.15">
      <c r="A20" s="170">
        <v>8</v>
      </c>
      <c r="B20" s="171" t="str">
        <f>IFERROR(IF(反映・エラー判定シート!$B$120=TRUE,VLOOKUP($A20,エラー一覧!$C$3:$F$52,2,FALSE),""),"")</f>
        <v/>
      </c>
      <c r="C20" s="170"/>
      <c r="D20" s="171" t="str">
        <f>IFERROR(IF(反映・エラー判定シート!$B$120=TRUE,VLOOKUP($A20,エラー一覧!$C$3:$F$52,3,FALSE),""),"")</f>
        <v/>
      </c>
      <c r="E20" s="170"/>
      <c r="F20" s="171" t="str">
        <f>IFERROR(IF(反映・エラー判定シート!$B$120=TRUE,VLOOKUP($A20,エラー一覧!$C$3:$F$52,4,FALSE),""),"")</f>
        <v/>
      </c>
      <c r="G20" s="167"/>
    </row>
    <row r="21" spans="1:7" ht="5.0999999999999996" customHeight="1" x14ac:dyDescent="0.15">
      <c r="A21" s="169"/>
      <c r="B21" s="169"/>
      <c r="C21" s="169"/>
      <c r="D21" s="169"/>
      <c r="E21" s="169"/>
      <c r="F21" s="169"/>
      <c r="G21" s="164"/>
    </row>
    <row r="22" spans="1:7" s="187" customFormat="1" ht="13.5" customHeight="1" x14ac:dyDescent="0.15">
      <c r="A22" s="170">
        <v>9</v>
      </c>
      <c r="B22" s="171" t="str">
        <f>IFERROR(IF(反映・エラー判定シート!$B$120=TRUE,VLOOKUP($A22,エラー一覧!$C$3:$F$52,2,FALSE),""),"")</f>
        <v/>
      </c>
      <c r="C22" s="170"/>
      <c r="D22" s="171" t="str">
        <f>IFERROR(IF(反映・エラー判定シート!$B$120=TRUE,VLOOKUP($A22,エラー一覧!$C$3:$F$52,3,FALSE),""),"")</f>
        <v/>
      </c>
      <c r="E22" s="170"/>
      <c r="F22" s="171" t="str">
        <f>IFERROR(IF(反映・エラー判定シート!$B$120=TRUE,VLOOKUP($A22,エラー一覧!$C$3:$F$52,4,FALSE),""),"")</f>
        <v/>
      </c>
      <c r="G22" s="167"/>
    </row>
    <row r="23" spans="1:7" ht="5.0999999999999996" customHeight="1" x14ac:dyDescent="0.15">
      <c r="A23" s="169"/>
      <c r="B23" s="169"/>
      <c r="C23" s="169"/>
      <c r="D23" s="169"/>
      <c r="E23" s="169"/>
      <c r="F23" s="169"/>
      <c r="G23" s="164"/>
    </row>
    <row r="24" spans="1:7" s="187" customFormat="1" ht="13.5" customHeight="1" x14ac:dyDescent="0.15">
      <c r="A24" s="170">
        <v>10</v>
      </c>
      <c r="B24" s="171" t="str">
        <f>IFERROR(IF(反映・エラー判定シート!$B$120=TRUE,VLOOKUP($A24,エラー一覧!$C$3:$F$52,2,FALSE),""),"")</f>
        <v/>
      </c>
      <c r="C24" s="170"/>
      <c r="D24" s="171" t="str">
        <f>IFERROR(IF(反映・エラー判定シート!$B$120=TRUE,VLOOKUP($A24,エラー一覧!$C$3:$F$52,3,FALSE),""),"")</f>
        <v/>
      </c>
      <c r="E24" s="170"/>
      <c r="F24" s="171" t="str">
        <f>IFERROR(IF(反映・エラー判定シート!$B$120=TRUE,VLOOKUP($A24,エラー一覧!$C$3:$F$52,4,FALSE),""),"")</f>
        <v/>
      </c>
      <c r="G24" s="167"/>
    </row>
    <row r="25" spans="1:7" ht="5.0999999999999996" customHeight="1" x14ac:dyDescent="0.15">
      <c r="A25" s="169"/>
      <c r="B25" s="169"/>
      <c r="C25" s="169"/>
      <c r="D25" s="169"/>
      <c r="E25" s="169"/>
      <c r="F25" s="169"/>
      <c r="G25" s="164"/>
    </row>
    <row r="26" spans="1:7" s="187" customFormat="1" ht="13.5" customHeight="1" x14ac:dyDescent="0.15">
      <c r="A26" s="170">
        <v>11</v>
      </c>
      <c r="B26" s="171" t="str">
        <f>IFERROR(IF(反映・エラー判定シート!$B$120=TRUE,VLOOKUP($A26,エラー一覧!$C$3:$F$52,2,FALSE),""),"")</f>
        <v/>
      </c>
      <c r="C26" s="170"/>
      <c r="D26" s="171" t="str">
        <f>IFERROR(IF(反映・エラー判定シート!$B$120=TRUE,VLOOKUP($A26,エラー一覧!$C$3:$F$52,3,FALSE),""),"")</f>
        <v/>
      </c>
      <c r="E26" s="170"/>
      <c r="F26" s="171" t="str">
        <f>IFERROR(IF(反映・エラー判定シート!$B$120=TRUE,VLOOKUP($A26,エラー一覧!$C$3:$F$52,4,FALSE),""),"")</f>
        <v/>
      </c>
      <c r="G26" s="167"/>
    </row>
    <row r="27" spans="1:7" ht="5.0999999999999996" customHeight="1" x14ac:dyDescent="0.15">
      <c r="A27" s="169"/>
      <c r="B27" s="169"/>
      <c r="C27" s="169"/>
      <c r="D27" s="169"/>
      <c r="E27" s="169"/>
      <c r="F27" s="169"/>
      <c r="G27" s="164"/>
    </row>
    <row r="28" spans="1:7" s="187" customFormat="1" ht="13.5" customHeight="1" x14ac:dyDescent="0.15">
      <c r="A28" s="170">
        <v>12</v>
      </c>
      <c r="B28" s="171" t="str">
        <f>IFERROR(IF(反映・エラー判定シート!$B$120=TRUE,VLOOKUP($A28,エラー一覧!$C$3:$F$52,2,FALSE),""),"")</f>
        <v/>
      </c>
      <c r="C28" s="170"/>
      <c r="D28" s="171" t="str">
        <f>IFERROR(IF(反映・エラー判定シート!$B$120=TRUE,VLOOKUP($A28,エラー一覧!$C$3:$F$52,3,FALSE),""),"")</f>
        <v/>
      </c>
      <c r="E28" s="170"/>
      <c r="F28" s="171" t="str">
        <f>IFERROR(IF(反映・エラー判定シート!$B$120=TRUE,VLOOKUP($A28,エラー一覧!$C$3:$F$52,4,FALSE),""),"")</f>
        <v/>
      </c>
      <c r="G28" s="167"/>
    </row>
    <row r="29" spans="1:7" ht="5.0999999999999996" customHeight="1" x14ac:dyDescent="0.15">
      <c r="A29" s="169"/>
      <c r="B29" s="169"/>
      <c r="C29" s="169"/>
      <c r="D29" s="169"/>
      <c r="E29" s="169"/>
      <c r="F29" s="169"/>
      <c r="G29" s="164"/>
    </row>
    <row r="30" spans="1:7" s="187" customFormat="1" ht="13.5" customHeight="1" x14ac:dyDescent="0.15">
      <c r="A30" s="170">
        <v>13</v>
      </c>
      <c r="B30" s="171" t="str">
        <f>IFERROR(IF(反映・エラー判定シート!$B$120=TRUE,VLOOKUP($A30,エラー一覧!$C$3:$F$52,2,FALSE),""),"")</f>
        <v/>
      </c>
      <c r="C30" s="170"/>
      <c r="D30" s="171" t="str">
        <f>IFERROR(IF(反映・エラー判定シート!$B$120=TRUE,VLOOKUP($A30,エラー一覧!$C$3:$F$52,3,FALSE),""),"")</f>
        <v/>
      </c>
      <c r="E30" s="170"/>
      <c r="F30" s="171" t="str">
        <f>IFERROR(IF(反映・エラー判定シート!$B$120=TRUE,VLOOKUP($A30,エラー一覧!$C$3:$F$52,4,FALSE),""),"")</f>
        <v/>
      </c>
      <c r="G30" s="167"/>
    </row>
    <row r="31" spans="1:7" ht="5.0999999999999996" customHeight="1" x14ac:dyDescent="0.15">
      <c r="A31" s="169"/>
      <c r="B31" s="169"/>
      <c r="C31" s="169"/>
      <c r="D31" s="169"/>
      <c r="E31" s="169"/>
      <c r="F31" s="169"/>
      <c r="G31" s="164"/>
    </row>
    <row r="32" spans="1:7" s="187" customFormat="1" ht="13.5" customHeight="1" x14ac:dyDescent="0.15">
      <c r="A32" s="170">
        <v>14</v>
      </c>
      <c r="B32" s="171" t="str">
        <f>IFERROR(IF(反映・エラー判定シート!$B$120=TRUE,VLOOKUP($A32,エラー一覧!$C$3:$F$52,2,FALSE),""),"")</f>
        <v/>
      </c>
      <c r="C32" s="170"/>
      <c r="D32" s="171" t="str">
        <f>IFERROR(IF(反映・エラー判定シート!$B$120=TRUE,VLOOKUP($A32,エラー一覧!$C$3:$F$52,3,FALSE),""),"")</f>
        <v/>
      </c>
      <c r="E32" s="170"/>
      <c r="F32" s="171" t="str">
        <f>IFERROR(IF(反映・エラー判定シート!$B$120=TRUE,VLOOKUP($A32,エラー一覧!$C$3:$F$52,4,FALSE),""),"")</f>
        <v/>
      </c>
      <c r="G32" s="167"/>
    </row>
    <row r="33" spans="1:7" ht="5.0999999999999996" customHeight="1" x14ac:dyDescent="0.15">
      <c r="A33" s="169"/>
      <c r="B33" s="169"/>
      <c r="C33" s="169"/>
      <c r="D33" s="169"/>
      <c r="E33" s="169"/>
      <c r="F33" s="169"/>
      <c r="G33" s="164"/>
    </row>
    <row r="34" spans="1:7" s="187" customFormat="1" x14ac:dyDescent="0.15">
      <c r="A34" s="170">
        <v>15</v>
      </c>
      <c r="B34" s="171" t="str">
        <f>IFERROR(IF(反映・エラー判定シート!$B$120=TRUE,VLOOKUP($A34,エラー一覧!$C$3:$F$52,2,FALSE),""),"")</f>
        <v/>
      </c>
      <c r="C34" s="170"/>
      <c r="D34" s="171" t="str">
        <f>IFERROR(IF(反映・エラー判定シート!$B$120=TRUE,VLOOKUP($A34,エラー一覧!$C$3:$F$52,3,FALSE),""),"")</f>
        <v/>
      </c>
      <c r="E34" s="170"/>
      <c r="F34" s="171" t="str">
        <f>IFERROR(IF(反映・エラー判定シート!$B$120=TRUE,VLOOKUP($A34,エラー一覧!$C$3:$F$52,4,FALSE),""),"")</f>
        <v/>
      </c>
      <c r="G34" s="167"/>
    </row>
    <row r="35" spans="1:7" ht="5.0999999999999996" customHeight="1" x14ac:dyDescent="0.15">
      <c r="A35" s="169"/>
      <c r="B35" s="169"/>
      <c r="C35" s="169"/>
      <c r="D35" s="169"/>
      <c r="E35" s="169"/>
      <c r="F35" s="169"/>
      <c r="G35" s="164"/>
    </row>
    <row r="36" spans="1:7" s="187" customFormat="1" ht="13.5" customHeight="1" x14ac:dyDescent="0.15">
      <c r="A36" s="170">
        <v>16</v>
      </c>
      <c r="B36" s="171" t="str">
        <f>IFERROR(IF(反映・エラー判定シート!$B$120=TRUE,VLOOKUP($A36,エラー一覧!$C$3:$F$52,2,FALSE),""),"")</f>
        <v/>
      </c>
      <c r="C36" s="170"/>
      <c r="D36" s="171" t="str">
        <f>IFERROR(IF(反映・エラー判定シート!$B$120=TRUE,VLOOKUP($A36,エラー一覧!$C$3:$F$52,3,FALSE),""),"")</f>
        <v/>
      </c>
      <c r="E36" s="170"/>
      <c r="F36" s="171" t="str">
        <f>IFERROR(IF(反映・エラー判定シート!$B$120=TRUE,VLOOKUP($A36,エラー一覧!$C$3:$F$52,4,FALSE),""),"")</f>
        <v/>
      </c>
      <c r="G36" s="167"/>
    </row>
    <row r="37" spans="1:7" ht="5.0999999999999996" customHeight="1" x14ac:dyDescent="0.15">
      <c r="A37" s="169"/>
      <c r="B37" s="169"/>
      <c r="C37" s="169"/>
      <c r="D37" s="169"/>
      <c r="E37" s="169"/>
      <c r="F37" s="169"/>
      <c r="G37" s="164"/>
    </row>
    <row r="38" spans="1:7" s="187" customFormat="1" ht="13.5" customHeight="1" x14ac:dyDescent="0.15">
      <c r="A38" s="170">
        <v>17</v>
      </c>
      <c r="B38" s="171" t="str">
        <f>IFERROR(IF(反映・エラー判定シート!$B$120=TRUE,VLOOKUP($A38,エラー一覧!$C$3:$F$52,2,FALSE),""),"")</f>
        <v/>
      </c>
      <c r="C38" s="170"/>
      <c r="D38" s="171" t="str">
        <f>IFERROR(IF(反映・エラー判定シート!$B$120=TRUE,VLOOKUP($A38,エラー一覧!$C$3:$F$52,3,FALSE),""),"")</f>
        <v/>
      </c>
      <c r="E38" s="170"/>
      <c r="F38" s="171" t="str">
        <f>IFERROR(IF(反映・エラー判定シート!$B$120=TRUE,VLOOKUP($A38,エラー一覧!$C$3:$F$52,4,FALSE),""),"")</f>
        <v/>
      </c>
      <c r="G38" s="167"/>
    </row>
    <row r="39" spans="1:7" ht="5.0999999999999996" customHeight="1" x14ac:dyDescent="0.15">
      <c r="A39" s="169"/>
      <c r="B39" s="169"/>
      <c r="C39" s="169"/>
      <c r="D39" s="169"/>
      <c r="E39" s="169"/>
      <c r="F39" s="169"/>
      <c r="G39" s="164"/>
    </row>
    <row r="40" spans="1:7" s="187" customFormat="1" ht="13.5" customHeight="1" x14ac:dyDescent="0.15">
      <c r="A40" s="170">
        <v>18</v>
      </c>
      <c r="B40" s="171" t="str">
        <f>IFERROR(IF(反映・エラー判定シート!$B$120=TRUE,VLOOKUP($A40,エラー一覧!$C$3:$F$52,2,FALSE),""),"")</f>
        <v/>
      </c>
      <c r="C40" s="170"/>
      <c r="D40" s="171" t="str">
        <f>IFERROR(IF(反映・エラー判定シート!$B$120=TRUE,VLOOKUP($A40,エラー一覧!$C$3:$F$52,3,FALSE),""),"")</f>
        <v/>
      </c>
      <c r="E40" s="170"/>
      <c r="F40" s="171" t="str">
        <f>IFERROR(IF(反映・エラー判定シート!$B$120=TRUE,VLOOKUP($A40,エラー一覧!$C$3:$F$52,4,FALSE),""),"")</f>
        <v/>
      </c>
      <c r="G40" s="167"/>
    </row>
    <row r="41" spans="1:7" ht="5.0999999999999996" customHeight="1" x14ac:dyDescent="0.15">
      <c r="A41" s="169"/>
      <c r="B41" s="169"/>
      <c r="C41" s="169"/>
      <c r="D41" s="169"/>
      <c r="E41" s="169"/>
      <c r="F41" s="169"/>
      <c r="G41" s="164"/>
    </row>
    <row r="42" spans="1:7" s="187" customFormat="1" ht="13.5" customHeight="1" x14ac:dyDescent="0.15">
      <c r="A42" s="170">
        <v>19</v>
      </c>
      <c r="B42" s="171" t="str">
        <f>IFERROR(IF(反映・エラー判定シート!$B$120=TRUE,VLOOKUP($A42,エラー一覧!$C$3:$F$52,2,FALSE),""),"")</f>
        <v/>
      </c>
      <c r="C42" s="170"/>
      <c r="D42" s="171" t="str">
        <f>IFERROR(IF(反映・エラー判定シート!$B$120=TRUE,VLOOKUP($A42,エラー一覧!$C$3:$F$52,3,FALSE),""),"")</f>
        <v/>
      </c>
      <c r="E42" s="170"/>
      <c r="F42" s="171" t="str">
        <f>IFERROR(IF(反映・エラー判定シート!$B$120=TRUE,VLOOKUP($A42,エラー一覧!$C$3:$F$52,4,FALSE),""),"")</f>
        <v/>
      </c>
      <c r="G42" s="167"/>
    </row>
    <row r="43" spans="1:7" ht="5.0999999999999996" customHeight="1" x14ac:dyDescent="0.15">
      <c r="A43" s="169"/>
      <c r="B43" s="169"/>
      <c r="C43" s="169"/>
      <c r="D43" s="169"/>
      <c r="E43" s="169"/>
      <c r="F43" s="169"/>
      <c r="G43" s="164"/>
    </row>
    <row r="44" spans="1:7" s="187" customFormat="1" ht="13.5" customHeight="1" x14ac:dyDescent="0.15">
      <c r="A44" s="170">
        <v>20</v>
      </c>
      <c r="B44" s="171" t="str">
        <f>IFERROR(IF(反映・エラー判定シート!$B$120=TRUE,VLOOKUP($A44,エラー一覧!$C$3:$F$52,2,FALSE),""),"")</f>
        <v/>
      </c>
      <c r="C44" s="170"/>
      <c r="D44" s="171" t="str">
        <f>IFERROR(IF(反映・エラー判定シート!$B$120=TRUE,VLOOKUP($A44,エラー一覧!$C$3:$F$52,3,FALSE),""),"")</f>
        <v/>
      </c>
      <c r="E44" s="170"/>
      <c r="F44" s="171" t="str">
        <f>IFERROR(IF(反映・エラー判定シート!$B$120=TRUE,VLOOKUP($A44,エラー一覧!$C$3:$F$52,4,FALSE),""),"")</f>
        <v/>
      </c>
      <c r="G44" s="167"/>
    </row>
    <row r="45" spans="1:7" ht="5.0999999999999996" customHeight="1" x14ac:dyDescent="0.15">
      <c r="A45" s="169"/>
      <c r="B45" s="169"/>
      <c r="C45" s="169"/>
      <c r="D45" s="169"/>
      <c r="E45" s="169"/>
      <c r="F45" s="169"/>
      <c r="G45" s="164"/>
    </row>
    <row r="46" spans="1:7" s="187" customFormat="1" ht="13.5" customHeight="1" x14ac:dyDescent="0.15">
      <c r="A46" s="170">
        <v>21</v>
      </c>
      <c r="B46" s="171" t="str">
        <f>IFERROR(IF(反映・エラー判定シート!$B$120=TRUE,VLOOKUP($A46,エラー一覧!$C$3:$F$52,2,FALSE),""),"")</f>
        <v/>
      </c>
      <c r="C46" s="170"/>
      <c r="D46" s="171" t="str">
        <f>IFERROR(IF(反映・エラー判定シート!$B$120=TRUE,VLOOKUP($A46,エラー一覧!$C$3:$F$52,3,FALSE),""),"")</f>
        <v/>
      </c>
      <c r="E46" s="170"/>
      <c r="F46" s="171" t="str">
        <f>IFERROR(IF(反映・エラー判定シート!$B$120=TRUE,VLOOKUP($A46,エラー一覧!$C$3:$F$52,4,FALSE),""),"")</f>
        <v/>
      </c>
      <c r="G46" s="167"/>
    </row>
    <row r="47" spans="1:7" ht="5.0999999999999996" customHeight="1" x14ac:dyDescent="0.15">
      <c r="A47" s="169"/>
      <c r="B47" s="169"/>
      <c r="C47" s="169"/>
      <c r="D47" s="169"/>
      <c r="E47" s="169"/>
      <c r="F47" s="169"/>
      <c r="G47" s="164"/>
    </row>
    <row r="48" spans="1:7" s="187" customFormat="1" ht="13.5" customHeight="1" x14ac:dyDescent="0.15">
      <c r="A48" s="170">
        <v>22</v>
      </c>
      <c r="B48" s="171" t="str">
        <f>IFERROR(IF(反映・エラー判定シート!$B$120=TRUE,VLOOKUP($A48,エラー一覧!$C$3:$F$52,2,FALSE),""),"")</f>
        <v/>
      </c>
      <c r="C48" s="170"/>
      <c r="D48" s="171" t="str">
        <f>IFERROR(IF(反映・エラー判定シート!$B$120=TRUE,VLOOKUP($A48,エラー一覧!$C$3:$F$52,3,FALSE),""),"")</f>
        <v/>
      </c>
      <c r="E48" s="170"/>
      <c r="F48" s="171" t="str">
        <f>IFERROR(IF(反映・エラー判定シート!$B$120=TRUE,VLOOKUP($A48,エラー一覧!$C$3:$F$52,4,FALSE),""),"")</f>
        <v/>
      </c>
      <c r="G48" s="167"/>
    </row>
    <row r="49" spans="1:7" ht="5.0999999999999996" customHeight="1" x14ac:dyDescent="0.15">
      <c r="A49" s="169"/>
      <c r="B49" s="169"/>
      <c r="C49" s="169"/>
      <c r="D49" s="169"/>
      <c r="E49" s="169"/>
      <c r="F49" s="169"/>
      <c r="G49" s="164"/>
    </row>
    <row r="50" spans="1:7" s="187" customFormat="1" ht="13.5" customHeight="1" x14ac:dyDescent="0.15">
      <c r="A50" s="170">
        <v>23</v>
      </c>
      <c r="B50" s="171" t="str">
        <f>IFERROR(IF(反映・エラー判定シート!$B$120=TRUE,VLOOKUP($A50,エラー一覧!$C$3:$F$52,2,FALSE),""),"")</f>
        <v/>
      </c>
      <c r="C50" s="170"/>
      <c r="D50" s="171" t="str">
        <f>IFERROR(IF(反映・エラー判定シート!$B$120=TRUE,VLOOKUP($A50,エラー一覧!$C$3:$F$52,3,FALSE),""),"")</f>
        <v/>
      </c>
      <c r="E50" s="170"/>
      <c r="F50" s="171" t="str">
        <f>IFERROR(IF(反映・エラー判定シート!$B$120=TRUE,VLOOKUP($A50,エラー一覧!$C$3:$F$52,4,FALSE),""),"")</f>
        <v/>
      </c>
      <c r="G50" s="167"/>
    </row>
    <row r="51" spans="1:7" ht="5.0999999999999996" customHeight="1" x14ac:dyDescent="0.15">
      <c r="A51" s="169"/>
      <c r="B51" s="169"/>
      <c r="C51" s="169"/>
      <c r="D51" s="169"/>
      <c r="E51" s="169"/>
      <c r="F51" s="169"/>
      <c r="G51" s="164"/>
    </row>
    <row r="52" spans="1:7" s="187" customFormat="1" ht="13.5" customHeight="1" x14ac:dyDescent="0.15">
      <c r="A52" s="170">
        <v>24</v>
      </c>
      <c r="B52" s="171" t="str">
        <f>IFERROR(IF(反映・エラー判定シート!$B$120=TRUE,VLOOKUP($A52,エラー一覧!$C$3:$F$52,2,FALSE),""),"")</f>
        <v/>
      </c>
      <c r="C52" s="170"/>
      <c r="D52" s="171" t="str">
        <f>IFERROR(IF(反映・エラー判定シート!$B$120=TRUE,VLOOKUP($A52,エラー一覧!$C$3:$F$52,3,FALSE),""),"")</f>
        <v/>
      </c>
      <c r="E52" s="170"/>
      <c r="F52" s="171" t="str">
        <f>IFERROR(IF(反映・エラー判定シート!$B$120=TRUE,VLOOKUP($A52,エラー一覧!$C$3:$F$52,4,FALSE),""),"")</f>
        <v/>
      </c>
      <c r="G52" s="167"/>
    </row>
    <row r="53" spans="1:7" ht="5.0999999999999996" customHeight="1" x14ac:dyDescent="0.15">
      <c r="A53" s="169"/>
      <c r="B53" s="169"/>
      <c r="C53" s="169"/>
      <c r="D53" s="169"/>
      <c r="E53" s="169"/>
      <c r="F53" s="169"/>
      <c r="G53" s="164"/>
    </row>
    <row r="54" spans="1:7" s="187" customFormat="1" ht="13.5" customHeight="1" x14ac:dyDescent="0.15">
      <c r="A54" s="170">
        <v>25</v>
      </c>
      <c r="B54" s="171" t="str">
        <f>IFERROR(IF(反映・エラー判定シート!$B$120=TRUE,VLOOKUP($A54,エラー一覧!$C$3:$F$52,2,FALSE),""),"")</f>
        <v/>
      </c>
      <c r="C54" s="170"/>
      <c r="D54" s="171" t="str">
        <f>IFERROR(IF(反映・エラー判定シート!$B$120=TRUE,VLOOKUP($A54,エラー一覧!$C$3:$F$52,3,FALSE),""),"")</f>
        <v/>
      </c>
      <c r="E54" s="170"/>
      <c r="F54" s="171" t="str">
        <f>IFERROR(IF(反映・エラー判定シート!$B$120=TRUE,VLOOKUP($A54,エラー一覧!$C$3:$F$52,4,FALSE),""),"")</f>
        <v/>
      </c>
      <c r="G54" s="167"/>
    </row>
    <row r="55" spans="1:7" ht="5.0999999999999996" customHeight="1" x14ac:dyDescent="0.15">
      <c r="A55" s="169"/>
      <c r="B55" s="169"/>
      <c r="C55" s="169"/>
      <c r="D55" s="169"/>
      <c r="E55" s="169"/>
      <c r="F55" s="169"/>
      <c r="G55" s="164"/>
    </row>
    <row r="56" spans="1:7" s="187" customFormat="1" ht="13.5" customHeight="1" x14ac:dyDescent="0.15">
      <c r="A56" s="170">
        <v>26</v>
      </c>
      <c r="B56" s="171" t="str">
        <f>IFERROR(IF(反映・エラー判定シート!$B$120=TRUE,VLOOKUP($A56,エラー一覧!$C$3:$F$52,2,FALSE),""),"")</f>
        <v/>
      </c>
      <c r="C56" s="170"/>
      <c r="D56" s="171" t="str">
        <f>IFERROR(IF(反映・エラー判定シート!$B$120=TRUE,VLOOKUP($A56,エラー一覧!$C$3:$F$52,3,FALSE),""),"")</f>
        <v/>
      </c>
      <c r="E56" s="170"/>
      <c r="F56" s="171" t="str">
        <f>IFERROR(IF(反映・エラー判定シート!$B$120=TRUE,VLOOKUP($A56,エラー一覧!$C$3:$F$52,4,FALSE),""),"")</f>
        <v/>
      </c>
      <c r="G56" s="167"/>
    </row>
    <row r="57" spans="1:7" ht="5.0999999999999996" customHeight="1" x14ac:dyDescent="0.15">
      <c r="A57" s="169"/>
      <c r="B57" s="169"/>
      <c r="C57" s="169"/>
      <c r="D57" s="169"/>
      <c r="E57" s="169"/>
      <c r="F57" s="169"/>
      <c r="G57" s="164"/>
    </row>
    <row r="58" spans="1:7" s="187" customFormat="1" ht="13.5" customHeight="1" x14ac:dyDescent="0.15">
      <c r="A58" s="170">
        <v>27</v>
      </c>
      <c r="B58" s="171" t="str">
        <f>IFERROR(IF(反映・エラー判定シート!$B$120=TRUE,VLOOKUP($A58,エラー一覧!$C$3:$F$52,2,FALSE),""),"")</f>
        <v/>
      </c>
      <c r="C58" s="170"/>
      <c r="D58" s="171" t="str">
        <f>IFERROR(IF(反映・エラー判定シート!$B$120=TRUE,VLOOKUP($A58,エラー一覧!$C$3:$F$52,3,FALSE),""),"")</f>
        <v/>
      </c>
      <c r="E58" s="170"/>
      <c r="F58" s="171" t="str">
        <f>IFERROR(IF(反映・エラー判定シート!$B$120=TRUE,VLOOKUP($A58,エラー一覧!$C$3:$F$52,4,FALSE),""),"")</f>
        <v/>
      </c>
      <c r="G58" s="167"/>
    </row>
    <row r="59" spans="1:7" ht="5.0999999999999996" customHeight="1" x14ac:dyDescent="0.15">
      <c r="A59" s="169"/>
      <c r="B59" s="169"/>
      <c r="C59" s="169"/>
      <c r="D59" s="169"/>
      <c r="E59" s="169"/>
      <c r="F59" s="169"/>
      <c r="G59" s="164"/>
    </row>
    <row r="60" spans="1:7" s="187" customFormat="1" ht="13.5" customHeight="1" x14ac:dyDescent="0.15">
      <c r="A60" s="170">
        <v>28</v>
      </c>
      <c r="B60" s="171" t="str">
        <f>IFERROR(IF(反映・エラー判定シート!$B$120=TRUE,VLOOKUP($A60,エラー一覧!$C$3:$F$52,2,FALSE),""),"")</f>
        <v/>
      </c>
      <c r="C60" s="170"/>
      <c r="D60" s="171" t="str">
        <f>IFERROR(IF(反映・エラー判定シート!$B$120=TRUE,VLOOKUP($A60,エラー一覧!$C$3:$F$52,3,FALSE),""),"")</f>
        <v/>
      </c>
      <c r="E60" s="170"/>
      <c r="F60" s="171" t="str">
        <f>IFERROR(IF(反映・エラー判定シート!$B$120=TRUE,VLOOKUP($A60,エラー一覧!$C$3:$F$52,4,FALSE),""),"")</f>
        <v/>
      </c>
      <c r="G60" s="167"/>
    </row>
    <row r="61" spans="1:7" ht="5.0999999999999996" customHeight="1" x14ac:dyDescent="0.15">
      <c r="A61" s="169"/>
      <c r="B61" s="169"/>
      <c r="C61" s="169"/>
      <c r="D61" s="169"/>
      <c r="E61" s="169"/>
      <c r="F61" s="169"/>
      <c r="G61" s="164"/>
    </row>
    <row r="62" spans="1:7" s="187" customFormat="1" ht="13.5" customHeight="1" x14ac:dyDescent="0.15">
      <c r="A62" s="170">
        <v>29</v>
      </c>
      <c r="B62" s="171" t="str">
        <f>IFERROR(IF(反映・エラー判定シート!$B$120=TRUE,VLOOKUP($A62,エラー一覧!$C$3:$F$52,2,FALSE),""),"")</f>
        <v/>
      </c>
      <c r="C62" s="170"/>
      <c r="D62" s="171" t="str">
        <f>IFERROR(IF(反映・エラー判定シート!$B$120=TRUE,VLOOKUP($A62,エラー一覧!$C$3:$F$52,3,FALSE),""),"")</f>
        <v/>
      </c>
      <c r="E62" s="170"/>
      <c r="F62" s="171" t="str">
        <f>IFERROR(IF(反映・エラー判定シート!$B$120=TRUE,VLOOKUP($A62,エラー一覧!$C$3:$F$52,4,FALSE),""),"")</f>
        <v/>
      </c>
      <c r="G62" s="167"/>
    </row>
    <row r="63" spans="1:7" ht="5.0999999999999996" customHeight="1" x14ac:dyDescent="0.15">
      <c r="A63" s="169"/>
      <c r="B63" s="169"/>
      <c r="C63" s="169"/>
      <c r="D63" s="169"/>
      <c r="E63" s="169"/>
      <c r="F63" s="169"/>
      <c r="G63" s="164"/>
    </row>
    <row r="64" spans="1:7" s="187" customFormat="1" ht="13.5" customHeight="1" x14ac:dyDescent="0.15">
      <c r="A64" s="170">
        <v>30</v>
      </c>
      <c r="B64" s="171" t="str">
        <f>IFERROR(IF(反映・エラー判定シート!$B$120=TRUE,VLOOKUP($A64,エラー一覧!$C$3:$F$52,2,FALSE),""),"")</f>
        <v/>
      </c>
      <c r="C64" s="170"/>
      <c r="D64" s="171" t="str">
        <f>IFERROR(IF(反映・エラー判定シート!$B$120=TRUE,VLOOKUP($A64,エラー一覧!$C$3:$F$52,3,FALSE),""),"")</f>
        <v/>
      </c>
      <c r="E64" s="170"/>
      <c r="F64" s="171" t="str">
        <f>IFERROR(IF(反映・エラー判定シート!$B$120=TRUE,VLOOKUP($A64,エラー一覧!$C$3:$F$52,4,FALSE),""),"")</f>
        <v/>
      </c>
      <c r="G64" s="167"/>
    </row>
    <row r="65" spans="1:7" s="187" customFormat="1" ht="13.5" customHeight="1" x14ac:dyDescent="0.15">
      <c r="A65" s="170"/>
      <c r="B65" s="170"/>
      <c r="C65" s="170"/>
      <c r="D65" s="170"/>
      <c r="E65" s="170"/>
      <c r="F65" s="170"/>
      <c r="G65" s="167"/>
    </row>
    <row r="66" spans="1:7" s="187" customFormat="1" ht="13.5" customHeight="1" x14ac:dyDescent="0.15">
      <c r="A66" s="188"/>
      <c r="B66" s="188"/>
      <c r="C66" s="188"/>
      <c r="D66" s="188"/>
      <c r="E66" s="188"/>
      <c r="F66" s="188"/>
    </row>
    <row r="67" spans="1:7" s="187" customFormat="1" ht="13.5" customHeight="1" x14ac:dyDescent="0.15">
      <c r="A67" s="188"/>
      <c r="B67" s="188"/>
      <c r="C67" s="188"/>
      <c r="D67" s="188"/>
      <c r="E67" s="188"/>
      <c r="F67" s="188"/>
    </row>
    <row r="68" spans="1:7" s="187" customFormat="1" ht="13.5" customHeight="1" x14ac:dyDescent="0.15">
      <c r="A68" s="188"/>
      <c r="B68" s="188"/>
      <c r="C68" s="188"/>
      <c r="D68" s="188"/>
      <c r="E68" s="188"/>
      <c r="F68" s="188"/>
    </row>
    <row r="69" spans="1:7" s="187" customFormat="1" ht="13.5" customHeight="1" x14ac:dyDescent="0.15">
      <c r="A69" s="188"/>
      <c r="B69" s="188"/>
      <c r="C69" s="188"/>
      <c r="D69" s="188"/>
      <c r="E69" s="188"/>
      <c r="F69" s="188"/>
    </row>
    <row r="70" spans="1:7" x14ac:dyDescent="0.15">
      <c r="B70" s="189"/>
      <c r="C70" s="189"/>
      <c r="D70" s="189"/>
      <c r="E70" s="189"/>
      <c r="F70" s="189"/>
    </row>
    <row r="71" spans="1:7" x14ac:dyDescent="0.15">
      <c r="B71" s="189"/>
      <c r="C71" s="189"/>
      <c r="D71" s="189"/>
      <c r="E71" s="189"/>
      <c r="F71" s="189"/>
    </row>
  </sheetData>
  <sheetProtection algorithmName="SHA-512" hashValue="39YnbzM+WSWXQRJxXopfTupA6TE8LUfXlitoNneOzGUsIKVSPIjmCZqq7be4yuYgbPO5lv0CVN6SfGThPvAO/Q==" saltValue="U5PNBaFN3UV2FEEfq1gl9g==" spinCount="100000" sheet="1" objects="1" scenarios="1" selectLockedCells="1"/>
  <phoneticPr fontId="1"/>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expression" priority="88" id="{7BD6C577-EBBA-4660-9E9C-BB2BC3932A2A}">
            <xm:f>AND(反映・エラー判定シート!$B$120=TRUE,$A6&lt;=エラー一覧!$C$1)</xm:f>
            <x14:dxf>
              <font>
                <color theme="1"/>
              </font>
            </x14:dxf>
          </x14:cfRule>
          <xm:sqref>A6:A8 A10 A12 A14 A16 A18 A20 A22 A24 A26 A28 A30 A32 A34 A36 A38 A40 A42 A44 A46 A48 A50 A52 A54 A56 A58 A60 A62 A64:A69</xm:sqref>
        </x14:conditionalFormatting>
        <x14:conditionalFormatting xmlns:xm="http://schemas.microsoft.com/office/excel/2006/main">
          <x14:cfRule type="expression" priority="87" id="{A9A21C0E-AB06-4FA7-B8F5-8D902BDD08BD}">
            <xm:f>$A9&lt;=エラー一覧!$C$1</xm:f>
            <x14:dxf>
              <font>
                <color theme="1"/>
              </font>
            </x14:dxf>
          </x14:cfRule>
          <xm:sqref>A9</xm:sqref>
        </x14:conditionalFormatting>
        <x14:conditionalFormatting xmlns:xm="http://schemas.microsoft.com/office/excel/2006/main">
          <x14:cfRule type="expression" priority="86" id="{CCBD391F-2DD7-4F63-9229-A95BAACB199C}">
            <xm:f>$A11&lt;=エラー一覧!$C$1</xm:f>
            <x14:dxf>
              <font>
                <color theme="1"/>
              </font>
            </x14:dxf>
          </x14:cfRule>
          <xm:sqref>A11</xm:sqref>
        </x14:conditionalFormatting>
        <x14:conditionalFormatting xmlns:xm="http://schemas.microsoft.com/office/excel/2006/main">
          <x14:cfRule type="expression" priority="85" id="{C4CE53CE-6C47-434B-9A39-210CD7822425}">
            <xm:f>$A13&lt;=エラー一覧!$C$1</xm:f>
            <x14:dxf>
              <font>
                <color theme="1"/>
              </font>
            </x14:dxf>
          </x14:cfRule>
          <xm:sqref>A13</xm:sqref>
        </x14:conditionalFormatting>
        <x14:conditionalFormatting xmlns:xm="http://schemas.microsoft.com/office/excel/2006/main">
          <x14:cfRule type="expression" priority="84" id="{57893ADC-9F2F-4ECB-871A-3C2207231328}">
            <xm:f>$A15&lt;=エラー一覧!$C$1</xm:f>
            <x14:dxf>
              <font>
                <color theme="1"/>
              </font>
            </x14:dxf>
          </x14:cfRule>
          <xm:sqref>A15</xm:sqref>
        </x14:conditionalFormatting>
        <x14:conditionalFormatting xmlns:xm="http://schemas.microsoft.com/office/excel/2006/main">
          <x14:cfRule type="expression" priority="83" id="{67A26ECE-0E14-41A0-9A4C-2D7943620E30}">
            <xm:f>$A17&lt;=エラー一覧!$C$1</xm:f>
            <x14:dxf>
              <font>
                <color theme="1"/>
              </font>
            </x14:dxf>
          </x14:cfRule>
          <xm:sqref>A17</xm:sqref>
        </x14:conditionalFormatting>
        <x14:conditionalFormatting xmlns:xm="http://schemas.microsoft.com/office/excel/2006/main">
          <x14:cfRule type="expression" priority="82" id="{64E3362A-D56C-4545-803C-C8DE3CCB3E61}">
            <xm:f>$A19&lt;=エラー一覧!$C$1</xm:f>
            <x14:dxf>
              <font>
                <color theme="1"/>
              </font>
            </x14:dxf>
          </x14:cfRule>
          <xm:sqref>A19</xm:sqref>
        </x14:conditionalFormatting>
        <x14:conditionalFormatting xmlns:xm="http://schemas.microsoft.com/office/excel/2006/main">
          <x14:cfRule type="expression" priority="81" id="{32C97037-9A94-4B14-AECC-44D7FFEA4D61}">
            <xm:f>$A21&lt;=エラー一覧!$C$1</xm:f>
            <x14:dxf>
              <font>
                <color theme="1"/>
              </font>
            </x14:dxf>
          </x14:cfRule>
          <xm:sqref>A21</xm:sqref>
        </x14:conditionalFormatting>
        <x14:conditionalFormatting xmlns:xm="http://schemas.microsoft.com/office/excel/2006/main">
          <x14:cfRule type="expression" priority="80" id="{E8919F35-E064-49C1-BD48-A2F130129412}">
            <xm:f>$A23&lt;=エラー一覧!$C$1</xm:f>
            <x14:dxf>
              <font>
                <color theme="1"/>
              </font>
            </x14:dxf>
          </x14:cfRule>
          <xm:sqref>A23</xm:sqref>
        </x14:conditionalFormatting>
        <x14:conditionalFormatting xmlns:xm="http://schemas.microsoft.com/office/excel/2006/main">
          <x14:cfRule type="expression" priority="79" id="{43003097-DF7B-400D-8D50-2450019DBD20}">
            <xm:f>$A25&lt;=エラー一覧!$C$1</xm:f>
            <x14:dxf>
              <font>
                <color theme="1"/>
              </font>
            </x14:dxf>
          </x14:cfRule>
          <xm:sqref>A25</xm:sqref>
        </x14:conditionalFormatting>
        <x14:conditionalFormatting xmlns:xm="http://schemas.microsoft.com/office/excel/2006/main">
          <x14:cfRule type="expression" priority="78" id="{1C4D1E71-E327-406F-97E7-97956E2F3B8E}">
            <xm:f>$A27&lt;=エラー一覧!$C$1</xm:f>
            <x14:dxf>
              <font>
                <color theme="1"/>
              </font>
            </x14:dxf>
          </x14:cfRule>
          <xm:sqref>A27</xm:sqref>
        </x14:conditionalFormatting>
        <x14:conditionalFormatting xmlns:xm="http://schemas.microsoft.com/office/excel/2006/main">
          <x14:cfRule type="expression" priority="77" id="{5925E2D3-81E5-4C92-B18E-538514474C9C}">
            <xm:f>$A29&lt;=エラー一覧!$C$1</xm:f>
            <x14:dxf>
              <font>
                <color theme="1"/>
              </font>
            </x14:dxf>
          </x14:cfRule>
          <xm:sqref>A29</xm:sqref>
        </x14:conditionalFormatting>
        <x14:conditionalFormatting xmlns:xm="http://schemas.microsoft.com/office/excel/2006/main">
          <x14:cfRule type="expression" priority="76" id="{ADE6F73C-A297-4072-BDDE-F5551BD3356F}">
            <xm:f>$A31&lt;=エラー一覧!$C$1</xm:f>
            <x14:dxf>
              <font>
                <color theme="1"/>
              </font>
            </x14:dxf>
          </x14:cfRule>
          <xm:sqref>A31</xm:sqref>
        </x14:conditionalFormatting>
        <x14:conditionalFormatting xmlns:xm="http://schemas.microsoft.com/office/excel/2006/main">
          <x14:cfRule type="expression" priority="75" id="{740AB9D2-5062-4A46-A4B4-D50E5F5DBEE0}">
            <xm:f>$A33&lt;=エラー一覧!$C$1</xm:f>
            <x14:dxf>
              <font>
                <color theme="1"/>
              </font>
            </x14:dxf>
          </x14:cfRule>
          <xm:sqref>A33</xm:sqref>
        </x14:conditionalFormatting>
        <x14:conditionalFormatting xmlns:xm="http://schemas.microsoft.com/office/excel/2006/main">
          <x14:cfRule type="expression" priority="74" id="{924DB98A-A2ED-463E-BA9F-9FA65F162081}">
            <xm:f>$A35&lt;=エラー一覧!$C$1</xm:f>
            <x14:dxf>
              <font>
                <color theme="1"/>
              </font>
            </x14:dxf>
          </x14:cfRule>
          <xm:sqref>A35</xm:sqref>
        </x14:conditionalFormatting>
        <x14:conditionalFormatting xmlns:xm="http://schemas.microsoft.com/office/excel/2006/main">
          <x14:cfRule type="expression" priority="73" id="{E80DEC54-C37F-4CC9-99C2-E07312009FF1}">
            <xm:f>$A37&lt;=エラー一覧!$C$1</xm:f>
            <x14:dxf>
              <font>
                <color theme="1"/>
              </font>
            </x14:dxf>
          </x14:cfRule>
          <xm:sqref>A37</xm:sqref>
        </x14:conditionalFormatting>
        <x14:conditionalFormatting xmlns:xm="http://schemas.microsoft.com/office/excel/2006/main">
          <x14:cfRule type="expression" priority="72" id="{986FED39-5192-4748-A993-34191762E0C0}">
            <xm:f>$A39&lt;=エラー一覧!$C$1</xm:f>
            <x14:dxf>
              <font>
                <color theme="1"/>
              </font>
            </x14:dxf>
          </x14:cfRule>
          <xm:sqref>A39</xm:sqref>
        </x14:conditionalFormatting>
        <x14:conditionalFormatting xmlns:xm="http://schemas.microsoft.com/office/excel/2006/main">
          <x14:cfRule type="expression" priority="71" id="{DB9E1AA4-58F2-4999-94F2-EB464490C99A}">
            <xm:f>$A41&lt;=エラー一覧!$C$1</xm:f>
            <x14:dxf>
              <font>
                <color theme="1"/>
              </font>
            </x14:dxf>
          </x14:cfRule>
          <xm:sqref>A41</xm:sqref>
        </x14:conditionalFormatting>
        <x14:conditionalFormatting xmlns:xm="http://schemas.microsoft.com/office/excel/2006/main">
          <x14:cfRule type="expression" priority="70" id="{6855FE7D-7D7B-49F7-899E-CFE5C4927595}">
            <xm:f>$A43&lt;=エラー一覧!$C$1</xm:f>
            <x14:dxf>
              <font>
                <color theme="1"/>
              </font>
            </x14:dxf>
          </x14:cfRule>
          <xm:sqref>A43</xm:sqref>
        </x14:conditionalFormatting>
        <x14:conditionalFormatting xmlns:xm="http://schemas.microsoft.com/office/excel/2006/main">
          <x14:cfRule type="expression" priority="69" id="{8D26BBEF-46C8-497E-A984-97DBE194BD2B}">
            <xm:f>$A45&lt;=エラー一覧!$C$1</xm:f>
            <x14:dxf>
              <font>
                <color theme="1"/>
              </font>
            </x14:dxf>
          </x14:cfRule>
          <xm:sqref>A45</xm:sqref>
        </x14:conditionalFormatting>
        <x14:conditionalFormatting xmlns:xm="http://schemas.microsoft.com/office/excel/2006/main">
          <x14:cfRule type="expression" priority="68" id="{314E9B3C-9A86-4F64-8407-1A411B786A03}">
            <xm:f>$A47&lt;=エラー一覧!$C$1</xm:f>
            <x14:dxf>
              <font>
                <color theme="1"/>
              </font>
            </x14:dxf>
          </x14:cfRule>
          <xm:sqref>A47</xm:sqref>
        </x14:conditionalFormatting>
        <x14:conditionalFormatting xmlns:xm="http://schemas.microsoft.com/office/excel/2006/main">
          <x14:cfRule type="expression" priority="67" id="{3CC772D4-737B-4C34-9A35-78C44842F55E}">
            <xm:f>$A49&lt;=エラー一覧!$C$1</xm:f>
            <x14:dxf>
              <font>
                <color theme="1"/>
              </font>
            </x14:dxf>
          </x14:cfRule>
          <xm:sqref>A49</xm:sqref>
        </x14:conditionalFormatting>
        <x14:conditionalFormatting xmlns:xm="http://schemas.microsoft.com/office/excel/2006/main">
          <x14:cfRule type="expression" priority="66" id="{E528FD46-0195-4A94-AAD9-BAD681F8E126}">
            <xm:f>$A51&lt;=エラー一覧!$C$1</xm:f>
            <x14:dxf>
              <font>
                <color theme="1"/>
              </font>
            </x14:dxf>
          </x14:cfRule>
          <xm:sqref>A51</xm:sqref>
        </x14:conditionalFormatting>
        <x14:conditionalFormatting xmlns:xm="http://schemas.microsoft.com/office/excel/2006/main">
          <x14:cfRule type="expression" priority="65" id="{C9103268-4DD1-4A4F-99D9-534D09E71F64}">
            <xm:f>$A53&lt;=エラー一覧!$C$1</xm:f>
            <x14:dxf>
              <font>
                <color theme="1"/>
              </font>
            </x14:dxf>
          </x14:cfRule>
          <xm:sqref>A53</xm:sqref>
        </x14:conditionalFormatting>
        <x14:conditionalFormatting xmlns:xm="http://schemas.microsoft.com/office/excel/2006/main">
          <x14:cfRule type="expression" priority="64" id="{04917BEB-6512-407F-B8BC-0EC4B96B5A9B}">
            <xm:f>$A55&lt;=エラー一覧!$C$1</xm:f>
            <x14:dxf>
              <font>
                <color theme="1"/>
              </font>
            </x14:dxf>
          </x14:cfRule>
          <xm:sqref>A55</xm:sqref>
        </x14:conditionalFormatting>
        <x14:conditionalFormatting xmlns:xm="http://schemas.microsoft.com/office/excel/2006/main">
          <x14:cfRule type="expression" priority="63" id="{C6C02E3A-510B-493F-A6E2-FB22BF122B72}">
            <xm:f>$A57&lt;=エラー一覧!$C$1</xm:f>
            <x14:dxf>
              <font>
                <color theme="1"/>
              </font>
            </x14:dxf>
          </x14:cfRule>
          <xm:sqref>A57</xm:sqref>
        </x14:conditionalFormatting>
        <x14:conditionalFormatting xmlns:xm="http://schemas.microsoft.com/office/excel/2006/main">
          <x14:cfRule type="expression" priority="62" id="{36A94452-3928-4B70-B825-FE2211479F9A}">
            <xm:f>$A59&lt;=エラー一覧!$C$1</xm:f>
            <x14:dxf>
              <font>
                <color theme="1"/>
              </font>
            </x14:dxf>
          </x14:cfRule>
          <xm:sqref>A59</xm:sqref>
        </x14:conditionalFormatting>
        <x14:conditionalFormatting xmlns:xm="http://schemas.microsoft.com/office/excel/2006/main">
          <x14:cfRule type="expression" priority="61" id="{0A288FC1-BD47-47B5-B0E8-597A7F9F4656}">
            <xm:f>AND(反映・エラー判定シート!$B$120=TRUE,$A61&lt;=エラー一覧!$C$1)</xm:f>
            <x14:dxf>
              <font>
                <color theme="1"/>
              </font>
            </x14:dxf>
          </x14:cfRule>
          <xm:sqref>A61</xm:sqref>
        </x14:conditionalFormatting>
        <x14:conditionalFormatting xmlns:xm="http://schemas.microsoft.com/office/excel/2006/main">
          <x14:cfRule type="expression" priority="60" id="{BF6F067B-1578-4B3F-848A-7460D1E8243D}">
            <xm:f>AND(反映・エラー判定シート!$B$120=TRUE,$A63&lt;=エラー一覧!$C$1)</xm:f>
            <x14:dxf>
              <font>
                <color theme="1"/>
              </font>
            </x14:dxf>
          </x14:cfRule>
          <xm:sqref>A63</xm:sqref>
        </x14:conditionalFormatting>
        <x14:conditionalFormatting xmlns:xm="http://schemas.microsoft.com/office/excel/2006/main">
          <x14:cfRule type="expression" priority="59" id="{BAE618CD-E202-4DE0-BAE8-4CAC734C7C6E}">
            <xm:f>AND(反映・エラー判定シート!$B$120=TRUE,$A6&lt;=エラー一覧!$C$1)</xm:f>
            <x14:dxf>
              <font>
                <color auto="1"/>
              </font>
              <fill>
                <patternFill>
                  <bgColor theme="6" tint="0.79998168889431442"/>
                </patternFill>
              </fill>
            </x14:dxf>
          </x14:cfRule>
          <xm:sqref>B6 D6 F6</xm:sqref>
        </x14:conditionalFormatting>
        <x14:conditionalFormatting xmlns:xm="http://schemas.microsoft.com/office/excel/2006/main">
          <x14:cfRule type="expression" priority="58" id="{527D01C0-9588-4D94-8402-8B38B633AA40}">
            <xm:f>AND(反映・エラー判定シート!$B$120=TRUE,$A8&lt;=エラー一覧!$C$1)</xm:f>
            <x14:dxf>
              <font>
                <color theme="1"/>
              </font>
              <fill>
                <patternFill>
                  <bgColor theme="7" tint="0.79998168889431442"/>
                </patternFill>
              </fill>
            </x14:dxf>
          </x14:cfRule>
          <xm:sqref>B8 D8 F8</xm:sqref>
        </x14:conditionalFormatting>
        <x14:conditionalFormatting xmlns:xm="http://schemas.microsoft.com/office/excel/2006/main">
          <x14:cfRule type="expression" priority="28" id="{F6DF636D-F489-4498-B18F-2DBB991F5E28}">
            <xm:f>AND(反映・エラー判定シート!$B$120=TRUE,$A10&lt;=エラー一覧!$C$1)</xm:f>
            <x14:dxf>
              <font>
                <color auto="1"/>
              </font>
              <fill>
                <patternFill>
                  <bgColor theme="6" tint="0.79998168889431442"/>
                </patternFill>
              </fill>
            </x14:dxf>
          </x14:cfRule>
          <xm:sqref>B10 D10 F10</xm:sqref>
        </x14:conditionalFormatting>
        <x14:conditionalFormatting xmlns:xm="http://schemas.microsoft.com/office/excel/2006/main">
          <x14:cfRule type="expression" priority="27" id="{0537FB8C-A892-4141-848A-A0D3BBCF695A}">
            <xm:f>AND(反映・エラー判定シート!$B$120=TRUE,$A12&lt;=エラー一覧!$C$1)</xm:f>
            <x14:dxf>
              <font>
                <color theme="1"/>
              </font>
              <fill>
                <patternFill>
                  <bgColor theme="7" tint="0.79998168889431442"/>
                </patternFill>
              </fill>
            </x14:dxf>
          </x14:cfRule>
          <xm:sqref>B12 D12 F12</xm:sqref>
        </x14:conditionalFormatting>
        <x14:conditionalFormatting xmlns:xm="http://schemas.microsoft.com/office/excel/2006/main">
          <x14:cfRule type="expression" priority="26" id="{A97D5F0E-B130-4E76-9B13-E4A6AC5435C6}">
            <xm:f>AND(反映・エラー判定シート!$B$120=TRUE,$A14&lt;=エラー一覧!$C$1)</xm:f>
            <x14:dxf>
              <font>
                <color auto="1"/>
              </font>
              <fill>
                <patternFill>
                  <bgColor theme="6" tint="0.79998168889431442"/>
                </patternFill>
              </fill>
            </x14:dxf>
          </x14:cfRule>
          <xm:sqref>B14 D14 F14</xm:sqref>
        </x14:conditionalFormatting>
        <x14:conditionalFormatting xmlns:xm="http://schemas.microsoft.com/office/excel/2006/main">
          <x14:cfRule type="expression" priority="25" id="{2B24D127-8750-4FF7-91A6-C95EEA76395E}">
            <xm:f>AND(反映・エラー判定シート!$B$120=TRUE,$A16&lt;=エラー一覧!$C$1)</xm:f>
            <x14:dxf>
              <font>
                <color theme="1"/>
              </font>
              <fill>
                <patternFill>
                  <bgColor theme="7" tint="0.79998168889431442"/>
                </patternFill>
              </fill>
            </x14:dxf>
          </x14:cfRule>
          <xm:sqref>B16 D16 F16</xm:sqref>
        </x14:conditionalFormatting>
        <x14:conditionalFormatting xmlns:xm="http://schemas.microsoft.com/office/excel/2006/main">
          <x14:cfRule type="expression" priority="24" id="{1AB2302C-7C9F-4AAD-B935-4875011641C5}">
            <xm:f>AND(反映・エラー判定シート!$B$120=TRUE,$A18&lt;=エラー一覧!$C$1)</xm:f>
            <x14:dxf>
              <font>
                <color auto="1"/>
              </font>
              <fill>
                <patternFill>
                  <bgColor theme="6" tint="0.79998168889431442"/>
                </patternFill>
              </fill>
            </x14:dxf>
          </x14:cfRule>
          <xm:sqref>B18 D18 F18</xm:sqref>
        </x14:conditionalFormatting>
        <x14:conditionalFormatting xmlns:xm="http://schemas.microsoft.com/office/excel/2006/main">
          <x14:cfRule type="expression" priority="23" id="{9F086C8D-CDCF-49AF-95FB-543067D09398}">
            <xm:f>AND(反映・エラー判定シート!$B$120=TRUE,$A20&lt;=エラー一覧!$C$1)</xm:f>
            <x14:dxf>
              <font>
                <color theme="1"/>
              </font>
              <fill>
                <patternFill>
                  <bgColor theme="7" tint="0.79998168889431442"/>
                </patternFill>
              </fill>
            </x14:dxf>
          </x14:cfRule>
          <xm:sqref>B20 D20 F20</xm:sqref>
        </x14:conditionalFormatting>
        <x14:conditionalFormatting xmlns:xm="http://schemas.microsoft.com/office/excel/2006/main">
          <x14:cfRule type="expression" priority="22" id="{44EBBA18-8AB1-47E5-99AD-54E606517AFB}">
            <xm:f>AND(反映・エラー判定シート!$B$120=TRUE,$A22&lt;=エラー一覧!$C$1)</xm:f>
            <x14:dxf>
              <font>
                <color auto="1"/>
              </font>
              <fill>
                <patternFill>
                  <bgColor theme="6" tint="0.79998168889431442"/>
                </patternFill>
              </fill>
            </x14:dxf>
          </x14:cfRule>
          <xm:sqref>B22 D22 F22</xm:sqref>
        </x14:conditionalFormatting>
        <x14:conditionalFormatting xmlns:xm="http://schemas.microsoft.com/office/excel/2006/main">
          <x14:cfRule type="expression" priority="21" id="{5B189339-705C-4D28-A032-57F681536D45}">
            <xm:f>AND(反映・エラー判定シート!$B$120=TRUE,$A24&lt;=エラー一覧!$C$1)</xm:f>
            <x14:dxf>
              <font>
                <color theme="1"/>
              </font>
              <fill>
                <patternFill>
                  <bgColor theme="7" tint="0.79998168889431442"/>
                </patternFill>
              </fill>
            </x14:dxf>
          </x14:cfRule>
          <xm:sqref>B24 D24 F24</xm:sqref>
        </x14:conditionalFormatting>
        <x14:conditionalFormatting xmlns:xm="http://schemas.microsoft.com/office/excel/2006/main">
          <x14:cfRule type="expression" priority="20" id="{8C2E658E-5A3C-4188-86FB-D95998DB8549}">
            <xm:f>AND(反映・エラー判定シート!$B$120=TRUE,$A26&lt;=エラー一覧!$C$1)</xm:f>
            <x14:dxf>
              <font>
                <color auto="1"/>
              </font>
              <fill>
                <patternFill>
                  <bgColor theme="6" tint="0.79998168889431442"/>
                </patternFill>
              </fill>
            </x14:dxf>
          </x14:cfRule>
          <xm:sqref>B26 D26 F26</xm:sqref>
        </x14:conditionalFormatting>
        <x14:conditionalFormatting xmlns:xm="http://schemas.microsoft.com/office/excel/2006/main">
          <x14:cfRule type="expression" priority="19" id="{619A1348-30D0-4741-88CD-D6F7FD553C00}">
            <xm:f>AND(反映・エラー判定シート!$B$120=TRUE,$A28&lt;=エラー一覧!$C$1)</xm:f>
            <x14:dxf>
              <font>
                <color theme="1"/>
              </font>
              <fill>
                <patternFill>
                  <bgColor theme="7" tint="0.79998168889431442"/>
                </patternFill>
              </fill>
            </x14:dxf>
          </x14:cfRule>
          <xm:sqref>B28 D28 F28</xm:sqref>
        </x14:conditionalFormatting>
        <x14:conditionalFormatting xmlns:xm="http://schemas.microsoft.com/office/excel/2006/main">
          <x14:cfRule type="expression" priority="18" id="{79299765-EDB0-4B1C-9984-764E0A59A7F1}">
            <xm:f>AND(反映・エラー判定シート!$B$120=TRUE,$A30&lt;=エラー一覧!$C$1)</xm:f>
            <x14:dxf>
              <font>
                <color auto="1"/>
              </font>
              <fill>
                <patternFill>
                  <bgColor theme="6" tint="0.79998168889431442"/>
                </patternFill>
              </fill>
            </x14:dxf>
          </x14:cfRule>
          <xm:sqref>B30 D30 F30</xm:sqref>
        </x14:conditionalFormatting>
        <x14:conditionalFormatting xmlns:xm="http://schemas.microsoft.com/office/excel/2006/main">
          <x14:cfRule type="expression" priority="17" id="{851E5B2D-A5B2-429E-8C35-6BDAA6CC4B12}">
            <xm:f>AND(反映・エラー判定シート!$B$120=TRUE,$A32&lt;=エラー一覧!$C$1)</xm:f>
            <x14:dxf>
              <font>
                <color theme="1"/>
              </font>
              <fill>
                <patternFill>
                  <bgColor theme="7" tint="0.79998168889431442"/>
                </patternFill>
              </fill>
            </x14:dxf>
          </x14:cfRule>
          <xm:sqref>B32 D32 F32</xm:sqref>
        </x14:conditionalFormatting>
        <x14:conditionalFormatting xmlns:xm="http://schemas.microsoft.com/office/excel/2006/main">
          <x14:cfRule type="expression" priority="16" id="{7CF5082E-21EF-4C07-ADD8-C54C638D54CA}">
            <xm:f>AND(反映・エラー判定シート!$B$120=TRUE,$A34&lt;=エラー一覧!$C$1)</xm:f>
            <x14:dxf>
              <font>
                <color auto="1"/>
              </font>
              <fill>
                <patternFill>
                  <bgColor theme="6" tint="0.79998168889431442"/>
                </patternFill>
              </fill>
            </x14:dxf>
          </x14:cfRule>
          <xm:sqref>B34 D34 F34</xm:sqref>
        </x14:conditionalFormatting>
        <x14:conditionalFormatting xmlns:xm="http://schemas.microsoft.com/office/excel/2006/main">
          <x14:cfRule type="expression" priority="15" id="{BE24C095-F375-42FA-BE45-D48CA63EE01C}">
            <xm:f>AND(反映・エラー判定シート!$B$120=TRUE,$A36&lt;=エラー一覧!$C$1)</xm:f>
            <x14:dxf>
              <font>
                <color theme="1"/>
              </font>
              <fill>
                <patternFill>
                  <bgColor theme="7" tint="0.79998168889431442"/>
                </patternFill>
              </fill>
            </x14:dxf>
          </x14:cfRule>
          <xm:sqref>B36 D36 F36</xm:sqref>
        </x14:conditionalFormatting>
        <x14:conditionalFormatting xmlns:xm="http://schemas.microsoft.com/office/excel/2006/main">
          <x14:cfRule type="expression" priority="14" id="{9531FDAC-C89B-4D32-B1D5-D16523CE9D8D}">
            <xm:f>AND(反映・エラー判定シート!$B$120=TRUE,$A38&lt;=エラー一覧!$C$1)</xm:f>
            <x14:dxf>
              <font>
                <color auto="1"/>
              </font>
              <fill>
                <patternFill>
                  <bgColor theme="6" tint="0.79998168889431442"/>
                </patternFill>
              </fill>
            </x14:dxf>
          </x14:cfRule>
          <xm:sqref>B38 D38 F38</xm:sqref>
        </x14:conditionalFormatting>
        <x14:conditionalFormatting xmlns:xm="http://schemas.microsoft.com/office/excel/2006/main">
          <x14:cfRule type="expression" priority="13" id="{5162E99A-0FC9-425D-AE03-BDB5066188E0}">
            <xm:f>AND(反映・エラー判定シート!$B$120=TRUE,$A40&lt;=エラー一覧!$C$1)</xm:f>
            <x14:dxf>
              <font>
                <color theme="1"/>
              </font>
              <fill>
                <patternFill>
                  <bgColor theme="7" tint="0.79998168889431442"/>
                </patternFill>
              </fill>
            </x14:dxf>
          </x14:cfRule>
          <xm:sqref>B40 D40 F40</xm:sqref>
        </x14:conditionalFormatting>
        <x14:conditionalFormatting xmlns:xm="http://schemas.microsoft.com/office/excel/2006/main">
          <x14:cfRule type="expression" priority="12" id="{BAA33F8C-F596-45E6-AA43-F90EA19DB51C}">
            <xm:f>AND(反映・エラー判定シート!$B$120=TRUE,$A42&lt;=エラー一覧!$C$1)</xm:f>
            <x14:dxf>
              <font>
                <color auto="1"/>
              </font>
              <fill>
                <patternFill>
                  <bgColor theme="6" tint="0.79998168889431442"/>
                </patternFill>
              </fill>
            </x14:dxf>
          </x14:cfRule>
          <xm:sqref>B42 D42 F42</xm:sqref>
        </x14:conditionalFormatting>
        <x14:conditionalFormatting xmlns:xm="http://schemas.microsoft.com/office/excel/2006/main">
          <x14:cfRule type="expression" priority="11" id="{73C0DA95-5273-4F08-B183-5F9701CEFB17}">
            <xm:f>AND(反映・エラー判定シート!$B$120=TRUE,$A44&lt;=エラー一覧!$C$1)</xm:f>
            <x14:dxf>
              <font>
                <color theme="1"/>
              </font>
              <fill>
                <patternFill>
                  <bgColor theme="7" tint="0.79998168889431442"/>
                </patternFill>
              </fill>
            </x14:dxf>
          </x14:cfRule>
          <xm:sqref>B44 D44 F44</xm:sqref>
        </x14:conditionalFormatting>
        <x14:conditionalFormatting xmlns:xm="http://schemas.microsoft.com/office/excel/2006/main">
          <x14:cfRule type="expression" priority="10" id="{FD078BEC-629D-4FD1-857E-CE89E0D823A8}">
            <xm:f>AND(反映・エラー判定シート!$B$120=TRUE,$A46&lt;=エラー一覧!$C$1)</xm:f>
            <x14:dxf>
              <font>
                <color auto="1"/>
              </font>
              <fill>
                <patternFill>
                  <bgColor theme="6" tint="0.79998168889431442"/>
                </patternFill>
              </fill>
            </x14:dxf>
          </x14:cfRule>
          <xm:sqref>B46 D46 F46</xm:sqref>
        </x14:conditionalFormatting>
        <x14:conditionalFormatting xmlns:xm="http://schemas.microsoft.com/office/excel/2006/main">
          <x14:cfRule type="expression" priority="9" id="{A49EA3E9-4DF6-4E10-B564-65E0ED4FE7E4}">
            <xm:f>AND(反映・エラー判定シート!$B$120=TRUE,$A48&lt;=エラー一覧!$C$1)</xm:f>
            <x14:dxf>
              <font>
                <color theme="1"/>
              </font>
              <fill>
                <patternFill>
                  <bgColor theme="7" tint="0.79998168889431442"/>
                </patternFill>
              </fill>
            </x14:dxf>
          </x14:cfRule>
          <xm:sqref>B48 D48 F48</xm:sqref>
        </x14:conditionalFormatting>
        <x14:conditionalFormatting xmlns:xm="http://schemas.microsoft.com/office/excel/2006/main">
          <x14:cfRule type="expression" priority="8" id="{B85B51C8-9C1E-4C9B-8758-6F095E6932FF}">
            <xm:f>AND(反映・エラー判定シート!$B$120=TRUE,$A50&lt;=エラー一覧!$C$1)</xm:f>
            <x14:dxf>
              <font>
                <color auto="1"/>
              </font>
              <fill>
                <patternFill>
                  <bgColor theme="6" tint="0.79998168889431442"/>
                </patternFill>
              </fill>
            </x14:dxf>
          </x14:cfRule>
          <xm:sqref>B50 D50 F50</xm:sqref>
        </x14:conditionalFormatting>
        <x14:conditionalFormatting xmlns:xm="http://schemas.microsoft.com/office/excel/2006/main">
          <x14:cfRule type="expression" priority="7" id="{3EEE08A3-AAD2-4CCF-AC40-553539B2B70E}">
            <xm:f>AND(反映・エラー判定シート!$B$120=TRUE,$A52&lt;=エラー一覧!$C$1)</xm:f>
            <x14:dxf>
              <font>
                <color theme="1"/>
              </font>
              <fill>
                <patternFill>
                  <bgColor theme="7" tint="0.79998168889431442"/>
                </patternFill>
              </fill>
            </x14:dxf>
          </x14:cfRule>
          <xm:sqref>B52 D52 F52</xm:sqref>
        </x14:conditionalFormatting>
        <x14:conditionalFormatting xmlns:xm="http://schemas.microsoft.com/office/excel/2006/main">
          <x14:cfRule type="expression" priority="6" id="{EAF9B40B-FAA9-4E02-BD68-11B4EE239081}">
            <xm:f>AND(反映・エラー判定シート!$B$120=TRUE,$A54&lt;=エラー一覧!$C$1)</xm:f>
            <x14:dxf>
              <font>
                <color auto="1"/>
              </font>
              <fill>
                <patternFill>
                  <bgColor theme="6" tint="0.79998168889431442"/>
                </patternFill>
              </fill>
            </x14:dxf>
          </x14:cfRule>
          <xm:sqref>B54 D54 F54</xm:sqref>
        </x14:conditionalFormatting>
        <x14:conditionalFormatting xmlns:xm="http://schemas.microsoft.com/office/excel/2006/main">
          <x14:cfRule type="expression" priority="5" id="{486E513B-B5FF-467E-BF9C-B9E9A019C9F9}">
            <xm:f>AND(反映・エラー判定シート!$B$120=TRUE,$A56&lt;=エラー一覧!$C$1)</xm:f>
            <x14:dxf>
              <font>
                <color theme="1"/>
              </font>
              <fill>
                <patternFill>
                  <bgColor theme="7" tint="0.79998168889431442"/>
                </patternFill>
              </fill>
            </x14:dxf>
          </x14:cfRule>
          <xm:sqref>B56 D56 F56</xm:sqref>
        </x14:conditionalFormatting>
        <x14:conditionalFormatting xmlns:xm="http://schemas.microsoft.com/office/excel/2006/main">
          <x14:cfRule type="expression" priority="4" id="{B18902E1-6511-4AF5-83CC-8FBA21F21577}">
            <xm:f>AND(反映・エラー判定シート!$B$120=TRUE,$A58&lt;=エラー一覧!$C$1)</xm:f>
            <x14:dxf>
              <font>
                <color auto="1"/>
              </font>
              <fill>
                <patternFill>
                  <bgColor theme="6" tint="0.79998168889431442"/>
                </patternFill>
              </fill>
            </x14:dxf>
          </x14:cfRule>
          <xm:sqref>B58 D58 F58</xm:sqref>
        </x14:conditionalFormatting>
        <x14:conditionalFormatting xmlns:xm="http://schemas.microsoft.com/office/excel/2006/main">
          <x14:cfRule type="expression" priority="3" id="{C07C21AF-8687-43E5-BA4F-10232D4304BC}">
            <xm:f>AND(反映・エラー判定シート!$B$120=TRUE,$A60&lt;=エラー一覧!$C$1)</xm:f>
            <x14:dxf>
              <font>
                <color theme="1"/>
              </font>
              <fill>
                <patternFill>
                  <bgColor theme="7" tint="0.79998168889431442"/>
                </patternFill>
              </fill>
            </x14:dxf>
          </x14:cfRule>
          <xm:sqref>B60 D60 F60</xm:sqref>
        </x14:conditionalFormatting>
        <x14:conditionalFormatting xmlns:xm="http://schemas.microsoft.com/office/excel/2006/main">
          <x14:cfRule type="expression" priority="2" id="{4FEC7D65-8FD6-4859-8566-093D04A946D2}">
            <xm:f>AND(反映・エラー判定シート!$B$120=TRUE,$A62&lt;=エラー一覧!$C$1)</xm:f>
            <x14:dxf>
              <font>
                <color auto="1"/>
              </font>
              <fill>
                <patternFill>
                  <bgColor theme="6" tint="0.79998168889431442"/>
                </patternFill>
              </fill>
            </x14:dxf>
          </x14:cfRule>
          <xm:sqref>B62 D62 F62</xm:sqref>
        </x14:conditionalFormatting>
        <x14:conditionalFormatting xmlns:xm="http://schemas.microsoft.com/office/excel/2006/main">
          <x14:cfRule type="expression" priority="1" id="{B385A29F-69D4-4056-95CA-B11163324006}">
            <xm:f>AND(反映・エラー判定シート!$B$120=TRUE,$A64&lt;=エラー一覧!$C$1)</xm:f>
            <x14:dxf>
              <font>
                <color theme="1"/>
              </font>
              <fill>
                <patternFill>
                  <bgColor theme="7" tint="0.79998168889431442"/>
                </patternFill>
              </fill>
            </x14:dxf>
          </x14:cfRule>
          <xm:sqref>B64 D64 F64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F52"/>
  <sheetViews>
    <sheetView workbookViewId="0">
      <selection activeCell="A44" sqref="A44"/>
    </sheetView>
  </sheetViews>
  <sheetFormatPr defaultRowHeight="13.5" x14ac:dyDescent="0.15"/>
  <cols>
    <col min="1" max="1" width="9" style="3"/>
    <col min="4" max="4" width="45.625" style="110" bestFit="1" customWidth="1"/>
    <col min="5" max="5" width="128.125" style="110" customWidth="1"/>
    <col min="6" max="6" width="30.875" style="3" customWidth="1"/>
  </cols>
  <sheetData>
    <row r="1" spans="1:6" x14ac:dyDescent="0.15">
      <c r="C1">
        <f>MAX(C3:C52)</f>
        <v>21</v>
      </c>
    </row>
    <row r="2" spans="1:6" x14ac:dyDescent="0.15">
      <c r="A2" s="159" t="s">
        <v>322</v>
      </c>
      <c r="B2" s="159" t="s">
        <v>323</v>
      </c>
      <c r="C2" s="159" t="s">
        <v>324</v>
      </c>
      <c r="D2" s="131" t="s">
        <v>325</v>
      </c>
      <c r="E2" s="134" t="s">
        <v>326</v>
      </c>
      <c r="F2" s="132" t="s">
        <v>327</v>
      </c>
    </row>
    <row r="3" spans="1:6" x14ac:dyDescent="0.15">
      <c r="A3" s="163" t="str">
        <f>反映・エラー判定シート!D3</f>
        <v>NG</v>
      </c>
      <c r="B3" s="135"/>
      <c r="C3" s="135">
        <f>IF(OR(A3="OK",A3="-"),"",COUNTIF($A$3:A3,"NG"))</f>
        <v>1</v>
      </c>
      <c r="D3" s="138" t="s">
        <v>328</v>
      </c>
      <c r="E3" s="138" t="s">
        <v>329</v>
      </c>
      <c r="F3" s="163" t="s">
        <v>330</v>
      </c>
    </row>
    <row r="4" spans="1:6" x14ac:dyDescent="0.15">
      <c r="A4" s="163" t="str">
        <f>IF(A3="NG","-",反映・エラー判定シート!F3)</f>
        <v>-</v>
      </c>
      <c r="B4" s="135"/>
      <c r="C4" s="135" t="str">
        <f>IF(OR(A4="OK",A4="-"),"",COUNTIF($A$3:A4,"NG"))</f>
        <v/>
      </c>
      <c r="D4" s="138" t="s">
        <v>328</v>
      </c>
      <c r="E4" s="138" t="s">
        <v>331</v>
      </c>
      <c r="F4" s="163" t="s">
        <v>330</v>
      </c>
    </row>
    <row r="5" spans="1:6" x14ac:dyDescent="0.15">
      <c r="A5" s="163" t="str">
        <f>IF(AND(反映・エラー判定シート!B4=FALSE,反映・エラー判定シート!B8=FALSE,反映・エラー判定シート!B12=FALSE,反映・エラー判定シート!B16=FALSE),"NG","OK")</f>
        <v>NG</v>
      </c>
      <c r="B5" s="135"/>
      <c r="C5" s="135">
        <f>IF(OR(A5="OK",A5="-"),"",COUNTIF($A$3:A5,"NG"))</f>
        <v>2</v>
      </c>
      <c r="D5" s="138" t="s">
        <v>332</v>
      </c>
      <c r="E5" s="138" t="s">
        <v>333</v>
      </c>
      <c r="F5" s="163" t="s">
        <v>340</v>
      </c>
    </row>
    <row r="6" spans="1:6" x14ac:dyDescent="0.15">
      <c r="A6" s="163" t="str">
        <f>反映・エラー判定シート!D16</f>
        <v>-</v>
      </c>
      <c r="B6" s="135"/>
      <c r="C6" s="135" t="str">
        <f>IF(OR(A6="OK",A6="-"),"",COUNTIF($A$3:A6,"NG"))</f>
        <v/>
      </c>
      <c r="D6" s="138" t="s">
        <v>332</v>
      </c>
      <c r="E6" s="138" t="s">
        <v>335</v>
      </c>
      <c r="F6" s="163" t="s">
        <v>336</v>
      </c>
    </row>
    <row r="7" spans="1:6" x14ac:dyDescent="0.15">
      <c r="A7" s="163" t="str">
        <f>IF(OR(反映・エラー判定シート!D5="NG",反映・エラー判定シート!D9="NG",反映・エラー判定シート!D13="NG",反映・エラー判定シート!D17="NG"),"NG","OK")</f>
        <v>OK</v>
      </c>
      <c r="B7" s="135"/>
      <c r="C7" s="135" t="str">
        <f>IF(OR(A7="OK",A7="-"),"",COUNTIF($A$3:A7,"NG"))</f>
        <v/>
      </c>
      <c r="D7" s="138" t="s">
        <v>338</v>
      </c>
      <c r="E7" s="138" t="s">
        <v>339</v>
      </c>
      <c r="F7" s="163" t="s">
        <v>480</v>
      </c>
    </row>
    <row r="8" spans="1:6" x14ac:dyDescent="0.15">
      <c r="A8" s="163" t="str">
        <f>IF(OR(反映・エラー判定シート!F13="NG",反映・エラー判定シート!F17="NG"),"NG","OK")</f>
        <v>OK</v>
      </c>
      <c r="B8" s="135"/>
      <c r="C8" s="135" t="str">
        <f>IF(OR(A8="OK",A8="-"),"",COUNTIF($A$3:A8,"NG"))</f>
        <v/>
      </c>
      <c r="D8" s="138" t="s">
        <v>338</v>
      </c>
      <c r="E8" s="138" t="s">
        <v>346</v>
      </c>
      <c r="F8" s="163" t="s">
        <v>480</v>
      </c>
    </row>
    <row r="9" spans="1:6" x14ac:dyDescent="0.15">
      <c r="A9" s="163" t="str">
        <f>IF(OR(反映・エラー判定シート!D6="NG",反映・エラー判定シート!D10="NG",反映・エラー判定シート!D14="NG",反映・エラー判定シート!D18="NG"),"NG","OK")</f>
        <v>OK</v>
      </c>
      <c r="B9" s="135"/>
      <c r="C9" s="135" t="str">
        <f>IF(OR(A9="OK",A9="-"),"",COUNTIF($A$3:A9,"NG"))</f>
        <v/>
      </c>
      <c r="D9" s="138" t="s">
        <v>341</v>
      </c>
      <c r="E9" s="138" t="s">
        <v>342</v>
      </c>
      <c r="F9" s="163" t="s">
        <v>482</v>
      </c>
    </row>
    <row r="10" spans="1:6" x14ac:dyDescent="0.15">
      <c r="A10" s="163" t="str">
        <f>反映・エラー判定シート!F6</f>
        <v>-</v>
      </c>
      <c r="B10" s="135"/>
      <c r="C10" s="135" t="str">
        <f>IF(OR(A10="OK",A10="-"),"",COUNTIF($A$3:A10,"NG"))</f>
        <v/>
      </c>
      <c r="D10" s="138" t="s">
        <v>341</v>
      </c>
      <c r="E10" s="138" t="s">
        <v>344</v>
      </c>
      <c r="F10" s="163" t="s">
        <v>345</v>
      </c>
    </row>
    <row r="11" spans="1:6" x14ac:dyDescent="0.15">
      <c r="A11" s="163" t="str">
        <f>IF(OR(反映・エラー判定シート!D7="NG",反映・エラー判定シート!D11="NG",反映・エラー判定シート!D15="NG",反映・エラー判定シート!D19="NG"),"NG","OK")</f>
        <v>OK</v>
      </c>
      <c r="B11" s="135"/>
      <c r="C11" s="135" t="str">
        <f>IF(OR(A11="OK",A11="-"),"",COUNTIF($A$3:A11,"NG"))</f>
        <v/>
      </c>
      <c r="D11" s="138" t="s">
        <v>349</v>
      </c>
      <c r="E11" s="138" t="s">
        <v>350</v>
      </c>
      <c r="F11" s="163" t="s">
        <v>483</v>
      </c>
    </row>
    <row r="12" spans="1:6" x14ac:dyDescent="0.15">
      <c r="A12" s="163" t="str">
        <f>反映・エラー判定シート!D20</f>
        <v>NG</v>
      </c>
      <c r="B12" s="135"/>
      <c r="C12" s="135">
        <f>IF(OR(A12="OK",A12="-"),"",COUNTIF($A$3:A12,"NG"))</f>
        <v>3</v>
      </c>
      <c r="D12" s="138" t="s">
        <v>351</v>
      </c>
      <c r="E12" s="138" t="s">
        <v>352</v>
      </c>
      <c r="F12" s="163" t="s">
        <v>353</v>
      </c>
    </row>
    <row r="13" spans="1:6" x14ac:dyDescent="0.15">
      <c r="A13" s="163" t="str">
        <f>IF(A12="NG","-",IF(反映・エラー判定シート!F20="NG","NG","OK"))</f>
        <v>-</v>
      </c>
      <c r="B13" s="135"/>
      <c r="C13" s="135" t="str">
        <f>IF(OR(A13="OK",A13="-"),"",COUNTIF($A$3:A13,"NG"))</f>
        <v/>
      </c>
      <c r="D13" s="138" t="s">
        <v>351</v>
      </c>
      <c r="E13" s="138" t="s">
        <v>481</v>
      </c>
      <c r="F13" s="163" t="s">
        <v>484</v>
      </c>
    </row>
    <row r="14" spans="1:6" x14ac:dyDescent="0.15">
      <c r="A14" s="163" t="str">
        <f>IF(OR(反映・エラー判定シート!F26="NG",反映・エラー判定シート!F28="NG"),"NG","OK")</f>
        <v>OK</v>
      </c>
      <c r="B14" s="135"/>
      <c r="C14" s="135" t="str">
        <f>IF(OR(A14="OK",A14="-"),"",COUNTIF($A$3:A14,"NG"))</f>
        <v/>
      </c>
      <c r="D14" s="138" t="s">
        <v>485</v>
      </c>
      <c r="E14" s="138" t="s">
        <v>486</v>
      </c>
      <c r="F14" s="163" t="s">
        <v>354</v>
      </c>
    </row>
    <row r="15" spans="1:6" x14ac:dyDescent="0.15">
      <c r="A15" s="163" t="str">
        <f>反映・エラー判定シート!D29</f>
        <v>NG</v>
      </c>
      <c r="B15" s="135"/>
      <c r="C15" s="135">
        <f>IF(OR(A15="OK",A15="-"),"",COUNTIF($A$3:A15,"NG"))</f>
        <v>4</v>
      </c>
      <c r="D15" s="138" t="s">
        <v>355</v>
      </c>
      <c r="E15" s="138" t="s">
        <v>360</v>
      </c>
      <c r="F15" s="163" t="s">
        <v>356</v>
      </c>
    </row>
    <row r="16" spans="1:6" x14ac:dyDescent="0.15">
      <c r="A16" s="163" t="str">
        <f>反映・エラー判定シート!D30</f>
        <v>-</v>
      </c>
      <c r="B16" s="135"/>
      <c r="C16" s="135" t="str">
        <f>IF(OR(A16="OK",A16="-"),"",COUNTIF($A$3:A16,"NG"))</f>
        <v/>
      </c>
      <c r="D16" s="138" t="s">
        <v>357</v>
      </c>
      <c r="E16" s="138" t="s">
        <v>361</v>
      </c>
      <c r="F16" s="163" t="s">
        <v>358</v>
      </c>
    </row>
    <row r="17" spans="1:6" x14ac:dyDescent="0.15">
      <c r="A17" s="163" t="str">
        <f>反映・エラー判定シート!D31</f>
        <v>-</v>
      </c>
      <c r="B17" s="135"/>
      <c r="C17" s="135" t="str">
        <f>IF(OR(A17="OK",A17="-"),"",COUNTIF($A$3:A17,"NG"))</f>
        <v/>
      </c>
      <c r="D17" s="138" t="s">
        <v>362</v>
      </c>
      <c r="E17" s="138" t="s">
        <v>363</v>
      </c>
      <c r="F17" s="163" t="s">
        <v>364</v>
      </c>
    </row>
    <row r="18" spans="1:6" x14ac:dyDescent="0.15">
      <c r="A18" s="163" t="str">
        <f>反映・エラー判定シート!D33</f>
        <v>-</v>
      </c>
      <c r="B18" s="135"/>
      <c r="C18" s="135" t="str">
        <f>IF(OR(A18="OK",A18="-"),"",COUNTIF($A$3:A18,"NG"))</f>
        <v/>
      </c>
      <c r="D18" s="138" t="s">
        <v>365</v>
      </c>
      <c r="E18" s="138" t="s">
        <v>367</v>
      </c>
      <c r="F18" s="163" t="s">
        <v>369</v>
      </c>
    </row>
    <row r="19" spans="1:6" x14ac:dyDescent="0.15">
      <c r="A19" s="163" t="str">
        <f>反映・エラー判定シート!D34</f>
        <v>-</v>
      </c>
      <c r="B19" s="135"/>
      <c r="C19" s="135" t="str">
        <f>IF(OR(A19="OK",A19="-"),"",COUNTIF($A$3:A19,"NG"))</f>
        <v/>
      </c>
      <c r="D19" s="138" t="s">
        <v>366</v>
      </c>
      <c r="E19" s="138" t="s">
        <v>368</v>
      </c>
      <c r="F19" s="163" t="s">
        <v>370</v>
      </c>
    </row>
    <row r="20" spans="1:6" x14ac:dyDescent="0.15">
      <c r="A20" s="163" t="str">
        <f>IF(OR(反映・エラー判定シート!D30="NG",反映・エラー判定シート!D31="NG",反映・エラー判定シート!D33="NG",反映・エラー判定シート!D34="NG"),"-",反映・エラー判定シート!H37)</f>
        <v>-</v>
      </c>
      <c r="B20" s="135"/>
      <c r="C20" s="135" t="str">
        <f>IF(OR(A20="OK",A20="-"),"",COUNTIF($A$3:A20,"NG"))</f>
        <v/>
      </c>
      <c r="D20" s="138" t="s">
        <v>372</v>
      </c>
      <c r="E20" s="138" t="s">
        <v>373</v>
      </c>
      <c r="F20" s="163" t="s">
        <v>401</v>
      </c>
    </row>
    <row r="21" spans="1:6" x14ac:dyDescent="0.15">
      <c r="A21" s="163" t="str">
        <f>反映・エラー判定シート!D38</f>
        <v>NG</v>
      </c>
      <c r="B21" s="135"/>
      <c r="C21" s="135">
        <f>IF(OR(A21="OK",A21="-"),"",COUNTIF($A$3:A21,"NG"))</f>
        <v>5</v>
      </c>
      <c r="D21" s="138" t="s">
        <v>374</v>
      </c>
      <c r="E21" s="138" t="s">
        <v>375</v>
      </c>
      <c r="F21" s="163" t="s">
        <v>376</v>
      </c>
    </row>
    <row r="22" spans="1:6" x14ac:dyDescent="0.15">
      <c r="A22" s="163" t="str">
        <f>反映・エラー判定シート!D39</f>
        <v>NG</v>
      </c>
      <c r="B22" s="135"/>
      <c r="C22" s="135">
        <f>IF(OR(A22="OK",A22="-"),"",COUNTIF($A$3:A22,"NG"))</f>
        <v>6</v>
      </c>
      <c r="D22" s="138" t="s">
        <v>377</v>
      </c>
      <c r="E22" s="138" t="s">
        <v>378</v>
      </c>
      <c r="F22" s="163" t="s">
        <v>379</v>
      </c>
    </row>
    <row r="23" spans="1:6" x14ac:dyDescent="0.15">
      <c r="A23" s="163" t="str">
        <f>反映・エラー判定シート!D40</f>
        <v>NG</v>
      </c>
      <c r="B23" s="135"/>
      <c r="C23" s="135">
        <f>IF(OR(A23="OK",A23="-"),"",COUNTIF($A$3:A23,"NG"))</f>
        <v>7</v>
      </c>
      <c r="D23" s="138" t="s">
        <v>380</v>
      </c>
      <c r="E23" s="138" t="s">
        <v>381</v>
      </c>
      <c r="F23" s="163" t="s">
        <v>382</v>
      </c>
    </row>
    <row r="24" spans="1:6" x14ac:dyDescent="0.15">
      <c r="A24" s="163" t="str">
        <f>反映・エラー判定シート!D41</f>
        <v>NG</v>
      </c>
      <c r="B24" s="135"/>
      <c r="C24" s="135">
        <f>IF(OR(A24="OK",A24="-"),"",COUNTIF($A$3:A24,"NG"))</f>
        <v>8</v>
      </c>
      <c r="D24" s="138" t="s">
        <v>383</v>
      </c>
      <c r="E24" s="138" t="s">
        <v>384</v>
      </c>
      <c r="F24" s="163" t="s">
        <v>385</v>
      </c>
    </row>
    <row r="25" spans="1:6" x14ac:dyDescent="0.15">
      <c r="A25" s="163" t="str">
        <f>反映・エラー判定シート!D42</f>
        <v>NG</v>
      </c>
      <c r="B25" s="135"/>
      <c r="C25" s="135">
        <f>IF(OR(A25="OK",A25="-"),"",COUNTIF($A$3:A25,"NG"))</f>
        <v>9</v>
      </c>
      <c r="D25" s="138" t="s">
        <v>386</v>
      </c>
      <c r="E25" s="138" t="s">
        <v>387</v>
      </c>
      <c r="F25" s="163" t="s">
        <v>388</v>
      </c>
    </row>
    <row r="26" spans="1:6" x14ac:dyDescent="0.15">
      <c r="A26" s="163" t="str">
        <f>IF(A25="NG","-",反映・エラー判定シート!F42)</f>
        <v>-</v>
      </c>
      <c r="B26" s="135"/>
      <c r="C26" s="135" t="str">
        <f>IF(OR(A26="OK",A26="-"),"",COUNTIF($A$3:A26,"NG"))</f>
        <v/>
      </c>
      <c r="D26" s="138" t="s">
        <v>386</v>
      </c>
      <c r="E26" s="138" t="s">
        <v>391</v>
      </c>
      <c r="F26" s="163" t="s">
        <v>388</v>
      </c>
    </row>
    <row r="27" spans="1:6" x14ac:dyDescent="0.15">
      <c r="A27" s="163" t="str">
        <f>反映・エラー判定シート!D43</f>
        <v>NG</v>
      </c>
      <c r="B27" s="135"/>
      <c r="C27" s="135">
        <f>IF(OR(A27="OK",A27="-"),"",COUNTIF($A$3:A27,"NG"))</f>
        <v>10</v>
      </c>
      <c r="D27" s="138" t="s">
        <v>389</v>
      </c>
      <c r="E27" s="138" t="s">
        <v>390</v>
      </c>
      <c r="F27" s="163" t="s">
        <v>433</v>
      </c>
    </row>
    <row r="28" spans="1:6" x14ac:dyDescent="0.15">
      <c r="A28" s="163" t="str">
        <f>反映・エラー判定シート!F43</f>
        <v>OK</v>
      </c>
      <c r="B28" s="135"/>
      <c r="C28" s="135" t="str">
        <f>IF(OR(A28="OK",A28="-"),"",COUNTIF($A$3:A28,"NG"))</f>
        <v/>
      </c>
      <c r="D28" s="138" t="s">
        <v>389</v>
      </c>
      <c r="E28" s="138" t="s">
        <v>393</v>
      </c>
      <c r="F28" s="163" t="s">
        <v>392</v>
      </c>
    </row>
    <row r="29" spans="1:6" x14ac:dyDescent="0.15">
      <c r="A29" s="163" t="str">
        <f>IF(OR(反映・エラー判定シート!H49="NG",反映・エラー判定シート!H51="NG"),"NG","OK")</f>
        <v>NG</v>
      </c>
      <c r="B29" s="135"/>
      <c r="C29" s="135">
        <f>IF(OR(A29="OK",A29="-"),"",COUNTIF($A$3:A29,"NG"))</f>
        <v>11</v>
      </c>
      <c r="D29" s="138" t="s">
        <v>406</v>
      </c>
      <c r="E29" s="138" t="s">
        <v>432</v>
      </c>
      <c r="F29" s="163" t="s">
        <v>400</v>
      </c>
    </row>
    <row r="30" spans="1:6" x14ac:dyDescent="0.15">
      <c r="A30" s="163" t="str">
        <f>IF(COUNTIF(反映・エラー判定シート!D52:D56,"NG")&gt;=1,"NG","OK")</f>
        <v>NG</v>
      </c>
      <c r="B30" s="135"/>
      <c r="C30" s="135">
        <f>IF(OR(A30="OK",A30="-"),"",COUNTIF($A$3:A30,"NG"))</f>
        <v>12</v>
      </c>
      <c r="D30" s="138" t="s">
        <v>450</v>
      </c>
      <c r="E30" s="138" t="s">
        <v>402</v>
      </c>
      <c r="F30" s="163" t="s">
        <v>403</v>
      </c>
    </row>
    <row r="31" spans="1:6" x14ac:dyDescent="0.15">
      <c r="A31" s="163" t="str">
        <f>IF(反映・エラー判定シート!F73="BC","NG","OK")</f>
        <v>NG</v>
      </c>
      <c r="B31" s="135"/>
      <c r="C31" s="135">
        <f>IF(OR(A31="OK",A31="-"),"",COUNTIF($A$3:A31,"NG"))</f>
        <v>13</v>
      </c>
      <c r="D31" s="138" t="s">
        <v>451</v>
      </c>
      <c r="E31" s="138" t="s">
        <v>405</v>
      </c>
      <c r="F31" s="163" t="s">
        <v>404</v>
      </c>
    </row>
    <row r="32" spans="1:6" x14ac:dyDescent="0.15">
      <c r="A32" s="163" t="str">
        <f>IF(OR(反映・エラー判定シート!D59="NG",反映・エラー判定シート!D62="NG",反映・エラー判定シート!D65="NG",反映・エラー判定シート!D68="NG",反映・エラー判定シート!D71="NG",反映・エラー判定シート!D74="NG"),"NG","OK")</f>
        <v>OK</v>
      </c>
      <c r="B32" s="135"/>
      <c r="C32" s="135" t="str">
        <f>IF(OR(A32="OK",A32="-"),"",COUNTIF($A$3:A32,"NG"))</f>
        <v/>
      </c>
      <c r="D32" s="138" t="s">
        <v>452</v>
      </c>
      <c r="E32" s="138" t="s">
        <v>407</v>
      </c>
      <c r="F32" s="163" t="s">
        <v>408</v>
      </c>
    </row>
    <row r="33" spans="1:6" x14ac:dyDescent="0.15">
      <c r="A33" s="163" t="str">
        <f>IF(反映・エラー判定シート!D76="NG","NG","OK")</f>
        <v>NG</v>
      </c>
      <c r="B33" s="135"/>
      <c r="C33" s="135">
        <f>IF(OR(A33="OK",A33="-"),"",COUNTIF($A$3:A33,"NG"))</f>
        <v>14</v>
      </c>
      <c r="D33" s="138" t="s">
        <v>453</v>
      </c>
      <c r="E33" s="138" t="s">
        <v>409</v>
      </c>
      <c r="F33" s="163" t="s">
        <v>410</v>
      </c>
    </row>
    <row r="34" spans="1:6" x14ac:dyDescent="0.15">
      <c r="A34" s="163" t="str">
        <f>IF(反映・エラー判定シート!D77="NG","NG","OK")</f>
        <v>OK</v>
      </c>
      <c r="B34" s="135"/>
      <c r="C34" s="135" t="str">
        <f>IF(OR(A34="OK",A34="-"),"",COUNTIF($A$3:A34,"NG"))</f>
        <v/>
      </c>
      <c r="D34" s="138" t="s">
        <v>454</v>
      </c>
      <c r="E34" s="138" t="s">
        <v>411</v>
      </c>
      <c r="F34" s="163" t="s">
        <v>412</v>
      </c>
    </row>
    <row r="35" spans="1:6" x14ac:dyDescent="0.15">
      <c r="A35" s="163" t="str">
        <f>IF(反映・エラー判定シート!D78="NG","NG","OK")</f>
        <v>OK</v>
      </c>
      <c r="B35" s="135"/>
      <c r="C35" s="135" t="str">
        <f>IF(OR(A35="OK",A35="-"),"",COUNTIF($A$3:A35,"NG"))</f>
        <v/>
      </c>
      <c r="D35" s="138" t="s">
        <v>455</v>
      </c>
      <c r="E35" s="138" t="s">
        <v>414</v>
      </c>
      <c r="F35" s="163" t="s">
        <v>415</v>
      </c>
    </row>
    <row r="36" spans="1:6" x14ac:dyDescent="0.15">
      <c r="A36" s="163" t="str">
        <f>IF(反映・エラー判定シート!D79="NG","NG","OK")</f>
        <v>OK</v>
      </c>
      <c r="B36" s="135"/>
      <c r="C36" s="135" t="str">
        <f>IF(OR(A36="OK",A36="-"),"",COUNTIF($A$3:A36,"NG"))</f>
        <v/>
      </c>
      <c r="D36" s="138" t="s">
        <v>456</v>
      </c>
      <c r="E36" s="138" t="s">
        <v>416</v>
      </c>
      <c r="F36" s="163" t="s">
        <v>417</v>
      </c>
    </row>
    <row r="37" spans="1:6" x14ac:dyDescent="0.15">
      <c r="A37" s="163" t="str">
        <f>IF(反映・エラー判定シート!D80="NG","NG","OK")</f>
        <v>OK</v>
      </c>
      <c r="B37" s="135"/>
      <c r="C37" s="135" t="str">
        <f>IF(OR(A37="OK",A37="-"),"",COUNTIF($A$3:A37,"NG"))</f>
        <v/>
      </c>
      <c r="D37" s="138" t="s">
        <v>457</v>
      </c>
      <c r="E37" s="138" t="s">
        <v>418</v>
      </c>
      <c r="F37" s="163" t="s">
        <v>419</v>
      </c>
    </row>
    <row r="38" spans="1:6" x14ac:dyDescent="0.15">
      <c r="A38" s="163" t="str">
        <f>反映・エラー判定シート!D81</f>
        <v>NG</v>
      </c>
      <c r="B38" s="135"/>
      <c r="C38" s="135">
        <f>IF(OR(A38="OK",A38="-"),"",COUNTIF($A$3:A38,"NG"))</f>
        <v>15</v>
      </c>
      <c r="D38" s="138" t="s">
        <v>424</v>
      </c>
      <c r="E38" s="138" t="s">
        <v>425</v>
      </c>
      <c r="F38" s="163" t="s">
        <v>426</v>
      </c>
    </row>
    <row r="39" spans="1:6" x14ac:dyDescent="0.15">
      <c r="A39" s="163" t="str">
        <f>反映・エラー判定シート!F81</f>
        <v>NG</v>
      </c>
      <c r="B39" s="135"/>
      <c r="C39" s="135">
        <f>IF(OR(A39="OK",A39="-"),"",COUNTIF($A$3:A39,"NG"))</f>
        <v>16</v>
      </c>
      <c r="D39" s="138" t="s">
        <v>424</v>
      </c>
      <c r="E39" s="138" t="s">
        <v>427</v>
      </c>
      <c r="F39" s="163" t="s">
        <v>426</v>
      </c>
    </row>
    <row r="40" spans="1:6" x14ac:dyDescent="0.15">
      <c r="A40" s="163" t="str">
        <f>反映・エラー判定シート!D81</f>
        <v>NG</v>
      </c>
      <c r="B40" s="135"/>
      <c r="C40" s="135">
        <f>IF(OR(A40="OK",A40="-"),"",COUNTIF($A$3:A40,"NG"))</f>
        <v>17</v>
      </c>
      <c r="D40" s="138" t="s">
        <v>430</v>
      </c>
      <c r="E40" s="138" t="s">
        <v>428</v>
      </c>
      <c r="F40" s="163" t="s">
        <v>429</v>
      </c>
    </row>
    <row r="41" spans="1:6" x14ac:dyDescent="0.15">
      <c r="A41" s="163" t="str">
        <f>反映・エラー判定シート!F82</f>
        <v>OK</v>
      </c>
      <c r="B41" s="135"/>
      <c r="C41" s="135" t="str">
        <f>IF(OR(A41="OK",A41="-"),"",COUNTIF($A$3:A41,"NG"))</f>
        <v/>
      </c>
      <c r="D41" s="138" t="s">
        <v>430</v>
      </c>
      <c r="E41" s="138" t="s">
        <v>393</v>
      </c>
      <c r="F41" s="163" t="s">
        <v>429</v>
      </c>
    </row>
    <row r="42" spans="1:6" x14ac:dyDescent="0.15">
      <c r="A42" s="163" t="str">
        <f>反映・エラー判定シート!H82</f>
        <v>OK</v>
      </c>
      <c r="B42" s="135"/>
      <c r="C42" s="135" t="str">
        <f>IF(OR(A42="OK",A42="-"),"",COUNTIF($A$3:A42,"NG"))</f>
        <v/>
      </c>
      <c r="D42" s="138" t="s">
        <v>431</v>
      </c>
      <c r="E42" s="138" t="s">
        <v>488</v>
      </c>
      <c r="F42" s="163" t="s">
        <v>434</v>
      </c>
    </row>
    <row r="43" spans="1:6" x14ac:dyDescent="0.15">
      <c r="A43" s="163" t="str">
        <f>IF(OR(反映・エラー判定シート!H88="NG",反映・エラー判定シート!H90="NG"),"NG","OK")</f>
        <v>NG</v>
      </c>
      <c r="B43" s="135"/>
      <c r="C43" s="135">
        <f>IF(OR(A43="OK",A43="-"),"",COUNTIF($A$3:A43,"NG"))</f>
        <v>18</v>
      </c>
      <c r="D43" s="138" t="s">
        <v>436</v>
      </c>
      <c r="E43" s="138" t="s">
        <v>437</v>
      </c>
      <c r="F43" s="163" t="s">
        <v>440</v>
      </c>
    </row>
    <row r="44" spans="1:6" x14ac:dyDescent="0.15">
      <c r="A44" s="163" t="str">
        <f>IF(COUNTIF(反映・エラー判定シート!J83:J90,"NG")&gt;=1,"NG","OK")</f>
        <v>OK</v>
      </c>
      <c r="B44" s="135"/>
      <c r="C44" s="135" t="str">
        <f>IF(OR(A44="OK",A44="-"),"",COUNTIF($A$3:A44,"NG"))</f>
        <v/>
      </c>
      <c r="D44" s="138" t="s">
        <v>438</v>
      </c>
      <c r="E44" s="138" t="s">
        <v>439</v>
      </c>
      <c r="F44" s="136" t="s">
        <v>441</v>
      </c>
    </row>
    <row r="45" spans="1:6" x14ac:dyDescent="0.15">
      <c r="A45" s="163" t="str">
        <f>IF(COUNTIF(反映・エラー判定シート!$D$91:$D$95,"NG")&gt;=1,"NG","OK")</f>
        <v>NG</v>
      </c>
      <c r="B45" s="135"/>
      <c r="C45" s="135">
        <f>IF(OR(A45="OK",A45="-"),"",COUNTIF($A$3:A45,"NG"))</f>
        <v>19</v>
      </c>
      <c r="D45" s="138" t="s">
        <v>458</v>
      </c>
      <c r="E45" s="138" t="s">
        <v>443</v>
      </c>
      <c r="F45" s="163" t="s">
        <v>444</v>
      </c>
    </row>
    <row r="46" spans="1:6" x14ac:dyDescent="0.15">
      <c r="A46" s="163" t="str">
        <f>IF(反映・エラー判定シート!F112="BC","NG","OK")</f>
        <v>NG</v>
      </c>
      <c r="B46" s="135"/>
      <c r="C46" s="135">
        <f>IF(OR(A46="OK",A46="-"),"",COUNTIF($A$3:A46,"NG"))</f>
        <v>20</v>
      </c>
      <c r="D46" s="138" t="s">
        <v>459</v>
      </c>
      <c r="E46" s="138" t="s">
        <v>445</v>
      </c>
      <c r="F46" s="163" t="s">
        <v>446</v>
      </c>
    </row>
    <row r="47" spans="1:6" x14ac:dyDescent="0.15">
      <c r="A47" s="163" t="str">
        <f>IF(OR(反映・エラー判定シート!D98="NG",反映・エラー判定シート!D101="NG",反映・エラー判定シート!D104="NG",反映・エラー判定シート!D107="NG",反映・エラー判定シート!D110="NG",反映・エラー判定シート!D113="NG"),"NG","OK")</f>
        <v>OK</v>
      </c>
      <c r="B47" s="135"/>
      <c r="C47" s="135" t="str">
        <f>IF(OR(A47="OK",A47="-"),"",COUNTIF($A$3:A47,"NG"))</f>
        <v/>
      </c>
      <c r="D47" s="138" t="s">
        <v>460</v>
      </c>
      <c r="E47" s="138" t="s">
        <v>447</v>
      </c>
      <c r="F47" s="163" t="s">
        <v>448</v>
      </c>
    </row>
    <row r="48" spans="1:6" x14ac:dyDescent="0.15">
      <c r="A48" s="163" t="str">
        <f>IF(反映・エラー判定シート!D115="NG","NG","OK")</f>
        <v>NG</v>
      </c>
      <c r="B48" s="135"/>
      <c r="C48" s="135">
        <f>IF(OR(A48="OK",A48="-"),"",COUNTIF($A$3:A48,"NG"))</f>
        <v>21</v>
      </c>
      <c r="D48" s="138" t="s">
        <v>461</v>
      </c>
      <c r="E48" s="138" t="s">
        <v>466</v>
      </c>
      <c r="F48" s="163" t="s">
        <v>471</v>
      </c>
    </row>
    <row r="49" spans="1:6" x14ac:dyDescent="0.15">
      <c r="A49" s="163" t="str">
        <f>IF(反映・エラー判定シート!D116="NG","NG","OK")</f>
        <v>OK</v>
      </c>
      <c r="B49" s="135"/>
      <c r="C49" s="135" t="str">
        <f>IF(OR(A49="OK",A49="-"),"",COUNTIF($A$3:A49,"NG"))</f>
        <v/>
      </c>
      <c r="D49" s="138" t="s">
        <v>462</v>
      </c>
      <c r="E49" s="138" t="s">
        <v>467</v>
      </c>
      <c r="F49" s="163" t="s">
        <v>472</v>
      </c>
    </row>
    <row r="50" spans="1:6" x14ac:dyDescent="0.15">
      <c r="A50" s="163" t="str">
        <f>IF(反映・エラー判定シート!D117="NG","NG","OK")</f>
        <v>OK</v>
      </c>
      <c r="B50" s="135"/>
      <c r="C50" s="135" t="str">
        <f>IF(OR(A50="OK",A50="-"),"",COUNTIF($A$3:A50,"NG"))</f>
        <v/>
      </c>
      <c r="D50" s="138" t="s">
        <v>463</v>
      </c>
      <c r="E50" s="138" t="s">
        <v>468</v>
      </c>
      <c r="F50" s="163" t="s">
        <v>473</v>
      </c>
    </row>
    <row r="51" spans="1:6" x14ac:dyDescent="0.15">
      <c r="A51" s="163" t="str">
        <f>IF(反映・エラー判定シート!D118="NG","NG","OK")</f>
        <v>OK</v>
      </c>
      <c r="B51" s="135"/>
      <c r="C51" s="135" t="str">
        <f>IF(OR(A51="OK",A51="-"),"",COUNTIF($A$3:A51,"NG"))</f>
        <v/>
      </c>
      <c r="D51" s="138" t="s">
        <v>464</v>
      </c>
      <c r="E51" s="138" t="s">
        <v>469</v>
      </c>
      <c r="F51" s="163" t="s">
        <v>474</v>
      </c>
    </row>
    <row r="52" spans="1:6" x14ac:dyDescent="0.15">
      <c r="A52" s="163" t="str">
        <f>IF(反映・エラー判定シート!D119="NG","NG","OK")</f>
        <v>OK</v>
      </c>
      <c r="B52" s="135"/>
      <c r="C52" s="135" t="str">
        <f>IF(OR(A52="OK",A52="-"),"",COUNTIF($A$3:A52,"NG"))</f>
        <v/>
      </c>
      <c r="D52" s="138" t="s">
        <v>465</v>
      </c>
      <c r="E52" s="138" t="s">
        <v>470</v>
      </c>
      <c r="F52" s="163" t="s">
        <v>475</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P121"/>
  <sheetViews>
    <sheetView topLeftCell="A94" workbookViewId="0">
      <selection activeCell="K122" sqref="K122"/>
    </sheetView>
  </sheetViews>
  <sheetFormatPr defaultRowHeight="13.5" x14ac:dyDescent="0.15"/>
  <cols>
    <col min="1" max="1" width="46.375" bestFit="1" customWidth="1"/>
    <col min="2" max="2" width="9" style="110"/>
    <col min="4" max="4" width="5.25" style="3" bestFit="1" customWidth="1"/>
    <col min="6" max="6" width="5.25" style="3" bestFit="1" customWidth="1"/>
    <col min="8" max="8" width="5.25" bestFit="1" customWidth="1"/>
    <col min="10" max="10" width="5.25" bestFit="1" customWidth="1"/>
    <col min="11" max="11" width="39.125" bestFit="1" customWidth="1"/>
  </cols>
  <sheetData>
    <row r="1" spans="1:16" x14ac:dyDescent="0.15">
      <c r="A1" s="627" t="s">
        <v>137</v>
      </c>
      <c r="B1" s="133"/>
      <c r="C1" s="627" t="s">
        <v>139</v>
      </c>
      <c r="D1" s="627"/>
      <c r="E1" s="627" t="s">
        <v>142</v>
      </c>
      <c r="F1" s="627"/>
      <c r="G1" s="627" t="s">
        <v>321</v>
      </c>
      <c r="H1" s="627"/>
      <c r="I1" s="627" t="s">
        <v>396</v>
      </c>
      <c r="J1" s="627"/>
      <c r="K1" s="628" t="s">
        <v>334</v>
      </c>
    </row>
    <row r="2" spans="1:16" x14ac:dyDescent="0.15">
      <c r="A2" s="627"/>
      <c r="B2" s="134" t="s">
        <v>138</v>
      </c>
      <c r="C2" s="142" t="s">
        <v>140</v>
      </c>
      <c r="D2" s="143" t="s">
        <v>141</v>
      </c>
      <c r="E2" s="142" t="s">
        <v>140</v>
      </c>
      <c r="F2" s="143" t="s">
        <v>141</v>
      </c>
      <c r="G2" s="142" t="s">
        <v>140</v>
      </c>
      <c r="H2" s="143" t="s">
        <v>141</v>
      </c>
      <c r="I2" s="142" t="s">
        <v>140</v>
      </c>
      <c r="J2" s="143" t="s">
        <v>141</v>
      </c>
      <c r="K2" s="628"/>
    </row>
    <row r="3" spans="1:16" x14ac:dyDescent="0.15">
      <c r="A3" s="135" t="s">
        <v>144</v>
      </c>
      <c r="B3" s="136" t="str">
        <f>IF(自己評価結果!M2&lt;&gt;"",自己評価結果!M2,"")</f>
        <v/>
      </c>
      <c r="C3" s="144" t="s">
        <v>143</v>
      </c>
      <c r="D3" s="145" t="str">
        <f>IF(B3&lt;&gt;"","OK","NG")</f>
        <v>NG</v>
      </c>
      <c r="E3" s="155" t="s">
        <v>146</v>
      </c>
      <c r="F3" s="156" t="str">
        <f>IF(AND(LEFT(B3,1)="4",LEN(B3)=5),"OK","NG")</f>
        <v>NG</v>
      </c>
      <c r="G3" s="146"/>
      <c r="H3" s="153"/>
      <c r="I3" s="146"/>
      <c r="J3" s="153"/>
      <c r="K3" s="137" t="str">
        <f>IF(AND(COUNTIF($C3:$H3,"NG")=0,COUNTIF($C3:$H3,"-")=0),$B3,"")</f>
        <v/>
      </c>
      <c r="P3" t="s">
        <v>228</v>
      </c>
    </row>
    <row r="4" spans="1:16" x14ac:dyDescent="0.15">
      <c r="A4" s="135" t="s">
        <v>147</v>
      </c>
      <c r="B4" s="138" t="b">
        <f>IF(自己評価結果!F6="✓",TRUE,FALSE)</f>
        <v>0</v>
      </c>
      <c r="C4" s="146"/>
      <c r="D4" s="145"/>
      <c r="E4" s="146"/>
      <c r="F4" s="145"/>
      <c r="G4" s="146"/>
      <c r="H4" s="153"/>
      <c r="I4" s="146"/>
      <c r="J4" s="153"/>
      <c r="K4" s="137" t="str">
        <f>IF(AND(COUNTIF($C$3:$H$3,"NG")=0,COUNTIF($C$3:$H$3,"-")=0),B4,"")</f>
        <v/>
      </c>
      <c r="P4" s="161" t="str">
        <f>IF(AND(B4=TRUE,B8=FALSE,B12=FALSE,B16=FALSE),"動態",IF(AND(B4=TRUE,B8=FALSE,B12=TRUE,B16=FALSE),"動態・配車",IF(AND(B4=TRUE,B8=FALSE,B12=TRUE,B16=TRUE),"動態・配車・AI",IF(AND(B4=TRUE,B8=FALSE,B12=FALSE,B16=TRUE),"動態・AI",IF(AND(B4=FALSE,B8=TRUE,B12=FALSE,B16=FALSE),"予約",IF(AND(B4=FALSE,B8=TRUE,B12=TRUE,B16=FALSE),"予約・配車",IF(AND(B4=FALSE,B8=TRUE,B12=TRUE,B16=TRUE),"予約・配車・AI",IF(AND(B4=FALSE,B8=TRUE,B12=FALSE,B16=TRUE),"予約・AI",IF(AND(B4=FALSE,B8=FALSE,B12=TRUE,B16=FALSE),"配車",IF(AND(B4=FALSE,B8=FALSE,B12=TRUE,B16=TRUE),"配車・AI","未選択"))))))))))</f>
        <v>未選択</v>
      </c>
    </row>
    <row r="5" spans="1:16" x14ac:dyDescent="0.15">
      <c r="A5" s="135" t="s">
        <v>154</v>
      </c>
      <c r="B5" s="136" t="str">
        <f>IF(自己評価結果!M6&lt;&gt;"",自己評価結果!AT6,"")</f>
        <v/>
      </c>
      <c r="C5" s="147" t="s">
        <v>155</v>
      </c>
      <c r="D5" s="145" t="str">
        <f>IF($B$4=FALSE,"-",IF(AND($B$4=TRUE,B5&lt;&gt;""),"OK","NG"))</f>
        <v>-</v>
      </c>
      <c r="E5" s="146"/>
      <c r="F5" s="145"/>
      <c r="G5" s="146"/>
      <c r="H5" s="153"/>
      <c r="I5" s="146"/>
      <c r="J5" s="153"/>
      <c r="K5" s="137" t="str">
        <f>IF(AND(COUNTIF($C5:$H5,"NG")=0,COUNTIF($C5:$H5,"-")=0),$B5,"")</f>
        <v/>
      </c>
    </row>
    <row r="6" spans="1:16" x14ac:dyDescent="0.15">
      <c r="A6" s="135" t="s">
        <v>156</v>
      </c>
      <c r="B6" s="139" t="str">
        <f>IF(自己評価結果!Y7&lt;&gt;"",VALUE(自己評価結果!Y7),"")</f>
        <v/>
      </c>
      <c r="C6" s="147" t="s">
        <v>155</v>
      </c>
      <c r="D6" s="145" t="str">
        <f>IF($B$4=FALSE,"-",IF(AND($B$4=TRUE,OR(B6="",B6=0)),"NG","OK"))</f>
        <v>-</v>
      </c>
      <c r="E6" s="147" t="s">
        <v>192</v>
      </c>
      <c r="F6" s="145" t="str">
        <f>IF($B$4=FALSE,"-",IF(AND($B$4=TRUE,B6&gt;=1,B6&lt;=50),"OK","NG"))</f>
        <v>-</v>
      </c>
      <c r="G6" s="146"/>
      <c r="H6" s="153"/>
      <c r="I6" s="146"/>
      <c r="J6" s="153"/>
      <c r="K6" s="137">
        <f>IF(AND(COUNTIF($C6:$H6,"NG")=0,COUNTIF($C6:$H6,"-")=0),$B6,0)</f>
        <v>0</v>
      </c>
    </row>
    <row r="7" spans="1:16" x14ac:dyDescent="0.15">
      <c r="A7" s="135" t="s">
        <v>159</v>
      </c>
      <c r="B7" s="139" t="str">
        <f>IF(自己評価結果!AG7&lt;&gt;"",VALUE(自己評価結果!AG7),"")</f>
        <v/>
      </c>
      <c r="C7" s="147" t="s">
        <v>155</v>
      </c>
      <c r="D7" s="145" t="str">
        <f>IF($B$4=FALSE,"-",IF(AND($B$4=TRUE,OR(B7="",B7=0)),"NG","OK"))</f>
        <v>-</v>
      </c>
      <c r="E7" s="146"/>
      <c r="F7" s="145"/>
      <c r="G7" s="146"/>
      <c r="H7" s="153"/>
      <c r="I7" s="146"/>
      <c r="J7" s="153"/>
      <c r="K7" s="137">
        <f>IF(AND(COUNTIF($C7:$H7,"NG")=0,COUNTIF($C7:$H7,"-")=0),$B7,0)</f>
        <v>0</v>
      </c>
    </row>
    <row r="8" spans="1:16" x14ac:dyDescent="0.15">
      <c r="A8" s="135" t="s">
        <v>160</v>
      </c>
      <c r="B8" s="138" t="b">
        <f>IF(自己評価結果!F9="✓",TRUE,FALSE)</f>
        <v>0</v>
      </c>
      <c r="C8" s="146"/>
      <c r="D8" s="145"/>
      <c r="E8" s="146"/>
      <c r="F8" s="145"/>
      <c r="G8" s="146"/>
      <c r="H8" s="153"/>
      <c r="I8" s="146"/>
      <c r="J8" s="153"/>
      <c r="K8" s="137" t="str">
        <f>IF(AND(COUNTIF($C$3:$H$3,"NG")=0,COUNTIF($C$3:$H$3,"-")=0),B8,"")</f>
        <v/>
      </c>
    </row>
    <row r="9" spans="1:16" x14ac:dyDescent="0.15">
      <c r="A9" s="135" t="s">
        <v>161</v>
      </c>
      <c r="B9" s="136" t="str">
        <f>IF(自己評価結果!M9&lt;&gt;"",自己評価結果!AT9,"")</f>
        <v/>
      </c>
      <c r="C9" s="147" t="s">
        <v>155</v>
      </c>
      <c r="D9" s="145" t="str">
        <f>IF($B$8=FALSE,"-",IF(AND($B$8=TRUE,B9&lt;&gt;""),"OK","NG"))</f>
        <v>-</v>
      </c>
      <c r="E9" s="146"/>
      <c r="F9" s="145"/>
      <c r="G9" s="146"/>
      <c r="H9" s="153"/>
      <c r="I9" s="146"/>
      <c r="J9" s="153"/>
      <c r="K9" s="137" t="str">
        <f>IF(AND(COUNTIF($C9:$H9,"NG")=0,COUNTIF($C9:$H9,"-")=0),$B9,"")</f>
        <v/>
      </c>
    </row>
    <row r="10" spans="1:16" x14ac:dyDescent="0.15">
      <c r="A10" s="135" t="s">
        <v>162</v>
      </c>
      <c r="B10" s="139" t="str">
        <f>IF(自己評価結果!Y10&lt;&gt;"",VALUE(自己評価結果!Y10),"")</f>
        <v/>
      </c>
      <c r="C10" s="147" t="s">
        <v>155</v>
      </c>
      <c r="D10" s="145" t="str">
        <f>IF($B$8=FALSE,"-",IF(AND($B$8=TRUE,B10&gt;=1),"OK","NG"))</f>
        <v>-</v>
      </c>
      <c r="E10" s="146"/>
      <c r="F10" s="145"/>
      <c r="G10" s="146"/>
      <c r="H10" s="153"/>
      <c r="I10" s="146"/>
      <c r="J10" s="153"/>
      <c r="K10" s="137">
        <f>IF(AND(COUNTIF($C10:$H10,"NG")=0,COUNTIF($C10:$H10,"-")=0),$B10,0)</f>
        <v>0</v>
      </c>
    </row>
    <row r="11" spans="1:16" x14ac:dyDescent="0.15">
      <c r="A11" s="135" t="s">
        <v>163</v>
      </c>
      <c r="B11" s="139" t="str">
        <f>IF(自己評価結果!AG10&lt;&gt;"",VALUE(自己評価結果!AG10),"")</f>
        <v/>
      </c>
      <c r="C11" s="147" t="s">
        <v>155</v>
      </c>
      <c r="D11" s="145" t="str">
        <f>IF($B$8=FALSE,"-",IF(AND($B$8=TRUE,OR(B11="",B11=0)),"NG","OK"))</f>
        <v>-</v>
      </c>
      <c r="E11" s="146"/>
      <c r="F11" s="145"/>
      <c r="G11" s="146"/>
      <c r="H11" s="153"/>
      <c r="I11" s="146"/>
      <c r="J11" s="153"/>
      <c r="K11" s="137">
        <f>IF(AND(COUNTIF($C11:$H11,"NG")=0,COUNTIF($C11:$H11,"-")=0),$B11,0)</f>
        <v>0</v>
      </c>
    </row>
    <row r="12" spans="1:16" x14ac:dyDescent="0.15">
      <c r="A12" s="135" t="s">
        <v>164</v>
      </c>
      <c r="B12" s="138" t="b">
        <f>IF(自己評価結果!F12="✓",TRUE,FALSE)</f>
        <v>0</v>
      </c>
      <c r="C12" s="146"/>
      <c r="D12" s="145"/>
      <c r="E12" s="146"/>
      <c r="F12" s="145"/>
      <c r="G12" s="146"/>
      <c r="H12" s="153"/>
      <c r="I12" s="146"/>
      <c r="J12" s="153"/>
      <c r="K12" s="137" t="str">
        <f>IF(AND(COUNTIF($C$3:$H$3,"NG")=0,COUNTIF($C$3:$H$3,"-")=0),B12,"")</f>
        <v/>
      </c>
    </row>
    <row r="13" spans="1:16" x14ac:dyDescent="0.15">
      <c r="A13" s="135" t="s">
        <v>165</v>
      </c>
      <c r="B13" s="136" t="str">
        <f>IF(自己評価結果!M12&lt;&gt;"",自己評価結果!AT12,"")</f>
        <v/>
      </c>
      <c r="C13" s="147" t="s">
        <v>155</v>
      </c>
      <c r="D13" s="145" t="str">
        <f>IF($B$12=FALSE,"-",IF(AND($B$12=TRUE,B13&lt;&gt;""),"OK","NG"))</f>
        <v>-</v>
      </c>
      <c r="E13" s="152" t="s">
        <v>193</v>
      </c>
      <c r="F13" s="145" t="str">
        <f>IF($B$12=FALSE,"-",IF(OR(AND($B$4=TRUE,B5=B13),AND($B$8=TRUE,B9=B13)),"OK","NG"))</f>
        <v>-</v>
      </c>
      <c r="G13" s="146"/>
      <c r="H13" s="153"/>
      <c r="I13" s="146"/>
      <c r="J13" s="153"/>
      <c r="K13" s="137" t="str">
        <f>IF(AND(COUNTIF($C13:$H13,"NG")=0,COUNTIF($C13:$H13,"-")=0),$B13,"")</f>
        <v/>
      </c>
    </row>
    <row r="14" spans="1:16" x14ac:dyDescent="0.15">
      <c r="A14" s="135" t="s">
        <v>166</v>
      </c>
      <c r="B14" s="139" t="str">
        <f>IF(自己評価結果!Y13&lt;&gt;"",VALUE(自己評価結果!Y13),"")</f>
        <v/>
      </c>
      <c r="C14" s="147" t="s">
        <v>155</v>
      </c>
      <c r="D14" s="145" t="str">
        <f>IF($B$12=FALSE,"-",IF(AND($B$12=TRUE,OR(B14="",B14=0)),"NG","OK"))</f>
        <v>-</v>
      </c>
      <c r="E14" s="146"/>
      <c r="F14" s="145"/>
      <c r="G14" s="146"/>
      <c r="H14" s="153"/>
      <c r="I14" s="146"/>
      <c r="J14" s="153"/>
      <c r="K14" s="137">
        <f>IF(AND(COUNTIF($C14:$H14,"NG")=0,COUNTIF($C14:$H14,"-")=0),$B14,0)</f>
        <v>0</v>
      </c>
    </row>
    <row r="15" spans="1:16" x14ac:dyDescent="0.15">
      <c r="A15" s="135" t="s">
        <v>167</v>
      </c>
      <c r="B15" s="139" t="str">
        <f>IF(自己評価結果!AG13&lt;&gt;"",VALUE(自己評価結果!AG13),"")</f>
        <v/>
      </c>
      <c r="C15" s="147" t="s">
        <v>155</v>
      </c>
      <c r="D15" s="145" t="str">
        <f>IF($B$12=FALSE,"-",IF(AND($B$12=TRUE,OR(B15="",B15=0)),"NG","OK"))</f>
        <v>-</v>
      </c>
      <c r="E15" s="146"/>
      <c r="F15" s="145"/>
      <c r="G15" s="146"/>
      <c r="H15" s="153"/>
      <c r="I15" s="146"/>
      <c r="J15" s="153"/>
      <c r="K15" s="137">
        <f>IF(AND(COUNTIF($C15:$H15,"NG")=0,COUNTIF($C15:$H15,"-")=0),$B15,0)</f>
        <v>0</v>
      </c>
    </row>
    <row r="16" spans="1:16" x14ac:dyDescent="0.15">
      <c r="A16" s="135" t="s">
        <v>168</v>
      </c>
      <c r="B16" s="138" t="b">
        <f>IF(自己評価結果!F15="✓",TRUE,FALSE)</f>
        <v>0</v>
      </c>
      <c r="C16" s="147" t="s">
        <v>337</v>
      </c>
      <c r="D16" s="145" t="str">
        <f>IF(B16=FALSE,"-",IF(AND(OR(B4=TRUE,B8=TRUE,B12=TRUE),B16=TRUE),"OK","NG"))</f>
        <v>-</v>
      </c>
      <c r="E16" s="146"/>
      <c r="F16" s="145"/>
      <c r="G16" s="146"/>
      <c r="H16" s="153"/>
      <c r="I16" s="146"/>
      <c r="J16" s="153"/>
      <c r="K16" s="137" t="str">
        <f>IF(AND(COUNTIF($C$3:$H$3,"NG")=0,COUNTIF($C$3:$H$3,"-")=0),B16,"")</f>
        <v/>
      </c>
    </row>
    <row r="17" spans="1:16" x14ac:dyDescent="0.15">
      <c r="A17" s="135" t="s">
        <v>169</v>
      </c>
      <c r="B17" s="136" t="str">
        <f>IF(自己評価結果!M15&lt;&gt;"",自己評価結果!AT15,"")</f>
        <v/>
      </c>
      <c r="C17" s="147" t="s">
        <v>155</v>
      </c>
      <c r="D17" s="145" t="str">
        <f>IF($B$16=FALSE,"-",IF(AND($B$16=TRUE,B17&lt;&gt;""),"OK","NG"))</f>
        <v>-</v>
      </c>
      <c r="E17" s="152" t="s">
        <v>195</v>
      </c>
      <c r="F17" s="145" t="str">
        <f>IF($B$16=FALSE,"-",IF(OR(AND($B$16=TRUE,B4=TRUE,B5=B17),AND($B$16=TRUE,B8=TRUE,B9=B17),AND($B$16=TRUE,B12=TRUE,B13=B17)),"OK","NG"))</f>
        <v>-</v>
      </c>
      <c r="G17" s="146"/>
      <c r="H17" s="153"/>
      <c r="I17" s="146"/>
      <c r="J17" s="153"/>
      <c r="K17" s="137" t="str">
        <f>IF(AND(COUNTIF($C17:$H17,"NG")=0,COUNTIF($C17:$H17,"-")=0),$B17,"")</f>
        <v/>
      </c>
    </row>
    <row r="18" spans="1:16" x14ac:dyDescent="0.15">
      <c r="A18" s="135" t="s">
        <v>170</v>
      </c>
      <c r="B18" s="139" t="str">
        <f>IF(自己評価結果!Y16&lt;&gt;"",VALUE(自己評価結果!Y16),"")</f>
        <v/>
      </c>
      <c r="C18" s="147" t="s">
        <v>155</v>
      </c>
      <c r="D18" s="145" t="str">
        <f>IF($B$16=FALSE,"-",IF(AND($B$16=TRUE,OR(B18="",B18=0)),"NG","OK"))</f>
        <v>-</v>
      </c>
      <c r="E18" s="146"/>
      <c r="F18" s="145"/>
      <c r="G18" s="146"/>
      <c r="H18" s="153"/>
      <c r="I18" s="146"/>
      <c r="J18" s="153"/>
      <c r="K18" s="137">
        <f t="shared" ref="K18:K20" si="0">IF(AND(COUNTIF($C18:$H18,"NG")=0,COUNTIF($C18:$H18,"-")=0),$B18,0)</f>
        <v>0</v>
      </c>
    </row>
    <row r="19" spans="1:16" x14ac:dyDescent="0.15">
      <c r="A19" s="135" t="s">
        <v>171</v>
      </c>
      <c r="B19" s="139" t="str">
        <f>IF(自己評価結果!AG16&lt;&gt;"",VALUE(自己評価結果!AG16),"")</f>
        <v/>
      </c>
      <c r="C19" s="147" t="s">
        <v>155</v>
      </c>
      <c r="D19" s="145" t="str">
        <f>IF($B$16=FALSE,"-",IF(AND($B$16=TRUE,OR(B19="",B19=0)),"NG","OK"))</f>
        <v>-</v>
      </c>
      <c r="E19" s="146"/>
      <c r="F19" s="145"/>
      <c r="G19" s="146"/>
      <c r="H19" s="153"/>
      <c r="I19" s="146"/>
      <c r="J19" s="153"/>
      <c r="K19" s="137">
        <f t="shared" si="0"/>
        <v>0</v>
      </c>
    </row>
    <row r="20" spans="1:16" x14ac:dyDescent="0.15">
      <c r="A20" s="135" t="s">
        <v>172</v>
      </c>
      <c r="B20" s="138">
        <f>IF(自己評価結果!AI4&gt;=1,自己評価結果!AI4,0)</f>
        <v>0</v>
      </c>
      <c r="C20" s="147" t="s">
        <v>155</v>
      </c>
      <c r="D20" s="145" t="str">
        <f>IF(AND(OR(B4=TRUE,B8=TRUE,B12=TRUE,B16=TRUE),B20&gt;=1),"OK","NG")</f>
        <v>NG</v>
      </c>
      <c r="E20" s="147" t="s">
        <v>198</v>
      </c>
      <c r="F20" s="145" t="str">
        <f>IF(AND(B20&gt;=自己評価結果!AS4,B20&lt;=自己評価結果!AS5),"OK","NG")</f>
        <v>OK</v>
      </c>
      <c r="G20" s="146"/>
      <c r="H20" s="153"/>
      <c r="I20" s="146"/>
      <c r="J20" s="153"/>
      <c r="K20" s="137">
        <f t="shared" si="0"/>
        <v>0</v>
      </c>
    </row>
    <row r="21" spans="1:16" x14ac:dyDescent="0.15">
      <c r="A21" s="135" t="s">
        <v>173</v>
      </c>
      <c r="B21" s="138">
        <f>IF(自己評価結果!AD20&gt;=1,自己評価結果!AD20,0)</f>
        <v>0</v>
      </c>
      <c r="C21" s="148" t="s">
        <v>201</v>
      </c>
      <c r="D21" s="145" t="str">
        <f>IF(OR($B$4=TRUE,$B$12=TRUE),"OK","-")</f>
        <v>-</v>
      </c>
      <c r="E21" s="147"/>
      <c r="F21" s="145"/>
      <c r="G21" s="146"/>
      <c r="H21" s="153"/>
      <c r="I21" s="146"/>
      <c r="J21" s="153"/>
      <c r="K21" s="137">
        <f>IF(AND(COUNTIF($C$21:$F$26,"NG")=0,COUNTIF($C$21:$F$26,"-")=0),$B21,0)</f>
        <v>0</v>
      </c>
    </row>
    <row r="22" spans="1:16" x14ac:dyDescent="0.15">
      <c r="A22" s="135" t="s">
        <v>174</v>
      </c>
      <c r="B22" s="138">
        <f>IF(自己評価結果!AD21&gt;=1,自己評価結果!AD21,0)</f>
        <v>0</v>
      </c>
      <c r="C22" s="148" t="s">
        <v>201</v>
      </c>
      <c r="D22" s="145" t="str">
        <f t="shared" ref="D22:D26" si="1">IF(OR($B$4=TRUE,$B$12=TRUE),"OK","-")</f>
        <v>-</v>
      </c>
      <c r="E22" s="147"/>
      <c r="F22" s="145"/>
      <c r="G22" s="146"/>
      <c r="H22" s="153"/>
      <c r="I22" s="146"/>
      <c r="J22" s="153"/>
      <c r="K22" s="137">
        <f t="shared" ref="K22:K26" si="2">IF(AND(COUNTIF($C$21:$F$26,"NG")=0,COUNTIF($C$21:$F$26,"-")=0),$B22,0)</f>
        <v>0</v>
      </c>
    </row>
    <row r="23" spans="1:16" x14ac:dyDescent="0.15">
      <c r="A23" s="135" t="s">
        <v>175</v>
      </c>
      <c r="B23" s="138">
        <f>IF(自己評価結果!AD22&gt;=1,自己評価結果!AD22,0)</f>
        <v>0</v>
      </c>
      <c r="C23" s="148" t="s">
        <v>201</v>
      </c>
      <c r="D23" s="145" t="str">
        <f t="shared" si="1"/>
        <v>-</v>
      </c>
      <c r="E23" s="147"/>
      <c r="F23" s="145"/>
      <c r="G23" s="146"/>
      <c r="H23" s="153"/>
      <c r="I23" s="146"/>
      <c r="J23" s="153"/>
      <c r="K23" s="137">
        <f t="shared" si="2"/>
        <v>0</v>
      </c>
    </row>
    <row r="24" spans="1:16" x14ac:dyDescent="0.15">
      <c r="A24" s="135" t="s">
        <v>176</v>
      </c>
      <c r="B24" s="138">
        <f>IF(自己評価結果!AD23&gt;=1,自己評価結果!AD23,0)</f>
        <v>0</v>
      </c>
      <c r="C24" s="148" t="s">
        <v>201</v>
      </c>
      <c r="D24" s="145" t="str">
        <f t="shared" si="1"/>
        <v>-</v>
      </c>
      <c r="E24" s="147"/>
      <c r="F24" s="145"/>
      <c r="G24" s="146"/>
      <c r="H24" s="153"/>
      <c r="I24" s="146"/>
      <c r="J24" s="153"/>
      <c r="K24" s="137">
        <f>IF(AND(COUNTIF($C$21:$F$26,"NG")=0,COUNTIF($C$21:$F$26,"-")=0),$B24,0)</f>
        <v>0</v>
      </c>
    </row>
    <row r="25" spans="1:16" x14ac:dyDescent="0.15">
      <c r="A25" s="135" t="s">
        <v>177</v>
      </c>
      <c r="B25" s="138">
        <f>IF(自己評価結果!AD24&gt;=1,自己評価結果!AD24,0)</f>
        <v>0</v>
      </c>
      <c r="C25" s="148" t="s">
        <v>201</v>
      </c>
      <c r="D25" s="145" t="str">
        <f t="shared" si="1"/>
        <v>-</v>
      </c>
      <c r="E25" s="147"/>
      <c r="F25" s="145"/>
      <c r="G25" s="146"/>
      <c r="H25" s="153"/>
      <c r="I25" s="146"/>
      <c r="J25" s="153"/>
      <c r="K25" s="137">
        <f t="shared" si="2"/>
        <v>0</v>
      </c>
    </row>
    <row r="26" spans="1:16" x14ac:dyDescent="0.15">
      <c r="A26" s="135" t="s">
        <v>178</v>
      </c>
      <c r="B26" s="138">
        <f>IF(自己評価結果!AD25&gt;=1,自己評価結果!AD25,0)</f>
        <v>0</v>
      </c>
      <c r="C26" s="148" t="s">
        <v>201</v>
      </c>
      <c r="D26" s="145" t="str">
        <f t="shared" si="1"/>
        <v>-</v>
      </c>
      <c r="E26" s="147" t="s">
        <v>202</v>
      </c>
      <c r="F26" s="145" t="str">
        <f t="shared" ref="F26" si="3">IF(D26="-","-",IF(SUM($B$21:$B$26)&gt;=1,"OK","NG"))</f>
        <v>-</v>
      </c>
      <c r="G26" s="146"/>
      <c r="H26" s="153"/>
      <c r="I26" s="146"/>
      <c r="J26" s="153"/>
      <c r="K26" s="137">
        <f t="shared" si="2"/>
        <v>0</v>
      </c>
    </row>
    <row r="27" spans="1:16" x14ac:dyDescent="0.15">
      <c r="A27" s="135" t="s">
        <v>179</v>
      </c>
      <c r="B27" s="138">
        <f>IF(自己評価結果!AD26&gt;=1,自己評価結果!AD26,0)</f>
        <v>0</v>
      </c>
      <c r="C27" s="148" t="s">
        <v>203</v>
      </c>
      <c r="D27" s="145" t="str">
        <f>IF(OR($B$8=TRUE,$B$12=TRUE),"OK","-")</f>
        <v>-</v>
      </c>
      <c r="E27" s="147"/>
      <c r="F27" s="145"/>
      <c r="G27" s="146"/>
      <c r="H27" s="153"/>
      <c r="I27" s="146"/>
      <c r="J27" s="153"/>
      <c r="K27" s="137">
        <f>IF(AND(COUNTIF($C$27:$F$28,"NG")=0,COUNTIF($C$27:$F$28,"-")=0),$B27,0)</f>
        <v>0</v>
      </c>
    </row>
    <row r="28" spans="1:16" x14ac:dyDescent="0.15">
      <c r="A28" s="135" t="s">
        <v>180</v>
      </c>
      <c r="B28" s="138">
        <f>IF(自己評価結果!AD27&gt;=1,自己評価結果!AD27,0)</f>
        <v>0</v>
      </c>
      <c r="C28" s="148" t="s">
        <v>203</v>
      </c>
      <c r="D28" s="145" t="str">
        <f>IF(OR($B$8=TRUE,$B$12=TRUE),"OK","-")</f>
        <v>-</v>
      </c>
      <c r="E28" s="147" t="s">
        <v>202</v>
      </c>
      <c r="F28" s="145" t="str">
        <f>IF(D28="-","-",IF(SUM(B28:B29)&gt;=1,"OK","NG"))</f>
        <v>-</v>
      </c>
      <c r="G28" s="146"/>
      <c r="H28" s="153"/>
      <c r="I28" s="146"/>
      <c r="J28" s="153"/>
      <c r="K28" s="137">
        <f>IF(AND(COUNTIF($C$27:$F$28,"NG")=0,COUNTIF($C$27:$F$28,"-")=0),$B28,0)</f>
        <v>0</v>
      </c>
      <c r="P28" t="s">
        <v>228</v>
      </c>
    </row>
    <row r="29" spans="1:16" x14ac:dyDescent="0.15">
      <c r="A29" s="135" t="s">
        <v>181</v>
      </c>
      <c r="B29" s="136" t="str">
        <f>IF(自己評価結果!T30&lt;&gt;"",自己評価結果!T30,"")</f>
        <v>▼プルダウンリストから選択▼</v>
      </c>
      <c r="C29" s="148" t="s">
        <v>211</v>
      </c>
      <c r="D29" s="145" t="str">
        <f>IF(COUNTIF($P$29:$P$31,B29)=1,"OK","NG")</f>
        <v>NG</v>
      </c>
      <c r="E29" s="146"/>
      <c r="F29" s="145"/>
      <c r="G29" s="146"/>
      <c r="H29" s="153"/>
      <c r="I29" s="146"/>
      <c r="J29" s="153"/>
      <c r="K29" s="137">
        <f>IF(COUNTIF($P$29:$P$31,B29)=0,0,IF(AND(COUNTIF($C29:$H29,"NG")=0,COUNTIF($C29:$H29,"-")=0),IF($B$29=P29,O29,IF($B$29=P30,O30,IF($B$29=P31,O31,0)))))</f>
        <v>0</v>
      </c>
      <c r="O29">
        <v>1</v>
      </c>
      <c r="P29" t="s">
        <v>205</v>
      </c>
    </row>
    <row r="30" spans="1:16" x14ac:dyDescent="0.15">
      <c r="A30" s="135" t="s">
        <v>182</v>
      </c>
      <c r="B30" s="138">
        <f>IF(AND($B$29&lt;&gt;"",自己評価結果!P33&gt;0),自己評価結果!P33,0)</f>
        <v>0</v>
      </c>
      <c r="C30" s="144" t="s">
        <v>143</v>
      </c>
      <c r="D30" s="145" t="str">
        <f>IF($D$29="NG","-",IF(B30&gt;0,"OK","NG"))</f>
        <v>-</v>
      </c>
      <c r="E30" s="146"/>
      <c r="F30" s="145"/>
      <c r="G30" s="146"/>
      <c r="H30" s="153"/>
      <c r="I30" s="146"/>
      <c r="J30" s="153"/>
      <c r="K30" s="137">
        <f>IF($K$29=0,0,IF(OR($D30&lt;&gt;"NG",$D30&lt;&gt;"-"),$B30,0))</f>
        <v>0</v>
      </c>
      <c r="O30">
        <v>2</v>
      </c>
      <c r="P30" t="s">
        <v>206</v>
      </c>
    </row>
    <row r="31" spans="1:16" x14ac:dyDescent="0.15">
      <c r="A31" s="135" t="s">
        <v>183</v>
      </c>
      <c r="B31" s="138">
        <f>IF(AND($B$29&lt;&gt;"",自己評価結果!W33&gt;0),自己評価結果!W33,0)</f>
        <v>0</v>
      </c>
      <c r="C31" s="144" t="s">
        <v>143</v>
      </c>
      <c r="D31" s="145" t="str">
        <f>IF($D$29="NG","-",IF(B31&gt;0,"OK","NG"))</f>
        <v>-</v>
      </c>
      <c r="E31" s="146"/>
      <c r="F31" s="145"/>
      <c r="G31" s="146"/>
      <c r="H31" s="153"/>
      <c r="I31" s="146"/>
      <c r="J31" s="153"/>
      <c r="K31" s="137">
        <f>IF($K$29=0,0,IF(OR($D31&lt;&gt;"NG",$D31&lt;&gt;"-"),$B31,0))</f>
        <v>0</v>
      </c>
      <c r="O31">
        <v>3</v>
      </c>
      <c r="P31" t="s">
        <v>207</v>
      </c>
    </row>
    <row r="32" spans="1:16" x14ac:dyDescent="0.15">
      <c r="A32" s="140" t="s">
        <v>212</v>
      </c>
      <c r="B32" s="141">
        <f>IF(自己評価結果!AD33&gt;0,自己評価結果!AD33,0)</f>
        <v>0</v>
      </c>
      <c r="C32" s="149"/>
      <c r="D32" s="150"/>
      <c r="E32" s="149"/>
      <c r="F32" s="150"/>
      <c r="G32" s="149"/>
      <c r="H32" s="157"/>
      <c r="I32" s="149"/>
      <c r="J32" s="157"/>
      <c r="K32" s="158">
        <f>IF($K$29=0,0,B32)</f>
        <v>0</v>
      </c>
    </row>
    <row r="33" spans="1:11" x14ac:dyDescent="0.15">
      <c r="A33" s="135" t="s">
        <v>184</v>
      </c>
      <c r="B33" s="138">
        <f>IF(AND($B$29&lt;&gt;"",自己評価結果!P36&gt;0),自己評価結果!P36,0)</f>
        <v>0</v>
      </c>
      <c r="C33" s="144" t="s">
        <v>143</v>
      </c>
      <c r="D33" s="145" t="str">
        <f>IF($D$29="NG","-",IF($B$29="取組途上","-",IF(AND($B$29&lt;&gt;"",B33&gt;0),"OK","NG")))</f>
        <v>-</v>
      </c>
      <c r="E33" s="146"/>
      <c r="F33" s="145"/>
      <c r="G33" s="146"/>
      <c r="H33" s="153"/>
      <c r="I33" s="146"/>
      <c r="J33" s="153"/>
      <c r="K33" s="137">
        <f>IF(AND(OR($B$29=$P$29,$B$29=$P$30),OR($D33&lt;&gt;"NG",$D33&lt;&gt;"-")),$B33,0)</f>
        <v>0</v>
      </c>
    </row>
    <row r="34" spans="1:11" x14ac:dyDescent="0.15">
      <c r="A34" s="135" t="s">
        <v>185</v>
      </c>
      <c r="B34" s="138">
        <f>IF(AND($B$29&lt;&gt;"",自己評価結果!W36&gt;0),自己評価結果!W36,0)</f>
        <v>0</v>
      </c>
      <c r="C34" s="144" t="s">
        <v>143</v>
      </c>
      <c r="D34" s="145" t="str">
        <f>IF($D$29="NG","-",IF($B$29="取組途上","-",IF(AND($B$29&lt;&gt;"",B34&gt;0),"OK","NG")))</f>
        <v>-</v>
      </c>
      <c r="E34" s="146"/>
      <c r="F34" s="145"/>
      <c r="G34" s="146"/>
      <c r="H34" s="153"/>
      <c r="I34" s="146"/>
      <c r="J34" s="153"/>
      <c r="K34" s="137">
        <f>IF(AND(OR($B$29=$P$29,$B$29=$P$30),OR($D34&lt;&gt;"NG",$D34&lt;&gt;"-")),$B34,0)</f>
        <v>0</v>
      </c>
    </row>
    <row r="35" spans="1:11" x14ac:dyDescent="0.15">
      <c r="A35" s="140" t="s">
        <v>217</v>
      </c>
      <c r="B35" s="141">
        <f>IF(自己評価結果!AD36&gt;0,自己評価結果!AD36,0)</f>
        <v>0</v>
      </c>
      <c r="C35" s="151" t="s">
        <v>359</v>
      </c>
      <c r="D35" s="150" t="str">
        <f>IF($D$29="NG","-",IF($B$29="取組途上","-",IF(AND($B$29&lt;&gt;"",B35&gt;0),"OK","NG")))</f>
        <v>-</v>
      </c>
      <c r="E35" s="149"/>
      <c r="F35" s="150"/>
      <c r="G35" s="149"/>
      <c r="H35" s="157"/>
      <c r="I35" s="149"/>
      <c r="J35" s="157"/>
      <c r="K35" s="158">
        <f>IF(AND(OR($B$29=$P$29,$B$29=$P$30),OR($D35&lt;&gt;"NG",$D35&lt;&gt;"-")),$B35,0)</f>
        <v>0</v>
      </c>
    </row>
    <row r="36" spans="1:11" x14ac:dyDescent="0.15">
      <c r="A36" s="135" t="s">
        <v>186</v>
      </c>
      <c r="B36" s="138" t="b">
        <f>IF(自己評価結果!AH39&gt;0,自己評価結果!AH39,0)</f>
        <v>0</v>
      </c>
      <c r="C36" s="144" t="s">
        <v>215</v>
      </c>
      <c r="D36" s="145" t="str">
        <f>IF($D$29="NG","-",IF($B$29="取組途上","-","OK"))</f>
        <v>-</v>
      </c>
      <c r="E36" s="146"/>
      <c r="F36" s="145"/>
      <c r="G36" s="146"/>
      <c r="H36" s="153"/>
      <c r="I36" s="146"/>
      <c r="J36" s="153"/>
      <c r="K36" s="137">
        <f>IF(AND(OR($B$29=$P$29,$B$29=$P$30),OR($D36&lt;&gt;"NG",$D36&lt;&gt;"-")),$B36,0)</f>
        <v>0</v>
      </c>
    </row>
    <row r="37" spans="1:11" x14ac:dyDescent="0.15">
      <c r="A37" s="135" t="s">
        <v>187</v>
      </c>
      <c r="B37" s="138" t="b">
        <f>IF(自己評価結果!AH41&lt;&gt;"",自己評価結果!AH41,0)</f>
        <v>0</v>
      </c>
      <c r="C37" s="144" t="s">
        <v>216</v>
      </c>
      <c r="D37" s="145" t="str">
        <f>IF(B20&gt;=1,"OK","NG")</f>
        <v>NG</v>
      </c>
      <c r="E37" s="144" t="s">
        <v>215</v>
      </c>
      <c r="F37" s="145" t="str">
        <f>IF($D$29="NG","-",IF($B$29="取組途上","-","OK"))</f>
        <v>-</v>
      </c>
      <c r="G37" s="147" t="s">
        <v>371</v>
      </c>
      <c r="H37" s="145" t="str">
        <f>IF(K29&lt;&gt;1,"-",IF(AND(K29=1,B37&gt;=1),"OK","NG"))</f>
        <v>-</v>
      </c>
      <c r="I37" s="147"/>
      <c r="J37" s="145"/>
      <c r="K37" s="137">
        <f>IF(AND(OR($B$29=$P$29,$B$29=$P$30),OR($D37&lt;&gt;"NG",$D37&lt;&gt;"-")),$B37,0)</f>
        <v>0</v>
      </c>
    </row>
    <row r="38" spans="1:11" x14ac:dyDescent="0.15">
      <c r="A38" s="135" t="s">
        <v>188</v>
      </c>
      <c r="B38" s="138" t="str">
        <f>IF(自己評価結果!M42&lt;&gt;"",自己評価結果!M42,"")</f>
        <v/>
      </c>
      <c r="C38" s="144" t="s">
        <v>143</v>
      </c>
      <c r="D38" s="145" t="str">
        <f>IF($B$29="取組途上","-",IF(B38&lt;&gt;"","OK","NG"))</f>
        <v>NG</v>
      </c>
      <c r="E38" s="146"/>
      <c r="F38" s="145"/>
      <c r="G38" s="146"/>
      <c r="H38" s="153"/>
      <c r="I38" s="146"/>
      <c r="J38" s="153"/>
      <c r="K38" s="160" t="str">
        <f>IF(AND(OR($K$29=1,$K$29=2),OR($D38&lt;&gt;"NG",$D38&lt;&gt;"-")),$B38,"")</f>
        <v/>
      </c>
    </row>
    <row r="39" spans="1:11" x14ac:dyDescent="0.15">
      <c r="A39" s="135" t="s">
        <v>189</v>
      </c>
      <c r="B39" s="138" t="str">
        <f>IF(自己評価結果!M45&lt;&gt;"",自己評価結果!M45,"")</f>
        <v/>
      </c>
      <c r="C39" s="144" t="s">
        <v>143</v>
      </c>
      <c r="D39" s="145" t="str">
        <f>IF($B$29="取組途上","-",IF(B39&lt;&gt;"","OK","NG"))</f>
        <v>NG</v>
      </c>
      <c r="E39" s="146"/>
      <c r="F39" s="145"/>
      <c r="G39" s="146"/>
      <c r="H39" s="153"/>
      <c r="I39" s="146"/>
      <c r="J39" s="153"/>
      <c r="K39" s="160" t="str">
        <f>IF(AND(OR($K$29=1,$K$29=2),OR($D39&lt;&gt;"NG",$D39&lt;&gt;"-")),$B39,"")</f>
        <v/>
      </c>
    </row>
    <row r="40" spans="1:11" x14ac:dyDescent="0.15">
      <c r="A40" s="135" t="s">
        <v>190</v>
      </c>
      <c r="B40" s="138" t="str">
        <f>IF(自己評価結果!M49&lt;&gt;"",自己評価結果!M49,"")</f>
        <v/>
      </c>
      <c r="C40" s="144" t="s">
        <v>143</v>
      </c>
      <c r="D40" s="145" t="str">
        <f>IF(B40&lt;&gt;"","OK","NG")</f>
        <v>NG</v>
      </c>
      <c r="E40" s="146"/>
      <c r="F40" s="145"/>
      <c r="G40" s="146"/>
      <c r="H40" s="153"/>
      <c r="I40" s="146"/>
      <c r="J40" s="153"/>
      <c r="K40" s="160" t="str">
        <f>IF(AND(D40="OK",$K$29&gt;=1),B40,"")</f>
        <v/>
      </c>
    </row>
    <row r="41" spans="1:11" x14ac:dyDescent="0.15">
      <c r="A41" s="135" t="s">
        <v>191</v>
      </c>
      <c r="B41" s="138" t="str">
        <f>IF(自己評価結果!M57&lt;&gt;"",自己評価結果!M57,"")</f>
        <v/>
      </c>
      <c r="C41" s="144" t="s">
        <v>143</v>
      </c>
      <c r="D41" s="145" t="str">
        <f>IF(B41&lt;&gt;"","OK","NG")</f>
        <v>NG</v>
      </c>
      <c r="E41" s="146"/>
      <c r="F41" s="145"/>
      <c r="G41" s="146"/>
      <c r="H41" s="153"/>
      <c r="I41" s="146"/>
      <c r="J41" s="153"/>
      <c r="K41" s="160" t="str">
        <f>IF(AND(D41="OK",$K$29&gt;=1),B41,"")</f>
        <v/>
      </c>
    </row>
    <row r="42" spans="1:11" x14ac:dyDescent="0.15">
      <c r="A42" s="135" t="s">
        <v>229</v>
      </c>
      <c r="B42" s="138" t="str">
        <f>IF(自己評価結果!O74&lt;&gt;"",自己評価結果!O74,"")</f>
        <v/>
      </c>
      <c r="C42" s="144" t="s">
        <v>143</v>
      </c>
      <c r="D42" s="145" t="str">
        <f>IF(B42&lt;&gt;"","OK","NG")</f>
        <v>NG</v>
      </c>
      <c r="E42" s="147" t="s">
        <v>221</v>
      </c>
      <c r="F42" s="145" t="str">
        <f>IF(AND(B42&gt;=1,B42&lt;=4),"OK","NG")</f>
        <v>NG</v>
      </c>
      <c r="G42" s="146"/>
      <c r="H42" s="153"/>
      <c r="I42" s="146"/>
      <c r="J42" s="153"/>
      <c r="K42" s="160">
        <f>IF(AND(D42="OK",F42="OK"),B42,0)</f>
        <v>0</v>
      </c>
    </row>
    <row r="43" spans="1:11" x14ac:dyDescent="0.15">
      <c r="A43" s="135" t="s">
        <v>230</v>
      </c>
      <c r="B43" s="138">
        <f>IF(自己評価結果!AA74&gt;0,自己評価結果!AA74,0)</f>
        <v>0</v>
      </c>
      <c r="C43" s="144" t="s">
        <v>143</v>
      </c>
      <c r="D43" s="145" t="str">
        <f>IF(B43&gt;0,"OK","NG")</f>
        <v>NG</v>
      </c>
      <c r="E43" s="147" t="s">
        <v>223</v>
      </c>
      <c r="F43" s="145" t="str">
        <f>IF(B43&lt;=B6,"OK","NG")</f>
        <v>OK</v>
      </c>
      <c r="G43" s="146"/>
      <c r="H43" s="153"/>
      <c r="I43" s="146"/>
      <c r="J43" s="153"/>
      <c r="K43" s="160">
        <f>IF(AND(D43="OK",F43="OK",H82="OK"),B43,0)</f>
        <v>0</v>
      </c>
    </row>
    <row r="44" spans="1:11" x14ac:dyDescent="0.15">
      <c r="A44" s="135" t="s">
        <v>231</v>
      </c>
      <c r="B44" s="138" t="str">
        <f>IF(自己評価結果!M77&lt;&gt;"",自己評価結果!M77,"")</f>
        <v/>
      </c>
      <c r="C44" s="144" t="s">
        <v>394</v>
      </c>
      <c r="D44" s="145" t="str">
        <f>IF(B21=0,"-",IF(AND($B21&gt;=1,$B44&lt;&gt;""),"OK",IF(AND(B21&gt;=1,B44=""),"NG","-")))</f>
        <v>-</v>
      </c>
      <c r="E44" s="144" t="s">
        <v>395</v>
      </c>
      <c r="F44" s="145" t="str">
        <f t="shared" ref="F44:F49" si="4">IF(OR(COUNTIF($P$4,"*動態*")=1,COUNTIF($P$4,"*配車*")=1),"OK","-")</f>
        <v>-</v>
      </c>
      <c r="G44" s="146"/>
      <c r="H44" s="153"/>
      <c r="I44" s="146"/>
      <c r="J44" s="153"/>
      <c r="K44" s="160" t="str">
        <f>IF(AND($H$49="OK",COUNTIF(C44:J44,"NG")=0,COUNTIF(C44:J44,"-")=0,J83="OK"),B44,"")</f>
        <v/>
      </c>
    </row>
    <row r="45" spans="1:11" x14ac:dyDescent="0.15">
      <c r="A45" s="135" t="s">
        <v>232</v>
      </c>
      <c r="B45" s="138" t="str">
        <f>IF(自己評価結果!M78&lt;&gt;"",自己評価結果!M78,"")</f>
        <v/>
      </c>
      <c r="C45" s="144" t="s">
        <v>394</v>
      </c>
      <c r="D45" s="145" t="str">
        <f t="shared" ref="D45:D51" si="5">IF(B22=0,"-",IF(AND($B22&gt;=1,$B45&lt;&gt;""),"OK",IF(AND(B22&gt;=1,B45=""),"NG","-")))</f>
        <v>-</v>
      </c>
      <c r="E45" s="144" t="s">
        <v>395</v>
      </c>
      <c r="F45" s="145" t="str">
        <f t="shared" si="4"/>
        <v>-</v>
      </c>
      <c r="G45" s="146"/>
      <c r="H45" s="153"/>
      <c r="I45" s="146"/>
      <c r="J45" s="153"/>
      <c r="K45" s="160" t="str">
        <f t="shared" ref="K45:K49" si="6">IF(AND($H$49="OK",COUNTIF(C45:J45,"NG")=0,COUNTIF(C45:J45,"-")=0,J84="OK"),B45,"")</f>
        <v/>
      </c>
    </row>
    <row r="46" spans="1:11" x14ac:dyDescent="0.15">
      <c r="A46" s="135" t="s">
        <v>233</v>
      </c>
      <c r="B46" s="138" t="str">
        <f>IF(自己評価結果!M79&lt;&gt;"",自己評価結果!M79,"")</f>
        <v/>
      </c>
      <c r="C46" s="144" t="s">
        <v>394</v>
      </c>
      <c r="D46" s="145" t="str">
        <f t="shared" si="5"/>
        <v>-</v>
      </c>
      <c r="E46" s="144" t="s">
        <v>395</v>
      </c>
      <c r="F46" s="145" t="str">
        <f t="shared" si="4"/>
        <v>-</v>
      </c>
      <c r="G46" s="146"/>
      <c r="H46" s="153"/>
      <c r="I46" s="146"/>
      <c r="J46" s="153"/>
      <c r="K46" s="160" t="str">
        <f t="shared" si="6"/>
        <v/>
      </c>
    </row>
    <row r="47" spans="1:11" x14ac:dyDescent="0.15">
      <c r="A47" s="135" t="s">
        <v>234</v>
      </c>
      <c r="B47" s="138" t="str">
        <f>IF(自己評価結果!M80&lt;&gt;"",自己評価結果!M80,"")</f>
        <v/>
      </c>
      <c r="C47" s="144" t="s">
        <v>394</v>
      </c>
      <c r="D47" s="145" t="str">
        <f t="shared" si="5"/>
        <v>-</v>
      </c>
      <c r="E47" s="144" t="s">
        <v>395</v>
      </c>
      <c r="F47" s="145" t="str">
        <f t="shared" si="4"/>
        <v>-</v>
      </c>
      <c r="G47" s="146"/>
      <c r="H47" s="153"/>
      <c r="I47" s="146"/>
      <c r="J47" s="153"/>
      <c r="K47" s="160" t="str">
        <f t="shared" si="6"/>
        <v/>
      </c>
    </row>
    <row r="48" spans="1:11" x14ac:dyDescent="0.15">
      <c r="A48" s="135" t="s">
        <v>235</v>
      </c>
      <c r="B48" s="138" t="str">
        <f>IF(自己評価結果!M81&lt;&gt;"",自己評価結果!M81,"")</f>
        <v/>
      </c>
      <c r="C48" s="144" t="s">
        <v>394</v>
      </c>
      <c r="D48" s="145" t="str">
        <f t="shared" si="5"/>
        <v>-</v>
      </c>
      <c r="E48" s="144" t="s">
        <v>395</v>
      </c>
      <c r="F48" s="145" t="str">
        <f t="shared" si="4"/>
        <v>-</v>
      </c>
      <c r="G48" s="146"/>
      <c r="H48" s="153"/>
      <c r="I48" s="146"/>
      <c r="J48" s="153"/>
      <c r="K48" s="160" t="str">
        <f t="shared" si="6"/>
        <v/>
      </c>
    </row>
    <row r="49" spans="1:11" x14ac:dyDescent="0.15">
      <c r="A49" s="135" t="s">
        <v>236</v>
      </c>
      <c r="B49" s="138" t="str">
        <f>IF(自己評価結果!M82&lt;&gt;"",自己評価結果!M82,"")</f>
        <v/>
      </c>
      <c r="C49" s="144" t="s">
        <v>394</v>
      </c>
      <c r="D49" s="145" t="str">
        <f t="shared" si="5"/>
        <v>-</v>
      </c>
      <c r="E49" s="144" t="s">
        <v>395</v>
      </c>
      <c r="F49" s="145" t="str">
        <f t="shared" si="4"/>
        <v>-</v>
      </c>
      <c r="G49" s="147" t="s">
        <v>397</v>
      </c>
      <c r="H49" s="145" t="str">
        <f>IF(COUNTIF($P$4,"*予約*")=1,"-",IF(AND(OR(COUNTIF($P$4,"*動態*")=1,COUNTIF($P$4,"*配車*")=1),COUNTIF($D$44:$D$49,"OK")&gt;=1),"OK","NG"))</f>
        <v>NG</v>
      </c>
      <c r="I49" s="146"/>
      <c r="J49" s="153"/>
      <c r="K49" s="160" t="str">
        <f t="shared" si="6"/>
        <v/>
      </c>
    </row>
    <row r="50" spans="1:11" x14ac:dyDescent="0.15">
      <c r="A50" s="135" t="s">
        <v>237</v>
      </c>
      <c r="B50" s="138" t="str">
        <f>IF(自己評価結果!M83&lt;&gt;"",自己評価結果!M83,"")</f>
        <v/>
      </c>
      <c r="C50" s="144" t="s">
        <v>394</v>
      </c>
      <c r="D50" s="145" t="str">
        <f t="shared" si="5"/>
        <v>-</v>
      </c>
      <c r="E50" s="144" t="s">
        <v>395</v>
      </c>
      <c r="F50" s="145" t="str">
        <f>IF(OR(COUNTIF($P$4,"*予約*")=1,COUNTIF($P$4,"*配車*")=1),"OK","-")</f>
        <v>-</v>
      </c>
      <c r="G50" s="146"/>
      <c r="H50" s="153"/>
      <c r="I50" s="146"/>
      <c r="J50" s="153"/>
      <c r="K50" s="160" t="str">
        <f>IF(AND($H$51="OK",COUNTIF(C50:J50,"NG")=0,COUNTIF(C50:J50,"-")=0,J89="OK"),B50,"")</f>
        <v/>
      </c>
    </row>
    <row r="51" spans="1:11" x14ac:dyDescent="0.15">
      <c r="A51" s="135" t="s">
        <v>238</v>
      </c>
      <c r="B51" s="138" t="str">
        <f>IF(自己評価結果!M84&lt;&gt;"",自己評価結果!M84,"")</f>
        <v/>
      </c>
      <c r="C51" s="144" t="s">
        <v>394</v>
      </c>
      <c r="D51" s="145" t="str">
        <f t="shared" si="5"/>
        <v>-</v>
      </c>
      <c r="E51" s="144" t="s">
        <v>395</v>
      </c>
      <c r="F51" s="145" t="str">
        <f>IF(OR(COUNTIF($P$4,"*予約*")=1,COUNTIF($P$4,"*配車*")=1),"OK","-")</f>
        <v>-</v>
      </c>
      <c r="G51" s="147" t="s">
        <v>397</v>
      </c>
      <c r="H51" s="145" t="str">
        <f>IF(COUNTIF($P$4,"*動態*")=1,"-",IF(AND(OR(COUNTIF($P$4,"*予約*")=1,COUNTIF($P$4,"*配車*")=1),COUNTIF($D$50:$D$51,"OK")&gt;=1),"OK","NG"))</f>
        <v>NG</v>
      </c>
      <c r="I51" s="146"/>
      <c r="J51" s="153"/>
      <c r="K51" s="160" t="str">
        <f>IF(AND($H$51="OK",COUNTIF(C51:J51,"NG")=0,COUNTIF(C51:J51,"-")=0,J90="OK"),B51,"")</f>
        <v/>
      </c>
    </row>
    <row r="52" spans="1:11" x14ac:dyDescent="0.15">
      <c r="A52" s="135" t="s">
        <v>239</v>
      </c>
      <c r="B52" s="138" t="b">
        <f>IF(COUNTIF(自己評価結果!$AA$86,"*連携調整*")=1,TRUE,FALSE)</f>
        <v>0</v>
      </c>
      <c r="C52" s="144" t="s">
        <v>143</v>
      </c>
      <c r="D52" s="145" t="str">
        <f>IF(OR(B52=TRUE,B53=TRUE),"OK","NG")</f>
        <v>NG</v>
      </c>
      <c r="E52" s="146"/>
      <c r="F52" s="145"/>
      <c r="G52" s="146"/>
      <c r="H52" s="153"/>
      <c r="I52" s="146"/>
      <c r="J52" s="153"/>
      <c r="K52" s="160" t="b">
        <f>IF($D$52="OK",B52,FALSE)</f>
        <v>0</v>
      </c>
    </row>
    <row r="53" spans="1:11" x14ac:dyDescent="0.15">
      <c r="A53" s="135" t="s">
        <v>240</v>
      </c>
      <c r="B53" s="138" t="b">
        <f>IF(COUNTIF(自己評価結果!$AA$86,"*連携実施時の情報共有*")=1,TRUE,FALSE)</f>
        <v>0</v>
      </c>
      <c r="C53" s="144"/>
      <c r="D53" s="145"/>
      <c r="E53" s="146"/>
      <c r="F53" s="145"/>
      <c r="G53" s="146"/>
      <c r="H53" s="153"/>
      <c r="I53" s="146"/>
      <c r="J53" s="153"/>
      <c r="K53" s="160" t="b">
        <f>IF($D$52="OK",B53,FALSE)</f>
        <v>0</v>
      </c>
    </row>
    <row r="54" spans="1:11" x14ac:dyDescent="0.15">
      <c r="A54" s="135" t="s">
        <v>241</v>
      </c>
      <c r="B54" s="138" t="b">
        <f>IF(COUNTIF(自己評価結果!$AA$87,"*連携調整*")=1,TRUE,FALSE)</f>
        <v>0</v>
      </c>
      <c r="C54" s="144" t="s">
        <v>143</v>
      </c>
      <c r="D54" s="145" t="str">
        <f>IF(OR(B54=TRUE,B55=TRUE),"OK","NG")</f>
        <v>NG</v>
      </c>
      <c r="E54" s="146"/>
      <c r="F54" s="145"/>
      <c r="G54" s="146"/>
      <c r="H54" s="153"/>
      <c r="I54" s="146"/>
      <c r="J54" s="153"/>
      <c r="K54" s="160" t="b">
        <f>IF($D$54="OK",B54,FALSE)</f>
        <v>0</v>
      </c>
    </row>
    <row r="55" spans="1:11" x14ac:dyDescent="0.15">
      <c r="A55" s="135" t="s">
        <v>242</v>
      </c>
      <c r="B55" s="138" t="b">
        <f>IF(COUNTIF(自己評価結果!$AA$87,"*連携実施時の情報共有*")=1,TRUE,FALSE)</f>
        <v>0</v>
      </c>
      <c r="C55" s="144"/>
      <c r="D55" s="145"/>
      <c r="E55" s="146"/>
      <c r="F55" s="145"/>
      <c r="G55" s="146"/>
      <c r="H55" s="153"/>
      <c r="I55" s="146"/>
      <c r="J55" s="153"/>
      <c r="K55" s="160" t="b">
        <f>IF($D$54="OK",B55,FALSE)</f>
        <v>0</v>
      </c>
    </row>
    <row r="56" spans="1:11" x14ac:dyDescent="0.15">
      <c r="A56" s="135" t="s">
        <v>243</v>
      </c>
      <c r="B56" s="138" t="b">
        <f>IF(COUNTIF(自己評価結果!$AA$88,"*連携調整*")=1,TRUE,FALSE)</f>
        <v>0</v>
      </c>
      <c r="C56" s="144" t="s">
        <v>143</v>
      </c>
      <c r="D56" s="145" t="str">
        <f>IF(OR(B56=TRUE,B57=TRUE),"OK","NG")</f>
        <v>NG</v>
      </c>
      <c r="E56" s="146"/>
      <c r="F56" s="145"/>
      <c r="G56" s="146"/>
      <c r="H56" s="153"/>
      <c r="I56" s="146"/>
      <c r="J56" s="153"/>
      <c r="K56" s="160" t="b">
        <f>IF($D$56="OK",B56,FALSE)</f>
        <v>0</v>
      </c>
    </row>
    <row r="57" spans="1:11" x14ac:dyDescent="0.15">
      <c r="A57" s="135" t="s">
        <v>244</v>
      </c>
      <c r="B57" s="138" t="b">
        <f>IF(COUNTIF(自己評価結果!$AA$88,"*連携実施時の情報共有*")=1,TRUE,FALSE)</f>
        <v>0</v>
      </c>
      <c r="C57" s="144"/>
      <c r="D57" s="145"/>
      <c r="E57" s="146"/>
      <c r="F57" s="145"/>
      <c r="G57" s="146"/>
      <c r="H57" s="153"/>
      <c r="I57" s="146"/>
      <c r="J57" s="153"/>
      <c r="K57" s="160" t="b">
        <f>IF($D$56="OK",B57,FALSE)</f>
        <v>0</v>
      </c>
    </row>
    <row r="58" spans="1:11" x14ac:dyDescent="0.15">
      <c r="A58" s="135" t="s">
        <v>245</v>
      </c>
      <c r="B58" s="138" t="str">
        <f>IF(自己評価結果!N90&lt;&gt;"",自己評価結果!N90,"")</f>
        <v>　　　　　　▼プルダウンリストから選択▼</v>
      </c>
      <c r="C58" s="147" t="s">
        <v>398</v>
      </c>
      <c r="D58" s="145" t="str">
        <f>IF(反映・エラー判定シート!B58=リスト!$A$2,"-",IF(COUNTIF(リスト!$A$3:$A$15,反映・エラー判定シート!B58)=1,"OK","NG"))</f>
        <v>-</v>
      </c>
      <c r="E58" s="146"/>
      <c r="F58" s="145"/>
      <c r="G58" s="147" t="s">
        <v>442</v>
      </c>
      <c r="H58" s="145" t="str">
        <f>IF(D58="-","-",IF(COUNTIF($B$58:$B$75,B58)&gt;1,"NG","OK"))</f>
        <v>-</v>
      </c>
      <c r="I58" s="146"/>
      <c r="J58" s="153"/>
      <c r="K58" s="160" t="str">
        <f>IF(AND(D58="OK",H58="OK"),B58,"")</f>
        <v/>
      </c>
    </row>
    <row r="59" spans="1:11" x14ac:dyDescent="0.15">
      <c r="A59" s="135" t="s">
        <v>246</v>
      </c>
      <c r="B59" s="138" t="b">
        <f>IF(COUNTIF(自己評価結果!$AA$90,"*連携調整*")=1,TRUE,FALSE)</f>
        <v>0</v>
      </c>
      <c r="C59" s="144" t="s">
        <v>143</v>
      </c>
      <c r="D59" s="145" t="str">
        <f>IF(D58="-","-",IF(AND(D58="OK",OR(B59=TRUE,B60=TRUE)),"OK","NG"))</f>
        <v>-</v>
      </c>
      <c r="E59" s="146"/>
      <c r="F59" s="145"/>
      <c r="G59" s="146"/>
      <c r="H59" s="153"/>
      <c r="I59" s="146"/>
      <c r="J59" s="153"/>
      <c r="K59" s="160" t="b">
        <f>IF(D59="OK",B59,FALSE)</f>
        <v>0</v>
      </c>
    </row>
    <row r="60" spans="1:11" x14ac:dyDescent="0.15">
      <c r="A60" s="135" t="s">
        <v>247</v>
      </c>
      <c r="B60" s="138" t="b">
        <f>IF(COUNTIF(自己評価結果!$AA$90,"*連携実施時の情報共有*")=1,TRUE,FALSE)</f>
        <v>0</v>
      </c>
      <c r="C60" s="144"/>
      <c r="D60" s="145"/>
      <c r="E60" s="146"/>
      <c r="F60" s="145"/>
      <c r="G60" s="146"/>
      <c r="H60" s="153"/>
      <c r="I60" s="146"/>
      <c r="J60" s="153"/>
      <c r="K60" s="160" t="b">
        <f>IF(D59="OK",B60,FALSE)</f>
        <v>0</v>
      </c>
    </row>
    <row r="61" spans="1:11" x14ac:dyDescent="0.15">
      <c r="A61" s="135" t="s">
        <v>248</v>
      </c>
      <c r="B61" s="138" t="str">
        <f>IF(自己評価結果!N91&lt;&gt;"",自己評価結果!N91,"")</f>
        <v>　　　　　　▼プルダウンリストから選択▼</v>
      </c>
      <c r="C61" s="147" t="s">
        <v>398</v>
      </c>
      <c r="D61" s="145" t="str">
        <f>IF(OR(反映・エラー判定シート!B61=リスト!$A$2,反映・エラー判定シート!B61=""),"-",IF(COUNTIF(リスト!$A$3:$A$15,反映・エラー判定シート!B61)=1,"OK","NG"))</f>
        <v>-</v>
      </c>
      <c r="E61" s="146"/>
      <c r="F61" s="145"/>
      <c r="G61" s="147" t="s">
        <v>442</v>
      </c>
      <c r="H61" s="145" t="str">
        <f>IF(D61="-","-",IF(COUNTIF($B$58:$B$75,B61)&gt;1,"NG","OK"))</f>
        <v>-</v>
      </c>
      <c r="I61" s="146"/>
      <c r="J61" s="153"/>
      <c r="K61" s="160" t="str">
        <f>IF(AND(D61="OK",H61="OK"),B61,"")</f>
        <v/>
      </c>
    </row>
    <row r="62" spans="1:11" x14ac:dyDescent="0.15">
      <c r="A62" s="135" t="s">
        <v>249</v>
      </c>
      <c r="B62" s="138" t="b">
        <f>IF(COUNTIF(自己評価結果!$AA$91,"*連携調整*")=1,TRUE,FALSE)</f>
        <v>0</v>
      </c>
      <c r="C62" s="144" t="s">
        <v>143</v>
      </c>
      <c r="D62" s="145" t="str">
        <f>IF(D61="-","-",IF(AND(D61="OK",OR(B62=TRUE,B63=TRUE)),"OK","NG"))</f>
        <v>-</v>
      </c>
      <c r="E62" s="146"/>
      <c r="F62" s="145"/>
      <c r="G62" s="146"/>
      <c r="H62" s="153"/>
      <c r="I62" s="146"/>
      <c r="J62" s="153"/>
      <c r="K62" s="160" t="b">
        <f>IF(D62="OK",B62,FALSE)</f>
        <v>0</v>
      </c>
    </row>
    <row r="63" spans="1:11" x14ac:dyDescent="0.15">
      <c r="A63" s="135" t="s">
        <v>250</v>
      </c>
      <c r="B63" s="138" t="b">
        <f>IF(COUNTIF(自己評価結果!$AA$91,"*連携実施時の情報共有*")=1,TRUE,FALSE)</f>
        <v>0</v>
      </c>
      <c r="C63" s="144"/>
      <c r="D63" s="145"/>
      <c r="E63" s="146"/>
      <c r="F63" s="145"/>
      <c r="G63" s="146"/>
      <c r="H63" s="153"/>
      <c r="I63" s="146"/>
      <c r="J63" s="153"/>
      <c r="K63" s="160" t="b">
        <f>IF(D62="OK",B63,FALSE)</f>
        <v>0</v>
      </c>
    </row>
    <row r="64" spans="1:11" x14ac:dyDescent="0.15">
      <c r="A64" s="135" t="s">
        <v>251</v>
      </c>
      <c r="B64" s="138" t="str">
        <f>IF(自己評価結果!N92&lt;&gt;"",自己評価結果!N92,"")</f>
        <v>　　　　　　▼プルダウンリストから選択▼</v>
      </c>
      <c r="C64" s="147" t="s">
        <v>398</v>
      </c>
      <c r="D64" s="145" t="str">
        <f>IF(OR(反映・エラー判定シート!B64=リスト!$A$2,反映・エラー判定シート!B64=""),"-",IF(COUNTIF(リスト!$A$3:$A$15,反映・エラー判定シート!B64)=1,"OK","NG"))</f>
        <v>-</v>
      </c>
      <c r="E64" s="146"/>
      <c r="F64" s="145"/>
      <c r="G64" s="147" t="s">
        <v>442</v>
      </c>
      <c r="H64" s="145" t="str">
        <f>IF(D64="-","-",IF(COUNTIF($B$58:$B$75,B64)&gt;1,"NG","OK"))</f>
        <v>-</v>
      </c>
      <c r="I64" s="146"/>
      <c r="J64" s="153"/>
      <c r="K64" s="160" t="str">
        <f>IF(AND(D64="OK",H64="OK"),B64,"")</f>
        <v/>
      </c>
    </row>
    <row r="65" spans="1:11" x14ac:dyDescent="0.15">
      <c r="A65" s="135" t="s">
        <v>252</v>
      </c>
      <c r="B65" s="138" t="b">
        <f>IF(COUNTIF(自己評価結果!$AA$92,"*連携調整*")=1,TRUE,FALSE)</f>
        <v>0</v>
      </c>
      <c r="C65" s="144" t="s">
        <v>143</v>
      </c>
      <c r="D65" s="145" t="str">
        <f>IF(D64="-","-",IF(AND(D64="OK",OR(B65=TRUE,B66=TRUE)),"OK","NG"))</f>
        <v>-</v>
      </c>
      <c r="E65" s="146"/>
      <c r="F65" s="145"/>
      <c r="G65" s="146"/>
      <c r="H65" s="153"/>
      <c r="I65" s="146"/>
      <c r="J65" s="153"/>
      <c r="K65" s="160" t="b">
        <f>IF(D65="OK",B65,FALSE)</f>
        <v>0</v>
      </c>
    </row>
    <row r="66" spans="1:11" x14ac:dyDescent="0.15">
      <c r="A66" s="135" t="s">
        <v>253</v>
      </c>
      <c r="B66" s="138" t="b">
        <f>IF(COUNTIF(自己評価結果!$AA$92,"*連携実施時の情報共有*")=1,TRUE,FALSE)</f>
        <v>0</v>
      </c>
      <c r="C66" s="144"/>
      <c r="D66" s="145"/>
      <c r="E66" s="146"/>
      <c r="F66" s="145"/>
      <c r="G66" s="146"/>
      <c r="H66" s="153"/>
      <c r="I66" s="146"/>
      <c r="J66" s="153"/>
      <c r="K66" s="160" t="b">
        <f>IF(D65="OK",B66,FALSE)</f>
        <v>0</v>
      </c>
    </row>
    <row r="67" spans="1:11" x14ac:dyDescent="0.15">
      <c r="A67" s="135" t="s">
        <v>254</v>
      </c>
      <c r="B67" s="138" t="str">
        <f>IF(自己評価結果!N93&lt;&gt;"",自己評価結果!N93,"")</f>
        <v>　　　　　　▼プルダウンリストから選択▼</v>
      </c>
      <c r="C67" s="147" t="s">
        <v>398</v>
      </c>
      <c r="D67" s="145" t="str">
        <f>IF(OR(反映・エラー判定シート!B67=リスト!$A$2,反映・エラー判定シート!B67=""),"-",IF(COUNTIF(リスト!$A$3:$A$15,反映・エラー判定シート!B67)=1,"OK","NG"))</f>
        <v>-</v>
      </c>
      <c r="E67" s="146"/>
      <c r="F67" s="145"/>
      <c r="G67" s="147" t="s">
        <v>442</v>
      </c>
      <c r="H67" s="145" t="str">
        <f>IF(D67="-","-",IF(COUNTIF($B$58:$B$75,B67)&gt;1,"NG","OK"))</f>
        <v>-</v>
      </c>
      <c r="I67" s="146"/>
      <c r="J67" s="153"/>
      <c r="K67" s="160" t="str">
        <f>IF(AND(D67="OK",H67="OK"),B67,"")</f>
        <v/>
      </c>
    </row>
    <row r="68" spans="1:11" x14ac:dyDescent="0.15">
      <c r="A68" s="135" t="s">
        <v>255</v>
      </c>
      <c r="B68" s="138" t="b">
        <f>IF(COUNTIF(自己評価結果!$AA$92,"*連携調整*")=1,TRUE,FALSE)</f>
        <v>0</v>
      </c>
      <c r="C68" s="144" t="s">
        <v>143</v>
      </c>
      <c r="D68" s="145" t="str">
        <f>IF(D67="-","-",IF(AND(D67="OK",OR(B68=TRUE,B69=TRUE)),"OK","NG"))</f>
        <v>-</v>
      </c>
      <c r="E68" s="146"/>
      <c r="F68" s="145"/>
      <c r="G68" s="146"/>
      <c r="H68" s="153"/>
      <c r="I68" s="146"/>
      <c r="J68" s="153"/>
      <c r="K68" s="160" t="b">
        <f>IF(D68="OK",B68,FALSE)</f>
        <v>0</v>
      </c>
    </row>
    <row r="69" spans="1:11" x14ac:dyDescent="0.15">
      <c r="A69" s="135" t="s">
        <v>256</v>
      </c>
      <c r="B69" s="138" t="b">
        <f>IF(COUNTIF(自己評価結果!$AA$92,"*連携実施時の情報共有*")=1,TRUE,FALSE)</f>
        <v>0</v>
      </c>
      <c r="C69" s="144"/>
      <c r="D69" s="145"/>
      <c r="E69" s="146"/>
      <c r="F69" s="145"/>
      <c r="G69" s="146"/>
      <c r="H69" s="153"/>
      <c r="I69" s="146"/>
      <c r="J69" s="153"/>
      <c r="K69" s="160" t="b">
        <f>IF(D68="OK",B69,FALSE)</f>
        <v>0</v>
      </c>
    </row>
    <row r="70" spans="1:11" x14ac:dyDescent="0.15">
      <c r="A70" s="135" t="s">
        <v>257</v>
      </c>
      <c r="B70" s="138" t="str">
        <f>IF(自己評価結果!N94&lt;&gt;"",自己評価結果!N94,"")</f>
        <v>　　　　　　▼プルダウンリストから選択▼</v>
      </c>
      <c r="C70" s="147" t="s">
        <v>398</v>
      </c>
      <c r="D70" s="145" t="str">
        <f>IF(OR(反映・エラー判定シート!B70=リスト!$A$2,反映・エラー判定シート!B70=""),"-",IF(COUNTIF(リスト!$A$3:$A$15,反映・エラー判定シート!B70)=1,"OK","NG"))</f>
        <v>-</v>
      </c>
      <c r="E70" s="146"/>
      <c r="F70" s="145"/>
      <c r="G70" s="147" t="s">
        <v>442</v>
      </c>
      <c r="H70" s="145" t="str">
        <f>IF(D70="-","-",IF(COUNTIF($B$58:$B$75,B70)&gt;1,"NG","OK"))</f>
        <v>-</v>
      </c>
      <c r="I70" s="146"/>
      <c r="J70" s="153"/>
      <c r="K70" s="160" t="str">
        <f>IF(AND(D70="OK",H70="OK"),B70,"")</f>
        <v/>
      </c>
    </row>
    <row r="71" spans="1:11" x14ac:dyDescent="0.15">
      <c r="A71" s="135" t="s">
        <v>258</v>
      </c>
      <c r="B71" s="138" t="b">
        <f>IF(COUNTIF(自己評価結果!$AA$93,"*連携調整*")=1,TRUE,FALSE)</f>
        <v>0</v>
      </c>
      <c r="C71" s="144" t="s">
        <v>143</v>
      </c>
      <c r="D71" s="145" t="str">
        <f>IF(D70="-","-",IF(AND(D70="OK",OR(B71=TRUE,B72=TRUE)),"OK","NG"))</f>
        <v>-</v>
      </c>
      <c r="E71" s="146"/>
      <c r="F71" s="145"/>
      <c r="G71" s="146"/>
      <c r="H71" s="153"/>
      <c r="I71" s="146"/>
      <c r="J71" s="153"/>
      <c r="K71" s="160" t="b">
        <f>IF(D71="OK",B71,FALSE)</f>
        <v>0</v>
      </c>
    </row>
    <row r="72" spans="1:11" x14ac:dyDescent="0.15">
      <c r="A72" s="135" t="s">
        <v>259</v>
      </c>
      <c r="B72" s="138" t="b">
        <f>IF(COUNTIF(自己評価結果!$AA$93,"*連携実施時の情報共有*")=1,TRUE,FALSE)</f>
        <v>0</v>
      </c>
      <c r="C72" s="144"/>
      <c r="D72" s="145"/>
      <c r="E72" s="146"/>
      <c r="F72" s="145"/>
      <c r="G72" s="146"/>
      <c r="H72" s="153"/>
      <c r="I72" s="146"/>
      <c r="J72" s="153"/>
      <c r="K72" s="160" t="b">
        <f>IF(D71="OK",B72,FALSE)</f>
        <v>0</v>
      </c>
    </row>
    <row r="73" spans="1:11" x14ac:dyDescent="0.15">
      <c r="A73" s="135" t="s">
        <v>260</v>
      </c>
      <c r="B73" s="138" t="str">
        <f>IF(自己評価結果!N95&lt;&gt;"",自己評価結果!N95,"")</f>
        <v>　　　　　　▼プルダウンリストから選択▼</v>
      </c>
      <c r="C73" s="147" t="s">
        <v>398</v>
      </c>
      <c r="D73" s="145" t="str">
        <f>IF(OR(反映・エラー判定シート!B73=リスト!$A$2,反映・エラー判定シート!B73=""),"-",IF(COUNTIF(リスト!$A$3:$A$15,反映・エラー判定シート!B73)=1,"OK","NG"))</f>
        <v>-</v>
      </c>
      <c r="E73" s="162" t="s">
        <v>399</v>
      </c>
      <c r="F73" s="145" t="str">
        <f>IF(OR(D58="OK",D61="OK",D64="OK",D67="OK",D70="OK",D73="OK"),"OK","BC")</f>
        <v>BC</v>
      </c>
      <c r="G73" s="147" t="s">
        <v>442</v>
      </c>
      <c r="H73" s="145" t="str">
        <f>IF(D73="-","-",IF(COUNTIF($B$58:$B$75,B73)&gt;1,"NG","OK"))</f>
        <v>-</v>
      </c>
      <c r="I73" s="146"/>
      <c r="J73" s="153"/>
      <c r="K73" s="160" t="str">
        <f>IF(AND(D73="OK",H73="OK"),B73,"")</f>
        <v/>
      </c>
    </row>
    <row r="74" spans="1:11" x14ac:dyDescent="0.15">
      <c r="A74" s="135" t="s">
        <v>261</v>
      </c>
      <c r="B74" s="138" t="b">
        <f>IF(COUNTIF(自己評価結果!$AA$94,"*連携調整*")=1,TRUE,FALSE)</f>
        <v>0</v>
      </c>
      <c r="C74" s="144" t="s">
        <v>143</v>
      </c>
      <c r="D74" s="145" t="str">
        <f>IF(D73="-","-",IF(AND(D73="OK",OR(B74=TRUE,B75=TRUE)),"OK","NG"))</f>
        <v>-</v>
      </c>
      <c r="E74" s="146"/>
      <c r="F74" s="145"/>
      <c r="G74" s="146"/>
      <c r="H74" s="153"/>
      <c r="I74" s="146"/>
      <c r="J74" s="153"/>
      <c r="K74" s="160" t="b">
        <f>IF(D74="OK",B74,FALSE)</f>
        <v>0</v>
      </c>
    </row>
    <row r="75" spans="1:11" x14ac:dyDescent="0.15">
      <c r="A75" s="135" t="s">
        <v>262</v>
      </c>
      <c r="B75" s="138" t="b">
        <f>IF(COUNTIF(自己評価結果!$AA$94,"*連携実施時の情報共有*")=1,TRUE,FALSE)</f>
        <v>0</v>
      </c>
      <c r="C75" s="144"/>
      <c r="D75" s="145"/>
      <c r="E75" s="146"/>
      <c r="F75" s="145"/>
      <c r="G75" s="146"/>
      <c r="H75" s="153"/>
      <c r="I75" s="146"/>
      <c r="J75" s="153"/>
      <c r="K75" s="160" t="b">
        <f>IF(D74="OK",B75,FALSE)</f>
        <v>0</v>
      </c>
    </row>
    <row r="76" spans="1:11" x14ac:dyDescent="0.15">
      <c r="A76" s="135" t="s">
        <v>263</v>
      </c>
      <c r="B76" s="138" t="str">
        <f>IF(自己評価結果!M96&lt;&gt;"",自己評価結果!M96,"")</f>
        <v/>
      </c>
      <c r="C76" s="144" t="s">
        <v>143</v>
      </c>
      <c r="D76" s="145" t="str">
        <f>IF(B76&lt;&gt;"","OK","NG")</f>
        <v>NG</v>
      </c>
      <c r="E76" s="146"/>
      <c r="F76" s="145"/>
      <c r="G76" s="146"/>
      <c r="H76" s="153"/>
      <c r="I76" s="146"/>
      <c r="J76" s="153"/>
      <c r="K76" s="160" t="str">
        <f>IF(D76="OK",B76,"")</f>
        <v/>
      </c>
    </row>
    <row r="77" spans="1:11" x14ac:dyDescent="0.15">
      <c r="A77" s="135" t="s">
        <v>264</v>
      </c>
      <c r="B77" s="138" t="str">
        <f>IF(自己評価結果!M98&lt;&gt;"",自己評価結果!M98,"")</f>
        <v/>
      </c>
      <c r="C77" s="144" t="s">
        <v>143</v>
      </c>
      <c r="D77" s="145" t="str">
        <f>IF(AND($B$29&lt;&gt;$P$29,$B$29&lt;&gt;$P$30),"-",IF(AND(OR($B$29=$P$29,$B$29=$P$30),B77&lt;&gt;""),"OK","NG"))</f>
        <v>-</v>
      </c>
      <c r="E77" s="146"/>
      <c r="F77" s="145"/>
      <c r="G77" s="146"/>
      <c r="H77" s="153"/>
      <c r="I77" s="146"/>
      <c r="J77" s="153"/>
      <c r="K77" s="160" t="str">
        <f t="shared" ref="K77:K80" si="7">IF(D77="OK",B77,"")</f>
        <v/>
      </c>
    </row>
    <row r="78" spans="1:11" x14ac:dyDescent="0.15">
      <c r="A78" s="135" t="s">
        <v>413</v>
      </c>
      <c r="B78" s="138" t="str">
        <f>IF(自己評価結果!M100&lt;&gt;"",自己評価結果!M100,"")</f>
        <v/>
      </c>
      <c r="C78" s="144" t="s">
        <v>143</v>
      </c>
      <c r="D78" s="145" t="str">
        <f>IF(AND($B$29&lt;&gt;$P$29,$B$29&lt;&gt;$P$30),"-",IF(AND(OR($B$29=$P$29,$B$29=$P$30),B78&lt;&gt;""),"OK","NG"))</f>
        <v>-</v>
      </c>
      <c r="E78" s="146"/>
      <c r="F78" s="145"/>
      <c r="G78" s="146"/>
      <c r="H78" s="153"/>
      <c r="I78" s="146"/>
      <c r="J78" s="153"/>
      <c r="K78" s="160" t="str">
        <f t="shared" si="7"/>
        <v/>
      </c>
    </row>
    <row r="79" spans="1:11" x14ac:dyDescent="0.15">
      <c r="A79" s="135" t="s">
        <v>265</v>
      </c>
      <c r="B79" s="138" t="str">
        <f>IF(自己評価結果!M102&lt;&gt;"",自己評価結果!M102,"")</f>
        <v/>
      </c>
      <c r="C79" s="144" t="s">
        <v>143</v>
      </c>
      <c r="D79" s="145" t="str">
        <f>IF(AND($B$29&lt;&gt;$P$29,$B$29&lt;&gt;$P$30),"-",IF(AND(OR($B$29=$P$29,$B$29=$P$30),B79&lt;&gt;""),"OK","NG"))</f>
        <v>-</v>
      </c>
      <c r="E79" s="146"/>
      <c r="F79" s="145"/>
      <c r="G79" s="146"/>
      <c r="H79" s="153"/>
      <c r="I79" s="146"/>
      <c r="J79" s="153"/>
      <c r="K79" s="160" t="str">
        <f t="shared" si="7"/>
        <v/>
      </c>
    </row>
    <row r="80" spans="1:11" x14ac:dyDescent="0.15">
      <c r="A80" s="135" t="s">
        <v>266</v>
      </c>
      <c r="B80" s="138" t="str">
        <f>IF(自己評価結果!M104&lt;&gt;"",自己評価結果!M104,"")</f>
        <v/>
      </c>
      <c r="C80" s="144" t="s">
        <v>143</v>
      </c>
      <c r="D80" s="145" t="str">
        <f>IF(AND($B$29&lt;&gt;$P$29,$B$29&lt;&gt;$P$30),"-",IF(AND(OR($B$29=$P$29,$B$29=$P$30),B80&lt;&gt;""),"OK","NG"))</f>
        <v>-</v>
      </c>
      <c r="E80" s="146"/>
      <c r="F80" s="145"/>
      <c r="G80" s="146"/>
      <c r="H80" s="153"/>
      <c r="I80" s="146"/>
      <c r="J80" s="153"/>
      <c r="K80" s="160" t="str">
        <f t="shared" si="7"/>
        <v/>
      </c>
    </row>
    <row r="81" spans="1:11" x14ac:dyDescent="0.15">
      <c r="A81" s="135" t="s">
        <v>267</v>
      </c>
      <c r="B81" s="138" t="str">
        <f>IF(自己評価結果!O119&lt;&gt;"",自己評価結果!O119,"")</f>
        <v/>
      </c>
      <c r="C81" s="144" t="s">
        <v>143</v>
      </c>
      <c r="D81" s="145" t="str">
        <f>IF(B81&lt;&gt;"","OK","NG")</f>
        <v>NG</v>
      </c>
      <c r="E81" s="147" t="s">
        <v>320</v>
      </c>
      <c r="F81" s="145" t="str">
        <f>IF(AND(B81&gt;=5,B81&lt;=17),"OK","NG")</f>
        <v>NG</v>
      </c>
      <c r="G81" s="146"/>
      <c r="H81" s="153"/>
      <c r="I81" s="146"/>
      <c r="J81" s="153"/>
      <c r="K81" s="160">
        <f>IF(AND(D81="OK",F81="OK"),B81,0)</f>
        <v>0</v>
      </c>
    </row>
    <row r="82" spans="1:11" x14ac:dyDescent="0.15">
      <c r="A82" s="135" t="s">
        <v>268</v>
      </c>
      <c r="B82" s="138">
        <f>IF(自己評価結果!AA119&gt;0,自己評価結果!AA119,0)</f>
        <v>0</v>
      </c>
      <c r="C82" s="144" t="s">
        <v>143</v>
      </c>
      <c r="D82" s="145" t="str">
        <f>IF(B82&gt;0,"OK","NG")</f>
        <v>NG</v>
      </c>
      <c r="E82" s="147" t="s">
        <v>223</v>
      </c>
      <c r="F82" s="145" t="str">
        <f>IF(B82&lt;=B45,"OK","NG")</f>
        <v>OK</v>
      </c>
      <c r="G82" s="139" t="s">
        <v>487</v>
      </c>
      <c r="H82" s="145" t="str">
        <f>IF(AND(B43+B82&gt;=B20,B43+B82&lt;=B20*2),"OK","NG")</f>
        <v>OK</v>
      </c>
      <c r="I82" s="147"/>
      <c r="J82" s="145"/>
      <c r="K82" s="160">
        <f>IF(AND(D82="OK",F82="OK",H82="OK"),B82,0)</f>
        <v>0</v>
      </c>
    </row>
    <row r="83" spans="1:11" x14ac:dyDescent="0.15">
      <c r="A83" s="135" t="s">
        <v>269</v>
      </c>
      <c r="B83" s="138" t="str">
        <f>IF(自己評価結果!M122&lt;&gt;"",自己評価結果!M122,"")</f>
        <v/>
      </c>
      <c r="C83" s="144" t="s">
        <v>394</v>
      </c>
      <c r="D83" s="145" t="str">
        <f>IF(B21=0,"-",IF(AND(B21&gt;=1,$B83&lt;&gt;""),"OK",IF(AND(B21&gt;=1,B83=""),"NG","-")))</f>
        <v>-</v>
      </c>
      <c r="E83" s="144" t="s">
        <v>395</v>
      </c>
      <c r="F83" s="145" t="str">
        <f t="shared" ref="F83:F88" si="8">IF(OR(COUNTIF($P$4,"*動態*")=1,COUNTIF($P$4,"*配車*")=1),"OK","-")</f>
        <v>-</v>
      </c>
      <c r="G83" s="146"/>
      <c r="H83" s="153"/>
      <c r="I83" s="147" t="s">
        <v>435</v>
      </c>
      <c r="J83" s="145" t="str">
        <f>IF(D21="-","-",IF(AND(B21&gt;=1,D21="OK",B44="",B83=""),"NG","OK"))</f>
        <v>-</v>
      </c>
      <c r="K83" s="160" t="str">
        <f>IF(AND($H$88="OK",COUNTIF(C83:J83,"NG")=0,COUNTIF(C83:J83,"-")=0),B83,"")</f>
        <v/>
      </c>
    </row>
    <row r="84" spans="1:11" x14ac:dyDescent="0.15">
      <c r="A84" s="135" t="s">
        <v>270</v>
      </c>
      <c r="B84" s="138" t="str">
        <f>IF(自己評価結果!M123&lt;&gt;"",自己評価結果!M123,"")</f>
        <v/>
      </c>
      <c r="C84" s="144" t="s">
        <v>394</v>
      </c>
      <c r="D84" s="145" t="str">
        <f t="shared" ref="D84:D90" si="9">IF(B22=0,"-",IF(AND(B22&gt;=1,$B84&lt;&gt;""),"OK",IF(AND(B22&gt;=1,B84=""),"NG","-")))</f>
        <v>-</v>
      </c>
      <c r="E84" s="144" t="s">
        <v>395</v>
      </c>
      <c r="F84" s="145" t="str">
        <f t="shared" si="8"/>
        <v>-</v>
      </c>
      <c r="G84" s="146"/>
      <c r="H84" s="153"/>
      <c r="I84" s="147" t="s">
        <v>435</v>
      </c>
      <c r="J84" s="145" t="str">
        <f t="shared" ref="J84:J90" si="10">IF(D22="-","-",IF(AND(B22&gt;=1,D22="OK",B45="",B84=""),"NG","OK"))</f>
        <v>-</v>
      </c>
      <c r="K84" s="160" t="str">
        <f t="shared" ref="K84:K88" si="11">IF(AND($H$88="OK",COUNTIF(C84:J84,"NG")=0,COUNTIF(C84:J84,"-")=0),B84,"")</f>
        <v/>
      </c>
    </row>
    <row r="85" spans="1:11" x14ac:dyDescent="0.15">
      <c r="A85" s="135" t="s">
        <v>271</v>
      </c>
      <c r="B85" s="138" t="str">
        <f>IF(自己評価結果!M124&lt;&gt;"",自己評価結果!M124,"")</f>
        <v/>
      </c>
      <c r="C85" s="144" t="s">
        <v>394</v>
      </c>
      <c r="D85" s="145" t="str">
        <f t="shared" si="9"/>
        <v>-</v>
      </c>
      <c r="E85" s="144" t="s">
        <v>395</v>
      </c>
      <c r="F85" s="145" t="str">
        <f t="shared" si="8"/>
        <v>-</v>
      </c>
      <c r="G85" s="146"/>
      <c r="H85" s="153"/>
      <c r="I85" s="147" t="s">
        <v>435</v>
      </c>
      <c r="J85" s="145" t="str">
        <f t="shared" si="10"/>
        <v>-</v>
      </c>
      <c r="K85" s="160" t="str">
        <f t="shared" si="11"/>
        <v/>
      </c>
    </row>
    <row r="86" spans="1:11" x14ac:dyDescent="0.15">
      <c r="A86" s="135" t="s">
        <v>272</v>
      </c>
      <c r="B86" s="138" t="str">
        <f>IF(自己評価結果!M125&lt;&gt;"",自己評価結果!M125,"")</f>
        <v/>
      </c>
      <c r="C86" s="144" t="s">
        <v>394</v>
      </c>
      <c r="D86" s="145" t="str">
        <f t="shared" si="9"/>
        <v>-</v>
      </c>
      <c r="E86" s="144" t="s">
        <v>395</v>
      </c>
      <c r="F86" s="145" t="str">
        <f t="shared" si="8"/>
        <v>-</v>
      </c>
      <c r="G86" s="146"/>
      <c r="H86" s="153"/>
      <c r="I86" s="147" t="s">
        <v>435</v>
      </c>
      <c r="J86" s="145" t="str">
        <f t="shared" si="10"/>
        <v>-</v>
      </c>
      <c r="K86" s="160" t="str">
        <f t="shared" si="11"/>
        <v/>
      </c>
    </row>
    <row r="87" spans="1:11" x14ac:dyDescent="0.15">
      <c r="A87" s="135" t="s">
        <v>273</v>
      </c>
      <c r="B87" s="138" t="str">
        <f>IF(自己評価結果!M126&lt;&gt;"",自己評価結果!M126,"")</f>
        <v/>
      </c>
      <c r="C87" s="144" t="s">
        <v>394</v>
      </c>
      <c r="D87" s="145" t="str">
        <f t="shared" si="9"/>
        <v>-</v>
      </c>
      <c r="E87" s="144" t="s">
        <v>395</v>
      </c>
      <c r="F87" s="145" t="str">
        <f t="shared" si="8"/>
        <v>-</v>
      </c>
      <c r="G87" s="146"/>
      <c r="H87" s="153"/>
      <c r="I87" s="147" t="s">
        <v>435</v>
      </c>
      <c r="J87" s="145" t="str">
        <f t="shared" si="10"/>
        <v>-</v>
      </c>
      <c r="K87" s="160" t="str">
        <f t="shared" si="11"/>
        <v/>
      </c>
    </row>
    <row r="88" spans="1:11" x14ac:dyDescent="0.15">
      <c r="A88" s="135" t="s">
        <v>274</v>
      </c>
      <c r="B88" s="138" t="str">
        <f>IF(自己評価結果!M127&lt;&gt;"",自己評価結果!M127,"")</f>
        <v/>
      </c>
      <c r="C88" s="144" t="s">
        <v>394</v>
      </c>
      <c r="D88" s="145" t="str">
        <f t="shared" si="9"/>
        <v>-</v>
      </c>
      <c r="E88" s="144" t="s">
        <v>395</v>
      </c>
      <c r="F88" s="145" t="str">
        <f t="shared" si="8"/>
        <v>-</v>
      </c>
      <c r="G88" s="147" t="s">
        <v>397</v>
      </c>
      <c r="H88" s="145" t="str">
        <f>IF(COUNTIF($P$4,"*予約*")=1,"-",IF(AND(OR(COUNTIF($P$4,"*動態*")=1,COUNTIF($P$4,"*配車*")=1),COUNTIF(D83:D88,"OK")&gt;=1),"OK","NG"))</f>
        <v>NG</v>
      </c>
      <c r="I88" s="147" t="s">
        <v>435</v>
      </c>
      <c r="J88" s="145" t="str">
        <f t="shared" si="10"/>
        <v>-</v>
      </c>
      <c r="K88" s="160" t="str">
        <f t="shared" si="11"/>
        <v/>
      </c>
    </row>
    <row r="89" spans="1:11" x14ac:dyDescent="0.15">
      <c r="A89" s="135" t="s">
        <v>275</v>
      </c>
      <c r="B89" s="138" t="str">
        <f>IF(自己評価結果!M128&lt;&gt;"",自己評価結果!M128,"")</f>
        <v/>
      </c>
      <c r="C89" s="144" t="s">
        <v>394</v>
      </c>
      <c r="D89" s="145" t="str">
        <f t="shared" si="9"/>
        <v>-</v>
      </c>
      <c r="E89" s="144" t="s">
        <v>395</v>
      </c>
      <c r="F89" s="145" t="str">
        <f>IF(OR(COUNTIF($P$4,"*予約*")=1,COUNTIF($P$4,"*配車*")=1),"OK","-")</f>
        <v>-</v>
      </c>
      <c r="G89" s="146"/>
      <c r="H89" s="153"/>
      <c r="I89" s="147" t="s">
        <v>435</v>
      </c>
      <c r="J89" s="145" t="str">
        <f t="shared" si="10"/>
        <v>-</v>
      </c>
      <c r="K89" s="160" t="str">
        <f>IF(AND($H$90="OK",COUNTIF(C89:J89,"NG")=0,COUNTIF(C89:J89,"-")=0),B89,"")</f>
        <v/>
      </c>
    </row>
    <row r="90" spans="1:11" x14ac:dyDescent="0.15">
      <c r="A90" s="135" t="s">
        <v>276</v>
      </c>
      <c r="B90" s="138" t="str">
        <f>IF(自己評価結果!M129&lt;&gt;"",自己評価結果!M129,"")</f>
        <v/>
      </c>
      <c r="C90" s="144" t="s">
        <v>394</v>
      </c>
      <c r="D90" s="145" t="str">
        <f t="shared" si="9"/>
        <v>-</v>
      </c>
      <c r="E90" s="144" t="s">
        <v>395</v>
      </c>
      <c r="F90" s="145" t="str">
        <f>IF(OR(COUNTIF($P$4,"*予約*")=1,COUNTIF($P$4,"*配車*")=1),"OK","-")</f>
        <v>-</v>
      </c>
      <c r="G90" s="147" t="s">
        <v>397</v>
      </c>
      <c r="H90" s="145" t="str">
        <f>IF(COUNTIF($P$4,"*動態*")=1,"-",IF(AND(OR(COUNTIF($P$4,"*予約*")=1,COUNTIF($P$4,"*配車*")=1),COUNTIF(D89:D90,"OK")&gt;=1),"OK","NG"))</f>
        <v>NG</v>
      </c>
      <c r="I90" s="147" t="s">
        <v>435</v>
      </c>
      <c r="J90" s="145" t="str">
        <f t="shared" si="10"/>
        <v>-</v>
      </c>
      <c r="K90" s="160" t="str">
        <f>IF(AND($H$90="OK",COUNTIF(C90:J90,"NG")=0,COUNTIF(C90:J90,"-")=0),B90,"")</f>
        <v/>
      </c>
    </row>
    <row r="91" spans="1:11" x14ac:dyDescent="0.15">
      <c r="A91" s="135" t="s">
        <v>277</v>
      </c>
      <c r="B91" s="138" t="b">
        <f>IF(COUNTIF(自己評価結果!$AA$131,"*連携調整*")=1,TRUE,FALSE)</f>
        <v>0</v>
      </c>
      <c r="C91" s="144" t="s">
        <v>143</v>
      </c>
      <c r="D91" s="145" t="str">
        <f>IF(OR(B91=TRUE,B92=TRUE),"OK","NG")</f>
        <v>NG</v>
      </c>
      <c r="E91" s="146"/>
      <c r="F91" s="145"/>
      <c r="G91" s="146"/>
      <c r="H91" s="153"/>
      <c r="I91" s="146"/>
      <c r="J91" s="153"/>
      <c r="K91" s="160" t="b">
        <f>IF($D$91="OK",B91,FALSE)</f>
        <v>0</v>
      </c>
    </row>
    <row r="92" spans="1:11" x14ac:dyDescent="0.15">
      <c r="A92" s="135" t="s">
        <v>278</v>
      </c>
      <c r="B92" s="138" t="b">
        <f>IF(COUNTIF(自己評価結果!$AA$131,"*連携実施時の情報共有*")=1,TRUE,FALSE)</f>
        <v>0</v>
      </c>
      <c r="C92" s="144"/>
      <c r="D92" s="145"/>
      <c r="E92" s="146"/>
      <c r="F92" s="145"/>
      <c r="G92" s="146"/>
      <c r="H92" s="153"/>
      <c r="I92" s="146"/>
      <c r="J92" s="153"/>
      <c r="K92" s="160" t="b">
        <f>IF($D$91="OK",B92,FALSE)</f>
        <v>0</v>
      </c>
    </row>
    <row r="93" spans="1:11" x14ac:dyDescent="0.15">
      <c r="A93" s="135" t="s">
        <v>279</v>
      </c>
      <c r="B93" s="138" t="b">
        <f>IF(COUNTIF(自己評価結果!$AA$132,"*連携調整*")=1,TRUE,FALSE)</f>
        <v>0</v>
      </c>
      <c r="C93" s="144" t="s">
        <v>143</v>
      </c>
      <c r="D93" s="145" t="str">
        <f>IF(OR(B93=TRUE,B94=TRUE),"OK","NG")</f>
        <v>NG</v>
      </c>
      <c r="E93" s="146"/>
      <c r="F93" s="145"/>
      <c r="G93" s="146"/>
      <c r="H93" s="153"/>
      <c r="I93" s="146"/>
      <c r="J93" s="153"/>
      <c r="K93" s="160" t="b">
        <f>IF($D$93="OK",B93,FALSE)</f>
        <v>0</v>
      </c>
    </row>
    <row r="94" spans="1:11" x14ac:dyDescent="0.15">
      <c r="A94" s="135" t="s">
        <v>280</v>
      </c>
      <c r="B94" s="138" t="b">
        <f>IF(COUNTIF(自己評価結果!$AA$132,"*連携実施時の情報共有*")=1,TRUE,FALSE)</f>
        <v>0</v>
      </c>
      <c r="C94" s="144"/>
      <c r="D94" s="145"/>
      <c r="E94" s="146"/>
      <c r="F94" s="145"/>
      <c r="G94" s="146"/>
      <c r="H94" s="153"/>
      <c r="I94" s="146"/>
      <c r="J94" s="153"/>
      <c r="K94" s="160" t="b">
        <f>IF($D$93="OK",B94,FALSE)</f>
        <v>0</v>
      </c>
    </row>
    <row r="95" spans="1:11" x14ac:dyDescent="0.15">
      <c r="A95" s="135" t="s">
        <v>281</v>
      </c>
      <c r="B95" s="138" t="b">
        <f>IF(COUNTIF(自己評価結果!$AA$133,"*連携調整*")=1,TRUE,FALSE)</f>
        <v>0</v>
      </c>
      <c r="C95" s="144" t="s">
        <v>143</v>
      </c>
      <c r="D95" s="145" t="str">
        <f>IF(OR(B95=TRUE,B96=TRUE),"OK","NG")</f>
        <v>NG</v>
      </c>
      <c r="E95" s="146"/>
      <c r="F95" s="145"/>
      <c r="G95" s="146"/>
      <c r="H95" s="153"/>
      <c r="I95" s="146"/>
      <c r="J95" s="153"/>
      <c r="K95" s="160" t="b">
        <f>IF($D$95="OK",B95,FALSE)</f>
        <v>0</v>
      </c>
    </row>
    <row r="96" spans="1:11" x14ac:dyDescent="0.15">
      <c r="A96" s="135" t="s">
        <v>282</v>
      </c>
      <c r="B96" s="138" t="b">
        <f>IF(COUNTIF(自己評価結果!$AA$133,"*連携実施時の情報共有*")=1,TRUE,FALSE)</f>
        <v>0</v>
      </c>
      <c r="C96" s="144"/>
      <c r="D96" s="145"/>
      <c r="E96" s="146"/>
      <c r="F96" s="145"/>
      <c r="G96" s="146"/>
      <c r="H96" s="153"/>
      <c r="I96" s="146"/>
      <c r="J96" s="153"/>
      <c r="K96" s="160" t="b">
        <f>IF($D$95="OK",B96,FALSE)</f>
        <v>0</v>
      </c>
    </row>
    <row r="97" spans="1:11" x14ac:dyDescent="0.15">
      <c r="A97" s="135" t="s">
        <v>283</v>
      </c>
      <c r="B97" s="138" t="str">
        <f>IF(自己評価結果!N135&lt;&gt;"",自己評価結果!N135,"")</f>
        <v>　　　　　　▼プルダウンリストから選択▼</v>
      </c>
      <c r="C97" s="147" t="s">
        <v>398</v>
      </c>
      <c r="D97" s="145" t="str">
        <f>IF(反映・エラー判定シート!B97=リスト!$A$2,"-",IF(COUNTIF(リスト!$A$3:$A$15,反映・エラー判定シート!B97)=1,"OK","NG"))</f>
        <v>-</v>
      </c>
      <c r="E97" s="146"/>
      <c r="F97" s="145"/>
      <c r="G97" s="147" t="s">
        <v>442</v>
      </c>
      <c r="H97" s="145" t="str">
        <f>IF(D97="-","-",IF(COUNTIF($B$97:$B$114,B97)&gt;1,"NG","OK"))</f>
        <v>-</v>
      </c>
      <c r="I97" s="146"/>
      <c r="J97" s="153"/>
      <c r="K97" s="160" t="str">
        <f>IF(AND(D97="OK",H97="OK"),B97,"")</f>
        <v/>
      </c>
    </row>
    <row r="98" spans="1:11" x14ac:dyDescent="0.15">
      <c r="A98" s="135" t="s">
        <v>284</v>
      </c>
      <c r="B98" s="138" t="b">
        <f>IF(COUNTIF(自己評価結果!$AA$135,"*連携調整*")=1,TRUE,FALSE)</f>
        <v>0</v>
      </c>
      <c r="C98" s="144" t="s">
        <v>143</v>
      </c>
      <c r="D98" s="145" t="str">
        <f>IF(D97="-","-",IF(B97="","-",IF(OR(B98=TRUE,B99=TRUE),"OK","NG")))</f>
        <v>-</v>
      </c>
      <c r="E98" s="146"/>
      <c r="F98" s="145"/>
      <c r="G98" s="146"/>
      <c r="H98" s="153"/>
      <c r="I98" s="146"/>
      <c r="J98" s="153"/>
      <c r="K98" s="160" t="b">
        <f>IF(D98="OK",B98,FALSE)</f>
        <v>0</v>
      </c>
    </row>
    <row r="99" spans="1:11" x14ac:dyDescent="0.15">
      <c r="A99" s="135" t="s">
        <v>285</v>
      </c>
      <c r="B99" s="138" t="b">
        <f>IF(COUNTIF(自己評価結果!$AA$135,"*連携実施時の情報共有*")=1,TRUE,FALSE)</f>
        <v>0</v>
      </c>
      <c r="C99" s="144"/>
      <c r="D99" s="145"/>
      <c r="E99" s="146"/>
      <c r="F99" s="145"/>
      <c r="G99" s="146"/>
      <c r="H99" s="153"/>
      <c r="I99" s="146"/>
      <c r="J99" s="153"/>
      <c r="K99" s="160" t="b">
        <f>IF(D98="OK",B99,FALSE)</f>
        <v>0</v>
      </c>
    </row>
    <row r="100" spans="1:11" x14ac:dyDescent="0.15">
      <c r="A100" s="135" t="s">
        <v>286</v>
      </c>
      <c r="B100" s="138" t="str">
        <f>IF(自己評価結果!N136&lt;&gt;"",自己評価結果!N136,"")</f>
        <v>　　　　　　▼プルダウンリストから選択▼</v>
      </c>
      <c r="C100" s="147" t="s">
        <v>398</v>
      </c>
      <c r="D100" s="145" t="str">
        <f>IF(反映・エラー判定シート!B100=リスト!$A$2,"-",IF(COUNTIF(リスト!$A$3:$A$15,反映・エラー判定シート!B100)=1,"OK","NG"))</f>
        <v>-</v>
      </c>
      <c r="E100" s="146"/>
      <c r="F100" s="145"/>
      <c r="G100" s="147" t="s">
        <v>442</v>
      </c>
      <c r="H100" s="145" t="str">
        <f>IF(D100="-","-",IF(COUNTIF($B$97:$B$114,B100)&gt;1,"NG","OK"))</f>
        <v>-</v>
      </c>
      <c r="I100" s="146"/>
      <c r="J100" s="153"/>
      <c r="K100" s="160" t="str">
        <f>IF(AND(D100="OK",H100="OK"),B100,"")</f>
        <v/>
      </c>
    </row>
    <row r="101" spans="1:11" x14ac:dyDescent="0.15">
      <c r="A101" s="135" t="s">
        <v>287</v>
      </c>
      <c r="B101" s="138" t="b">
        <f>IF(COUNTIF(自己評価結果!$AA$136,"*連携調整*")=1,TRUE,FALSE)</f>
        <v>0</v>
      </c>
      <c r="C101" s="144" t="s">
        <v>143</v>
      </c>
      <c r="D101" s="145" t="str">
        <f>IF(D100="-","-",IF(B100="","-",IF(OR(B101=TRUE,B102=TRUE),"OK","NG")))</f>
        <v>-</v>
      </c>
      <c r="E101" s="146"/>
      <c r="F101" s="145"/>
      <c r="G101" s="146"/>
      <c r="H101" s="153"/>
      <c r="I101" s="146"/>
      <c r="J101" s="153"/>
      <c r="K101" s="160" t="b">
        <f>IF(D101="OK",B101,FALSE)</f>
        <v>0</v>
      </c>
    </row>
    <row r="102" spans="1:11" x14ac:dyDescent="0.15">
      <c r="A102" s="135" t="s">
        <v>288</v>
      </c>
      <c r="B102" s="138" t="b">
        <f>IF(COUNTIF(自己評価結果!$AA$136,"*連携実施時の情報共有*")=1,TRUE,FALSE)</f>
        <v>0</v>
      </c>
      <c r="C102" s="144"/>
      <c r="D102" s="145"/>
      <c r="E102" s="146"/>
      <c r="F102" s="145"/>
      <c r="G102" s="146"/>
      <c r="H102" s="153"/>
      <c r="I102" s="146"/>
      <c r="J102" s="153"/>
      <c r="K102" s="160" t="b">
        <f>IF(D101="OK",B102,FALSE)</f>
        <v>0</v>
      </c>
    </row>
    <row r="103" spans="1:11" x14ac:dyDescent="0.15">
      <c r="A103" s="135" t="s">
        <v>289</v>
      </c>
      <c r="B103" s="138" t="str">
        <f>IF(自己評価結果!N137&lt;&gt;"",自己評価結果!N137,"")</f>
        <v>　　　　　　▼プルダウンリストから選択▼</v>
      </c>
      <c r="C103" s="147" t="s">
        <v>398</v>
      </c>
      <c r="D103" s="145" t="str">
        <f>IF(反映・エラー判定シート!B103=リスト!$A$2,"-",IF(COUNTIF(リスト!$A$3:$A$15,反映・エラー判定シート!B103)=1,"OK","NG"))</f>
        <v>-</v>
      </c>
      <c r="E103" s="146"/>
      <c r="F103" s="145"/>
      <c r="G103" s="147" t="s">
        <v>442</v>
      </c>
      <c r="H103" s="145" t="str">
        <f>IF(D103="-","-",IF(COUNTIF($B$97:$B$114,B103)&gt;1,"NG","OK"))</f>
        <v>-</v>
      </c>
      <c r="I103" s="146"/>
      <c r="J103" s="153"/>
      <c r="K103" s="160" t="str">
        <f>IF(AND(D103="OK",H103="OK"),B103,"")</f>
        <v/>
      </c>
    </row>
    <row r="104" spans="1:11" x14ac:dyDescent="0.15">
      <c r="A104" s="135" t="s">
        <v>290</v>
      </c>
      <c r="B104" s="138" t="b">
        <f>IF(COUNTIF(自己評価結果!$AA$137,"*連携調整*")=1,TRUE,FALSE)</f>
        <v>0</v>
      </c>
      <c r="C104" s="144" t="s">
        <v>143</v>
      </c>
      <c r="D104" s="145" t="str">
        <f>IF(D103="-","-",IF(B103="","-",IF(OR(B104=TRUE,B105=TRUE),"OK","NG")))</f>
        <v>-</v>
      </c>
      <c r="E104" s="146"/>
      <c r="F104" s="145"/>
      <c r="G104" s="146"/>
      <c r="H104" s="153"/>
      <c r="I104" s="146"/>
      <c r="J104" s="153"/>
      <c r="K104" s="160" t="b">
        <f>IF(D104="OK",B104,FALSE)</f>
        <v>0</v>
      </c>
    </row>
    <row r="105" spans="1:11" x14ac:dyDescent="0.15">
      <c r="A105" s="135" t="s">
        <v>291</v>
      </c>
      <c r="B105" s="138" t="b">
        <f>IF(COUNTIF(自己評価結果!$AA$137,"*連携実施時の情報共有*")=1,TRUE,FALSE)</f>
        <v>0</v>
      </c>
      <c r="C105" s="144"/>
      <c r="D105" s="145"/>
      <c r="E105" s="146"/>
      <c r="F105" s="145"/>
      <c r="G105" s="146"/>
      <c r="H105" s="153"/>
      <c r="I105" s="146"/>
      <c r="J105" s="153"/>
      <c r="K105" s="160" t="b">
        <f>IF(D104="OK",B105,FALSE)</f>
        <v>0</v>
      </c>
    </row>
    <row r="106" spans="1:11" x14ac:dyDescent="0.15">
      <c r="A106" s="135" t="s">
        <v>292</v>
      </c>
      <c r="B106" s="138" t="str">
        <f>IF(自己評価結果!N138&lt;&gt;"",自己評価結果!N138,"")</f>
        <v>　　　　　　▼プルダウンリストから選択▼</v>
      </c>
      <c r="C106" s="147" t="s">
        <v>398</v>
      </c>
      <c r="D106" s="145" t="str">
        <f>IF(反映・エラー判定シート!B106=リスト!$A$2,"-",IF(COUNTIF(リスト!$A$3:$A$15,反映・エラー判定シート!B106)=1,"OK","NG"))</f>
        <v>-</v>
      </c>
      <c r="E106" s="146"/>
      <c r="F106" s="145"/>
      <c r="G106" s="147" t="s">
        <v>442</v>
      </c>
      <c r="H106" s="145" t="str">
        <f>IF(D106="-","-",IF(COUNTIF($B$97:$B$114,B106)&gt;1,"NG","OK"))</f>
        <v>-</v>
      </c>
      <c r="I106" s="146"/>
      <c r="J106" s="153"/>
      <c r="K106" s="160" t="str">
        <f>IF(AND(D106="OK",H106="OK"),B106,"")</f>
        <v/>
      </c>
    </row>
    <row r="107" spans="1:11" x14ac:dyDescent="0.15">
      <c r="A107" s="135" t="s">
        <v>293</v>
      </c>
      <c r="B107" s="138" t="b">
        <f>IF(COUNTIF(自己評価結果!$AA$138,"*連携調整*")=1,TRUE,FALSE)</f>
        <v>0</v>
      </c>
      <c r="C107" s="144" t="s">
        <v>143</v>
      </c>
      <c r="D107" s="145" t="str">
        <f>IF(D106="-","-",IF(B106="","-",IF(OR(B107=TRUE,B108=TRUE),"OK","NG")))</f>
        <v>-</v>
      </c>
      <c r="E107" s="146"/>
      <c r="F107" s="145"/>
      <c r="G107" s="146"/>
      <c r="H107" s="153"/>
      <c r="I107" s="146"/>
      <c r="J107" s="153"/>
      <c r="K107" s="160" t="b">
        <f>IF(D107="OK",B107,FALSE)</f>
        <v>0</v>
      </c>
    </row>
    <row r="108" spans="1:11" x14ac:dyDescent="0.15">
      <c r="A108" s="135" t="s">
        <v>294</v>
      </c>
      <c r="B108" s="138" t="b">
        <f>IF(COUNTIF(自己評価結果!$AA$138,"*連携実施時の情報共有*")=1,TRUE,FALSE)</f>
        <v>0</v>
      </c>
      <c r="C108" s="144"/>
      <c r="D108" s="145"/>
      <c r="E108" s="146"/>
      <c r="F108" s="145"/>
      <c r="G108" s="146"/>
      <c r="H108" s="153"/>
      <c r="I108" s="146"/>
      <c r="J108" s="153"/>
      <c r="K108" s="160" t="b">
        <f>IF(D107="OK",B108,FALSE)</f>
        <v>0</v>
      </c>
    </row>
    <row r="109" spans="1:11" x14ac:dyDescent="0.15">
      <c r="A109" s="135" t="s">
        <v>295</v>
      </c>
      <c r="B109" s="138" t="str">
        <f>IF(自己評価結果!N139&lt;&gt;"",自己評価結果!N139,"")</f>
        <v>　　　　　　▼プルダウンリストから選択▼</v>
      </c>
      <c r="C109" s="147" t="s">
        <v>398</v>
      </c>
      <c r="D109" s="145" t="str">
        <f>IF(反映・エラー判定シート!B109=リスト!$A$2,"-",IF(COUNTIF(リスト!$A$3:$A$15,反映・エラー判定シート!B109)=1,"OK","NG"))</f>
        <v>-</v>
      </c>
      <c r="E109" s="146"/>
      <c r="F109" s="145"/>
      <c r="G109" s="147" t="s">
        <v>442</v>
      </c>
      <c r="H109" s="145" t="str">
        <f>IF(D109="-","-",IF(COUNTIF($B$97:$B$114,B109)&gt;1,"NG","OK"))</f>
        <v>-</v>
      </c>
      <c r="I109" s="146"/>
      <c r="J109" s="153"/>
      <c r="K109" s="160" t="str">
        <f>IF(AND(D109="OK",H109="OK"),B109,"")</f>
        <v/>
      </c>
    </row>
    <row r="110" spans="1:11" x14ac:dyDescent="0.15">
      <c r="A110" s="135" t="s">
        <v>296</v>
      </c>
      <c r="B110" s="138" t="b">
        <f>IF(COUNTIF(自己評価結果!$AA$139,"*連携調整*")=1,TRUE,FALSE)</f>
        <v>0</v>
      </c>
      <c r="C110" s="144" t="s">
        <v>143</v>
      </c>
      <c r="D110" s="145" t="str">
        <f>IF(D109="-","-",IF(B109="","-",IF(OR(B110=TRUE,B111=TRUE),"OK","NG")))</f>
        <v>-</v>
      </c>
      <c r="E110" s="146"/>
      <c r="F110" s="145"/>
      <c r="G110" s="146"/>
      <c r="H110" s="153"/>
      <c r="I110" s="146"/>
      <c r="J110" s="153"/>
      <c r="K110" s="160" t="b">
        <f>IF(D110="OK",B110,FALSE)</f>
        <v>0</v>
      </c>
    </row>
    <row r="111" spans="1:11" x14ac:dyDescent="0.15">
      <c r="A111" s="135" t="s">
        <v>297</v>
      </c>
      <c r="B111" s="138" t="b">
        <f>IF(COUNTIF(自己評価結果!$AA$139,"*連携実施時の情報共有*")=1,TRUE,FALSE)</f>
        <v>0</v>
      </c>
      <c r="C111" s="144"/>
      <c r="D111" s="145"/>
      <c r="E111" s="146"/>
      <c r="F111" s="145"/>
      <c r="G111" s="146"/>
      <c r="H111" s="153"/>
      <c r="I111" s="146"/>
      <c r="J111" s="153"/>
      <c r="K111" s="160" t="b">
        <f>IF(D110="OK",B111,FALSE)</f>
        <v>0</v>
      </c>
    </row>
    <row r="112" spans="1:11" x14ac:dyDescent="0.15">
      <c r="A112" s="135" t="s">
        <v>298</v>
      </c>
      <c r="B112" s="138" t="str">
        <f>IF(自己評価結果!N140&lt;&gt;"",自己評価結果!N140,"")</f>
        <v>　　　　　　▼プルダウンリストから選択▼</v>
      </c>
      <c r="C112" s="147" t="s">
        <v>398</v>
      </c>
      <c r="D112" s="145" t="str">
        <f>IF(反映・エラー判定シート!B112=リスト!$A$2,"-",IF(COUNTIF(リスト!$A$3:$A$15,反映・エラー判定シート!B112)=1,"OK","NG"))</f>
        <v>-</v>
      </c>
      <c r="E112" s="146" t="s">
        <v>399</v>
      </c>
      <c r="F112" s="145" t="str">
        <f>IF(OR(D97="OK",D100="OK",D103="OK",D106="OK",D109="OK",D112="OK"),"OK","BC")</f>
        <v>BC</v>
      </c>
      <c r="G112" s="147" t="s">
        <v>442</v>
      </c>
      <c r="H112" s="145" t="str">
        <f>IF(D112="-","-",IF(COUNTIF($B$97:$B$114,B112)&gt;1,"NG","OK"))</f>
        <v>-</v>
      </c>
      <c r="I112" s="146"/>
      <c r="J112" s="153"/>
      <c r="K112" s="160" t="str">
        <f>IF(AND(D112="OK",H112="OK"),B112,"")</f>
        <v/>
      </c>
    </row>
    <row r="113" spans="1:11" x14ac:dyDescent="0.15">
      <c r="A113" s="135" t="s">
        <v>299</v>
      </c>
      <c r="B113" s="138" t="b">
        <f>IF(COUNTIF(自己評価結果!$AA$140,"*連携調整*")=1,TRUE,FALSE)</f>
        <v>0</v>
      </c>
      <c r="C113" s="144" t="s">
        <v>143</v>
      </c>
      <c r="D113" s="145" t="str">
        <f>IF(D112="-","-",IF(B112="","-",IF(OR(B113=TRUE,B114=TRUE),"OK","NG")))</f>
        <v>-</v>
      </c>
      <c r="E113" s="146"/>
      <c r="F113" s="145"/>
      <c r="G113" s="146"/>
      <c r="H113" s="153"/>
      <c r="I113" s="146"/>
      <c r="J113" s="153"/>
      <c r="K113" s="160" t="b">
        <f>IF(D113="OK",B113,FALSE)</f>
        <v>0</v>
      </c>
    </row>
    <row r="114" spans="1:11" x14ac:dyDescent="0.15">
      <c r="A114" s="135" t="s">
        <v>300</v>
      </c>
      <c r="B114" s="138" t="b">
        <f>IF(COUNTIF(自己評価結果!$AA$140,"*連携実施時の情報共有*")=1,TRUE,FALSE)</f>
        <v>0</v>
      </c>
      <c r="C114" s="144"/>
      <c r="D114" s="145"/>
      <c r="E114" s="146"/>
      <c r="F114" s="145"/>
      <c r="G114" s="146"/>
      <c r="H114" s="153"/>
      <c r="I114" s="146"/>
      <c r="J114" s="153"/>
      <c r="K114" s="160" t="b">
        <f>IF(D113="OK",B114,FALSE)</f>
        <v>0</v>
      </c>
    </row>
    <row r="115" spans="1:11" x14ac:dyDescent="0.15">
      <c r="A115" s="135" t="s">
        <v>301</v>
      </c>
      <c r="B115" s="138" t="str">
        <f>IF(自己評価結果!M141&lt;&gt;"",自己評価結果!M141,"")</f>
        <v/>
      </c>
      <c r="C115" s="144" t="s">
        <v>143</v>
      </c>
      <c r="D115" s="145" t="str">
        <f>IF(B115&lt;&gt;"","OK","NG")</f>
        <v>NG</v>
      </c>
      <c r="E115" s="146"/>
      <c r="F115" s="145"/>
      <c r="G115" s="146"/>
      <c r="H115" s="153"/>
      <c r="I115" s="146"/>
      <c r="J115" s="153"/>
      <c r="K115" s="160" t="str">
        <f>IF(D115="OK",B115,"")</f>
        <v/>
      </c>
    </row>
    <row r="116" spans="1:11" x14ac:dyDescent="0.15">
      <c r="A116" s="135" t="s">
        <v>302</v>
      </c>
      <c r="B116" s="138" t="str">
        <f>IF(自己評価結果!M143&lt;&gt;"",自己評価結果!M143,"")</f>
        <v/>
      </c>
      <c r="C116" s="144" t="s">
        <v>143</v>
      </c>
      <c r="D116" s="145" t="str">
        <f>IF(AND($B$29&lt;&gt;$P$29,$B$29&lt;&gt;$P$30),"-",IF(AND(OR($B$29=$P$29,$B$29=$P$30),B116&lt;&gt;""),"OK","NG"))</f>
        <v>-</v>
      </c>
      <c r="E116" s="146"/>
      <c r="F116" s="145"/>
      <c r="G116" s="146"/>
      <c r="H116" s="153"/>
      <c r="I116" s="146"/>
      <c r="J116" s="153"/>
      <c r="K116" s="160" t="str">
        <f t="shared" ref="K116:K119" si="12">IF(D116="OK",B116,"")</f>
        <v/>
      </c>
    </row>
    <row r="117" spans="1:11" x14ac:dyDescent="0.15">
      <c r="A117" s="135" t="s">
        <v>303</v>
      </c>
      <c r="B117" s="138" t="str">
        <f>IF(自己評価結果!M145&lt;&gt;"",自己評価結果!M145,"")</f>
        <v/>
      </c>
      <c r="C117" s="144" t="s">
        <v>143</v>
      </c>
      <c r="D117" s="145" t="str">
        <f>IF(AND($B$29&lt;&gt;$P$29,$B$29&lt;&gt;$P$30),"-",IF(AND(OR($B$29=$P$29,$B$29=$P$30),B117&lt;&gt;""),"OK","NG"))</f>
        <v>-</v>
      </c>
      <c r="E117" s="146"/>
      <c r="F117" s="145"/>
      <c r="G117" s="146"/>
      <c r="H117" s="153"/>
      <c r="I117" s="146"/>
      <c r="J117" s="153"/>
      <c r="K117" s="160" t="str">
        <f t="shared" si="12"/>
        <v/>
      </c>
    </row>
    <row r="118" spans="1:11" x14ac:dyDescent="0.15">
      <c r="A118" s="135" t="s">
        <v>304</v>
      </c>
      <c r="B118" s="138" t="str">
        <f>IF(自己評価結果!M147&lt;&gt;"",自己評価結果!M147,"")</f>
        <v/>
      </c>
      <c r="C118" s="144" t="s">
        <v>143</v>
      </c>
      <c r="D118" s="145" t="str">
        <f>IF(AND($B$29&lt;&gt;$P$29,$B$29&lt;&gt;$P$30),"-",IF(AND(OR($B$29=$P$29,$B$29=$P$30),B118&lt;&gt;""),"OK","NG"))</f>
        <v>-</v>
      </c>
      <c r="E118" s="146"/>
      <c r="F118" s="145"/>
      <c r="G118" s="146"/>
      <c r="H118" s="153"/>
      <c r="I118" s="146"/>
      <c r="J118" s="153"/>
      <c r="K118" s="160" t="str">
        <f t="shared" si="12"/>
        <v/>
      </c>
    </row>
    <row r="119" spans="1:11" x14ac:dyDescent="0.15">
      <c r="A119" s="135" t="s">
        <v>305</v>
      </c>
      <c r="B119" s="138" t="str">
        <f>IF(自己評価結果!M149&lt;&gt;"",自己評価結果!M149,"")</f>
        <v/>
      </c>
      <c r="C119" s="144" t="s">
        <v>143</v>
      </c>
      <c r="D119" s="145" t="str">
        <f>IF(AND($B$29&lt;&gt;$P$29,$B$29&lt;&gt;$P$30),"-",IF(AND(OR($B$29=$P$29,$B$29=$P$30),B119&lt;&gt;""),"OK","NG"))</f>
        <v>-</v>
      </c>
      <c r="E119" s="146"/>
      <c r="F119" s="145"/>
      <c r="G119" s="146"/>
      <c r="H119" s="153"/>
      <c r="I119" s="146"/>
      <c r="J119" s="153"/>
      <c r="K119" s="160" t="str">
        <f t="shared" si="12"/>
        <v/>
      </c>
    </row>
    <row r="120" spans="1:11" x14ac:dyDescent="0.15">
      <c r="A120" s="135" t="s">
        <v>476</v>
      </c>
      <c r="B120" s="138" t="b">
        <f>IF(自己評価結果!D152="✓",TRUE,FALSE)</f>
        <v>0</v>
      </c>
      <c r="C120" s="144"/>
      <c r="D120" s="145"/>
      <c r="E120" s="146"/>
      <c r="F120" s="145"/>
      <c r="G120" s="146"/>
      <c r="H120" s="153"/>
      <c r="I120" s="146"/>
      <c r="J120" s="153"/>
      <c r="K120" s="160"/>
    </row>
    <row r="121" spans="1:11" x14ac:dyDescent="0.15">
      <c r="A121" s="191" t="s">
        <v>498</v>
      </c>
      <c r="B121" s="138" t="str">
        <f>IF(OR(COUNTIF(エラー確認シート!D6:D65,"*【エラー】*")&gt;=1,反映・エラー判定シート!B120=FALSE),"エラーあり","エラーなし")</f>
        <v>エラーあり</v>
      </c>
      <c r="C121" s="144"/>
      <c r="D121" s="145"/>
      <c r="E121" s="146"/>
      <c r="F121" s="145"/>
      <c r="G121" s="146"/>
      <c r="H121" s="153"/>
      <c r="I121" s="146"/>
      <c r="J121" s="153"/>
      <c r="K121" s="160" t="str">
        <f>B121</f>
        <v>エラーあり</v>
      </c>
    </row>
  </sheetData>
  <mergeCells count="6">
    <mergeCell ref="C1:D1"/>
    <mergeCell ref="E1:F1"/>
    <mergeCell ref="G1:H1"/>
    <mergeCell ref="A1:A2"/>
    <mergeCell ref="K1:K2"/>
    <mergeCell ref="I1:J1"/>
  </mergeCells>
  <phoneticPr fontId="1"/>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3.5" x14ac:dyDescent="0.15"/>
  <cols>
    <col min="1" max="1" width="40.75" bestFit="1" customWidth="1"/>
  </cols>
  <sheetData>
    <row r="1" spans="1:2" x14ac:dyDescent="0.15">
      <c r="A1" s="135" t="s">
        <v>490</v>
      </c>
      <c r="B1" s="135" t="s">
        <v>491</v>
      </c>
    </row>
    <row r="2" spans="1:2" x14ac:dyDescent="0.15">
      <c r="A2" s="135" t="s">
        <v>492</v>
      </c>
      <c r="B2" s="135" t="s">
        <v>493</v>
      </c>
    </row>
    <row r="3" spans="1:2" x14ac:dyDescent="0.15">
      <c r="A3" s="135" t="s">
        <v>494</v>
      </c>
      <c r="B3" s="135" t="s">
        <v>497</v>
      </c>
    </row>
    <row r="4" spans="1:2" x14ac:dyDescent="0.15">
      <c r="A4" s="135" t="s">
        <v>495</v>
      </c>
      <c r="B4" s="190" t="s">
        <v>496</v>
      </c>
    </row>
    <row r="6" spans="1:2" x14ac:dyDescent="0.15">
      <c r="A6" s="135"/>
      <c r="B6" s="135"/>
    </row>
  </sheetData>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C11"/>
  <sheetViews>
    <sheetView workbookViewId="0">
      <selection activeCell="A44" sqref="A44"/>
    </sheetView>
  </sheetViews>
  <sheetFormatPr defaultRowHeight="13.5" x14ac:dyDescent="0.15"/>
  <cols>
    <col min="1" max="1" width="30.125" bestFit="1" customWidth="1"/>
    <col min="2" max="2" width="9" style="3"/>
    <col min="3" max="3" width="149.375" bestFit="1" customWidth="1"/>
  </cols>
  <sheetData>
    <row r="1" spans="1:3" x14ac:dyDescent="0.15">
      <c r="A1" s="3" t="s">
        <v>151</v>
      </c>
      <c r="B1" s="3" t="s">
        <v>148</v>
      </c>
      <c r="C1" t="s">
        <v>150</v>
      </c>
    </row>
    <row r="2" spans="1:3" x14ac:dyDescent="0.15">
      <c r="A2" t="s">
        <v>152</v>
      </c>
      <c r="B2" s="3" t="s">
        <v>149</v>
      </c>
      <c r="C2" t="s">
        <v>153</v>
      </c>
    </row>
    <row r="3" spans="1:3" x14ac:dyDescent="0.15">
      <c r="A3" t="s">
        <v>158</v>
      </c>
      <c r="B3" s="3" t="s">
        <v>149</v>
      </c>
      <c r="C3" t="s">
        <v>157</v>
      </c>
    </row>
    <row r="4" spans="1:3" x14ac:dyDescent="0.15">
      <c r="A4" t="s">
        <v>420</v>
      </c>
      <c r="B4" s="3" t="s">
        <v>149</v>
      </c>
      <c r="C4" t="s">
        <v>421</v>
      </c>
    </row>
    <row r="5" spans="1:3" x14ac:dyDescent="0.15">
      <c r="A5" t="s">
        <v>199</v>
      </c>
      <c r="B5" s="3" t="s">
        <v>149</v>
      </c>
      <c r="C5" t="s">
        <v>200</v>
      </c>
    </row>
    <row r="6" spans="1:3" x14ac:dyDescent="0.15">
      <c r="A6" t="s">
        <v>214</v>
      </c>
      <c r="B6" s="3" t="s">
        <v>149</v>
      </c>
      <c r="C6" t="s">
        <v>213</v>
      </c>
    </row>
    <row r="7" spans="1:3" x14ac:dyDescent="0.15">
      <c r="A7" t="s">
        <v>222</v>
      </c>
      <c r="B7" s="3" t="s">
        <v>149</v>
      </c>
      <c r="C7" t="s">
        <v>319</v>
      </c>
    </row>
    <row r="8" spans="1:3" x14ac:dyDescent="0.15">
      <c r="A8" t="s">
        <v>422</v>
      </c>
      <c r="B8" s="3" t="s">
        <v>149</v>
      </c>
      <c r="C8" t="s">
        <v>423</v>
      </c>
    </row>
    <row r="9" spans="1:3" x14ac:dyDescent="0.15">
      <c r="A9" t="s">
        <v>309</v>
      </c>
      <c r="B9" s="3" t="s">
        <v>149</v>
      </c>
      <c r="C9" t="s">
        <v>308</v>
      </c>
    </row>
    <row r="10" spans="1:3" x14ac:dyDescent="0.15">
      <c r="A10" t="s">
        <v>307</v>
      </c>
      <c r="B10" s="3" t="s">
        <v>149</v>
      </c>
      <c r="C10" t="s">
        <v>306</v>
      </c>
    </row>
    <row r="11" spans="1:3" x14ac:dyDescent="0.15">
      <c r="A11" t="s">
        <v>317</v>
      </c>
      <c r="B11" s="3" t="s">
        <v>149</v>
      </c>
      <c r="C11" t="s">
        <v>318</v>
      </c>
    </row>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1"/>
    <pageSetUpPr fitToPage="1"/>
  </sheetPr>
  <dimension ref="B11:AX141"/>
  <sheetViews>
    <sheetView showGridLines="0" view="pageBreakPreview" zoomScale="78" zoomScaleNormal="100" zoomScaleSheetLayoutView="78" workbookViewId="0">
      <selection activeCell="A44" sqref="A44"/>
    </sheetView>
  </sheetViews>
  <sheetFormatPr defaultColWidth="3.625" defaultRowHeight="13.5" x14ac:dyDescent="0.15"/>
  <cols>
    <col min="6" max="6" width="3.875" customWidth="1"/>
    <col min="8" max="13" width="3.625" style="3"/>
    <col min="14" max="14" width="4.125" style="3" customWidth="1"/>
    <col min="15" max="20" width="3.625" style="3"/>
    <col min="26" max="40" width="4.125" customWidth="1"/>
    <col min="41" max="41" width="3.625" style="14"/>
    <col min="42" max="43" width="3.625" style="6"/>
    <col min="47" max="47" width="20.125" hidden="1" customWidth="1"/>
  </cols>
  <sheetData>
    <row r="11" spans="3:47" ht="25.5" customHeight="1" x14ac:dyDescent="0.15">
      <c r="C11" s="59"/>
      <c r="D11" s="60"/>
      <c r="E11" s="60"/>
      <c r="F11" s="60"/>
      <c r="G11" s="61"/>
      <c r="H11" s="61"/>
      <c r="I11" s="61"/>
      <c r="J11" s="61"/>
      <c r="K11" s="61"/>
      <c r="L11" s="61"/>
      <c r="M11" s="61"/>
      <c r="N11" s="62"/>
      <c r="O11" s="62"/>
      <c r="P11" s="62"/>
      <c r="Q11" s="62"/>
      <c r="R11" s="62"/>
      <c r="S11" s="62"/>
      <c r="T11" s="62"/>
      <c r="U11" s="62"/>
      <c r="V11" s="62"/>
      <c r="W11" s="62"/>
      <c r="X11" s="62"/>
      <c r="Y11" s="62"/>
      <c r="Z11" s="63"/>
      <c r="AA11" s="63"/>
      <c r="AB11" s="63"/>
      <c r="AC11" s="63"/>
      <c r="AD11" s="63"/>
      <c r="AE11" s="63"/>
      <c r="AF11" s="63"/>
      <c r="AG11" s="63"/>
      <c r="AH11" s="63"/>
      <c r="AI11" s="63"/>
      <c r="AJ11" s="63"/>
      <c r="AK11" s="63"/>
      <c r="AL11" s="63"/>
      <c r="AM11" s="63"/>
      <c r="AN11" s="63"/>
      <c r="AO11" s="7"/>
    </row>
    <row r="12" spans="3:47" ht="25.5" customHeight="1" x14ac:dyDescent="0.15">
      <c r="C12" s="59"/>
      <c r="D12" s="60"/>
      <c r="E12" s="60"/>
      <c r="F12" s="60"/>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7"/>
      <c r="AS12" s="8"/>
      <c r="AU12" t="b">
        <v>1</v>
      </c>
    </row>
    <row r="13" spans="3:47" ht="24.95" customHeight="1" x14ac:dyDescent="0.15">
      <c r="C13" s="59"/>
      <c r="D13" s="60"/>
      <c r="E13" s="60"/>
      <c r="F13" s="60"/>
      <c r="G13" s="61"/>
      <c r="H13" s="55"/>
      <c r="I13" s="55"/>
      <c r="J13" s="55"/>
      <c r="K13" s="55"/>
      <c r="L13" s="55"/>
      <c r="M13" s="55"/>
      <c r="N13" s="62"/>
      <c r="O13" s="62"/>
      <c r="P13" s="62"/>
      <c r="Q13" s="62"/>
      <c r="R13" s="62"/>
      <c r="S13" s="62"/>
      <c r="T13" s="62"/>
      <c r="U13" s="62"/>
      <c r="V13" s="62"/>
      <c r="W13" s="62"/>
      <c r="X13" s="62"/>
      <c r="Y13" s="62"/>
      <c r="Z13" s="65"/>
      <c r="AA13" s="65"/>
      <c r="AB13" s="65"/>
      <c r="AC13" s="65"/>
      <c r="AD13" s="65"/>
      <c r="AE13" s="62"/>
      <c r="AF13" s="62"/>
      <c r="AG13" s="62"/>
      <c r="AH13" s="62"/>
      <c r="AI13" s="62"/>
      <c r="AJ13" s="62"/>
      <c r="AK13" s="62"/>
      <c r="AL13" s="66"/>
      <c r="AM13" s="66"/>
      <c r="AN13" s="66"/>
      <c r="AO13" s="7"/>
      <c r="AR13" s="8"/>
      <c r="AU13" t="b">
        <v>0</v>
      </c>
    </row>
    <row r="14" spans="3:47" ht="24.95" customHeight="1" x14ac:dyDescent="0.15">
      <c r="C14" s="59"/>
      <c r="D14" s="60"/>
      <c r="E14" s="60"/>
      <c r="F14" s="60"/>
      <c r="G14" s="61"/>
      <c r="H14" s="55"/>
      <c r="I14" s="55"/>
      <c r="J14" s="55"/>
      <c r="K14" s="55"/>
      <c r="L14" s="55"/>
      <c r="M14" s="55"/>
      <c r="N14" s="62"/>
      <c r="O14" s="62"/>
      <c r="P14" s="62"/>
      <c r="Q14" s="62"/>
      <c r="R14" s="62"/>
      <c r="S14" s="62"/>
      <c r="T14" s="62"/>
      <c r="U14" s="62"/>
      <c r="V14" s="62"/>
      <c r="W14" s="62"/>
      <c r="X14" s="62"/>
      <c r="Y14" s="62"/>
      <c r="Z14" s="65"/>
      <c r="AA14" s="65"/>
      <c r="AB14" s="65"/>
      <c r="AC14" s="65"/>
      <c r="AD14" s="65"/>
      <c r="AE14" s="62"/>
      <c r="AF14" s="62"/>
      <c r="AG14" s="62"/>
      <c r="AH14" s="62"/>
      <c r="AI14" s="62"/>
      <c r="AJ14" s="62"/>
      <c r="AK14" s="62"/>
      <c r="AL14" s="66"/>
      <c r="AM14" s="66"/>
      <c r="AN14" s="66"/>
      <c r="AO14" s="7"/>
    </row>
    <row r="15" spans="3:47" ht="24.95" customHeight="1" x14ac:dyDescent="0.15">
      <c r="C15" s="59"/>
      <c r="D15" s="60"/>
      <c r="E15" s="60"/>
      <c r="F15" s="60"/>
      <c r="G15" s="67"/>
      <c r="H15" s="68"/>
      <c r="I15" s="68"/>
      <c r="J15" s="68"/>
      <c r="K15" s="68"/>
      <c r="L15" s="68"/>
      <c r="M15" s="68"/>
      <c r="N15" s="69"/>
      <c r="O15" s="69"/>
      <c r="P15" s="69"/>
      <c r="Q15" s="69"/>
      <c r="R15" s="69"/>
      <c r="S15" s="69"/>
      <c r="T15" s="69"/>
      <c r="U15" s="69"/>
      <c r="V15" s="69"/>
      <c r="W15" s="69"/>
      <c r="X15" s="69"/>
      <c r="Y15" s="69"/>
      <c r="Z15" s="65"/>
      <c r="AA15" s="65"/>
      <c r="AB15" s="65"/>
      <c r="AC15" s="65"/>
      <c r="AD15" s="65"/>
      <c r="AE15" s="70"/>
      <c r="AF15" s="70"/>
      <c r="AG15" s="70"/>
      <c r="AH15" s="70"/>
      <c r="AI15" s="70"/>
      <c r="AJ15" s="70"/>
      <c r="AK15" s="70"/>
      <c r="AL15" s="71"/>
      <c r="AM15" s="71"/>
      <c r="AN15" s="71"/>
      <c r="AO15" s="9"/>
      <c r="AQ15" s="10"/>
    </row>
    <row r="16" spans="3:47" ht="24.95" customHeight="1" x14ac:dyDescent="0.15">
      <c r="C16" s="59"/>
      <c r="D16" s="60"/>
      <c r="E16" s="60"/>
      <c r="F16" s="60"/>
      <c r="G16" s="67"/>
      <c r="H16" s="68"/>
      <c r="I16" s="68"/>
      <c r="J16" s="68"/>
      <c r="K16" s="68"/>
      <c r="L16" s="68"/>
      <c r="M16" s="68"/>
      <c r="N16" s="69"/>
      <c r="O16" s="69"/>
      <c r="P16" s="69"/>
      <c r="Q16" s="69"/>
      <c r="R16" s="69"/>
      <c r="S16" s="69"/>
      <c r="T16" s="69"/>
      <c r="U16" s="69"/>
      <c r="V16" s="69"/>
      <c r="W16" s="69"/>
      <c r="X16" s="69"/>
      <c r="Y16" s="69"/>
      <c r="Z16" s="65"/>
      <c r="AA16" s="65"/>
      <c r="AB16" s="65"/>
      <c r="AC16" s="65"/>
      <c r="AD16" s="65"/>
      <c r="AE16" s="63"/>
      <c r="AF16" s="63"/>
      <c r="AG16" s="63"/>
      <c r="AH16" s="63"/>
      <c r="AI16" s="63"/>
      <c r="AJ16" s="63"/>
      <c r="AK16" s="63"/>
      <c r="AL16" s="66"/>
      <c r="AM16" s="66"/>
      <c r="AN16" s="66"/>
      <c r="AO16" s="9"/>
      <c r="AQ16" s="10"/>
    </row>
    <row r="17" spans="3:47" ht="24.95" customHeight="1" x14ac:dyDescent="0.15">
      <c r="C17" s="59"/>
      <c r="D17" s="60"/>
      <c r="E17" s="60"/>
      <c r="F17" s="60"/>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11"/>
      <c r="AQ17" s="12"/>
    </row>
    <row r="18" spans="3:47" ht="24.95" customHeight="1" x14ac:dyDescent="0.15">
      <c r="C18" s="59"/>
      <c r="D18" s="60"/>
      <c r="E18" s="60"/>
      <c r="F18" s="60"/>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11"/>
      <c r="AQ18" s="12"/>
    </row>
    <row r="19" spans="3:47" ht="24.95" customHeight="1" x14ac:dyDescent="0.15">
      <c r="C19" s="59"/>
      <c r="D19" s="60"/>
      <c r="E19" s="60"/>
      <c r="F19" s="60"/>
      <c r="G19" s="64"/>
      <c r="H19" s="64"/>
      <c r="I19" s="64"/>
      <c r="J19" s="64"/>
      <c r="K19" s="64"/>
      <c r="L19" s="64"/>
      <c r="M19" s="64"/>
      <c r="N19" s="64"/>
      <c r="O19" s="64"/>
      <c r="P19" s="64"/>
      <c r="Q19" s="64"/>
      <c r="R19" s="64"/>
      <c r="S19" s="64"/>
      <c r="T19" s="64"/>
      <c r="U19" s="64"/>
      <c r="V19" s="64"/>
      <c r="W19" s="64"/>
      <c r="X19" s="64"/>
      <c r="Y19" s="64"/>
      <c r="Z19" s="64"/>
      <c r="AA19" s="64"/>
      <c r="AB19" s="64"/>
      <c r="AC19" s="64"/>
      <c r="AD19" s="64"/>
      <c r="AE19" s="72"/>
      <c r="AF19" s="72"/>
      <c r="AG19" s="72"/>
      <c r="AH19" s="72"/>
      <c r="AI19" s="72"/>
      <c r="AJ19" s="72"/>
      <c r="AK19" s="72"/>
      <c r="AL19" s="73"/>
      <c r="AM19" s="73"/>
      <c r="AN19" s="73"/>
      <c r="AO19" s="11"/>
      <c r="AR19" s="13"/>
    </row>
    <row r="20" spans="3:47" ht="24.95" customHeight="1" x14ac:dyDescent="0.15">
      <c r="C20" s="59"/>
      <c r="D20" s="60"/>
      <c r="E20" s="60"/>
      <c r="F20" s="60"/>
      <c r="G20" s="64"/>
      <c r="H20" s="64"/>
      <c r="I20" s="64"/>
      <c r="J20" s="64"/>
      <c r="K20" s="64"/>
      <c r="L20" s="64"/>
      <c r="M20" s="64"/>
      <c r="N20" s="64"/>
      <c r="O20" s="64"/>
      <c r="P20" s="64"/>
      <c r="Q20" s="64"/>
      <c r="R20" s="64"/>
      <c r="S20" s="64"/>
      <c r="T20" s="64"/>
      <c r="U20" s="64"/>
      <c r="V20" s="64"/>
      <c r="W20" s="64"/>
      <c r="X20" s="64"/>
      <c r="Y20" s="64"/>
      <c r="Z20" s="64"/>
      <c r="AA20" s="64"/>
      <c r="AB20" s="64"/>
      <c r="AC20" s="64"/>
      <c r="AD20" s="64"/>
      <c r="AE20" s="72"/>
      <c r="AF20" s="72"/>
      <c r="AG20" s="72"/>
      <c r="AH20" s="72"/>
      <c r="AI20" s="72"/>
      <c r="AJ20" s="72"/>
      <c r="AK20" s="72"/>
      <c r="AL20" s="73"/>
      <c r="AM20" s="73"/>
      <c r="AN20" s="73"/>
      <c r="AO20" s="11"/>
      <c r="AR20" s="13"/>
    </row>
    <row r="21" spans="3:47" ht="24.95" customHeight="1" x14ac:dyDescent="0.15">
      <c r="C21" s="59"/>
      <c r="D21" s="60"/>
      <c r="E21" s="60"/>
      <c r="F21" s="60"/>
      <c r="G21" s="64"/>
      <c r="H21" s="64"/>
      <c r="I21" s="64"/>
      <c r="J21" s="64"/>
      <c r="K21" s="64"/>
      <c r="L21" s="64"/>
      <c r="M21" s="64"/>
      <c r="N21" s="35"/>
      <c r="O21" s="35"/>
      <c r="P21" s="35"/>
      <c r="Q21" s="35"/>
      <c r="R21" s="35"/>
      <c r="S21" s="35"/>
      <c r="T21" s="35"/>
      <c r="U21" s="35"/>
      <c r="V21" s="35"/>
      <c r="W21" s="35"/>
      <c r="X21" s="35"/>
      <c r="Y21" s="35"/>
      <c r="Z21" s="64"/>
      <c r="AA21" s="64"/>
      <c r="AB21" s="64"/>
      <c r="AC21" s="64"/>
      <c r="AD21" s="64"/>
      <c r="AE21" s="72"/>
      <c r="AF21" s="72"/>
      <c r="AG21" s="72"/>
      <c r="AH21" s="72"/>
      <c r="AI21" s="72"/>
      <c r="AJ21" s="72"/>
      <c r="AK21" s="72"/>
      <c r="AL21" s="73"/>
      <c r="AM21" s="73"/>
      <c r="AN21" s="73"/>
      <c r="AO21" s="11"/>
      <c r="AR21" s="13"/>
    </row>
    <row r="22" spans="3:47" ht="24.95" customHeight="1" x14ac:dyDescent="0.15">
      <c r="C22" s="59"/>
      <c r="D22" s="60"/>
      <c r="E22" s="60"/>
      <c r="F22" s="60"/>
      <c r="G22" s="64"/>
      <c r="H22" s="64"/>
      <c r="I22" s="64"/>
      <c r="J22" s="64"/>
      <c r="K22" s="64"/>
      <c r="L22" s="64"/>
      <c r="M22" s="64"/>
      <c r="N22" s="64"/>
      <c r="O22" s="64"/>
      <c r="P22" s="64"/>
      <c r="Q22" s="64"/>
      <c r="R22" s="64"/>
      <c r="S22" s="64"/>
      <c r="T22" s="64"/>
      <c r="U22" s="64"/>
      <c r="V22" s="64"/>
      <c r="W22" s="64"/>
      <c r="X22" s="64"/>
      <c r="Y22" s="64"/>
      <c r="Z22" s="64"/>
      <c r="AA22" s="64"/>
      <c r="AB22" s="64"/>
      <c r="AC22" s="64"/>
      <c r="AD22" s="64"/>
      <c r="AE22" s="72"/>
      <c r="AF22" s="72"/>
      <c r="AG22" s="72"/>
      <c r="AH22" s="72"/>
      <c r="AI22" s="72"/>
      <c r="AJ22" s="72"/>
      <c r="AK22" s="72"/>
      <c r="AL22" s="73"/>
      <c r="AM22" s="73"/>
      <c r="AN22" s="73"/>
      <c r="AO22" s="11"/>
      <c r="AR22" s="13"/>
    </row>
    <row r="23" spans="3:47" ht="24.95" customHeight="1" x14ac:dyDescent="0.15">
      <c r="C23" s="59"/>
      <c r="D23" s="60"/>
      <c r="E23" s="60"/>
      <c r="F23" s="60"/>
      <c r="G23" s="64"/>
      <c r="H23" s="64"/>
      <c r="I23" s="64"/>
      <c r="J23" s="64"/>
      <c r="K23" s="64"/>
      <c r="L23" s="64"/>
      <c r="M23" s="64"/>
      <c r="N23" s="64"/>
      <c r="O23" s="64"/>
      <c r="P23" s="64"/>
      <c r="Q23" s="64"/>
      <c r="R23" s="64"/>
      <c r="S23" s="64"/>
      <c r="T23" s="64"/>
      <c r="U23" s="64"/>
      <c r="V23" s="64"/>
      <c r="W23" s="64"/>
      <c r="X23" s="64"/>
      <c r="Y23" s="64"/>
      <c r="Z23" s="64"/>
      <c r="AA23" s="64"/>
      <c r="AB23" s="64"/>
      <c r="AC23" s="64"/>
      <c r="AD23" s="64"/>
      <c r="AE23" s="72"/>
      <c r="AF23" s="72"/>
      <c r="AG23" s="72"/>
      <c r="AH23" s="72"/>
      <c r="AI23" s="72"/>
      <c r="AJ23" s="72"/>
      <c r="AK23" s="72"/>
      <c r="AL23" s="73"/>
      <c r="AM23" s="73"/>
      <c r="AN23" s="73"/>
      <c r="AO23" s="11"/>
      <c r="AR23" s="13"/>
    </row>
    <row r="24" spans="3:47" ht="24.95" customHeight="1" x14ac:dyDescent="0.15">
      <c r="C24" s="59"/>
      <c r="D24" s="60"/>
      <c r="E24" s="60"/>
      <c r="F24" s="60"/>
      <c r="G24" s="35"/>
      <c r="H24" s="35"/>
      <c r="I24" s="35"/>
      <c r="J24" s="35"/>
      <c r="K24" s="35"/>
      <c r="L24" s="35"/>
      <c r="M24" s="35"/>
      <c r="N24" s="35"/>
      <c r="O24" s="35"/>
      <c r="P24" s="35"/>
      <c r="Q24" s="35"/>
      <c r="R24" s="35"/>
      <c r="S24" s="35"/>
      <c r="T24" s="35"/>
      <c r="U24" s="35"/>
      <c r="V24" s="35"/>
      <c r="W24" s="35"/>
      <c r="X24" s="35"/>
      <c r="Y24" s="35"/>
      <c r="Z24" s="64"/>
      <c r="AA24" s="64"/>
      <c r="AB24" s="64"/>
      <c r="AC24" s="64"/>
      <c r="AD24" s="64"/>
      <c r="AE24" s="72"/>
      <c r="AF24" s="72"/>
      <c r="AG24" s="72"/>
      <c r="AH24" s="72"/>
      <c r="AI24" s="72"/>
      <c r="AJ24" s="72"/>
      <c r="AK24" s="72"/>
      <c r="AL24" s="73"/>
      <c r="AM24" s="73"/>
      <c r="AN24" s="73"/>
      <c r="AO24" s="11"/>
      <c r="AR24" s="13"/>
    </row>
    <row r="25" spans="3:47" ht="24.95" customHeight="1" x14ac:dyDescent="0.15">
      <c r="C25" s="59"/>
      <c r="D25" s="60"/>
      <c r="E25" s="60"/>
      <c r="F25" s="60"/>
      <c r="G25" s="64"/>
      <c r="H25" s="64"/>
      <c r="I25" s="64"/>
      <c r="J25" s="64"/>
      <c r="K25" s="64"/>
      <c r="L25" s="64"/>
      <c r="M25" s="64"/>
      <c r="N25" s="64"/>
      <c r="O25" s="64"/>
      <c r="P25" s="64"/>
      <c r="Q25" s="64"/>
      <c r="R25" s="64"/>
      <c r="S25" s="64"/>
      <c r="T25" s="64"/>
      <c r="U25" s="64"/>
      <c r="V25" s="64"/>
      <c r="W25" s="64"/>
      <c r="X25" s="64"/>
      <c r="Y25" s="64"/>
      <c r="Z25" s="74"/>
      <c r="AA25" s="74"/>
      <c r="AB25" s="74"/>
      <c r="AC25" s="74"/>
      <c r="AD25" s="74"/>
      <c r="AE25" s="73"/>
      <c r="AF25" s="73"/>
      <c r="AG25" s="73"/>
      <c r="AH25" s="73"/>
      <c r="AI25" s="73"/>
      <c r="AJ25" s="73"/>
      <c r="AK25" s="73"/>
      <c r="AL25" s="73"/>
      <c r="AM25" s="73"/>
      <c r="AN25" s="73"/>
      <c r="AO25" s="11"/>
      <c r="AR25" s="13"/>
    </row>
    <row r="26" spans="3:47" ht="24.95" customHeight="1" x14ac:dyDescent="0.15">
      <c r="C26" s="59"/>
      <c r="D26" s="60"/>
      <c r="E26" s="60"/>
      <c r="F26" s="60"/>
      <c r="G26" s="64"/>
      <c r="H26" s="64"/>
      <c r="I26" s="64"/>
      <c r="J26" s="64"/>
      <c r="K26" s="64"/>
      <c r="L26" s="64"/>
      <c r="M26" s="64"/>
      <c r="N26" s="64"/>
      <c r="O26" s="64"/>
      <c r="P26" s="64"/>
      <c r="Q26" s="64"/>
      <c r="R26" s="64"/>
      <c r="S26" s="64"/>
      <c r="T26" s="64"/>
      <c r="U26" s="64"/>
      <c r="V26" s="64"/>
      <c r="W26" s="64"/>
      <c r="X26" s="64"/>
      <c r="Y26" s="64"/>
      <c r="Z26" s="74"/>
      <c r="AA26" s="74"/>
      <c r="AB26" s="74"/>
      <c r="AC26" s="74"/>
      <c r="AD26" s="74"/>
      <c r="AE26" s="73"/>
      <c r="AF26" s="73"/>
      <c r="AG26" s="73"/>
      <c r="AH26" s="73"/>
      <c r="AI26" s="73"/>
      <c r="AJ26" s="73"/>
      <c r="AK26" s="73"/>
      <c r="AL26" s="73"/>
      <c r="AM26" s="73"/>
      <c r="AN26" s="73"/>
      <c r="AO26" s="11"/>
      <c r="AR26" s="13"/>
    </row>
    <row r="27" spans="3:47" ht="9.9499999999999993" customHeight="1" x14ac:dyDescent="0.15">
      <c r="C27" s="35"/>
      <c r="D27" s="40"/>
      <c r="E27" s="40"/>
      <c r="F27" s="40"/>
      <c r="G27" s="35"/>
      <c r="H27" s="41"/>
      <c r="I27" s="41"/>
      <c r="J27" s="41"/>
      <c r="K27" s="41"/>
      <c r="L27" s="41"/>
      <c r="M27" s="41"/>
      <c r="N27" s="41"/>
      <c r="O27" s="41"/>
      <c r="P27" s="41"/>
      <c r="Q27" s="41"/>
      <c r="R27" s="41"/>
      <c r="S27" s="41"/>
      <c r="T27" s="41"/>
      <c r="U27" s="35"/>
      <c r="V27" s="35"/>
      <c r="W27" s="35"/>
      <c r="X27" s="35"/>
      <c r="Y27" s="35"/>
      <c r="Z27" s="35"/>
      <c r="AA27" s="35"/>
      <c r="AB27" s="35"/>
      <c r="AC27" s="35"/>
      <c r="AD27" s="35"/>
      <c r="AE27" s="35"/>
      <c r="AF27" s="35"/>
      <c r="AG27" s="35"/>
      <c r="AH27" s="35"/>
      <c r="AI27" s="35"/>
      <c r="AJ27" s="35"/>
      <c r="AK27" s="35"/>
      <c r="AL27" s="35"/>
      <c r="AM27" s="35"/>
      <c r="AN27" s="35"/>
      <c r="AR27" s="13"/>
    </row>
    <row r="28" spans="3:47" ht="20.100000000000001" customHeight="1" x14ac:dyDescent="0.15">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15"/>
    </row>
    <row r="29" spans="3:47" ht="20.100000000000001" customHeight="1" x14ac:dyDescent="0.15">
      <c r="C29" s="76"/>
      <c r="D29" s="67"/>
      <c r="E29" s="67"/>
      <c r="F29" s="67"/>
      <c r="G29" s="67"/>
      <c r="H29" s="67"/>
      <c r="I29" s="67"/>
      <c r="J29" s="67"/>
      <c r="K29" s="67"/>
      <c r="L29" s="67"/>
      <c r="M29" s="67"/>
      <c r="N29" s="67"/>
      <c r="O29" s="67"/>
      <c r="P29" s="67"/>
      <c r="Q29" s="67"/>
      <c r="R29" s="67"/>
      <c r="S29" s="67"/>
      <c r="T29" s="67"/>
      <c r="U29" s="61"/>
      <c r="V29" s="61"/>
      <c r="W29" s="61"/>
      <c r="X29" s="61"/>
      <c r="Y29" s="61"/>
      <c r="Z29" s="61"/>
      <c r="AA29" s="61"/>
      <c r="AB29" s="61"/>
      <c r="AC29" s="61"/>
      <c r="AD29" s="61"/>
      <c r="AE29" s="61"/>
      <c r="AF29" s="61"/>
      <c r="AG29" s="61"/>
      <c r="AH29" s="61"/>
      <c r="AI29" s="42"/>
      <c r="AJ29" s="42"/>
      <c r="AK29" s="42"/>
      <c r="AL29" s="42"/>
      <c r="AM29" s="42"/>
      <c r="AN29" s="42"/>
      <c r="AO29" s="15"/>
    </row>
    <row r="30" spans="3:47" ht="20.100000000000001" customHeight="1" x14ac:dyDescent="0.15">
      <c r="C30" s="51"/>
      <c r="D30" s="67"/>
      <c r="E30" s="67"/>
      <c r="F30" s="67"/>
      <c r="G30" s="67"/>
      <c r="H30" s="67"/>
      <c r="I30" s="67"/>
      <c r="J30" s="67"/>
      <c r="K30" s="67"/>
      <c r="L30" s="67"/>
      <c r="M30" s="67"/>
      <c r="N30" s="67"/>
      <c r="O30" s="67"/>
      <c r="P30" s="67"/>
      <c r="Q30" s="67"/>
      <c r="R30" s="67"/>
      <c r="S30" s="67"/>
      <c r="T30" s="67"/>
      <c r="U30" s="61"/>
      <c r="V30" s="61"/>
      <c r="W30" s="61"/>
      <c r="X30" s="61"/>
      <c r="Y30" s="61"/>
      <c r="Z30" s="61"/>
      <c r="AA30" s="61"/>
      <c r="AB30" s="61"/>
      <c r="AC30" s="61"/>
      <c r="AD30" s="61"/>
      <c r="AE30" s="61"/>
      <c r="AF30" s="61"/>
      <c r="AG30" s="61"/>
      <c r="AH30" s="61"/>
      <c r="AI30" s="42"/>
      <c r="AJ30" s="42"/>
      <c r="AK30" s="42"/>
      <c r="AL30" s="42"/>
      <c r="AM30" s="42"/>
      <c r="AN30" s="42"/>
      <c r="AO30" s="15"/>
    </row>
    <row r="31" spans="3:47" ht="20.100000000000001" customHeight="1" x14ac:dyDescent="0.15">
      <c r="C31" s="51"/>
      <c r="D31" s="67"/>
      <c r="E31" s="67"/>
      <c r="F31" s="67"/>
      <c r="G31" s="67"/>
      <c r="H31" s="67"/>
      <c r="I31" s="67"/>
      <c r="J31" s="67"/>
      <c r="K31" s="67"/>
      <c r="L31" s="67"/>
      <c r="M31" s="67"/>
      <c r="N31" s="67"/>
      <c r="O31" s="67"/>
      <c r="P31" s="67"/>
      <c r="Q31" s="67"/>
      <c r="R31" s="67"/>
      <c r="S31" s="67"/>
      <c r="T31" s="67"/>
      <c r="U31" s="61"/>
      <c r="V31" s="61"/>
      <c r="W31" s="61"/>
      <c r="X31" s="61"/>
      <c r="Y31" s="61"/>
      <c r="Z31" s="61"/>
      <c r="AA31" s="61"/>
      <c r="AB31" s="61"/>
      <c r="AC31" s="61"/>
      <c r="AD31" s="61"/>
      <c r="AE31" s="61"/>
      <c r="AF31" s="61"/>
      <c r="AG31" s="61"/>
      <c r="AH31" s="61"/>
      <c r="AI31" s="42"/>
      <c r="AJ31" s="42"/>
      <c r="AK31" s="42"/>
      <c r="AL31" s="42"/>
      <c r="AM31" s="42"/>
      <c r="AN31" s="42"/>
      <c r="AO31" s="15"/>
      <c r="AU31">
        <v>0</v>
      </c>
    </row>
    <row r="32" spans="3:47" ht="20.100000000000001" customHeight="1" x14ac:dyDescent="0.15">
      <c r="C32" s="51"/>
      <c r="D32" s="77"/>
      <c r="E32" s="77"/>
      <c r="F32" s="77"/>
      <c r="G32" s="67"/>
      <c r="H32" s="67"/>
      <c r="I32" s="67"/>
      <c r="J32" s="67"/>
      <c r="K32" s="67"/>
      <c r="L32" s="67"/>
      <c r="M32" s="67"/>
      <c r="N32" s="67"/>
      <c r="O32" s="67"/>
      <c r="P32" s="67"/>
      <c r="Q32" s="67"/>
      <c r="R32" s="67"/>
      <c r="S32" s="67"/>
      <c r="T32" s="67"/>
      <c r="U32" s="78"/>
      <c r="V32" s="78"/>
      <c r="W32" s="78"/>
      <c r="X32" s="78"/>
      <c r="Y32" s="78"/>
      <c r="Z32" s="78"/>
      <c r="AA32" s="78"/>
      <c r="AB32" s="78"/>
      <c r="AC32" s="78"/>
      <c r="AD32" s="78"/>
      <c r="AE32" s="78"/>
      <c r="AF32" s="78"/>
      <c r="AG32" s="78"/>
      <c r="AH32" s="78"/>
      <c r="AI32" s="78"/>
      <c r="AJ32" s="78"/>
      <c r="AK32" s="78"/>
      <c r="AL32" s="78"/>
      <c r="AM32" s="78"/>
      <c r="AN32" s="78"/>
      <c r="AO32" s="16"/>
    </row>
    <row r="33" spans="3:44" ht="20.100000000000001" customHeight="1" x14ac:dyDescent="0.15">
      <c r="C33" s="51"/>
      <c r="D33" s="77"/>
      <c r="E33" s="77"/>
      <c r="F33" s="77"/>
      <c r="G33" s="67"/>
      <c r="H33" s="67"/>
      <c r="I33" s="67"/>
      <c r="J33" s="67"/>
      <c r="K33" s="67"/>
      <c r="L33" s="67"/>
      <c r="M33" s="67"/>
      <c r="N33" s="67"/>
      <c r="O33" s="67"/>
      <c r="P33" s="67"/>
      <c r="Q33" s="67"/>
      <c r="R33" s="67"/>
      <c r="S33" s="67"/>
      <c r="T33" s="67"/>
      <c r="U33" s="79"/>
      <c r="V33" s="79"/>
      <c r="W33" s="79"/>
      <c r="X33" s="79"/>
      <c r="Y33" s="79"/>
      <c r="Z33" s="79"/>
      <c r="AA33" s="79"/>
      <c r="AB33" s="79"/>
      <c r="AC33" s="79"/>
      <c r="AD33" s="79"/>
      <c r="AE33" s="62"/>
      <c r="AF33" s="62"/>
      <c r="AG33" s="62"/>
      <c r="AH33" s="62"/>
      <c r="AI33" s="62"/>
      <c r="AJ33" s="62"/>
      <c r="AK33" s="62"/>
      <c r="AL33" s="62"/>
      <c r="AM33" s="62"/>
      <c r="AN33" s="62"/>
      <c r="AO33" s="16"/>
    </row>
    <row r="34" spans="3:44" ht="20.100000000000001" customHeight="1" x14ac:dyDescent="0.15">
      <c r="C34" s="51"/>
      <c r="D34" s="77"/>
      <c r="E34" s="77"/>
      <c r="F34" s="77"/>
      <c r="G34" s="67"/>
      <c r="H34" s="67"/>
      <c r="I34" s="67"/>
      <c r="J34" s="67"/>
      <c r="K34" s="67"/>
      <c r="L34" s="67"/>
      <c r="M34" s="67"/>
      <c r="N34" s="67"/>
      <c r="O34" s="67"/>
      <c r="P34" s="67"/>
      <c r="Q34" s="67"/>
      <c r="R34" s="67"/>
      <c r="S34" s="67"/>
      <c r="T34" s="67"/>
      <c r="U34" s="79"/>
      <c r="V34" s="79"/>
      <c r="W34" s="79"/>
      <c r="X34" s="79"/>
      <c r="Y34" s="79"/>
      <c r="Z34" s="79"/>
      <c r="AA34" s="79"/>
      <c r="AB34" s="79"/>
      <c r="AC34" s="79"/>
      <c r="AD34" s="79"/>
      <c r="AE34" s="62"/>
      <c r="AF34" s="62"/>
      <c r="AG34" s="62"/>
      <c r="AH34" s="62"/>
      <c r="AI34" s="62"/>
      <c r="AJ34" s="62"/>
      <c r="AK34" s="62"/>
      <c r="AL34" s="62"/>
      <c r="AM34" s="62"/>
      <c r="AN34" s="62"/>
      <c r="AO34" s="16"/>
    </row>
    <row r="35" spans="3:44" ht="20.100000000000001" customHeight="1" x14ac:dyDescent="0.15">
      <c r="C35" s="51"/>
      <c r="D35" s="77"/>
      <c r="E35" s="77"/>
      <c r="F35" s="77"/>
      <c r="G35" s="67"/>
      <c r="H35" s="67"/>
      <c r="I35" s="67"/>
      <c r="J35" s="67"/>
      <c r="K35" s="67"/>
      <c r="L35" s="67"/>
      <c r="M35" s="67"/>
      <c r="N35" s="67"/>
      <c r="O35" s="67"/>
      <c r="P35" s="67"/>
      <c r="Q35" s="67"/>
      <c r="R35" s="67"/>
      <c r="S35" s="67"/>
      <c r="T35" s="67"/>
      <c r="U35" s="78"/>
      <c r="V35" s="78"/>
      <c r="W35" s="78"/>
      <c r="X35" s="78"/>
      <c r="Y35" s="78"/>
      <c r="Z35" s="78"/>
      <c r="AA35" s="78"/>
      <c r="AB35" s="78"/>
      <c r="AC35" s="78"/>
      <c r="AD35" s="78"/>
      <c r="AE35" s="78"/>
      <c r="AF35" s="78"/>
      <c r="AG35" s="78"/>
      <c r="AH35" s="78"/>
      <c r="AI35" s="78"/>
      <c r="AJ35" s="78"/>
      <c r="AK35" s="78"/>
      <c r="AL35" s="78"/>
      <c r="AM35" s="78"/>
      <c r="AN35" s="78"/>
      <c r="AO35" s="16"/>
    </row>
    <row r="36" spans="3:44" ht="20.100000000000001" customHeight="1" x14ac:dyDescent="0.15">
      <c r="C36" s="51"/>
      <c r="D36" s="77"/>
      <c r="E36" s="77"/>
      <c r="F36" s="77"/>
      <c r="G36" s="67"/>
      <c r="H36" s="67"/>
      <c r="I36" s="67"/>
      <c r="J36" s="67"/>
      <c r="K36" s="67"/>
      <c r="L36" s="67"/>
      <c r="M36" s="67"/>
      <c r="N36" s="67"/>
      <c r="O36" s="67"/>
      <c r="P36" s="67"/>
      <c r="Q36" s="67"/>
      <c r="R36" s="67"/>
      <c r="S36" s="67"/>
      <c r="T36" s="67"/>
      <c r="U36" s="79"/>
      <c r="V36" s="79"/>
      <c r="W36" s="79"/>
      <c r="X36" s="79"/>
      <c r="Y36" s="79"/>
      <c r="Z36" s="79"/>
      <c r="AA36" s="79"/>
      <c r="AB36" s="79"/>
      <c r="AC36" s="79"/>
      <c r="AD36" s="79"/>
      <c r="AE36" s="62"/>
      <c r="AF36" s="62"/>
      <c r="AG36" s="62"/>
      <c r="AH36" s="62"/>
      <c r="AI36" s="62"/>
      <c r="AJ36" s="62"/>
      <c r="AK36" s="62"/>
      <c r="AL36" s="62"/>
      <c r="AM36" s="62"/>
      <c r="AN36" s="62"/>
      <c r="AO36" s="16"/>
    </row>
    <row r="37" spans="3:44" ht="20.100000000000001" customHeight="1" x14ac:dyDescent="0.15">
      <c r="C37" s="51"/>
      <c r="D37" s="77"/>
      <c r="E37" s="77"/>
      <c r="F37" s="77"/>
      <c r="G37" s="67"/>
      <c r="H37" s="67"/>
      <c r="I37" s="67"/>
      <c r="J37" s="67"/>
      <c r="K37" s="67"/>
      <c r="L37" s="67"/>
      <c r="M37" s="67"/>
      <c r="N37" s="67"/>
      <c r="O37" s="67"/>
      <c r="P37" s="67"/>
      <c r="Q37" s="67"/>
      <c r="R37" s="67"/>
      <c r="S37" s="67"/>
      <c r="T37" s="67"/>
      <c r="U37" s="79"/>
      <c r="V37" s="79"/>
      <c r="W37" s="79"/>
      <c r="X37" s="79"/>
      <c r="Y37" s="79"/>
      <c r="Z37" s="79"/>
      <c r="AA37" s="79"/>
      <c r="AB37" s="79"/>
      <c r="AC37" s="79"/>
      <c r="AD37" s="79"/>
      <c r="AE37" s="62"/>
      <c r="AF37" s="62"/>
      <c r="AG37" s="62"/>
      <c r="AH37" s="62"/>
      <c r="AI37" s="62"/>
      <c r="AJ37" s="62"/>
      <c r="AK37" s="62"/>
      <c r="AL37" s="62"/>
      <c r="AM37" s="62"/>
      <c r="AN37" s="62"/>
      <c r="AO37" s="16"/>
    </row>
    <row r="38" spans="3:44" ht="22.5" customHeight="1" x14ac:dyDescent="0.15">
      <c r="C38" s="51"/>
      <c r="D38" s="77"/>
      <c r="E38" s="77"/>
      <c r="F38" s="77"/>
      <c r="G38" s="67"/>
      <c r="H38" s="64"/>
      <c r="I38" s="64"/>
      <c r="J38" s="64"/>
      <c r="K38" s="64"/>
      <c r="L38" s="64"/>
      <c r="M38" s="64"/>
      <c r="N38" s="67"/>
      <c r="O38" s="67"/>
      <c r="P38" s="67"/>
      <c r="Q38" s="67"/>
      <c r="R38" s="67"/>
      <c r="S38" s="67"/>
      <c r="T38" s="67"/>
      <c r="U38" s="67"/>
      <c r="V38" s="67"/>
      <c r="W38" s="67"/>
      <c r="X38" s="67"/>
      <c r="Y38" s="67"/>
      <c r="Z38" s="67"/>
      <c r="AA38" s="67"/>
      <c r="AB38" s="67"/>
      <c r="AC38" s="67"/>
      <c r="AD38" s="67"/>
      <c r="AE38" s="67"/>
      <c r="AF38" s="67"/>
      <c r="AG38" s="67"/>
      <c r="AH38" s="67"/>
      <c r="AI38" s="62"/>
      <c r="AJ38" s="62"/>
      <c r="AK38" s="62"/>
      <c r="AL38" s="62"/>
      <c r="AM38" s="67"/>
      <c r="AN38" s="67"/>
      <c r="AO38" s="16"/>
    </row>
    <row r="39" spans="3:44" ht="22.5" customHeight="1" x14ac:dyDescent="0.15">
      <c r="C39" s="51"/>
      <c r="D39" s="77"/>
      <c r="E39" s="77"/>
      <c r="F39" s="77"/>
      <c r="G39" s="64"/>
      <c r="H39" s="64"/>
      <c r="I39" s="64"/>
      <c r="J39" s="64"/>
      <c r="K39" s="64"/>
      <c r="L39" s="64"/>
      <c r="M39" s="64"/>
      <c r="N39" s="67"/>
      <c r="O39" s="67"/>
      <c r="P39" s="67"/>
      <c r="Q39" s="67"/>
      <c r="R39" s="67"/>
      <c r="S39" s="67"/>
      <c r="T39" s="67"/>
      <c r="U39" s="67"/>
      <c r="V39" s="67"/>
      <c r="W39" s="67"/>
      <c r="X39" s="67"/>
      <c r="Y39" s="67"/>
      <c r="Z39" s="67"/>
      <c r="AA39" s="67"/>
      <c r="AB39" s="67"/>
      <c r="AC39" s="67"/>
      <c r="AD39" s="67"/>
      <c r="AE39" s="67"/>
      <c r="AF39" s="67"/>
      <c r="AG39" s="67"/>
      <c r="AH39" s="67"/>
      <c r="AI39" s="62"/>
      <c r="AJ39" s="62"/>
      <c r="AK39" s="62"/>
      <c r="AL39" s="62"/>
      <c r="AM39" s="67"/>
      <c r="AN39" s="67"/>
      <c r="AO39" s="16"/>
    </row>
    <row r="40" spans="3:44" ht="24.95" customHeight="1" x14ac:dyDescent="0.15">
      <c r="C40" s="51"/>
      <c r="D40" s="77"/>
      <c r="E40" s="77"/>
      <c r="F40" s="77"/>
      <c r="G40" s="67"/>
      <c r="H40" s="64"/>
      <c r="I40" s="64"/>
      <c r="J40" s="64"/>
      <c r="K40" s="64"/>
      <c r="L40" s="64"/>
      <c r="M40" s="64"/>
      <c r="N40" s="80"/>
      <c r="O40" s="67"/>
      <c r="P40" s="67"/>
      <c r="Q40" s="67"/>
      <c r="R40" s="67"/>
      <c r="S40" s="67"/>
      <c r="T40" s="67"/>
      <c r="U40" s="67"/>
      <c r="V40" s="67"/>
      <c r="W40" s="67"/>
      <c r="X40" s="67"/>
      <c r="Y40" s="67"/>
      <c r="Z40" s="67"/>
      <c r="AA40" s="67"/>
      <c r="AB40" s="67"/>
      <c r="AC40" s="67"/>
      <c r="AD40" s="67"/>
      <c r="AE40" s="67"/>
      <c r="AF40" s="67"/>
      <c r="AG40" s="67"/>
      <c r="AH40" s="67"/>
      <c r="AI40" s="81"/>
      <c r="AJ40" s="82"/>
      <c r="AK40" s="82"/>
      <c r="AL40" s="82"/>
      <c r="AM40" s="82"/>
      <c r="AN40" s="82"/>
      <c r="AO40" s="16"/>
      <c r="AR40" s="17"/>
    </row>
    <row r="41" spans="3:44" ht="45" customHeight="1" x14ac:dyDescent="0.15">
      <c r="C41" s="51"/>
      <c r="D41" s="77"/>
      <c r="E41" s="77"/>
      <c r="F41" s="77"/>
      <c r="G41" s="64"/>
      <c r="H41" s="64"/>
      <c r="I41" s="64"/>
      <c r="J41" s="64"/>
      <c r="K41" s="64"/>
      <c r="L41" s="64"/>
      <c r="M41" s="64"/>
      <c r="N41" s="80"/>
      <c r="O41" s="67"/>
      <c r="P41" s="67"/>
      <c r="Q41" s="67"/>
      <c r="R41" s="67"/>
      <c r="S41" s="67"/>
      <c r="T41" s="67"/>
      <c r="U41" s="67"/>
      <c r="V41" s="67"/>
      <c r="W41" s="67"/>
      <c r="X41" s="67"/>
      <c r="Y41" s="67"/>
      <c r="Z41" s="67"/>
      <c r="AA41" s="67"/>
      <c r="AB41" s="67"/>
      <c r="AC41" s="67"/>
      <c r="AD41" s="67"/>
      <c r="AE41" s="67"/>
      <c r="AF41" s="67"/>
      <c r="AG41" s="67"/>
      <c r="AH41" s="67"/>
      <c r="AI41" s="83"/>
      <c r="AJ41" s="83"/>
      <c r="AK41" s="83"/>
      <c r="AL41" s="83"/>
      <c r="AM41" s="67"/>
      <c r="AN41" s="67"/>
      <c r="AO41" s="16"/>
      <c r="AQ41" s="18"/>
    </row>
    <row r="42" spans="3:44" ht="24.95" customHeight="1" x14ac:dyDescent="0.15">
      <c r="C42" s="51"/>
      <c r="D42" s="77"/>
      <c r="E42" s="77"/>
      <c r="F42" s="77"/>
      <c r="G42" s="67"/>
      <c r="H42" s="67"/>
      <c r="I42" s="67"/>
      <c r="J42" s="67"/>
      <c r="K42" s="67"/>
      <c r="L42" s="67"/>
      <c r="M42" s="67"/>
      <c r="N42" s="43"/>
      <c r="O42" s="67"/>
      <c r="P42" s="67"/>
      <c r="Q42" s="67"/>
      <c r="R42" s="67"/>
      <c r="S42" s="67"/>
      <c r="T42" s="67"/>
      <c r="U42" s="67"/>
      <c r="V42" s="67"/>
      <c r="W42" s="67"/>
      <c r="X42" s="67"/>
      <c r="Y42" s="67"/>
      <c r="Z42" s="67"/>
      <c r="AA42" s="67"/>
      <c r="AB42" s="67"/>
      <c r="AC42" s="67"/>
      <c r="AD42" s="67"/>
      <c r="AE42" s="67"/>
      <c r="AF42" s="67"/>
      <c r="AG42" s="67"/>
      <c r="AH42" s="67"/>
      <c r="AI42" s="81"/>
      <c r="AJ42" s="81"/>
      <c r="AK42" s="81"/>
      <c r="AL42" s="81"/>
      <c r="AM42" s="81"/>
      <c r="AN42" s="81"/>
      <c r="AO42" s="16"/>
    </row>
    <row r="43" spans="3:44" ht="45" customHeight="1" x14ac:dyDescent="0.15">
      <c r="C43" s="51"/>
      <c r="D43" s="77"/>
      <c r="E43" s="77"/>
      <c r="F43" s="77"/>
      <c r="G43" s="67"/>
      <c r="H43" s="67"/>
      <c r="I43" s="67"/>
      <c r="J43" s="67"/>
      <c r="K43" s="67"/>
      <c r="L43" s="67"/>
      <c r="M43" s="67"/>
      <c r="N43" s="43"/>
      <c r="O43" s="67"/>
      <c r="P43" s="67"/>
      <c r="Q43" s="67"/>
      <c r="R43" s="67"/>
      <c r="S43" s="67"/>
      <c r="T43" s="67"/>
      <c r="U43" s="67"/>
      <c r="V43" s="67"/>
      <c r="W43" s="67"/>
      <c r="X43" s="67"/>
      <c r="Y43" s="67"/>
      <c r="Z43" s="67"/>
      <c r="AA43" s="67"/>
      <c r="AB43" s="67"/>
      <c r="AC43" s="67"/>
      <c r="AD43" s="67"/>
      <c r="AE43" s="67"/>
      <c r="AF43" s="67"/>
      <c r="AG43" s="67"/>
      <c r="AH43" s="67"/>
      <c r="AI43" s="84"/>
      <c r="AJ43" s="84"/>
      <c r="AK43" s="84"/>
      <c r="AL43" s="84"/>
      <c r="AM43" s="67"/>
      <c r="AN43" s="67"/>
      <c r="AO43" s="16"/>
    </row>
    <row r="44" spans="3:44" ht="36.950000000000003" customHeight="1" x14ac:dyDescent="0.15">
      <c r="C44" s="51"/>
      <c r="D44" s="85"/>
      <c r="E44" s="85"/>
      <c r="F44" s="85"/>
      <c r="G44" s="85"/>
      <c r="H44" s="85"/>
      <c r="I44" s="67"/>
      <c r="J44" s="67"/>
      <c r="K44" s="67"/>
      <c r="L44" s="67"/>
      <c r="M44" s="67"/>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19"/>
    </row>
    <row r="45" spans="3:44" ht="36.950000000000003" customHeight="1" x14ac:dyDescent="0.15">
      <c r="C45" s="51"/>
      <c r="D45" s="85"/>
      <c r="E45" s="85"/>
      <c r="F45" s="85"/>
      <c r="G45" s="85"/>
      <c r="H45" s="85"/>
      <c r="I45" s="67"/>
      <c r="J45" s="67"/>
      <c r="K45" s="67"/>
      <c r="L45" s="67"/>
      <c r="M45" s="67"/>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19"/>
    </row>
    <row r="46" spans="3:44" ht="36.950000000000003" customHeight="1" x14ac:dyDescent="0.15">
      <c r="C46" s="51"/>
      <c r="D46" s="85"/>
      <c r="E46" s="85"/>
      <c r="F46" s="85"/>
      <c r="G46" s="85"/>
      <c r="H46" s="85"/>
      <c r="I46" s="67"/>
      <c r="J46" s="67"/>
      <c r="K46" s="67"/>
      <c r="L46" s="67"/>
      <c r="M46" s="67"/>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86"/>
      <c r="AM46" s="86"/>
      <c r="AN46" s="86"/>
      <c r="AO46" s="19"/>
    </row>
    <row r="47" spans="3:44" ht="27.95" customHeight="1" x14ac:dyDescent="0.15">
      <c r="C47" s="51"/>
      <c r="D47" s="85"/>
      <c r="E47" s="85"/>
      <c r="F47" s="85"/>
      <c r="G47" s="85"/>
      <c r="H47" s="85"/>
      <c r="I47" s="67"/>
      <c r="J47" s="67"/>
      <c r="K47" s="67"/>
      <c r="L47" s="67"/>
      <c r="M47" s="67"/>
      <c r="N47" s="86"/>
      <c r="O47" s="86"/>
      <c r="P47" s="86"/>
      <c r="Q47" s="86"/>
      <c r="R47" s="86"/>
      <c r="S47" s="86"/>
      <c r="T47" s="86"/>
      <c r="U47" s="86"/>
      <c r="V47" s="86"/>
      <c r="W47" s="86"/>
      <c r="X47" s="86"/>
      <c r="Y47" s="86"/>
      <c r="Z47" s="86"/>
      <c r="AA47" s="86"/>
      <c r="AB47" s="86"/>
      <c r="AC47" s="86"/>
      <c r="AD47" s="86"/>
      <c r="AE47" s="86"/>
      <c r="AF47" s="86"/>
      <c r="AG47" s="86"/>
      <c r="AH47" s="86"/>
      <c r="AI47" s="86"/>
      <c r="AJ47" s="86"/>
      <c r="AK47" s="86"/>
      <c r="AL47" s="86"/>
      <c r="AM47" s="86"/>
      <c r="AN47" s="86"/>
      <c r="AO47" s="19"/>
    </row>
    <row r="48" spans="3:44" ht="27.95" customHeight="1" x14ac:dyDescent="0.15">
      <c r="C48" s="51"/>
      <c r="D48" s="85"/>
      <c r="E48" s="85"/>
      <c r="F48" s="85"/>
      <c r="G48" s="85"/>
      <c r="H48" s="85"/>
      <c r="I48" s="67"/>
      <c r="J48" s="67"/>
      <c r="K48" s="67"/>
      <c r="L48" s="67"/>
      <c r="M48" s="67"/>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19"/>
    </row>
    <row r="49" spans="2:50" ht="27.95" customHeight="1" x14ac:dyDescent="0.15">
      <c r="C49" s="51"/>
      <c r="D49" s="85"/>
      <c r="E49" s="85"/>
      <c r="F49" s="85"/>
      <c r="G49" s="85"/>
      <c r="H49" s="85"/>
      <c r="I49" s="67"/>
      <c r="J49" s="67"/>
      <c r="K49" s="67"/>
      <c r="L49" s="67"/>
      <c r="M49" s="67"/>
      <c r="N49" s="86"/>
      <c r="O49" s="86"/>
      <c r="P49" s="86"/>
      <c r="Q49" s="86"/>
      <c r="R49" s="86"/>
      <c r="S49" s="86"/>
      <c r="T49" s="86"/>
      <c r="U49" s="86"/>
      <c r="V49" s="86"/>
      <c r="W49" s="86"/>
      <c r="X49" s="86"/>
      <c r="Y49" s="86"/>
      <c r="Z49" s="86"/>
      <c r="AA49" s="86"/>
      <c r="AB49" s="86"/>
      <c r="AC49" s="86"/>
      <c r="AD49" s="86"/>
      <c r="AE49" s="86"/>
      <c r="AF49" s="86"/>
      <c r="AG49" s="86"/>
      <c r="AH49" s="86"/>
      <c r="AI49" s="86"/>
      <c r="AJ49" s="86"/>
      <c r="AK49" s="86"/>
      <c r="AL49" s="86"/>
      <c r="AM49" s="86"/>
      <c r="AN49" s="86"/>
      <c r="AO49" s="19"/>
    </row>
    <row r="50" spans="2:50" s="6" customFormat="1" ht="27.95" customHeight="1" x14ac:dyDescent="0.15">
      <c r="B50"/>
      <c r="C50" s="51"/>
      <c r="D50" s="85"/>
      <c r="E50" s="85"/>
      <c r="F50" s="85"/>
      <c r="G50" s="85"/>
      <c r="H50" s="85"/>
      <c r="I50" s="67"/>
      <c r="J50" s="67"/>
      <c r="K50" s="67"/>
      <c r="L50" s="67"/>
      <c r="M50" s="67"/>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86"/>
      <c r="AM50" s="86"/>
      <c r="AN50" s="86"/>
      <c r="AO50" s="19"/>
      <c r="AR50"/>
      <c r="AS50"/>
      <c r="AT50"/>
      <c r="AU50"/>
      <c r="AV50"/>
      <c r="AW50"/>
      <c r="AX50"/>
    </row>
    <row r="51" spans="2:50" s="6" customFormat="1" ht="18" customHeight="1" x14ac:dyDescent="0.15">
      <c r="B51"/>
      <c r="C51" s="51"/>
      <c r="D51" s="85"/>
      <c r="E51" s="85"/>
      <c r="F51" s="85"/>
      <c r="G51" s="67"/>
      <c r="H51" s="67"/>
      <c r="I51" s="67"/>
      <c r="J51" s="67"/>
      <c r="K51" s="67"/>
      <c r="L51" s="67"/>
      <c r="M51" s="67"/>
      <c r="N51" s="86"/>
      <c r="O51" s="86"/>
      <c r="P51" s="86"/>
      <c r="Q51" s="86"/>
      <c r="R51" s="86"/>
      <c r="S51" s="86"/>
      <c r="T51" s="86"/>
      <c r="U51" s="86"/>
      <c r="V51" s="86"/>
      <c r="W51" s="86"/>
      <c r="X51" s="86"/>
      <c r="Y51" s="86"/>
      <c r="Z51" s="86"/>
      <c r="AA51" s="86"/>
      <c r="AB51" s="86"/>
      <c r="AC51" s="86"/>
      <c r="AD51" s="86"/>
      <c r="AE51" s="86"/>
      <c r="AF51" s="86"/>
      <c r="AG51" s="86"/>
      <c r="AH51" s="86"/>
      <c r="AI51" s="86"/>
      <c r="AJ51" s="86"/>
      <c r="AK51" s="86"/>
      <c r="AL51" s="86"/>
      <c r="AM51" s="86"/>
      <c r="AN51" s="86"/>
      <c r="AO51" s="19"/>
      <c r="AR51"/>
      <c r="AS51"/>
      <c r="AT51"/>
      <c r="AU51"/>
      <c r="AV51"/>
      <c r="AW51"/>
      <c r="AX51"/>
    </row>
    <row r="52" spans="2:50" s="6" customFormat="1" ht="18" customHeight="1" x14ac:dyDescent="0.15">
      <c r="B52"/>
      <c r="C52" s="51"/>
      <c r="D52" s="85"/>
      <c r="E52" s="85"/>
      <c r="F52" s="85"/>
      <c r="G52" s="67"/>
      <c r="H52" s="67"/>
      <c r="I52" s="67"/>
      <c r="J52" s="67"/>
      <c r="K52" s="67"/>
      <c r="L52" s="67"/>
      <c r="M52" s="67"/>
      <c r="N52" s="86"/>
      <c r="O52" s="86"/>
      <c r="P52" s="86"/>
      <c r="Q52" s="86"/>
      <c r="R52" s="86"/>
      <c r="S52" s="86"/>
      <c r="T52" s="86"/>
      <c r="U52" s="86"/>
      <c r="V52" s="86"/>
      <c r="W52" s="86"/>
      <c r="X52" s="86"/>
      <c r="Y52" s="86"/>
      <c r="Z52" s="86"/>
      <c r="AA52" s="86"/>
      <c r="AB52" s="86"/>
      <c r="AC52" s="86"/>
      <c r="AD52" s="86"/>
      <c r="AE52" s="86"/>
      <c r="AF52" s="86"/>
      <c r="AG52" s="86"/>
      <c r="AH52" s="86"/>
      <c r="AI52" s="86"/>
      <c r="AJ52" s="86"/>
      <c r="AK52" s="86"/>
      <c r="AL52" s="86"/>
      <c r="AM52" s="86"/>
      <c r="AN52" s="86"/>
      <c r="AO52" s="19"/>
      <c r="AR52"/>
      <c r="AS52"/>
      <c r="AT52"/>
      <c r="AU52"/>
      <c r="AV52"/>
      <c r="AW52"/>
      <c r="AX52"/>
    </row>
    <row r="53" spans="2:50" s="6" customFormat="1" ht="18" customHeight="1" x14ac:dyDescent="0.15">
      <c r="B53"/>
      <c r="C53" s="51"/>
      <c r="D53" s="85"/>
      <c r="E53" s="85"/>
      <c r="F53" s="85"/>
      <c r="G53" s="67"/>
      <c r="H53" s="67"/>
      <c r="I53" s="67"/>
      <c r="J53" s="67"/>
      <c r="K53" s="67"/>
      <c r="L53" s="67"/>
      <c r="M53" s="67"/>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19"/>
      <c r="AR53"/>
      <c r="AS53"/>
      <c r="AT53"/>
      <c r="AU53"/>
      <c r="AV53"/>
      <c r="AW53"/>
      <c r="AX53"/>
    </row>
    <row r="54" spans="2:50" s="6" customFormat="1" ht="18" customHeight="1" x14ac:dyDescent="0.15">
      <c r="B54"/>
      <c r="C54" s="51"/>
      <c r="D54" s="85"/>
      <c r="E54" s="85"/>
      <c r="F54" s="85"/>
      <c r="G54" s="67"/>
      <c r="H54" s="67"/>
      <c r="I54" s="67"/>
      <c r="J54" s="67"/>
      <c r="K54" s="67"/>
      <c r="L54" s="67"/>
      <c r="M54" s="67"/>
      <c r="N54" s="86"/>
      <c r="O54" s="86"/>
      <c r="P54" s="86"/>
      <c r="Q54" s="86"/>
      <c r="R54" s="86"/>
      <c r="S54" s="86"/>
      <c r="T54" s="86"/>
      <c r="U54" s="86"/>
      <c r="V54" s="86"/>
      <c r="W54" s="86"/>
      <c r="X54" s="86"/>
      <c r="Y54" s="86"/>
      <c r="Z54" s="86"/>
      <c r="AA54" s="86"/>
      <c r="AB54" s="86"/>
      <c r="AC54" s="86"/>
      <c r="AD54" s="86"/>
      <c r="AE54" s="86"/>
      <c r="AF54" s="86"/>
      <c r="AG54" s="86"/>
      <c r="AH54" s="86"/>
      <c r="AI54" s="86"/>
      <c r="AJ54" s="86"/>
      <c r="AK54" s="86"/>
      <c r="AL54" s="86"/>
      <c r="AM54" s="86"/>
      <c r="AN54" s="86"/>
      <c r="AO54" s="19"/>
      <c r="AR54"/>
      <c r="AS54"/>
      <c r="AT54"/>
      <c r="AU54"/>
      <c r="AV54"/>
      <c r="AW54"/>
      <c r="AX54"/>
    </row>
    <row r="55" spans="2:50" s="6" customFormat="1" ht="18" customHeight="1" x14ac:dyDescent="0.15">
      <c r="B55"/>
      <c r="C55" s="51"/>
      <c r="D55" s="85"/>
      <c r="E55" s="85"/>
      <c r="F55" s="85"/>
      <c r="G55" s="67"/>
      <c r="H55" s="67"/>
      <c r="I55" s="67"/>
      <c r="J55" s="67"/>
      <c r="K55" s="67"/>
      <c r="L55" s="67"/>
      <c r="M55" s="67"/>
      <c r="N55" s="86"/>
      <c r="O55" s="86"/>
      <c r="P55" s="86"/>
      <c r="Q55" s="86"/>
      <c r="R55" s="86"/>
      <c r="S55" s="86"/>
      <c r="T55" s="86"/>
      <c r="U55" s="86"/>
      <c r="V55" s="86"/>
      <c r="W55" s="86"/>
      <c r="X55" s="86"/>
      <c r="Y55" s="86"/>
      <c r="Z55" s="86"/>
      <c r="AA55" s="86"/>
      <c r="AB55" s="86"/>
      <c r="AC55" s="86"/>
      <c r="AD55" s="86"/>
      <c r="AE55" s="86"/>
      <c r="AF55" s="86"/>
      <c r="AG55" s="86"/>
      <c r="AH55" s="86"/>
      <c r="AI55" s="86"/>
      <c r="AJ55" s="86"/>
      <c r="AK55" s="86"/>
      <c r="AL55" s="86"/>
      <c r="AM55" s="86"/>
      <c r="AN55" s="86"/>
      <c r="AO55" s="19"/>
      <c r="AR55"/>
      <c r="AS55"/>
      <c r="AT55"/>
      <c r="AU55"/>
      <c r="AV55"/>
      <c r="AW55"/>
      <c r="AX55"/>
    </row>
    <row r="56" spans="2:50" s="6" customFormat="1" ht="18" customHeight="1" x14ac:dyDescent="0.15">
      <c r="B56"/>
      <c r="C56" s="51"/>
      <c r="D56" s="85"/>
      <c r="E56" s="85"/>
      <c r="F56" s="85"/>
      <c r="G56" s="67"/>
      <c r="H56" s="67"/>
      <c r="I56" s="67"/>
      <c r="J56" s="67"/>
      <c r="K56" s="67"/>
      <c r="L56" s="67"/>
      <c r="M56" s="67"/>
      <c r="N56" s="86"/>
      <c r="O56" s="86"/>
      <c r="P56" s="86"/>
      <c r="Q56" s="86"/>
      <c r="R56" s="86"/>
      <c r="S56" s="86"/>
      <c r="T56" s="86"/>
      <c r="U56" s="86"/>
      <c r="V56" s="86"/>
      <c r="W56" s="86"/>
      <c r="X56" s="86"/>
      <c r="Y56" s="86"/>
      <c r="Z56" s="86"/>
      <c r="AA56" s="86"/>
      <c r="AB56" s="86"/>
      <c r="AC56" s="86"/>
      <c r="AD56" s="86"/>
      <c r="AE56" s="86"/>
      <c r="AF56" s="86"/>
      <c r="AG56" s="86"/>
      <c r="AH56" s="86"/>
      <c r="AI56" s="86"/>
      <c r="AJ56" s="86"/>
      <c r="AK56" s="86"/>
      <c r="AL56" s="86"/>
      <c r="AM56" s="86"/>
      <c r="AN56" s="86"/>
      <c r="AO56" s="19"/>
      <c r="AR56"/>
      <c r="AS56"/>
      <c r="AT56"/>
      <c r="AU56"/>
      <c r="AV56"/>
      <c r="AW56"/>
      <c r="AX56"/>
    </row>
    <row r="57" spans="2:50" s="6" customFormat="1" ht="18" customHeight="1" x14ac:dyDescent="0.15">
      <c r="B57"/>
      <c r="C57" s="51"/>
      <c r="D57" s="85"/>
      <c r="E57" s="85"/>
      <c r="F57" s="85"/>
      <c r="G57" s="67"/>
      <c r="H57" s="67"/>
      <c r="I57" s="67"/>
      <c r="J57" s="67"/>
      <c r="K57" s="67"/>
      <c r="L57" s="67"/>
      <c r="M57" s="67"/>
      <c r="N57" s="86"/>
      <c r="O57" s="86"/>
      <c r="P57" s="86"/>
      <c r="Q57" s="86"/>
      <c r="R57" s="86"/>
      <c r="S57" s="86"/>
      <c r="T57" s="86"/>
      <c r="U57" s="86"/>
      <c r="V57" s="86"/>
      <c r="W57" s="86"/>
      <c r="X57" s="86"/>
      <c r="Y57" s="86"/>
      <c r="Z57" s="86"/>
      <c r="AA57" s="86"/>
      <c r="AB57" s="86"/>
      <c r="AC57" s="86"/>
      <c r="AD57" s="86"/>
      <c r="AE57" s="86"/>
      <c r="AF57" s="86"/>
      <c r="AG57" s="86"/>
      <c r="AH57" s="86"/>
      <c r="AI57" s="86"/>
      <c r="AJ57" s="86"/>
      <c r="AK57" s="86"/>
      <c r="AL57" s="86"/>
      <c r="AM57" s="86"/>
      <c r="AN57" s="86"/>
      <c r="AO57" s="19"/>
      <c r="AR57"/>
      <c r="AS57"/>
      <c r="AT57"/>
      <c r="AU57"/>
      <c r="AV57"/>
      <c r="AW57"/>
      <c r="AX57"/>
    </row>
    <row r="58" spans="2:50" s="6" customFormat="1" ht="18" customHeight="1" x14ac:dyDescent="0.15">
      <c r="B58"/>
      <c r="C58" s="51"/>
      <c r="D58" s="85"/>
      <c r="E58" s="85"/>
      <c r="F58" s="85"/>
      <c r="G58" s="67"/>
      <c r="H58" s="67"/>
      <c r="I58" s="67"/>
      <c r="J58" s="67"/>
      <c r="K58" s="67"/>
      <c r="L58" s="67"/>
      <c r="M58" s="67"/>
      <c r="N58" s="86"/>
      <c r="O58" s="86"/>
      <c r="P58" s="86"/>
      <c r="Q58" s="86"/>
      <c r="R58" s="86"/>
      <c r="S58" s="86"/>
      <c r="T58" s="86"/>
      <c r="U58" s="86"/>
      <c r="V58" s="86"/>
      <c r="W58" s="86"/>
      <c r="X58" s="86"/>
      <c r="Y58" s="86"/>
      <c r="Z58" s="86"/>
      <c r="AA58" s="86"/>
      <c r="AB58" s="86"/>
      <c r="AC58" s="86"/>
      <c r="AD58" s="86"/>
      <c r="AE58" s="86"/>
      <c r="AF58" s="86"/>
      <c r="AG58" s="86"/>
      <c r="AH58" s="86"/>
      <c r="AI58" s="86"/>
      <c r="AJ58" s="86"/>
      <c r="AK58" s="86"/>
      <c r="AL58" s="86"/>
      <c r="AM58" s="86"/>
      <c r="AN58" s="86"/>
      <c r="AO58" s="19"/>
      <c r="AR58"/>
      <c r="AS58"/>
      <c r="AT58"/>
      <c r="AU58"/>
      <c r="AV58"/>
      <c r="AW58"/>
      <c r="AX58"/>
    </row>
    <row r="59" spans="2:50" s="6" customFormat="1" ht="18" customHeight="1" x14ac:dyDescent="0.15">
      <c r="B59"/>
      <c r="C59" s="51"/>
      <c r="D59" s="67"/>
      <c r="E59" s="67"/>
      <c r="F59" s="67"/>
      <c r="G59" s="67"/>
      <c r="H59" s="67"/>
      <c r="I59" s="67"/>
      <c r="J59" s="67"/>
      <c r="K59" s="67"/>
      <c r="L59" s="67"/>
      <c r="M59" s="67"/>
      <c r="N59" s="86"/>
      <c r="O59" s="86"/>
      <c r="P59" s="86"/>
      <c r="Q59" s="86"/>
      <c r="R59" s="86"/>
      <c r="S59" s="86"/>
      <c r="T59" s="86"/>
      <c r="U59" s="86"/>
      <c r="V59" s="86"/>
      <c r="W59" s="86"/>
      <c r="X59" s="86"/>
      <c r="Y59" s="86"/>
      <c r="Z59" s="86"/>
      <c r="AA59" s="86"/>
      <c r="AB59" s="86"/>
      <c r="AC59" s="86"/>
      <c r="AD59" s="86"/>
      <c r="AE59" s="86"/>
      <c r="AF59" s="86"/>
      <c r="AG59" s="86"/>
      <c r="AH59" s="86"/>
      <c r="AI59" s="86"/>
      <c r="AJ59" s="86"/>
      <c r="AK59" s="86"/>
      <c r="AL59" s="86"/>
      <c r="AM59" s="86"/>
      <c r="AN59" s="86"/>
      <c r="AO59" s="19"/>
      <c r="AR59"/>
      <c r="AS59"/>
      <c r="AT59"/>
      <c r="AU59"/>
      <c r="AV59"/>
      <c r="AW59"/>
      <c r="AX59"/>
    </row>
    <row r="60" spans="2:50" s="6" customFormat="1" ht="18" customHeight="1" x14ac:dyDescent="0.15">
      <c r="B60"/>
      <c r="C60" s="51"/>
      <c r="D60" s="67"/>
      <c r="E60" s="67"/>
      <c r="F60" s="67"/>
      <c r="G60" s="67"/>
      <c r="H60" s="67"/>
      <c r="I60" s="67"/>
      <c r="J60" s="67"/>
      <c r="K60" s="67"/>
      <c r="L60" s="67"/>
      <c r="M60" s="67"/>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19"/>
      <c r="AR60"/>
      <c r="AS60"/>
      <c r="AT60"/>
      <c r="AU60"/>
      <c r="AV60"/>
      <c r="AW60"/>
      <c r="AX60"/>
    </row>
    <row r="61" spans="2:50" s="6" customFormat="1" ht="18" customHeight="1" x14ac:dyDescent="0.15">
      <c r="B61"/>
      <c r="C61" s="51"/>
      <c r="D61" s="67"/>
      <c r="E61" s="67"/>
      <c r="F61" s="67"/>
      <c r="G61" s="67"/>
      <c r="H61" s="67"/>
      <c r="I61" s="67"/>
      <c r="J61" s="67"/>
      <c r="K61" s="67"/>
      <c r="L61" s="67"/>
      <c r="M61" s="67"/>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19"/>
      <c r="AR61"/>
      <c r="AS61"/>
      <c r="AT61"/>
      <c r="AU61"/>
      <c r="AV61"/>
      <c r="AW61"/>
      <c r="AX61"/>
    </row>
    <row r="62" spans="2:50" s="6" customFormat="1" ht="18" customHeight="1" x14ac:dyDescent="0.15">
      <c r="B62"/>
      <c r="C62" s="51"/>
      <c r="D62" s="67"/>
      <c r="E62" s="67"/>
      <c r="F62" s="67"/>
      <c r="G62" s="67"/>
      <c r="H62" s="67"/>
      <c r="I62" s="67"/>
      <c r="J62" s="67"/>
      <c r="K62" s="67"/>
      <c r="L62" s="67"/>
      <c r="M62" s="67"/>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19"/>
      <c r="AR62"/>
      <c r="AS62"/>
      <c r="AT62"/>
      <c r="AU62"/>
      <c r="AV62"/>
      <c r="AW62"/>
      <c r="AX62"/>
    </row>
    <row r="63" spans="2:50" s="6" customFormat="1" ht="18" customHeight="1" x14ac:dyDescent="0.15">
      <c r="B63"/>
      <c r="C63" s="51"/>
      <c r="D63" s="67"/>
      <c r="E63" s="67"/>
      <c r="F63" s="67"/>
      <c r="G63" s="67"/>
      <c r="H63" s="67"/>
      <c r="I63" s="67"/>
      <c r="J63" s="67"/>
      <c r="K63" s="67"/>
      <c r="L63" s="67"/>
      <c r="M63" s="67"/>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19"/>
      <c r="AR63"/>
      <c r="AS63"/>
      <c r="AT63"/>
      <c r="AU63"/>
      <c r="AV63"/>
      <c r="AW63"/>
      <c r="AX63"/>
    </row>
    <row r="64" spans="2:50" s="21" customFormat="1" ht="18" customHeight="1" x14ac:dyDescent="0.15">
      <c r="B64"/>
      <c r="C64" s="51"/>
      <c r="D64" s="67"/>
      <c r="E64" s="67"/>
      <c r="F64" s="67"/>
      <c r="G64" s="67"/>
      <c r="H64" s="67"/>
      <c r="I64" s="67"/>
      <c r="J64" s="67"/>
      <c r="K64" s="67"/>
      <c r="L64" s="67"/>
      <c r="M64" s="67"/>
      <c r="N64" s="86"/>
      <c r="O64" s="86"/>
      <c r="P64" s="86"/>
      <c r="Q64" s="86"/>
      <c r="R64" s="86"/>
      <c r="S64" s="86"/>
      <c r="T64" s="86"/>
      <c r="U64" s="86"/>
      <c r="V64" s="86"/>
      <c r="W64" s="86"/>
      <c r="X64" s="86"/>
      <c r="Y64" s="86"/>
      <c r="Z64" s="86"/>
      <c r="AA64" s="86"/>
      <c r="AB64" s="86"/>
      <c r="AC64" s="86"/>
      <c r="AD64" s="86"/>
      <c r="AE64" s="86"/>
      <c r="AF64" s="86"/>
      <c r="AG64" s="86"/>
      <c r="AH64" s="86"/>
      <c r="AI64" s="86"/>
      <c r="AJ64" s="86"/>
      <c r="AK64" s="86"/>
      <c r="AL64" s="86"/>
      <c r="AM64" s="86"/>
      <c r="AN64" s="86"/>
      <c r="AO64" s="19"/>
      <c r="AP64" s="20"/>
      <c r="AQ64" s="20"/>
    </row>
    <row r="65" spans="2:46" ht="18" customHeight="1" x14ac:dyDescent="0.15">
      <c r="C65" s="51"/>
      <c r="D65" s="67"/>
      <c r="E65" s="67"/>
      <c r="F65" s="67"/>
      <c r="G65" s="67"/>
      <c r="H65" s="67"/>
      <c r="I65" s="67"/>
      <c r="J65" s="67"/>
      <c r="K65" s="67"/>
      <c r="L65" s="67"/>
      <c r="M65" s="67"/>
      <c r="N65" s="86"/>
      <c r="O65" s="86"/>
      <c r="P65" s="86"/>
      <c r="Q65" s="86"/>
      <c r="R65" s="86"/>
      <c r="S65" s="86"/>
      <c r="T65" s="86"/>
      <c r="U65" s="86"/>
      <c r="V65" s="86"/>
      <c r="W65" s="86"/>
      <c r="X65" s="86"/>
      <c r="Y65" s="86"/>
      <c r="Z65" s="86"/>
      <c r="AA65" s="86"/>
      <c r="AB65" s="86"/>
      <c r="AC65" s="86"/>
      <c r="AD65" s="86"/>
      <c r="AE65" s="86"/>
      <c r="AF65" s="86"/>
      <c r="AG65" s="86"/>
      <c r="AH65" s="86"/>
      <c r="AI65" s="86"/>
      <c r="AJ65" s="86"/>
      <c r="AK65" s="86"/>
      <c r="AL65" s="86"/>
      <c r="AM65" s="86"/>
      <c r="AN65" s="86"/>
      <c r="AO65" s="19"/>
    </row>
    <row r="66" spans="2:46" ht="20.100000000000001" customHeight="1" x14ac:dyDescent="0.15">
      <c r="C66" s="44"/>
      <c r="D66" s="44"/>
      <c r="E66" s="44"/>
      <c r="F66" s="45"/>
      <c r="G66" s="45"/>
      <c r="H66" s="45"/>
      <c r="I66" s="45"/>
      <c r="J66" s="45"/>
      <c r="K66" s="45"/>
      <c r="L66" s="45"/>
      <c r="M66" s="45"/>
      <c r="N66" s="45"/>
      <c r="O66" s="45"/>
      <c r="P66" s="45"/>
      <c r="Q66" s="45"/>
      <c r="R66" s="45"/>
      <c r="S66" s="45"/>
      <c r="T66" s="45"/>
      <c r="U66" s="45"/>
      <c r="V66" s="45"/>
      <c r="W66" s="45"/>
      <c r="X66" s="45"/>
      <c r="Y66" s="45"/>
      <c r="Z66" s="45"/>
      <c r="AA66" s="45"/>
      <c r="AB66" s="45"/>
      <c r="AC66" s="45"/>
      <c r="AD66" s="46"/>
      <c r="AE66" s="46"/>
      <c r="AF66" s="46"/>
      <c r="AG66" s="46"/>
      <c r="AH66" s="46"/>
      <c r="AI66" s="46"/>
      <c r="AJ66" s="46"/>
      <c r="AK66" s="46"/>
      <c r="AL66" s="46"/>
      <c r="AM66" s="46"/>
      <c r="AN66" s="46"/>
      <c r="AO66" s="22"/>
      <c r="AP66" s="20"/>
      <c r="AQ66" s="20"/>
      <c r="AR66" s="3"/>
      <c r="AS66" s="3"/>
      <c r="AT66" s="3"/>
    </row>
    <row r="67" spans="2:46" ht="20.100000000000001" customHeight="1" x14ac:dyDescent="0.15">
      <c r="C67" s="44"/>
      <c r="D67" s="44"/>
      <c r="E67" s="44"/>
      <c r="F67" s="45"/>
      <c r="G67" s="45"/>
      <c r="H67" s="45"/>
      <c r="I67" s="45"/>
      <c r="J67" s="45"/>
      <c r="K67" s="45"/>
      <c r="L67" s="45"/>
      <c r="M67" s="45"/>
      <c r="N67" s="45"/>
      <c r="O67" s="45"/>
      <c r="P67" s="45"/>
      <c r="Q67" s="45"/>
      <c r="R67" s="45"/>
      <c r="S67" s="45"/>
      <c r="T67" s="45"/>
      <c r="U67" s="45"/>
      <c r="V67" s="45"/>
      <c r="W67" s="45"/>
      <c r="X67" s="45"/>
      <c r="Y67" s="45"/>
      <c r="Z67" s="45"/>
      <c r="AA67" s="45"/>
      <c r="AB67" s="45"/>
      <c r="AC67" s="45"/>
      <c r="AD67" s="46"/>
      <c r="AE67" s="46"/>
      <c r="AF67" s="46"/>
      <c r="AG67" s="46"/>
      <c r="AH67" s="46"/>
      <c r="AI67" s="46"/>
      <c r="AJ67" s="46"/>
      <c r="AK67" s="46"/>
      <c r="AL67" s="46"/>
      <c r="AM67" s="46"/>
      <c r="AN67" s="46"/>
      <c r="AO67" s="22"/>
      <c r="AP67" s="23" t="s">
        <v>8</v>
      </c>
      <c r="AQ67" s="23"/>
      <c r="AR67" s="24"/>
      <c r="AS67" s="24"/>
      <c r="AT67" s="24"/>
    </row>
    <row r="68" spans="2:46" ht="20.100000000000001" customHeight="1" x14ac:dyDescent="0.15">
      <c r="B68" s="21"/>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25"/>
      <c r="AP68" s="23"/>
      <c r="AQ68" s="23"/>
      <c r="AR68" s="24"/>
      <c r="AS68" s="24"/>
      <c r="AT68" s="24"/>
    </row>
    <row r="69" spans="2:46" ht="39.950000000000003" customHeight="1" x14ac:dyDescent="0.25">
      <c r="C69" s="35"/>
      <c r="D69" s="36"/>
      <c r="E69" s="36"/>
      <c r="F69" s="36"/>
      <c r="G69" s="36"/>
      <c r="H69" s="36"/>
      <c r="I69" s="36"/>
      <c r="J69" s="36"/>
      <c r="K69" s="36"/>
      <c r="L69" s="36"/>
      <c r="M69" s="36"/>
      <c r="N69" s="36"/>
      <c r="O69" s="37"/>
      <c r="P69" s="36"/>
      <c r="Q69" s="36"/>
      <c r="R69" s="36"/>
      <c r="S69" s="36"/>
      <c r="T69" s="36"/>
      <c r="U69" s="38"/>
      <c r="V69" s="37"/>
      <c r="W69" s="36"/>
      <c r="X69" s="36"/>
      <c r="Y69" s="58"/>
      <c r="Z69" s="58"/>
      <c r="AA69" s="58"/>
      <c r="AB69" s="58"/>
      <c r="AC69" s="37"/>
      <c r="AD69" s="38"/>
      <c r="AE69" s="38"/>
      <c r="AF69" s="38"/>
      <c r="AG69" s="38"/>
      <c r="AH69" s="38"/>
      <c r="AI69" s="38"/>
      <c r="AJ69" s="38"/>
      <c r="AK69" s="38"/>
      <c r="AL69" s="38"/>
      <c r="AM69" s="38"/>
      <c r="AN69" s="39"/>
      <c r="AO69" s="2"/>
      <c r="AP69" s="23"/>
      <c r="AQ69" s="23"/>
      <c r="AR69" s="24"/>
      <c r="AS69" s="24"/>
      <c r="AT69" s="24"/>
    </row>
    <row r="70" spans="2:46" ht="45" customHeight="1" x14ac:dyDescent="0.15">
      <c r="C70" s="87"/>
      <c r="D70" s="61"/>
      <c r="E70" s="61"/>
      <c r="F70" s="61"/>
      <c r="G70" s="61"/>
      <c r="H70" s="61"/>
      <c r="I70" s="61"/>
      <c r="J70" s="61"/>
      <c r="K70" s="61"/>
      <c r="L70" s="61"/>
      <c r="M70" s="61"/>
      <c r="N70" s="88"/>
      <c r="O70" s="88"/>
      <c r="P70" s="88"/>
      <c r="Q70" s="88"/>
      <c r="R70" s="88"/>
      <c r="S70" s="88"/>
      <c r="T70" s="88"/>
      <c r="U70" s="65"/>
      <c r="V70" s="89"/>
      <c r="W70" s="89"/>
      <c r="X70" s="89"/>
      <c r="Y70" s="89"/>
      <c r="Z70" s="89"/>
      <c r="AA70" s="89"/>
      <c r="AB70" s="90"/>
      <c r="AC70" s="90"/>
      <c r="AD70" s="90"/>
      <c r="AE70" s="90"/>
      <c r="AF70" s="90"/>
      <c r="AG70" s="90"/>
      <c r="AH70" s="90"/>
      <c r="AI70" s="90"/>
      <c r="AJ70" s="90"/>
      <c r="AK70" s="90"/>
      <c r="AL70" s="90"/>
      <c r="AM70" s="90"/>
      <c r="AN70" s="90"/>
      <c r="AO70" s="7"/>
      <c r="AP70" s="26"/>
      <c r="AQ70" s="26"/>
      <c r="AR70" s="27"/>
      <c r="AS70" s="27"/>
      <c r="AT70" s="27"/>
    </row>
    <row r="71" spans="2:46" ht="45" customHeight="1" x14ac:dyDescent="0.15">
      <c r="C71" s="87"/>
      <c r="D71" s="61"/>
      <c r="E71" s="61"/>
      <c r="F71" s="61"/>
      <c r="G71" s="61"/>
      <c r="H71" s="61"/>
      <c r="I71" s="61"/>
      <c r="J71" s="61"/>
      <c r="K71" s="61"/>
      <c r="L71" s="61"/>
      <c r="M71" s="61"/>
      <c r="N71" s="88"/>
      <c r="O71" s="88"/>
      <c r="P71" s="88"/>
      <c r="Q71" s="88"/>
      <c r="R71" s="88"/>
      <c r="S71" s="88"/>
      <c r="T71" s="88"/>
      <c r="U71" s="65"/>
      <c r="V71" s="65"/>
      <c r="W71" s="65"/>
      <c r="X71" s="65"/>
      <c r="Y71" s="65"/>
      <c r="Z71" s="65"/>
      <c r="AA71" s="65"/>
      <c r="AB71" s="63"/>
      <c r="AC71" s="63"/>
      <c r="AD71" s="63"/>
      <c r="AE71" s="63"/>
      <c r="AF71" s="63"/>
      <c r="AG71" s="63"/>
      <c r="AH71" s="63"/>
      <c r="AI71" s="63"/>
      <c r="AJ71" s="63"/>
      <c r="AK71" s="63"/>
      <c r="AL71" s="63"/>
      <c r="AM71" s="63"/>
      <c r="AN71" s="63"/>
      <c r="AO71" s="7"/>
      <c r="AP71" s="26"/>
      <c r="AQ71" s="26"/>
      <c r="AR71" s="27"/>
      <c r="AS71" s="27"/>
      <c r="AT71" s="27"/>
    </row>
    <row r="72" spans="2:46" ht="19.5" customHeight="1" x14ac:dyDescent="0.15">
      <c r="C72" s="35"/>
      <c r="D72" s="40"/>
      <c r="E72" s="40"/>
      <c r="F72" s="40"/>
      <c r="G72" s="35"/>
      <c r="H72" s="41"/>
      <c r="I72" s="41"/>
      <c r="J72" s="41"/>
      <c r="K72" s="41"/>
      <c r="L72" s="41"/>
      <c r="M72" s="41"/>
      <c r="N72" s="41"/>
      <c r="O72" s="41"/>
      <c r="P72" s="41"/>
      <c r="Q72" s="41"/>
      <c r="R72" s="41"/>
      <c r="S72" s="41"/>
      <c r="T72" s="41"/>
      <c r="U72" s="35"/>
      <c r="V72" s="35"/>
      <c r="W72" s="35"/>
      <c r="X72" s="35"/>
      <c r="Y72" s="35"/>
      <c r="Z72" s="35"/>
      <c r="AA72" s="35"/>
      <c r="AB72" s="35"/>
      <c r="AC72" s="35"/>
      <c r="AD72" s="35"/>
      <c r="AE72" s="35"/>
      <c r="AF72" s="35"/>
      <c r="AG72" s="35"/>
      <c r="AH72" s="35"/>
      <c r="AI72" s="35"/>
      <c r="AJ72" s="35"/>
      <c r="AK72" s="35"/>
      <c r="AL72" s="35"/>
      <c r="AM72" s="35"/>
      <c r="AN72" s="35"/>
      <c r="AP72" s="26"/>
      <c r="AQ72" s="26"/>
      <c r="AR72" s="27"/>
      <c r="AS72" s="27"/>
      <c r="AT72" s="27"/>
    </row>
    <row r="73" spans="2:46" ht="39.75" customHeight="1" x14ac:dyDescent="0.15">
      <c r="C73" s="75"/>
      <c r="D73" s="75"/>
      <c r="E73" s="75"/>
      <c r="F73" s="75"/>
      <c r="G73" s="75"/>
      <c r="H73" s="75"/>
      <c r="I73" s="75"/>
      <c r="J73" s="75"/>
      <c r="K73" s="75"/>
      <c r="L73" s="75"/>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15"/>
      <c r="AP73" s="26"/>
      <c r="AQ73" s="26"/>
      <c r="AR73" s="27"/>
      <c r="AS73" s="27"/>
      <c r="AT73" s="27"/>
    </row>
    <row r="74" spans="2:46" ht="39.950000000000003" customHeight="1" x14ac:dyDescent="0.15">
      <c r="C74" s="51"/>
      <c r="D74" s="91"/>
      <c r="E74" s="91"/>
      <c r="F74" s="91"/>
      <c r="G74" s="91"/>
      <c r="H74" s="91"/>
      <c r="I74" s="91"/>
      <c r="J74" s="91"/>
      <c r="K74" s="91"/>
      <c r="L74" s="91"/>
      <c r="M74" s="91"/>
      <c r="N74" s="92"/>
      <c r="O74" s="92"/>
      <c r="P74" s="93"/>
      <c r="Q74" s="93"/>
      <c r="R74" s="93"/>
      <c r="S74" s="93"/>
      <c r="T74" s="93"/>
      <c r="U74" s="61"/>
      <c r="V74" s="94"/>
      <c r="W74" s="94"/>
      <c r="X74" s="94"/>
      <c r="Y74" s="94"/>
      <c r="Z74" s="94"/>
      <c r="AA74" s="94"/>
      <c r="AB74" s="95"/>
      <c r="AC74" s="95"/>
      <c r="AD74" s="95"/>
      <c r="AE74" s="95"/>
      <c r="AF74" s="95"/>
      <c r="AG74" s="95"/>
      <c r="AH74" s="95"/>
      <c r="AI74" s="95"/>
      <c r="AJ74" s="95"/>
      <c r="AK74" s="95"/>
      <c r="AL74" s="95"/>
      <c r="AM74" s="96"/>
      <c r="AN74" s="96"/>
      <c r="AO74" s="28"/>
      <c r="AP74" s="26"/>
      <c r="AQ74" s="26"/>
      <c r="AR74" s="27"/>
      <c r="AS74" s="27"/>
      <c r="AT74" s="27"/>
    </row>
    <row r="75" spans="2:46" ht="24.95" customHeight="1" x14ac:dyDescent="0.15">
      <c r="C75" s="51"/>
      <c r="D75" s="91"/>
      <c r="E75" s="91"/>
      <c r="F75" s="91"/>
      <c r="G75" s="91"/>
      <c r="H75" s="91"/>
      <c r="I75" s="91"/>
      <c r="J75" s="91"/>
      <c r="K75" s="91"/>
      <c r="L75" s="91"/>
      <c r="M75" s="91"/>
      <c r="N75" s="91"/>
      <c r="O75" s="91"/>
      <c r="P75" s="91"/>
      <c r="Q75" s="91"/>
      <c r="R75" s="91"/>
      <c r="S75" s="91"/>
      <c r="T75" s="91"/>
      <c r="U75" s="91"/>
      <c r="V75" s="91"/>
      <c r="W75" s="91"/>
      <c r="X75" s="91"/>
      <c r="Y75" s="91"/>
      <c r="Z75" s="91"/>
      <c r="AA75" s="91"/>
      <c r="AB75" s="91"/>
      <c r="AC75" s="91"/>
      <c r="AD75" s="91"/>
      <c r="AE75" s="91"/>
      <c r="AF75" s="91"/>
      <c r="AG75" s="91"/>
      <c r="AH75" s="91"/>
      <c r="AI75" s="91"/>
      <c r="AJ75" s="91"/>
      <c r="AK75" s="91"/>
      <c r="AL75" s="91"/>
      <c r="AM75" s="91"/>
      <c r="AN75" s="91"/>
      <c r="AO75" s="28"/>
      <c r="AP75" s="26"/>
      <c r="AQ75" s="26"/>
      <c r="AR75" s="27"/>
      <c r="AS75" s="27"/>
      <c r="AT75" s="27"/>
    </row>
    <row r="76" spans="2:46" ht="39.950000000000003" customHeight="1" x14ac:dyDescent="0.15">
      <c r="C76" s="51"/>
      <c r="D76" s="97"/>
      <c r="E76" s="97"/>
      <c r="F76" s="97"/>
      <c r="G76" s="97"/>
      <c r="H76" s="97"/>
      <c r="I76" s="97"/>
      <c r="J76" s="97"/>
      <c r="K76" s="97"/>
      <c r="L76" s="97"/>
      <c r="M76" s="97"/>
      <c r="N76" s="61"/>
      <c r="O76" s="61"/>
      <c r="P76" s="61"/>
      <c r="Q76" s="61"/>
      <c r="R76" s="61"/>
      <c r="S76" s="61"/>
      <c r="T76" s="61"/>
      <c r="U76" s="61"/>
      <c r="V76" s="61"/>
      <c r="W76" s="61"/>
      <c r="X76" s="61"/>
      <c r="Y76" s="61"/>
      <c r="Z76" s="61"/>
      <c r="AA76" s="61"/>
      <c r="AB76" s="61"/>
      <c r="AC76" s="61"/>
      <c r="AD76" s="61"/>
      <c r="AE76" s="61"/>
      <c r="AF76" s="61"/>
      <c r="AG76" s="61"/>
      <c r="AH76" s="61"/>
      <c r="AI76" s="61"/>
      <c r="AJ76" s="61"/>
      <c r="AK76" s="61"/>
      <c r="AL76" s="61"/>
      <c r="AM76" s="61"/>
      <c r="AN76" s="61"/>
      <c r="AO76" s="28"/>
      <c r="AP76" s="26"/>
      <c r="AQ76" s="26"/>
      <c r="AR76" s="27"/>
      <c r="AS76" s="27"/>
      <c r="AT76" s="27"/>
    </row>
    <row r="77" spans="2:46" ht="30" customHeight="1" x14ac:dyDescent="0.15">
      <c r="C77" s="51"/>
      <c r="D77" s="97"/>
      <c r="E77" s="97"/>
      <c r="F77" s="97"/>
      <c r="G77" s="97"/>
      <c r="H77" s="97"/>
      <c r="I77" s="97"/>
      <c r="J77" s="97"/>
      <c r="K77" s="97"/>
      <c r="L77" s="97"/>
      <c r="M77" s="97"/>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29"/>
      <c r="AP77" s="26"/>
      <c r="AQ77" s="26"/>
      <c r="AR77" s="27"/>
      <c r="AS77" s="27"/>
      <c r="AT77" s="27"/>
    </row>
    <row r="78" spans="2:46" ht="30" customHeight="1" x14ac:dyDescent="0.15">
      <c r="C78" s="51"/>
      <c r="D78" s="97"/>
      <c r="E78" s="97"/>
      <c r="F78" s="97"/>
      <c r="G78" s="97"/>
      <c r="H78" s="97"/>
      <c r="I78" s="97"/>
      <c r="J78" s="97"/>
      <c r="K78" s="97"/>
      <c r="L78" s="97"/>
      <c r="M78" s="97"/>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29"/>
      <c r="AP78" s="20"/>
      <c r="AQ78" s="20"/>
      <c r="AR78" s="3"/>
      <c r="AS78" s="3"/>
      <c r="AT78" s="3"/>
    </row>
    <row r="79" spans="2:46" ht="30" customHeight="1" x14ac:dyDescent="0.15">
      <c r="C79" s="51"/>
      <c r="D79" s="97"/>
      <c r="E79" s="97"/>
      <c r="F79" s="97"/>
      <c r="G79" s="97"/>
      <c r="H79" s="97"/>
      <c r="I79" s="97"/>
      <c r="J79" s="97"/>
      <c r="K79" s="98"/>
      <c r="L79" s="98"/>
      <c r="M79" s="98"/>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29"/>
      <c r="AP79" s="20"/>
      <c r="AQ79" s="20"/>
      <c r="AR79" s="3"/>
      <c r="AS79" s="3"/>
      <c r="AT79" s="3"/>
    </row>
    <row r="80" spans="2:46" ht="30" customHeight="1" x14ac:dyDescent="0.15">
      <c r="C80" s="51"/>
      <c r="D80" s="97"/>
      <c r="E80" s="97"/>
      <c r="F80" s="97"/>
      <c r="G80" s="97"/>
      <c r="H80" s="97"/>
      <c r="I80" s="97"/>
      <c r="J80" s="97"/>
      <c r="K80" s="97"/>
      <c r="L80" s="97"/>
      <c r="M80" s="97"/>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29"/>
      <c r="AP80" s="20"/>
      <c r="AQ80" s="20"/>
      <c r="AR80" s="3"/>
      <c r="AS80" s="3"/>
      <c r="AT80" s="3"/>
    </row>
    <row r="81" spans="3:46" ht="30" customHeight="1" x14ac:dyDescent="0.15">
      <c r="C81" s="51"/>
      <c r="D81" s="97"/>
      <c r="E81" s="97"/>
      <c r="F81" s="97"/>
      <c r="G81" s="97"/>
      <c r="H81" s="97"/>
      <c r="I81" s="97"/>
      <c r="J81" s="97"/>
      <c r="K81" s="97"/>
      <c r="L81" s="97"/>
      <c r="M81" s="97"/>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29"/>
      <c r="AP81" s="20"/>
      <c r="AQ81" s="20"/>
      <c r="AR81" s="3"/>
      <c r="AS81" s="3"/>
      <c r="AT81" s="3"/>
    </row>
    <row r="82" spans="3:46" ht="30" customHeight="1" x14ac:dyDescent="0.15">
      <c r="C82" s="51"/>
      <c r="D82" s="97"/>
      <c r="E82" s="97"/>
      <c r="F82" s="97"/>
      <c r="G82" s="97"/>
      <c r="H82" s="97"/>
      <c r="I82" s="97"/>
      <c r="J82" s="97"/>
      <c r="K82" s="98"/>
      <c r="L82" s="98"/>
      <c r="M82" s="98"/>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c r="AO82" s="29"/>
      <c r="AP82" s="20"/>
      <c r="AQ82" s="20"/>
      <c r="AR82" s="3"/>
      <c r="AS82" s="3"/>
      <c r="AT82" s="3"/>
    </row>
    <row r="83" spans="3:46" ht="30" customHeight="1" x14ac:dyDescent="0.15">
      <c r="C83" s="51"/>
      <c r="D83" s="97"/>
      <c r="E83" s="97"/>
      <c r="F83" s="97"/>
      <c r="G83" s="97"/>
      <c r="H83" s="97"/>
      <c r="I83" s="97"/>
      <c r="J83" s="97"/>
      <c r="K83" s="97"/>
      <c r="L83" s="97"/>
      <c r="M83" s="97"/>
      <c r="N83" s="99"/>
      <c r="O83" s="99"/>
      <c r="P83" s="99"/>
      <c r="Q83" s="99"/>
      <c r="R83" s="99"/>
      <c r="S83" s="99"/>
      <c r="T83" s="99"/>
      <c r="U83" s="99"/>
      <c r="V83" s="99"/>
      <c r="W83" s="99"/>
      <c r="X83" s="99"/>
      <c r="Y83" s="99"/>
      <c r="Z83" s="99"/>
      <c r="AA83" s="99"/>
      <c r="AB83" s="99"/>
      <c r="AC83" s="99"/>
      <c r="AD83" s="99"/>
      <c r="AE83" s="99"/>
      <c r="AF83" s="99"/>
      <c r="AG83" s="99"/>
      <c r="AH83" s="99"/>
      <c r="AI83" s="99"/>
      <c r="AJ83" s="99"/>
      <c r="AK83" s="99"/>
      <c r="AL83" s="99"/>
      <c r="AM83" s="99"/>
      <c r="AN83" s="99"/>
      <c r="AO83" s="29"/>
      <c r="AP83" s="23"/>
      <c r="AQ83" s="23"/>
      <c r="AR83" s="24"/>
      <c r="AS83" s="24"/>
      <c r="AT83" s="24"/>
    </row>
    <row r="84" spans="3:46" ht="30" customHeight="1" x14ac:dyDescent="0.15">
      <c r="C84" s="51"/>
      <c r="D84" s="97"/>
      <c r="E84" s="97"/>
      <c r="F84" s="97"/>
      <c r="G84" s="97"/>
      <c r="H84" s="97"/>
      <c r="I84" s="97"/>
      <c r="J84" s="97"/>
      <c r="K84" s="97"/>
      <c r="L84" s="97"/>
      <c r="M84" s="97"/>
      <c r="N84" s="99"/>
      <c r="O84" s="99"/>
      <c r="P84" s="99"/>
      <c r="Q84" s="99"/>
      <c r="R84" s="99"/>
      <c r="S84" s="99"/>
      <c r="T84" s="99"/>
      <c r="U84" s="99"/>
      <c r="V84" s="99"/>
      <c r="W84" s="99"/>
      <c r="X84" s="99"/>
      <c r="Y84" s="99"/>
      <c r="Z84" s="99"/>
      <c r="AA84" s="99"/>
      <c r="AB84" s="99"/>
      <c r="AC84" s="99"/>
      <c r="AD84" s="99"/>
      <c r="AE84" s="99"/>
      <c r="AF84" s="99"/>
      <c r="AG84" s="99"/>
      <c r="AH84" s="99"/>
      <c r="AI84" s="99"/>
      <c r="AJ84" s="99"/>
      <c r="AK84" s="99"/>
      <c r="AL84" s="99"/>
      <c r="AM84" s="99"/>
      <c r="AN84" s="99"/>
      <c r="AO84" s="29"/>
      <c r="AP84" s="23"/>
      <c r="AQ84" s="23"/>
      <c r="AR84" s="24"/>
      <c r="AS84" s="24"/>
      <c r="AT84" s="24"/>
    </row>
    <row r="85" spans="3:46" ht="25.5" customHeight="1" x14ac:dyDescent="0.15">
      <c r="C85" s="51"/>
      <c r="D85" s="100"/>
      <c r="E85" s="100"/>
      <c r="F85" s="100"/>
      <c r="G85" s="100"/>
      <c r="H85" s="100"/>
      <c r="I85" s="100"/>
      <c r="J85" s="100"/>
      <c r="K85" s="100"/>
      <c r="L85" s="100"/>
      <c r="M85" s="100"/>
      <c r="N85" s="64"/>
      <c r="O85" s="69"/>
      <c r="P85" s="69"/>
      <c r="Q85" s="69"/>
      <c r="R85" s="69"/>
      <c r="S85" s="69"/>
      <c r="T85" s="69"/>
      <c r="U85" s="69"/>
      <c r="V85" s="69"/>
      <c r="W85" s="69"/>
      <c r="X85" s="69"/>
      <c r="Y85" s="69"/>
      <c r="Z85" s="69"/>
      <c r="AA85" s="69"/>
      <c r="AB85" s="64"/>
      <c r="AC85" s="64"/>
      <c r="AD85" s="64"/>
      <c r="AE85" s="64"/>
      <c r="AF85" s="64"/>
      <c r="AG85" s="64"/>
      <c r="AH85" s="64"/>
      <c r="AI85" s="64"/>
      <c r="AJ85" s="64"/>
      <c r="AK85" s="64"/>
      <c r="AL85" s="64"/>
      <c r="AM85" s="64"/>
      <c r="AN85" s="64"/>
      <c r="AO85" s="30"/>
      <c r="AP85" s="23"/>
      <c r="AQ85" s="23"/>
      <c r="AR85" s="24"/>
      <c r="AS85" s="24"/>
      <c r="AT85" s="24"/>
    </row>
    <row r="86" spans="3:46" ht="25.5" customHeight="1" x14ac:dyDescent="0.15">
      <c r="C86" s="51"/>
      <c r="D86" s="100"/>
      <c r="E86" s="100"/>
      <c r="F86" s="100"/>
      <c r="G86" s="100"/>
      <c r="H86" s="100"/>
      <c r="I86" s="100"/>
      <c r="J86" s="100"/>
      <c r="K86" s="100"/>
      <c r="L86" s="100"/>
      <c r="M86" s="100"/>
      <c r="N86" s="49"/>
      <c r="O86" s="66"/>
      <c r="P86" s="66"/>
      <c r="Q86" s="66"/>
      <c r="R86" s="66"/>
      <c r="S86" s="66"/>
      <c r="T86" s="66"/>
      <c r="U86" s="66"/>
      <c r="V86" s="66"/>
      <c r="W86" s="66"/>
      <c r="X86" s="66"/>
      <c r="Y86" s="66"/>
      <c r="Z86" s="66"/>
      <c r="AA86" s="66"/>
      <c r="AB86" s="50"/>
      <c r="AC86" s="50"/>
      <c r="AD86" s="50"/>
      <c r="AE86" s="50"/>
      <c r="AF86" s="50"/>
      <c r="AG86" s="50"/>
      <c r="AH86" s="50"/>
      <c r="AI86" s="50"/>
      <c r="AJ86" s="50"/>
      <c r="AK86" s="50"/>
      <c r="AL86" s="50"/>
      <c r="AM86" s="50"/>
      <c r="AN86" s="50"/>
      <c r="AO86" s="30"/>
      <c r="AP86" s="20"/>
      <c r="AQ86" s="20"/>
      <c r="AR86" s="3"/>
      <c r="AS86" s="3"/>
      <c r="AT86" s="3"/>
    </row>
    <row r="87" spans="3:46" ht="25.5" customHeight="1" x14ac:dyDescent="0.15">
      <c r="C87" s="51"/>
      <c r="D87" s="100"/>
      <c r="E87" s="100"/>
      <c r="F87" s="100"/>
      <c r="G87" s="100"/>
      <c r="H87" s="100"/>
      <c r="I87" s="100"/>
      <c r="J87" s="100"/>
      <c r="K87" s="100"/>
      <c r="L87" s="100"/>
      <c r="M87" s="100"/>
      <c r="N87" s="49"/>
      <c r="O87" s="66"/>
      <c r="P87" s="66"/>
      <c r="Q87" s="66"/>
      <c r="R87" s="66"/>
      <c r="S87" s="66"/>
      <c r="T87" s="66"/>
      <c r="U87" s="66"/>
      <c r="V87" s="66"/>
      <c r="W87" s="66"/>
      <c r="X87" s="66"/>
      <c r="Y87" s="66"/>
      <c r="Z87" s="66"/>
      <c r="AA87" s="66"/>
      <c r="AB87" s="50"/>
      <c r="AC87" s="50"/>
      <c r="AD87" s="50"/>
      <c r="AE87" s="50"/>
      <c r="AF87" s="50"/>
      <c r="AG87" s="50"/>
      <c r="AH87" s="50"/>
      <c r="AI87" s="50"/>
      <c r="AJ87" s="50"/>
      <c r="AK87" s="50"/>
      <c r="AL87" s="50"/>
      <c r="AM87" s="50"/>
      <c r="AN87" s="50"/>
      <c r="AO87" s="30"/>
      <c r="AP87" s="23" t="s">
        <v>8</v>
      </c>
      <c r="AQ87" s="23"/>
      <c r="AR87" s="24"/>
      <c r="AS87" s="24"/>
      <c r="AT87" s="24"/>
    </row>
    <row r="88" spans="3:46" ht="25.5" customHeight="1" x14ac:dyDescent="0.15">
      <c r="C88" s="51"/>
      <c r="D88" s="100"/>
      <c r="E88" s="100"/>
      <c r="F88" s="100"/>
      <c r="G88" s="100"/>
      <c r="H88" s="100"/>
      <c r="I88" s="100"/>
      <c r="J88" s="100"/>
      <c r="K88" s="100"/>
      <c r="L88" s="100"/>
      <c r="M88" s="100"/>
      <c r="N88" s="49"/>
      <c r="O88" s="66"/>
      <c r="P88" s="66"/>
      <c r="Q88" s="66"/>
      <c r="R88" s="66"/>
      <c r="S88" s="66"/>
      <c r="T88" s="66"/>
      <c r="U88" s="66"/>
      <c r="V88" s="66"/>
      <c r="W88" s="66"/>
      <c r="X88" s="66"/>
      <c r="Y88" s="66"/>
      <c r="Z88" s="66"/>
      <c r="AA88" s="66"/>
      <c r="AB88" s="50"/>
      <c r="AC88" s="50"/>
      <c r="AD88" s="50"/>
      <c r="AE88" s="50"/>
      <c r="AF88" s="50"/>
      <c r="AG88" s="50"/>
      <c r="AH88" s="50"/>
      <c r="AI88" s="50"/>
      <c r="AJ88" s="50"/>
      <c r="AK88" s="50"/>
      <c r="AL88" s="50"/>
      <c r="AM88" s="50"/>
      <c r="AN88" s="50"/>
      <c r="AO88" s="30"/>
      <c r="AP88" s="23"/>
      <c r="AQ88" s="23"/>
      <c r="AR88" s="24"/>
      <c r="AS88" s="24"/>
      <c r="AT88" s="24"/>
    </row>
    <row r="89" spans="3:46" ht="25.5" customHeight="1" x14ac:dyDescent="0.15">
      <c r="C89" s="51"/>
      <c r="D89" s="100"/>
      <c r="E89" s="100"/>
      <c r="F89" s="100"/>
      <c r="G89" s="100"/>
      <c r="H89" s="100"/>
      <c r="I89" s="100"/>
      <c r="J89" s="100"/>
      <c r="K89" s="100"/>
      <c r="L89" s="100"/>
      <c r="M89" s="100"/>
      <c r="N89" s="61"/>
      <c r="O89" s="61"/>
      <c r="P89" s="61"/>
      <c r="Q89" s="61"/>
      <c r="R89" s="61"/>
      <c r="S89" s="61"/>
      <c r="T89" s="61"/>
      <c r="U89" s="61"/>
      <c r="V89" s="61"/>
      <c r="W89" s="61"/>
      <c r="X89" s="61"/>
      <c r="Y89" s="61"/>
      <c r="Z89" s="61"/>
      <c r="AA89" s="61"/>
      <c r="AB89" s="64"/>
      <c r="AC89" s="64"/>
      <c r="AD89" s="64"/>
      <c r="AE89" s="64"/>
      <c r="AF89" s="64"/>
      <c r="AG89" s="64"/>
      <c r="AH89" s="64"/>
      <c r="AI89" s="64"/>
      <c r="AJ89" s="64"/>
      <c r="AK89" s="64"/>
      <c r="AL89" s="64"/>
      <c r="AM89" s="64"/>
      <c r="AN89" s="64"/>
      <c r="AO89" s="30"/>
      <c r="AP89" s="23"/>
      <c r="AQ89" s="23"/>
      <c r="AR89" s="24"/>
      <c r="AS89" s="24"/>
      <c r="AT89" s="24"/>
    </row>
    <row r="90" spans="3:46" ht="25.5" customHeight="1" x14ac:dyDescent="0.15">
      <c r="C90" s="51"/>
      <c r="D90" s="100"/>
      <c r="E90" s="100"/>
      <c r="F90" s="100"/>
      <c r="G90" s="100"/>
      <c r="H90" s="100"/>
      <c r="I90" s="100"/>
      <c r="J90" s="100"/>
      <c r="K90" s="100"/>
      <c r="L90" s="100"/>
      <c r="M90" s="100"/>
      <c r="N90" s="49"/>
      <c r="O90" s="62"/>
      <c r="P90" s="62"/>
      <c r="Q90" s="62"/>
      <c r="R90" s="62"/>
      <c r="S90" s="62"/>
      <c r="T90" s="62"/>
      <c r="U90" s="62"/>
      <c r="V90" s="62"/>
      <c r="W90" s="62"/>
      <c r="X90" s="62"/>
      <c r="Y90" s="62"/>
      <c r="Z90" s="62"/>
      <c r="AA90" s="62"/>
      <c r="AB90" s="50"/>
      <c r="AC90" s="50"/>
      <c r="AD90" s="50"/>
      <c r="AE90" s="50"/>
      <c r="AF90" s="50"/>
      <c r="AG90" s="50"/>
      <c r="AH90" s="50"/>
      <c r="AI90" s="50"/>
      <c r="AJ90" s="50"/>
      <c r="AK90" s="50"/>
      <c r="AL90" s="50"/>
      <c r="AM90" s="50"/>
      <c r="AN90" s="50"/>
      <c r="AO90" s="30"/>
      <c r="AP90" s="23"/>
      <c r="AQ90" s="23"/>
      <c r="AR90" s="24"/>
      <c r="AS90" s="24"/>
      <c r="AT90" s="24"/>
    </row>
    <row r="91" spans="3:46" ht="25.5" customHeight="1" x14ac:dyDescent="0.15">
      <c r="C91" s="51"/>
      <c r="D91" s="100"/>
      <c r="E91" s="100"/>
      <c r="F91" s="100"/>
      <c r="G91" s="100"/>
      <c r="H91" s="100"/>
      <c r="I91" s="100"/>
      <c r="J91" s="100"/>
      <c r="K91" s="100"/>
      <c r="L91" s="100"/>
      <c r="M91" s="100"/>
      <c r="N91" s="49"/>
      <c r="O91" s="62"/>
      <c r="P91" s="62"/>
      <c r="Q91" s="62"/>
      <c r="R91" s="62"/>
      <c r="S91" s="62"/>
      <c r="T91" s="62"/>
      <c r="U91" s="62"/>
      <c r="V91" s="62"/>
      <c r="W91" s="62"/>
      <c r="X91" s="62"/>
      <c r="Y91" s="62"/>
      <c r="Z91" s="62"/>
      <c r="AA91" s="62"/>
      <c r="AB91" s="50"/>
      <c r="AC91" s="50"/>
      <c r="AD91" s="50"/>
      <c r="AE91" s="50"/>
      <c r="AF91" s="50"/>
      <c r="AG91" s="50"/>
      <c r="AH91" s="50"/>
      <c r="AI91" s="50"/>
      <c r="AJ91" s="50"/>
      <c r="AK91" s="50"/>
      <c r="AL91" s="50"/>
      <c r="AM91" s="50"/>
      <c r="AN91" s="50"/>
      <c r="AO91" s="30"/>
      <c r="AP91" s="23"/>
      <c r="AQ91" s="23"/>
      <c r="AR91" s="24"/>
      <c r="AS91" s="24"/>
      <c r="AT91" s="24"/>
    </row>
    <row r="92" spans="3:46" ht="25.5" customHeight="1" x14ac:dyDescent="0.15">
      <c r="C92" s="51"/>
      <c r="D92" s="100"/>
      <c r="E92" s="100"/>
      <c r="F92" s="100"/>
      <c r="G92" s="100"/>
      <c r="H92" s="100"/>
      <c r="I92" s="100"/>
      <c r="J92" s="100"/>
      <c r="K92" s="100"/>
      <c r="L92" s="100"/>
      <c r="M92" s="100"/>
      <c r="N92" s="49"/>
      <c r="O92" s="101"/>
      <c r="P92" s="101"/>
      <c r="Q92" s="101"/>
      <c r="R92" s="101"/>
      <c r="S92" s="101"/>
      <c r="T92" s="101"/>
      <c r="U92" s="101"/>
      <c r="V92" s="101"/>
      <c r="W92" s="101"/>
      <c r="X92" s="101"/>
      <c r="Y92" s="101"/>
      <c r="Z92" s="101"/>
      <c r="AA92" s="101"/>
      <c r="AB92" s="50"/>
      <c r="AC92" s="50"/>
      <c r="AD92" s="50"/>
      <c r="AE92" s="50"/>
      <c r="AF92" s="50"/>
      <c r="AG92" s="50"/>
      <c r="AH92" s="50"/>
      <c r="AI92" s="50"/>
      <c r="AJ92" s="50"/>
      <c r="AK92" s="50"/>
      <c r="AL92" s="50"/>
      <c r="AM92" s="50"/>
      <c r="AN92" s="50"/>
      <c r="AO92" s="30"/>
      <c r="AP92" s="23"/>
      <c r="AQ92" s="23"/>
      <c r="AR92" s="24"/>
      <c r="AS92" s="24"/>
      <c r="AT92" s="24"/>
    </row>
    <row r="93" spans="3:46" ht="25.5" customHeight="1" x14ac:dyDescent="0.15">
      <c r="C93" s="51"/>
      <c r="D93" s="100"/>
      <c r="E93" s="100"/>
      <c r="F93" s="100"/>
      <c r="G93" s="100"/>
      <c r="H93" s="100"/>
      <c r="I93" s="100"/>
      <c r="J93" s="100"/>
      <c r="K93" s="100"/>
      <c r="L93" s="100"/>
      <c r="M93" s="100"/>
      <c r="N93" s="49"/>
      <c r="O93" s="101"/>
      <c r="P93" s="101"/>
      <c r="Q93" s="101"/>
      <c r="R93" s="101"/>
      <c r="S93" s="101"/>
      <c r="T93" s="101"/>
      <c r="U93" s="101"/>
      <c r="V93" s="101"/>
      <c r="W93" s="101"/>
      <c r="X93" s="101"/>
      <c r="Y93" s="101"/>
      <c r="Z93" s="101"/>
      <c r="AA93" s="101"/>
      <c r="AB93" s="50"/>
      <c r="AC93" s="50"/>
      <c r="AD93" s="50"/>
      <c r="AE93" s="50"/>
      <c r="AF93" s="50"/>
      <c r="AG93" s="50"/>
      <c r="AH93" s="50"/>
      <c r="AI93" s="50"/>
      <c r="AJ93" s="50"/>
      <c r="AK93" s="50"/>
      <c r="AL93" s="50"/>
      <c r="AM93" s="50"/>
      <c r="AN93" s="50"/>
      <c r="AO93" s="30"/>
      <c r="AP93" s="23"/>
      <c r="AQ93" s="23"/>
      <c r="AR93" s="24"/>
      <c r="AS93" s="24"/>
      <c r="AT93" s="24"/>
    </row>
    <row r="94" spans="3:46" ht="25.5" customHeight="1" x14ac:dyDescent="0.15">
      <c r="C94" s="51"/>
      <c r="D94" s="100"/>
      <c r="E94" s="100"/>
      <c r="F94" s="100"/>
      <c r="G94" s="100"/>
      <c r="H94" s="100"/>
      <c r="I94" s="100"/>
      <c r="J94" s="100"/>
      <c r="K94" s="100"/>
      <c r="L94" s="100"/>
      <c r="M94" s="100"/>
      <c r="N94" s="49"/>
      <c r="O94" s="101"/>
      <c r="P94" s="101"/>
      <c r="Q94" s="101"/>
      <c r="R94" s="101"/>
      <c r="S94" s="101"/>
      <c r="T94" s="101"/>
      <c r="U94" s="101"/>
      <c r="V94" s="101"/>
      <c r="W94" s="101"/>
      <c r="X94" s="101"/>
      <c r="Y94" s="101"/>
      <c r="Z94" s="101"/>
      <c r="AA94" s="101"/>
      <c r="AB94" s="50"/>
      <c r="AC94" s="50"/>
      <c r="AD94" s="50"/>
      <c r="AE94" s="50"/>
      <c r="AF94" s="50"/>
      <c r="AG94" s="50"/>
      <c r="AH94" s="50"/>
      <c r="AI94" s="50"/>
      <c r="AJ94" s="50"/>
      <c r="AK94" s="50"/>
      <c r="AL94" s="50"/>
      <c r="AM94" s="50"/>
      <c r="AN94" s="50"/>
      <c r="AO94" s="30"/>
      <c r="AP94" s="23"/>
      <c r="AQ94" s="23"/>
      <c r="AR94" s="24"/>
      <c r="AS94" s="24"/>
      <c r="AT94" s="24"/>
    </row>
    <row r="95" spans="3:46" ht="120" customHeight="1" x14ac:dyDescent="0.15">
      <c r="C95" s="51"/>
      <c r="D95" s="76"/>
      <c r="E95" s="76"/>
      <c r="F95" s="76"/>
      <c r="G95" s="67"/>
      <c r="H95" s="67"/>
      <c r="I95" s="67"/>
      <c r="J95" s="67"/>
      <c r="K95" s="67"/>
      <c r="L95" s="67"/>
      <c r="M95" s="67"/>
      <c r="N95" s="86"/>
      <c r="O95" s="86"/>
      <c r="P95" s="86"/>
      <c r="Q95" s="86"/>
      <c r="R95" s="86"/>
      <c r="S95" s="86"/>
      <c r="T95" s="86"/>
      <c r="U95" s="86"/>
      <c r="V95" s="86"/>
      <c r="W95" s="86"/>
      <c r="X95" s="86"/>
      <c r="Y95" s="86"/>
      <c r="Z95" s="86"/>
      <c r="AA95" s="86"/>
      <c r="AB95" s="86"/>
      <c r="AC95" s="86"/>
      <c r="AD95" s="86"/>
      <c r="AE95" s="86"/>
      <c r="AF95" s="86"/>
      <c r="AG95" s="86"/>
      <c r="AH95" s="86"/>
      <c r="AI95" s="86"/>
      <c r="AJ95" s="86"/>
      <c r="AK95" s="86"/>
      <c r="AL95" s="86"/>
      <c r="AM95" s="86"/>
      <c r="AN95" s="86"/>
      <c r="AO95" s="19"/>
      <c r="AP95" s="20"/>
      <c r="AQ95" s="20"/>
      <c r="AR95" s="3"/>
      <c r="AS95" s="3"/>
      <c r="AT95" s="3"/>
    </row>
    <row r="96" spans="3:46" ht="99.95" customHeight="1" x14ac:dyDescent="0.15">
      <c r="C96" s="51"/>
      <c r="D96" s="76"/>
      <c r="E96" s="76"/>
      <c r="F96" s="76"/>
      <c r="G96" s="67"/>
      <c r="H96" s="67"/>
      <c r="I96" s="67"/>
      <c r="J96" s="67"/>
      <c r="K96" s="67"/>
      <c r="L96" s="67"/>
      <c r="M96" s="67"/>
      <c r="N96" s="86"/>
      <c r="O96" s="86"/>
      <c r="P96" s="86"/>
      <c r="Q96" s="86"/>
      <c r="R96" s="86"/>
      <c r="S96" s="86"/>
      <c r="T96" s="86"/>
      <c r="U96" s="86"/>
      <c r="V96" s="86"/>
      <c r="W96" s="86"/>
      <c r="X96" s="86"/>
      <c r="Y96" s="86"/>
      <c r="Z96" s="86"/>
      <c r="AA96" s="86"/>
      <c r="AB96" s="86"/>
      <c r="AC96" s="86"/>
      <c r="AD96" s="86"/>
      <c r="AE96" s="86"/>
      <c r="AF96" s="86"/>
      <c r="AG96" s="86"/>
      <c r="AH96" s="86"/>
      <c r="AI96" s="86"/>
      <c r="AJ96" s="86"/>
      <c r="AK96" s="86"/>
      <c r="AL96" s="86"/>
      <c r="AM96" s="86"/>
      <c r="AN96" s="86"/>
      <c r="AO96" s="19"/>
      <c r="AP96" s="20"/>
      <c r="AQ96" s="20"/>
      <c r="AR96" s="3"/>
      <c r="AS96" s="3"/>
      <c r="AT96" s="3"/>
    </row>
    <row r="97" spans="3:46" ht="99.95" customHeight="1" x14ac:dyDescent="0.15">
      <c r="C97" s="51"/>
      <c r="D97" s="76"/>
      <c r="E97" s="76"/>
      <c r="F97" s="76"/>
      <c r="G97" s="67"/>
      <c r="H97" s="67"/>
      <c r="I97" s="67"/>
      <c r="J97" s="67"/>
      <c r="K97" s="67"/>
      <c r="L97" s="67"/>
      <c r="M97" s="67"/>
      <c r="N97" s="86"/>
      <c r="O97" s="86"/>
      <c r="P97" s="86"/>
      <c r="Q97" s="86"/>
      <c r="R97" s="86"/>
      <c r="S97" s="86"/>
      <c r="T97" s="86"/>
      <c r="U97" s="86"/>
      <c r="V97" s="86"/>
      <c r="W97" s="86"/>
      <c r="X97" s="86"/>
      <c r="Y97" s="86"/>
      <c r="Z97" s="86"/>
      <c r="AA97" s="86"/>
      <c r="AB97" s="86"/>
      <c r="AC97" s="86"/>
      <c r="AD97" s="86"/>
      <c r="AE97" s="86"/>
      <c r="AF97" s="86"/>
      <c r="AG97" s="86"/>
      <c r="AH97" s="86"/>
      <c r="AI97" s="86"/>
      <c r="AJ97" s="86"/>
      <c r="AK97" s="86"/>
      <c r="AL97" s="86"/>
      <c r="AM97" s="86"/>
      <c r="AN97" s="86"/>
      <c r="AO97" s="19"/>
      <c r="AP97" s="20"/>
      <c r="AQ97" s="20"/>
      <c r="AR97" s="3"/>
      <c r="AS97" s="3"/>
      <c r="AT97" s="3"/>
    </row>
    <row r="98" spans="3:46" ht="99.95" customHeight="1" x14ac:dyDescent="0.15">
      <c r="C98" s="51"/>
      <c r="D98" s="76"/>
      <c r="E98" s="76"/>
      <c r="F98" s="76"/>
      <c r="G98" s="67"/>
      <c r="H98" s="67"/>
      <c r="I98" s="67"/>
      <c r="J98" s="67"/>
      <c r="K98" s="67"/>
      <c r="L98" s="67"/>
      <c r="M98" s="67"/>
      <c r="N98" s="86"/>
      <c r="O98" s="86"/>
      <c r="P98" s="86"/>
      <c r="Q98" s="86"/>
      <c r="R98" s="86"/>
      <c r="S98" s="86"/>
      <c r="T98" s="86"/>
      <c r="U98" s="86"/>
      <c r="V98" s="86"/>
      <c r="W98" s="86"/>
      <c r="X98" s="86"/>
      <c r="Y98" s="86"/>
      <c r="Z98" s="86"/>
      <c r="AA98" s="86"/>
      <c r="AB98" s="86"/>
      <c r="AC98" s="86"/>
      <c r="AD98" s="86"/>
      <c r="AE98" s="86"/>
      <c r="AF98" s="86"/>
      <c r="AG98" s="86"/>
      <c r="AH98" s="86"/>
      <c r="AI98" s="86"/>
      <c r="AJ98" s="86"/>
      <c r="AK98" s="86"/>
      <c r="AL98" s="86"/>
      <c r="AM98" s="86"/>
      <c r="AN98" s="86"/>
      <c r="AO98" s="19"/>
      <c r="AP98" s="20"/>
      <c r="AQ98" s="20"/>
      <c r="AR98" s="3"/>
      <c r="AS98" s="3"/>
      <c r="AT98" s="3"/>
    </row>
    <row r="99" spans="3:46" ht="120" customHeight="1" x14ac:dyDescent="0.15">
      <c r="C99" s="51"/>
      <c r="D99" s="67"/>
      <c r="E99" s="67"/>
      <c r="F99" s="67"/>
      <c r="G99" s="67"/>
      <c r="H99" s="67"/>
      <c r="I99" s="67"/>
      <c r="J99" s="67"/>
      <c r="K99" s="67"/>
      <c r="L99" s="67"/>
      <c r="M99" s="67"/>
      <c r="N99" s="86"/>
      <c r="O99" s="86"/>
      <c r="P99" s="86"/>
      <c r="Q99" s="86"/>
      <c r="R99" s="86"/>
      <c r="S99" s="86"/>
      <c r="T99" s="86"/>
      <c r="U99" s="86"/>
      <c r="V99" s="86"/>
      <c r="W99" s="86"/>
      <c r="X99" s="86"/>
      <c r="Y99" s="86"/>
      <c r="Z99" s="86"/>
      <c r="AA99" s="86"/>
      <c r="AB99" s="86"/>
      <c r="AC99" s="86"/>
      <c r="AD99" s="86"/>
      <c r="AE99" s="86"/>
      <c r="AF99" s="86"/>
      <c r="AG99" s="86"/>
      <c r="AH99" s="86"/>
      <c r="AI99" s="86"/>
      <c r="AJ99" s="86"/>
      <c r="AK99" s="86"/>
      <c r="AL99" s="86"/>
      <c r="AM99" s="86"/>
      <c r="AN99" s="86"/>
      <c r="AO99" s="19"/>
      <c r="AP99" s="20"/>
      <c r="AQ99" s="20"/>
      <c r="AR99" s="3"/>
      <c r="AS99" s="3"/>
      <c r="AT99" s="3"/>
    </row>
    <row r="100" spans="3:46" ht="20.100000000000001" customHeight="1" x14ac:dyDescent="0.15">
      <c r="C100" s="44"/>
      <c r="D100" s="44"/>
      <c r="E100" s="44"/>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4"/>
      <c r="AO100" s="22"/>
    </row>
    <row r="101" spans="3:46" ht="20.100000000000001" customHeight="1" x14ac:dyDescent="0.15">
      <c r="C101" s="44"/>
      <c r="D101" s="44"/>
      <c r="E101" s="44"/>
      <c r="F101" s="52"/>
      <c r="G101" s="52"/>
      <c r="H101" s="52"/>
      <c r="I101" s="52"/>
      <c r="J101" s="52"/>
      <c r="K101" s="52"/>
      <c r="L101" s="52"/>
      <c r="M101" s="52"/>
      <c r="N101" s="52"/>
      <c r="O101" s="52"/>
      <c r="P101" s="52"/>
      <c r="Q101" s="52"/>
      <c r="R101" s="52"/>
      <c r="S101" s="52"/>
      <c r="T101" s="52"/>
      <c r="U101" s="52"/>
      <c r="V101" s="52"/>
      <c r="W101" s="52"/>
      <c r="X101" s="52"/>
      <c r="Y101" s="52"/>
      <c r="Z101" s="52"/>
      <c r="AA101" s="52"/>
      <c r="AB101" s="52"/>
      <c r="AC101" s="52"/>
      <c r="AD101" s="52"/>
      <c r="AE101" s="52"/>
      <c r="AF101" s="52"/>
      <c r="AG101" s="52"/>
      <c r="AH101" s="52"/>
      <c r="AI101" s="52"/>
      <c r="AJ101" s="52"/>
      <c r="AK101" s="52"/>
      <c r="AL101" s="52"/>
      <c r="AM101" s="52"/>
      <c r="AN101" s="44"/>
      <c r="AO101" s="34"/>
    </row>
    <row r="102" spans="3:46" ht="20.100000000000001" customHeight="1" x14ac:dyDescent="0.15">
      <c r="C102" s="44"/>
      <c r="D102" s="44"/>
      <c r="E102" s="44"/>
      <c r="F102" s="53"/>
      <c r="G102" s="54"/>
      <c r="H102" s="54"/>
      <c r="I102" s="54"/>
      <c r="J102" s="54"/>
      <c r="K102" s="54"/>
      <c r="L102" s="54"/>
      <c r="M102" s="54"/>
      <c r="N102" s="54"/>
      <c r="O102" s="54"/>
      <c r="P102" s="54"/>
      <c r="Q102" s="54"/>
      <c r="R102" s="54"/>
      <c r="S102" s="54"/>
      <c r="T102" s="53"/>
      <c r="U102" s="53"/>
      <c r="V102" s="53"/>
      <c r="W102" s="53"/>
      <c r="X102" s="53"/>
      <c r="Y102" s="53"/>
      <c r="Z102" s="53"/>
      <c r="AA102" s="53"/>
      <c r="AB102" s="53"/>
      <c r="AC102" s="53"/>
      <c r="AD102" s="53"/>
      <c r="AE102" s="53"/>
      <c r="AF102" s="53"/>
      <c r="AG102" s="53"/>
      <c r="AH102" s="53"/>
      <c r="AI102" s="53"/>
      <c r="AJ102" s="53"/>
      <c r="AK102" s="53"/>
      <c r="AL102" s="53"/>
      <c r="AM102" s="53"/>
      <c r="AN102" s="55"/>
      <c r="AP102" s="20"/>
      <c r="AQ102" s="20"/>
      <c r="AR102" s="3"/>
      <c r="AS102" s="3"/>
      <c r="AT102" s="3"/>
    </row>
    <row r="103" spans="3:46" ht="20.100000000000001" customHeight="1" x14ac:dyDescent="0.15">
      <c r="C103" s="56"/>
      <c r="D103" s="56"/>
      <c r="E103" s="56"/>
      <c r="F103" s="53"/>
      <c r="G103" s="54"/>
      <c r="H103" s="54"/>
      <c r="I103" s="54"/>
      <c r="J103" s="54"/>
      <c r="K103" s="54"/>
      <c r="L103" s="54"/>
      <c r="M103" s="54"/>
      <c r="N103" s="54"/>
      <c r="O103" s="54"/>
      <c r="P103" s="54"/>
      <c r="Q103" s="54"/>
      <c r="R103" s="54"/>
      <c r="S103" s="54"/>
      <c r="T103" s="53"/>
      <c r="U103" s="53"/>
      <c r="V103" s="53"/>
      <c r="W103" s="53"/>
      <c r="X103" s="53"/>
      <c r="Y103" s="53"/>
      <c r="Z103" s="53"/>
      <c r="AA103" s="53"/>
      <c r="AB103" s="53"/>
      <c r="AC103" s="53"/>
      <c r="AD103" s="53"/>
      <c r="AE103" s="53"/>
      <c r="AF103" s="53"/>
      <c r="AG103" s="53"/>
      <c r="AH103" s="53"/>
      <c r="AI103" s="53"/>
      <c r="AJ103" s="53"/>
      <c r="AK103" s="53"/>
      <c r="AL103" s="53"/>
      <c r="AM103" s="53"/>
      <c r="AN103" s="55"/>
      <c r="AP103" s="23" t="s">
        <v>8</v>
      </c>
      <c r="AQ103" s="23"/>
      <c r="AR103" s="24"/>
      <c r="AS103" s="24"/>
      <c r="AT103" s="24"/>
    </row>
    <row r="104" spans="3:46" ht="20.100000000000001" customHeight="1" x14ac:dyDescent="0.15">
      <c r="C104" s="35"/>
      <c r="D104" s="57"/>
      <c r="E104" s="57"/>
      <c r="F104" s="57"/>
      <c r="G104" s="35"/>
      <c r="H104" s="41"/>
      <c r="I104" s="41"/>
      <c r="J104" s="41"/>
      <c r="K104" s="41"/>
      <c r="L104" s="41"/>
      <c r="M104" s="41"/>
      <c r="N104" s="41"/>
      <c r="O104" s="41"/>
      <c r="P104" s="41"/>
      <c r="Q104" s="41"/>
      <c r="R104" s="41"/>
      <c r="S104" s="41"/>
      <c r="T104" s="41"/>
      <c r="U104" s="35"/>
      <c r="V104" s="35"/>
      <c r="W104" s="35"/>
      <c r="X104" s="35"/>
      <c r="Y104" s="35"/>
      <c r="Z104" s="35"/>
      <c r="AA104" s="35"/>
      <c r="AB104" s="35"/>
      <c r="AC104" s="35"/>
      <c r="AD104" s="35"/>
      <c r="AE104" s="35"/>
      <c r="AF104" s="35"/>
      <c r="AG104" s="35"/>
      <c r="AH104" s="35"/>
      <c r="AI104" s="35"/>
      <c r="AJ104" s="35"/>
      <c r="AK104" s="35"/>
      <c r="AL104" s="35"/>
      <c r="AM104" s="35"/>
      <c r="AN104" s="35"/>
      <c r="AP104" s="23"/>
      <c r="AQ104" s="23"/>
      <c r="AR104" s="24"/>
      <c r="AS104" s="24"/>
      <c r="AT104" s="24"/>
    </row>
    <row r="105" spans="3:46" ht="39.950000000000003" customHeight="1" x14ac:dyDescent="0.25">
      <c r="C105" s="35"/>
      <c r="D105" s="36"/>
      <c r="E105" s="36"/>
      <c r="F105" s="36"/>
      <c r="G105" s="36"/>
      <c r="H105" s="36"/>
      <c r="I105" s="36"/>
      <c r="J105" s="36"/>
      <c r="K105" s="36"/>
      <c r="L105" s="36"/>
      <c r="M105" s="36"/>
      <c r="N105" s="36"/>
      <c r="O105" s="37"/>
      <c r="P105" s="36"/>
      <c r="Q105" s="36"/>
      <c r="R105" s="36"/>
      <c r="S105" s="36"/>
      <c r="T105" s="36"/>
      <c r="U105" s="38"/>
      <c r="V105" s="37"/>
      <c r="W105" s="36"/>
      <c r="X105" s="36"/>
      <c r="Y105" s="58"/>
      <c r="Z105" s="58"/>
      <c r="AA105" s="58"/>
      <c r="AB105" s="58"/>
      <c r="AC105" s="37"/>
      <c r="AD105" s="38"/>
      <c r="AE105" s="38"/>
      <c r="AF105" s="38"/>
      <c r="AG105" s="38"/>
      <c r="AH105" s="38"/>
      <c r="AI105" s="38"/>
      <c r="AJ105" s="38"/>
      <c r="AK105" s="38"/>
      <c r="AL105" s="38"/>
      <c r="AM105" s="38"/>
      <c r="AN105" s="39"/>
      <c r="AO105" s="2"/>
      <c r="AP105" s="23"/>
      <c r="AQ105" s="23"/>
      <c r="AR105" s="24"/>
      <c r="AS105" s="24"/>
      <c r="AT105" s="24"/>
    </row>
    <row r="106" spans="3:46" ht="45" customHeight="1" x14ac:dyDescent="0.15">
      <c r="C106" s="87"/>
      <c r="D106" s="61"/>
      <c r="E106" s="61"/>
      <c r="F106" s="61"/>
      <c r="G106" s="61"/>
      <c r="H106" s="61"/>
      <c r="I106" s="61"/>
      <c r="J106" s="61"/>
      <c r="K106" s="61"/>
      <c r="L106" s="61"/>
      <c r="M106" s="61"/>
      <c r="N106" s="88"/>
      <c r="O106" s="88"/>
      <c r="P106" s="88"/>
      <c r="Q106" s="88"/>
      <c r="R106" s="88"/>
      <c r="S106" s="88"/>
      <c r="T106" s="88"/>
      <c r="U106" s="65"/>
      <c r="V106" s="89"/>
      <c r="W106" s="89"/>
      <c r="X106" s="89"/>
      <c r="Y106" s="89"/>
      <c r="Z106" s="89"/>
      <c r="AA106" s="89"/>
      <c r="AB106" s="63"/>
      <c r="AC106" s="63"/>
      <c r="AD106" s="63"/>
      <c r="AE106" s="63"/>
      <c r="AF106" s="63"/>
      <c r="AG106" s="63"/>
      <c r="AH106" s="63"/>
      <c r="AI106" s="63"/>
      <c r="AJ106" s="63"/>
      <c r="AK106" s="63"/>
      <c r="AL106" s="63"/>
      <c r="AM106" s="63"/>
      <c r="AN106" s="63"/>
      <c r="AO106" s="7"/>
      <c r="AP106" s="26"/>
      <c r="AQ106" s="26"/>
      <c r="AR106" s="27"/>
      <c r="AS106" s="27"/>
      <c r="AT106" s="27"/>
    </row>
    <row r="107" spans="3:46" ht="45" customHeight="1" x14ac:dyDescent="0.15">
      <c r="C107" s="87"/>
      <c r="D107" s="61"/>
      <c r="E107" s="61"/>
      <c r="F107" s="61"/>
      <c r="G107" s="61"/>
      <c r="H107" s="61"/>
      <c r="I107" s="61"/>
      <c r="J107" s="61"/>
      <c r="K107" s="61"/>
      <c r="L107" s="61"/>
      <c r="M107" s="61"/>
      <c r="N107" s="88"/>
      <c r="O107" s="88"/>
      <c r="P107" s="88"/>
      <c r="Q107" s="88"/>
      <c r="R107" s="88"/>
      <c r="S107" s="88"/>
      <c r="T107" s="88"/>
      <c r="U107" s="65"/>
      <c r="V107" s="65"/>
      <c r="W107" s="65"/>
      <c r="X107" s="65"/>
      <c r="Y107" s="65"/>
      <c r="Z107" s="65"/>
      <c r="AA107" s="65"/>
      <c r="AB107" s="63"/>
      <c r="AC107" s="63"/>
      <c r="AD107" s="63"/>
      <c r="AE107" s="63"/>
      <c r="AF107" s="63"/>
      <c r="AG107" s="63"/>
      <c r="AH107" s="63"/>
      <c r="AI107" s="63"/>
      <c r="AJ107" s="63"/>
      <c r="AK107" s="63"/>
      <c r="AL107" s="63"/>
      <c r="AM107" s="63"/>
      <c r="AN107" s="63"/>
      <c r="AO107" s="7"/>
      <c r="AP107" s="26"/>
      <c r="AQ107" s="26"/>
      <c r="AR107" s="27"/>
      <c r="AS107" s="27"/>
      <c r="AT107" s="27"/>
    </row>
    <row r="108" spans="3:46" ht="20.100000000000001" customHeight="1" x14ac:dyDescent="0.15">
      <c r="C108" s="35"/>
      <c r="D108" s="40"/>
      <c r="E108" s="40"/>
      <c r="F108" s="40"/>
      <c r="G108" s="35"/>
      <c r="H108" s="41"/>
      <c r="I108" s="41"/>
      <c r="J108" s="41"/>
      <c r="K108" s="41"/>
      <c r="L108" s="41"/>
      <c r="M108" s="41"/>
      <c r="N108" s="41"/>
      <c r="O108" s="41"/>
      <c r="P108" s="41"/>
      <c r="Q108" s="41"/>
      <c r="R108" s="41"/>
      <c r="S108" s="41"/>
      <c r="T108" s="41"/>
      <c r="U108" s="35"/>
      <c r="V108" s="35"/>
      <c r="W108" s="35"/>
      <c r="X108" s="35"/>
      <c r="Y108" s="35"/>
      <c r="Z108" s="35"/>
      <c r="AA108" s="35"/>
      <c r="AB108" s="35"/>
      <c r="AC108" s="35"/>
      <c r="AD108" s="35"/>
      <c r="AE108" s="35"/>
      <c r="AF108" s="35"/>
      <c r="AG108" s="35"/>
      <c r="AH108" s="35"/>
      <c r="AI108" s="35"/>
      <c r="AJ108" s="35"/>
      <c r="AK108" s="35"/>
      <c r="AL108" s="35"/>
      <c r="AM108" s="35"/>
      <c r="AN108" s="35"/>
      <c r="AP108" s="26"/>
      <c r="AQ108" s="26"/>
      <c r="AR108" s="27"/>
      <c r="AS108" s="27"/>
      <c r="AT108" s="27"/>
    </row>
    <row r="109" spans="3:46" ht="39.950000000000003" customHeight="1" x14ac:dyDescent="0.15">
      <c r="C109" s="75"/>
      <c r="D109" s="75"/>
      <c r="E109" s="75"/>
      <c r="F109" s="75"/>
      <c r="G109" s="75"/>
      <c r="H109" s="75"/>
      <c r="I109" s="75"/>
      <c r="J109" s="75"/>
      <c r="K109" s="75"/>
      <c r="L109" s="75"/>
      <c r="M109" s="75"/>
      <c r="N109" s="75"/>
      <c r="O109" s="75"/>
      <c r="P109" s="75"/>
      <c r="Q109" s="75"/>
      <c r="R109" s="75"/>
      <c r="S109" s="75"/>
      <c r="T109" s="75"/>
      <c r="U109" s="75"/>
      <c r="V109" s="75"/>
      <c r="W109" s="75"/>
      <c r="X109" s="75"/>
      <c r="Y109" s="75"/>
      <c r="Z109" s="75"/>
      <c r="AA109" s="75"/>
      <c r="AB109" s="75"/>
      <c r="AC109" s="75"/>
      <c r="AD109" s="75"/>
      <c r="AE109" s="75"/>
      <c r="AF109" s="75"/>
      <c r="AG109" s="75"/>
      <c r="AH109" s="75"/>
      <c r="AI109" s="75"/>
      <c r="AJ109" s="75"/>
      <c r="AK109" s="75"/>
      <c r="AL109" s="75"/>
      <c r="AM109" s="75"/>
      <c r="AN109" s="75"/>
      <c r="AO109" s="15"/>
      <c r="AP109" s="26"/>
      <c r="AQ109" s="26"/>
      <c r="AR109" s="27"/>
      <c r="AS109" s="27"/>
      <c r="AT109" s="27"/>
    </row>
    <row r="110" spans="3:46" ht="39.950000000000003" customHeight="1" x14ac:dyDescent="0.15">
      <c r="C110" s="51"/>
      <c r="D110" s="91"/>
      <c r="E110" s="91"/>
      <c r="F110" s="91"/>
      <c r="G110" s="91"/>
      <c r="H110" s="91"/>
      <c r="I110" s="91"/>
      <c r="J110" s="91"/>
      <c r="K110" s="91"/>
      <c r="L110" s="91"/>
      <c r="M110" s="91"/>
      <c r="N110" s="92"/>
      <c r="O110" s="92"/>
      <c r="P110" s="102"/>
      <c r="Q110" s="102"/>
      <c r="R110" s="102"/>
      <c r="S110" s="102"/>
      <c r="T110" s="102"/>
      <c r="U110" s="61"/>
      <c r="V110" s="94"/>
      <c r="W110" s="94"/>
      <c r="X110" s="94"/>
      <c r="Y110" s="94"/>
      <c r="Z110" s="94"/>
      <c r="AA110" s="94"/>
      <c r="AB110" s="103"/>
      <c r="AC110" s="103"/>
      <c r="AD110" s="103"/>
      <c r="AE110" s="103"/>
      <c r="AF110" s="103"/>
      <c r="AG110" s="103"/>
      <c r="AH110" s="103"/>
      <c r="AI110" s="103"/>
      <c r="AJ110" s="103"/>
      <c r="AK110" s="103"/>
      <c r="AL110" s="103"/>
      <c r="AM110" s="96"/>
      <c r="AN110" s="96"/>
      <c r="AO110" s="28"/>
      <c r="AP110" s="26"/>
      <c r="AQ110" s="26"/>
      <c r="AR110" s="27"/>
      <c r="AS110" s="27"/>
      <c r="AT110" s="27"/>
    </row>
    <row r="111" spans="3:46" ht="24.95" customHeight="1" x14ac:dyDescent="0.15">
      <c r="C111" s="51"/>
      <c r="D111" s="91"/>
      <c r="E111" s="91"/>
      <c r="F111" s="91"/>
      <c r="G111" s="91"/>
      <c r="H111" s="91"/>
      <c r="I111" s="91"/>
      <c r="J111" s="91"/>
      <c r="K111" s="91"/>
      <c r="L111" s="91"/>
      <c r="M111" s="91"/>
      <c r="N111" s="91"/>
      <c r="O111" s="91"/>
      <c r="P111" s="91"/>
      <c r="Q111" s="91"/>
      <c r="R111" s="91"/>
      <c r="S111" s="91"/>
      <c r="T111" s="91"/>
      <c r="U111" s="91"/>
      <c r="V111" s="91"/>
      <c r="W111" s="91"/>
      <c r="X111" s="91"/>
      <c r="Y111" s="91"/>
      <c r="Z111" s="91"/>
      <c r="AA111" s="91"/>
      <c r="AB111" s="91"/>
      <c r="AC111" s="91"/>
      <c r="AD111" s="91"/>
      <c r="AE111" s="91"/>
      <c r="AF111" s="91"/>
      <c r="AG111" s="91"/>
      <c r="AH111" s="91"/>
      <c r="AI111" s="91"/>
      <c r="AJ111" s="91"/>
      <c r="AK111" s="91"/>
      <c r="AL111" s="91"/>
      <c r="AM111" s="91"/>
      <c r="AN111" s="91"/>
      <c r="AO111" s="28"/>
      <c r="AP111" s="26"/>
      <c r="AQ111" s="26"/>
      <c r="AR111" s="27"/>
      <c r="AS111" s="27"/>
      <c r="AT111" s="27"/>
    </row>
    <row r="112" spans="3:46" ht="39.950000000000003" customHeight="1" x14ac:dyDescent="0.15">
      <c r="C112" s="51"/>
      <c r="D112" s="97"/>
      <c r="E112" s="97"/>
      <c r="F112" s="97"/>
      <c r="G112" s="97"/>
      <c r="H112" s="97"/>
      <c r="I112" s="97"/>
      <c r="J112" s="97"/>
      <c r="K112" s="97"/>
      <c r="L112" s="97"/>
      <c r="M112" s="97"/>
      <c r="N112" s="61"/>
      <c r="O112" s="61"/>
      <c r="P112" s="61"/>
      <c r="Q112" s="61"/>
      <c r="R112" s="61"/>
      <c r="S112" s="61"/>
      <c r="T112" s="61"/>
      <c r="U112" s="61"/>
      <c r="V112" s="61"/>
      <c r="W112" s="61"/>
      <c r="X112" s="61"/>
      <c r="Y112" s="61"/>
      <c r="Z112" s="61"/>
      <c r="AA112" s="61"/>
      <c r="AB112" s="61"/>
      <c r="AC112" s="61"/>
      <c r="AD112" s="61"/>
      <c r="AE112" s="61"/>
      <c r="AF112" s="61"/>
      <c r="AG112" s="61"/>
      <c r="AH112" s="61"/>
      <c r="AI112" s="61"/>
      <c r="AJ112" s="61"/>
      <c r="AK112" s="61"/>
      <c r="AL112" s="61"/>
      <c r="AM112" s="61"/>
      <c r="AN112" s="61"/>
      <c r="AO112" s="28"/>
      <c r="AP112" s="26"/>
      <c r="AQ112" s="26"/>
      <c r="AR112" s="27"/>
      <c r="AS112" s="27"/>
      <c r="AT112" s="27"/>
    </row>
    <row r="113" spans="3:46" ht="30" customHeight="1" x14ac:dyDescent="0.15">
      <c r="C113" s="51"/>
      <c r="D113" s="97"/>
      <c r="E113" s="97"/>
      <c r="F113" s="97"/>
      <c r="G113" s="97"/>
      <c r="H113" s="97"/>
      <c r="I113" s="97"/>
      <c r="J113" s="97"/>
      <c r="K113" s="97"/>
      <c r="L113" s="97"/>
      <c r="M113" s="97"/>
      <c r="N113" s="99"/>
      <c r="O113" s="99"/>
      <c r="P113" s="99"/>
      <c r="Q113" s="99"/>
      <c r="R113" s="99"/>
      <c r="S113" s="99"/>
      <c r="T113" s="99"/>
      <c r="U113" s="99"/>
      <c r="V113" s="99"/>
      <c r="W113" s="99"/>
      <c r="X113" s="99"/>
      <c r="Y113" s="99"/>
      <c r="Z113" s="99"/>
      <c r="AA113" s="99"/>
      <c r="AB113" s="99"/>
      <c r="AC113" s="99"/>
      <c r="AD113" s="99"/>
      <c r="AE113" s="99"/>
      <c r="AF113" s="99"/>
      <c r="AG113" s="99"/>
      <c r="AH113" s="99"/>
      <c r="AI113" s="99"/>
      <c r="AJ113" s="99"/>
      <c r="AK113" s="99"/>
      <c r="AL113" s="99"/>
      <c r="AM113" s="99"/>
      <c r="AN113" s="99"/>
      <c r="AO113" s="29"/>
      <c r="AP113" s="26"/>
      <c r="AQ113" s="26"/>
      <c r="AR113" s="27"/>
      <c r="AS113" s="27"/>
      <c r="AT113" s="27"/>
    </row>
    <row r="114" spans="3:46" ht="30" customHeight="1" x14ac:dyDescent="0.15">
      <c r="C114" s="51"/>
      <c r="D114" s="97"/>
      <c r="E114" s="97"/>
      <c r="F114" s="97"/>
      <c r="G114" s="97"/>
      <c r="H114" s="97"/>
      <c r="I114" s="97"/>
      <c r="J114" s="97"/>
      <c r="K114" s="97"/>
      <c r="L114" s="97"/>
      <c r="M114" s="97"/>
      <c r="N114" s="99"/>
      <c r="O114" s="99"/>
      <c r="P114" s="99"/>
      <c r="Q114" s="99"/>
      <c r="R114" s="99"/>
      <c r="S114" s="99"/>
      <c r="T114" s="99"/>
      <c r="U114" s="99"/>
      <c r="V114" s="99"/>
      <c r="W114" s="99"/>
      <c r="X114" s="99"/>
      <c r="Y114" s="99"/>
      <c r="Z114" s="99"/>
      <c r="AA114" s="99"/>
      <c r="AB114" s="99"/>
      <c r="AC114" s="99"/>
      <c r="AD114" s="99"/>
      <c r="AE114" s="99"/>
      <c r="AF114" s="99"/>
      <c r="AG114" s="99"/>
      <c r="AH114" s="99"/>
      <c r="AI114" s="99"/>
      <c r="AJ114" s="99"/>
      <c r="AK114" s="99"/>
      <c r="AL114" s="99"/>
      <c r="AM114" s="99"/>
      <c r="AN114" s="99"/>
      <c r="AO114" s="29"/>
      <c r="AP114" s="20"/>
      <c r="AQ114" s="20"/>
      <c r="AR114" s="3"/>
      <c r="AS114" s="3"/>
      <c r="AT114" s="3"/>
    </row>
    <row r="115" spans="3:46" ht="30" customHeight="1" x14ac:dyDescent="0.15">
      <c r="C115" s="51"/>
      <c r="D115" s="97"/>
      <c r="E115" s="97"/>
      <c r="F115" s="97"/>
      <c r="G115" s="97"/>
      <c r="H115" s="97"/>
      <c r="I115" s="97"/>
      <c r="J115" s="97"/>
      <c r="K115" s="98"/>
      <c r="L115" s="98"/>
      <c r="M115" s="98"/>
      <c r="N115" s="99"/>
      <c r="O115" s="99"/>
      <c r="P115" s="99"/>
      <c r="Q115" s="99"/>
      <c r="R115" s="99"/>
      <c r="S115" s="99"/>
      <c r="T115" s="99"/>
      <c r="U115" s="99"/>
      <c r="V115" s="99"/>
      <c r="W115" s="99"/>
      <c r="X115" s="99"/>
      <c r="Y115" s="99"/>
      <c r="Z115" s="99"/>
      <c r="AA115" s="99"/>
      <c r="AB115" s="99"/>
      <c r="AC115" s="99"/>
      <c r="AD115" s="99"/>
      <c r="AE115" s="99"/>
      <c r="AF115" s="99"/>
      <c r="AG115" s="99"/>
      <c r="AH115" s="99"/>
      <c r="AI115" s="99"/>
      <c r="AJ115" s="99"/>
      <c r="AK115" s="99"/>
      <c r="AL115" s="99"/>
      <c r="AM115" s="99"/>
      <c r="AN115" s="99"/>
      <c r="AO115" s="29"/>
      <c r="AP115" s="20"/>
      <c r="AQ115" s="20"/>
      <c r="AR115" s="3"/>
      <c r="AS115" s="3"/>
      <c r="AT115" s="3"/>
    </row>
    <row r="116" spans="3:46" ht="30" customHeight="1" x14ac:dyDescent="0.15">
      <c r="C116" s="51"/>
      <c r="D116" s="97"/>
      <c r="E116" s="97"/>
      <c r="F116" s="97"/>
      <c r="G116" s="97"/>
      <c r="H116" s="97"/>
      <c r="I116" s="97"/>
      <c r="J116" s="97"/>
      <c r="K116" s="97"/>
      <c r="L116" s="97"/>
      <c r="M116" s="97"/>
      <c r="N116" s="99"/>
      <c r="O116" s="99"/>
      <c r="P116" s="99"/>
      <c r="Q116" s="99"/>
      <c r="R116" s="99"/>
      <c r="S116" s="99"/>
      <c r="T116" s="99"/>
      <c r="U116" s="99"/>
      <c r="V116" s="99"/>
      <c r="W116" s="99"/>
      <c r="X116" s="99"/>
      <c r="Y116" s="99"/>
      <c r="Z116" s="99"/>
      <c r="AA116" s="99"/>
      <c r="AB116" s="99"/>
      <c r="AC116" s="99"/>
      <c r="AD116" s="99"/>
      <c r="AE116" s="99"/>
      <c r="AF116" s="99"/>
      <c r="AG116" s="99"/>
      <c r="AH116" s="99"/>
      <c r="AI116" s="99"/>
      <c r="AJ116" s="99"/>
      <c r="AK116" s="99"/>
      <c r="AL116" s="99"/>
      <c r="AM116" s="99"/>
      <c r="AN116" s="99"/>
      <c r="AO116" s="29"/>
      <c r="AP116" s="20"/>
      <c r="AQ116" s="20"/>
      <c r="AR116" s="3"/>
      <c r="AS116" s="3"/>
      <c r="AT116" s="3"/>
    </row>
    <row r="117" spans="3:46" ht="30" customHeight="1" x14ac:dyDescent="0.15">
      <c r="C117" s="51"/>
      <c r="D117" s="97"/>
      <c r="E117" s="97"/>
      <c r="F117" s="97"/>
      <c r="G117" s="97"/>
      <c r="H117" s="97"/>
      <c r="I117" s="97"/>
      <c r="J117" s="97"/>
      <c r="K117" s="97"/>
      <c r="L117" s="97"/>
      <c r="M117" s="97"/>
      <c r="N117" s="62"/>
      <c r="O117" s="62"/>
      <c r="P117" s="62"/>
      <c r="Q117" s="62"/>
      <c r="R117" s="62"/>
      <c r="S117" s="62"/>
      <c r="T117" s="62"/>
      <c r="U117" s="62"/>
      <c r="V117" s="62"/>
      <c r="W117" s="62"/>
      <c r="X117" s="62"/>
      <c r="Y117" s="62"/>
      <c r="Z117" s="62"/>
      <c r="AA117" s="62"/>
      <c r="AB117" s="62"/>
      <c r="AC117" s="62"/>
      <c r="AD117" s="62"/>
      <c r="AE117" s="62"/>
      <c r="AF117" s="62"/>
      <c r="AG117" s="62"/>
      <c r="AH117" s="62"/>
      <c r="AI117" s="62"/>
      <c r="AJ117" s="62"/>
      <c r="AK117" s="62"/>
      <c r="AL117" s="62"/>
      <c r="AM117" s="62"/>
      <c r="AN117" s="62"/>
      <c r="AO117" s="29"/>
      <c r="AP117" s="20"/>
      <c r="AQ117" s="20"/>
      <c r="AR117" s="3"/>
      <c r="AS117" s="3"/>
      <c r="AT117" s="3"/>
    </row>
    <row r="118" spans="3:46" ht="30" customHeight="1" x14ac:dyDescent="0.15">
      <c r="C118" s="51"/>
      <c r="D118" s="97"/>
      <c r="E118" s="97"/>
      <c r="F118" s="97"/>
      <c r="G118" s="97"/>
      <c r="H118" s="97"/>
      <c r="I118" s="97"/>
      <c r="J118" s="97"/>
      <c r="K118" s="98"/>
      <c r="L118" s="98"/>
      <c r="M118" s="98"/>
      <c r="N118" s="62"/>
      <c r="O118" s="62"/>
      <c r="P118" s="62"/>
      <c r="Q118" s="62"/>
      <c r="R118" s="62"/>
      <c r="S118" s="62"/>
      <c r="T118" s="62"/>
      <c r="U118" s="62"/>
      <c r="V118" s="62"/>
      <c r="W118" s="62"/>
      <c r="X118" s="62"/>
      <c r="Y118" s="62"/>
      <c r="Z118" s="62"/>
      <c r="AA118" s="62"/>
      <c r="AB118" s="62"/>
      <c r="AC118" s="62"/>
      <c r="AD118" s="62"/>
      <c r="AE118" s="62"/>
      <c r="AF118" s="62"/>
      <c r="AG118" s="62"/>
      <c r="AH118" s="62"/>
      <c r="AI118" s="62"/>
      <c r="AJ118" s="62"/>
      <c r="AK118" s="62"/>
      <c r="AL118" s="62"/>
      <c r="AM118" s="62"/>
      <c r="AN118" s="62"/>
      <c r="AO118" s="29"/>
      <c r="AP118" s="20"/>
      <c r="AQ118" s="20"/>
      <c r="AR118" s="3"/>
      <c r="AS118" s="3"/>
      <c r="AT118" s="3"/>
    </row>
    <row r="119" spans="3:46" ht="30" customHeight="1" x14ac:dyDescent="0.15">
      <c r="C119" s="51"/>
      <c r="D119" s="97"/>
      <c r="E119" s="97"/>
      <c r="F119" s="97"/>
      <c r="G119" s="97"/>
      <c r="H119" s="97"/>
      <c r="I119" s="97"/>
      <c r="J119" s="97"/>
      <c r="K119" s="97"/>
      <c r="L119" s="97"/>
      <c r="M119" s="97"/>
      <c r="N119" s="99"/>
      <c r="O119" s="99"/>
      <c r="P119" s="99"/>
      <c r="Q119" s="99"/>
      <c r="R119" s="99"/>
      <c r="S119" s="99"/>
      <c r="T119" s="99"/>
      <c r="U119" s="99"/>
      <c r="V119" s="99"/>
      <c r="W119" s="99"/>
      <c r="X119" s="99"/>
      <c r="Y119" s="99"/>
      <c r="Z119" s="99"/>
      <c r="AA119" s="99"/>
      <c r="AB119" s="99"/>
      <c r="AC119" s="99"/>
      <c r="AD119" s="99"/>
      <c r="AE119" s="99"/>
      <c r="AF119" s="99"/>
      <c r="AG119" s="99"/>
      <c r="AH119" s="99"/>
      <c r="AI119" s="99"/>
      <c r="AJ119" s="99"/>
      <c r="AK119" s="99"/>
      <c r="AL119" s="99"/>
      <c r="AM119" s="99"/>
      <c r="AN119" s="99"/>
      <c r="AO119" s="29"/>
      <c r="AP119" s="23"/>
      <c r="AQ119" s="23"/>
      <c r="AR119" s="24"/>
      <c r="AS119" s="24"/>
      <c r="AT119" s="24"/>
    </row>
    <row r="120" spans="3:46" ht="30" customHeight="1" x14ac:dyDescent="0.15">
      <c r="C120" s="51"/>
      <c r="D120" s="97"/>
      <c r="E120" s="97"/>
      <c r="F120" s="97"/>
      <c r="G120" s="97"/>
      <c r="H120" s="97"/>
      <c r="I120" s="97"/>
      <c r="J120" s="97"/>
      <c r="K120" s="97"/>
      <c r="L120" s="97"/>
      <c r="M120" s="97"/>
      <c r="N120" s="99"/>
      <c r="O120" s="99"/>
      <c r="P120" s="99"/>
      <c r="Q120" s="99"/>
      <c r="R120" s="99"/>
      <c r="S120" s="99"/>
      <c r="T120" s="99"/>
      <c r="U120" s="99"/>
      <c r="V120" s="99"/>
      <c r="W120" s="99"/>
      <c r="X120" s="99"/>
      <c r="Y120" s="99"/>
      <c r="Z120" s="99"/>
      <c r="AA120" s="99"/>
      <c r="AB120" s="99"/>
      <c r="AC120" s="99"/>
      <c r="AD120" s="99"/>
      <c r="AE120" s="99"/>
      <c r="AF120" s="99"/>
      <c r="AG120" s="99"/>
      <c r="AH120" s="99"/>
      <c r="AI120" s="99"/>
      <c r="AJ120" s="99"/>
      <c r="AK120" s="99"/>
      <c r="AL120" s="99"/>
      <c r="AM120" s="99"/>
      <c r="AN120" s="99"/>
      <c r="AO120" s="29"/>
      <c r="AP120" s="23"/>
      <c r="AQ120" s="23"/>
      <c r="AR120" s="24"/>
      <c r="AS120" s="24"/>
      <c r="AT120" s="24"/>
    </row>
    <row r="121" spans="3:46" ht="25.5" customHeight="1" x14ac:dyDescent="0.15">
      <c r="C121" s="51"/>
      <c r="D121" s="100"/>
      <c r="E121" s="100"/>
      <c r="F121" s="100"/>
      <c r="G121" s="100"/>
      <c r="H121" s="100"/>
      <c r="I121" s="100"/>
      <c r="J121" s="100"/>
      <c r="K121" s="100"/>
      <c r="L121" s="100"/>
      <c r="M121" s="100"/>
      <c r="N121" s="64"/>
      <c r="O121" s="69"/>
      <c r="P121" s="69"/>
      <c r="Q121" s="69"/>
      <c r="R121" s="69"/>
      <c r="S121" s="69"/>
      <c r="T121" s="69"/>
      <c r="U121" s="69"/>
      <c r="V121" s="69"/>
      <c r="W121" s="69"/>
      <c r="X121" s="69"/>
      <c r="Y121" s="69"/>
      <c r="Z121" s="69"/>
      <c r="AA121" s="69"/>
      <c r="AB121" s="64"/>
      <c r="AC121" s="64"/>
      <c r="AD121" s="64"/>
      <c r="AE121" s="64"/>
      <c r="AF121" s="64"/>
      <c r="AG121" s="64"/>
      <c r="AH121" s="64"/>
      <c r="AI121" s="64"/>
      <c r="AJ121" s="64"/>
      <c r="AK121" s="64"/>
      <c r="AL121" s="64"/>
      <c r="AM121" s="64"/>
      <c r="AN121" s="64"/>
      <c r="AO121" s="30"/>
      <c r="AP121" s="23"/>
      <c r="AQ121" s="23"/>
      <c r="AR121" s="24"/>
      <c r="AS121" s="24"/>
      <c r="AT121" s="24"/>
    </row>
    <row r="122" spans="3:46" ht="25.5" customHeight="1" x14ac:dyDescent="0.15">
      <c r="C122" s="51"/>
      <c r="D122" s="100"/>
      <c r="E122" s="100"/>
      <c r="F122" s="100"/>
      <c r="G122" s="100"/>
      <c r="H122" s="100"/>
      <c r="I122" s="100"/>
      <c r="J122" s="100"/>
      <c r="K122" s="100"/>
      <c r="L122" s="100"/>
      <c r="M122" s="100"/>
      <c r="N122" s="49"/>
      <c r="O122" s="104"/>
      <c r="P122" s="104"/>
      <c r="Q122" s="104"/>
      <c r="R122" s="104"/>
      <c r="S122" s="104"/>
      <c r="T122" s="104"/>
      <c r="U122" s="104"/>
      <c r="V122" s="104"/>
      <c r="W122" s="104"/>
      <c r="X122" s="104"/>
      <c r="Y122" s="104"/>
      <c r="Z122" s="104"/>
      <c r="AA122" s="104"/>
      <c r="AB122" s="50"/>
      <c r="AC122" s="50"/>
      <c r="AD122" s="50"/>
      <c r="AE122" s="50"/>
      <c r="AF122" s="50"/>
      <c r="AG122" s="50"/>
      <c r="AH122" s="50"/>
      <c r="AI122" s="50"/>
      <c r="AJ122" s="50"/>
      <c r="AK122" s="50"/>
      <c r="AL122" s="50"/>
      <c r="AM122" s="50"/>
      <c r="AN122" s="50"/>
      <c r="AO122" s="30"/>
      <c r="AP122" s="20"/>
      <c r="AQ122" s="20"/>
      <c r="AR122" s="3"/>
      <c r="AS122" s="3"/>
      <c r="AT122" s="3"/>
    </row>
    <row r="123" spans="3:46" ht="25.5" customHeight="1" x14ac:dyDescent="0.15">
      <c r="C123" s="51"/>
      <c r="D123" s="100"/>
      <c r="E123" s="100"/>
      <c r="F123" s="100"/>
      <c r="G123" s="100"/>
      <c r="H123" s="100"/>
      <c r="I123" s="100"/>
      <c r="J123" s="100"/>
      <c r="K123" s="100"/>
      <c r="L123" s="100"/>
      <c r="M123" s="100"/>
      <c r="N123" s="49"/>
      <c r="O123" s="104"/>
      <c r="P123" s="104"/>
      <c r="Q123" s="104"/>
      <c r="R123" s="104"/>
      <c r="S123" s="104"/>
      <c r="T123" s="104"/>
      <c r="U123" s="104"/>
      <c r="V123" s="104"/>
      <c r="W123" s="104"/>
      <c r="X123" s="104"/>
      <c r="Y123" s="104"/>
      <c r="Z123" s="104"/>
      <c r="AA123" s="104"/>
      <c r="AB123" s="50"/>
      <c r="AC123" s="50"/>
      <c r="AD123" s="50"/>
      <c r="AE123" s="50"/>
      <c r="AF123" s="50"/>
      <c r="AG123" s="50"/>
      <c r="AH123" s="50"/>
      <c r="AI123" s="50"/>
      <c r="AJ123" s="50"/>
      <c r="AK123" s="50"/>
      <c r="AL123" s="50"/>
      <c r="AM123" s="50"/>
      <c r="AN123" s="50"/>
      <c r="AO123" s="30"/>
      <c r="AP123" s="23" t="s">
        <v>8</v>
      </c>
      <c r="AQ123" s="23"/>
      <c r="AR123" s="24"/>
      <c r="AS123" s="24"/>
      <c r="AT123" s="24"/>
    </row>
    <row r="124" spans="3:46" ht="25.5" customHeight="1" x14ac:dyDescent="0.15">
      <c r="C124" s="51"/>
      <c r="D124" s="100"/>
      <c r="E124" s="100"/>
      <c r="F124" s="100"/>
      <c r="G124" s="100"/>
      <c r="H124" s="100"/>
      <c r="I124" s="100"/>
      <c r="J124" s="100"/>
      <c r="K124" s="100"/>
      <c r="L124" s="100"/>
      <c r="M124" s="100"/>
      <c r="N124" s="49"/>
      <c r="O124" s="104"/>
      <c r="P124" s="104"/>
      <c r="Q124" s="104"/>
      <c r="R124" s="104"/>
      <c r="S124" s="104"/>
      <c r="T124" s="104"/>
      <c r="U124" s="104"/>
      <c r="V124" s="104"/>
      <c r="W124" s="104"/>
      <c r="X124" s="104"/>
      <c r="Y124" s="104"/>
      <c r="Z124" s="104"/>
      <c r="AA124" s="104"/>
      <c r="AB124" s="50"/>
      <c r="AC124" s="50"/>
      <c r="AD124" s="50"/>
      <c r="AE124" s="50"/>
      <c r="AF124" s="50"/>
      <c r="AG124" s="50"/>
      <c r="AH124" s="50"/>
      <c r="AI124" s="50"/>
      <c r="AJ124" s="50"/>
      <c r="AK124" s="50"/>
      <c r="AL124" s="50"/>
      <c r="AM124" s="50"/>
      <c r="AN124" s="50"/>
      <c r="AO124" s="30"/>
      <c r="AP124" s="23"/>
      <c r="AQ124" s="23"/>
      <c r="AR124" s="24"/>
      <c r="AS124" s="24"/>
      <c r="AT124" s="24"/>
    </row>
    <row r="125" spans="3:46" ht="25.5" customHeight="1" x14ac:dyDescent="0.15">
      <c r="C125" s="51"/>
      <c r="D125" s="100"/>
      <c r="E125" s="100"/>
      <c r="F125" s="100"/>
      <c r="G125" s="100"/>
      <c r="H125" s="100"/>
      <c r="I125" s="100"/>
      <c r="J125" s="100"/>
      <c r="K125" s="100"/>
      <c r="L125" s="100"/>
      <c r="M125" s="100"/>
      <c r="N125" s="61"/>
      <c r="O125" s="61"/>
      <c r="P125" s="61"/>
      <c r="Q125" s="61"/>
      <c r="R125" s="61"/>
      <c r="S125" s="61"/>
      <c r="T125" s="61"/>
      <c r="U125" s="61"/>
      <c r="V125" s="61"/>
      <c r="W125" s="61"/>
      <c r="X125" s="61"/>
      <c r="Y125" s="61"/>
      <c r="Z125" s="61"/>
      <c r="AA125" s="61"/>
      <c r="AB125" s="64"/>
      <c r="AC125" s="64"/>
      <c r="AD125" s="64"/>
      <c r="AE125" s="64"/>
      <c r="AF125" s="64"/>
      <c r="AG125" s="64"/>
      <c r="AH125" s="64"/>
      <c r="AI125" s="64"/>
      <c r="AJ125" s="64"/>
      <c r="AK125" s="64"/>
      <c r="AL125" s="64"/>
      <c r="AM125" s="64"/>
      <c r="AN125" s="64"/>
      <c r="AO125" s="30"/>
      <c r="AP125" s="23"/>
      <c r="AQ125" s="23"/>
      <c r="AR125" s="24"/>
      <c r="AS125" s="24"/>
      <c r="AT125" s="24"/>
    </row>
    <row r="126" spans="3:46" ht="25.5" customHeight="1" x14ac:dyDescent="0.15">
      <c r="C126" s="51"/>
      <c r="D126" s="100"/>
      <c r="E126" s="100"/>
      <c r="F126" s="100"/>
      <c r="G126" s="100"/>
      <c r="H126" s="100"/>
      <c r="I126" s="100"/>
      <c r="J126" s="100"/>
      <c r="K126" s="100"/>
      <c r="L126" s="100"/>
      <c r="M126" s="100"/>
      <c r="N126" s="49"/>
      <c r="O126" s="101"/>
      <c r="P126" s="101"/>
      <c r="Q126" s="101"/>
      <c r="R126" s="101"/>
      <c r="S126" s="101"/>
      <c r="T126" s="101"/>
      <c r="U126" s="101"/>
      <c r="V126" s="101"/>
      <c r="W126" s="101"/>
      <c r="X126" s="101"/>
      <c r="Y126" s="101"/>
      <c r="Z126" s="101"/>
      <c r="AA126" s="101"/>
      <c r="AB126" s="50"/>
      <c r="AC126" s="50"/>
      <c r="AD126" s="50"/>
      <c r="AE126" s="50"/>
      <c r="AF126" s="50"/>
      <c r="AG126" s="50"/>
      <c r="AH126" s="50"/>
      <c r="AI126" s="50"/>
      <c r="AJ126" s="50"/>
      <c r="AK126" s="50"/>
      <c r="AL126" s="50"/>
      <c r="AM126" s="50"/>
      <c r="AN126" s="50"/>
      <c r="AO126" s="30"/>
      <c r="AP126" s="23"/>
      <c r="AQ126" s="23"/>
      <c r="AR126" s="24"/>
      <c r="AS126" s="24"/>
      <c r="AT126" s="24"/>
    </row>
    <row r="127" spans="3:46" ht="25.5" customHeight="1" x14ac:dyDescent="0.15">
      <c r="C127" s="51"/>
      <c r="D127" s="100"/>
      <c r="E127" s="100"/>
      <c r="F127" s="100"/>
      <c r="G127" s="100"/>
      <c r="H127" s="100"/>
      <c r="I127" s="100"/>
      <c r="J127" s="100"/>
      <c r="K127" s="100"/>
      <c r="L127" s="100"/>
      <c r="M127" s="100"/>
      <c r="N127" s="49"/>
      <c r="O127" s="101"/>
      <c r="P127" s="101"/>
      <c r="Q127" s="101"/>
      <c r="R127" s="101"/>
      <c r="S127" s="101"/>
      <c r="T127" s="101"/>
      <c r="U127" s="101"/>
      <c r="V127" s="101"/>
      <c r="W127" s="101"/>
      <c r="X127" s="101"/>
      <c r="Y127" s="101"/>
      <c r="Z127" s="101"/>
      <c r="AA127" s="101"/>
      <c r="AB127" s="50"/>
      <c r="AC127" s="50"/>
      <c r="AD127" s="50"/>
      <c r="AE127" s="50"/>
      <c r="AF127" s="50"/>
      <c r="AG127" s="50"/>
      <c r="AH127" s="50"/>
      <c r="AI127" s="50"/>
      <c r="AJ127" s="50"/>
      <c r="AK127" s="50"/>
      <c r="AL127" s="50"/>
      <c r="AM127" s="50"/>
      <c r="AN127" s="50"/>
      <c r="AO127" s="30"/>
      <c r="AP127" s="23"/>
      <c r="AQ127" s="23"/>
      <c r="AR127" s="24"/>
      <c r="AS127" s="24"/>
      <c r="AT127" s="24"/>
    </row>
    <row r="128" spans="3:46" ht="25.5" customHeight="1" x14ac:dyDescent="0.15">
      <c r="C128" s="51"/>
      <c r="D128" s="100"/>
      <c r="E128" s="100"/>
      <c r="F128" s="100"/>
      <c r="G128" s="100"/>
      <c r="H128" s="100"/>
      <c r="I128" s="100"/>
      <c r="J128" s="100"/>
      <c r="K128" s="100"/>
      <c r="L128" s="100"/>
      <c r="M128" s="100"/>
      <c r="N128" s="49"/>
      <c r="O128" s="101"/>
      <c r="P128" s="101"/>
      <c r="Q128" s="101"/>
      <c r="R128" s="101"/>
      <c r="S128" s="101"/>
      <c r="T128" s="101"/>
      <c r="U128" s="101"/>
      <c r="V128" s="101"/>
      <c r="W128" s="101"/>
      <c r="X128" s="101"/>
      <c r="Y128" s="101"/>
      <c r="Z128" s="101"/>
      <c r="AA128" s="101"/>
      <c r="AB128" s="50"/>
      <c r="AC128" s="50"/>
      <c r="AD128" s="50"/>
      <c r="AE128" s="50"/>
      <c r="AF128" s="50"/>
      <c r="AG128" s="50"/>
      <c r="AH128" s="50"/>
      <c r="AI128" s="50"/>
      <c r="AJ128" s="50"/>
      <c r="AK128" s="50"/>
      <c r="AL128" s="50"/>
      <c r="AM128" s="50"/>
      <c r="AN128" s="50"/>
      <c r="AO128" s="30"/>
      <c r="AP128" s="23"/>
      <c r="AQ128" s="23"/>
      <c r="AR128" s="24"/>
      <c r="AS128" s="24"/>
      <c r="AT128" s="24"/>
    </row>
    <row r="129" spans="3:46" ht="25.5" customHeight="1" x14ac:dyDescent="0.15">
      <c r="C129" s="51"/>
      <c r="D129" s="100"/>
      <c r="E129" s="100"/>
      <c r="F129" s="100"/>
      <c r="G129" s="100"/>
      <c r="H129" s="100"/>
      <c r="I129" s="100"/>
      <c r="J129" s="100"/>
      <c r="K129" s="100"/>
      <c r="L129" s="100"/>
      <c r="M129" s="100"/>
      <c r="N129" s="49"/>
      <c r="O129" s="101"/>
      <c r="P129" s="101"/>
      <c r="Q129" s="101"/>
      <c r="R129" s="101"/>
      <c r="S129" s="101"/>
      <c r="T129" s="101"/>
      <c r="U129" s="101"/>
      <c r="V129" s="101"/>
      <c r="W129" s="101"/>
      <c r="X129" s="101"/>
      <c r="Y129" s="101"/>
      <c r="Z129" s="101"/>
      <c r="AA129" s="101"/>
      <c r="AB129" s="50"/>
      <c r="AC129" s="50"/>
      <c r="AD129" s="50"/>
      <c r="AE129" s="50"/>
      <c r="AF129" s="50"/>
      <c r="AG129" s="50"/>
      <c r="AH129" s="50"/>
      <c r="AI129" s="50"/>
      <c r="AJ129" s="50"/>
      <c r="AK129" s="50"/>
      <c r="AL129" s="50"/>
      <c r="AM129" s="50"/>
      <c r="AN129" s="50"/>
      <c r="AO129" s="30"/>
      <c r="AP129" s="23"/>
      <c r="AQ129" s="23"/>
      <c r="AR129" s="24"/>
      <c r="AS129" s="24"/>
      <c r="AT129" s="24"/>
    </row>
    <row r="130" spans="3:46" ht="25.5" customHeight="1" x14ac:dyDescent="0.15">
      <c r="C130" s="51"/>
      <c r="D130" s="100"/>
      <c r="E130" s="100"/>
      <c r="F130" s="100"/>
      <c r="G130" s="100"/>
      <c r="H130" s="100"/>
      <c r="I130" s="100"/>
      <c r="J130" s="100"/>
      <c r="K130" s="100"/>
      <c r="L130" s="100"/>
      <c r="M130" s="100"/>
      <c r="N130" s="49"/>
      <c r="O130" s="101"/>
      <c r="P130" s="101"/>
      <c r="Q130" s="101"/>
      <c r="R130" s="101"/>
      <c r="S130" s="101"/>
      <c r="T130" s="101"/>
      <c r="U130" s="101"/>
      <c r="V130" s="101"/>
      <c r="W130" s="101"/>
      <c r="X130" s="101"/>
      <c r="Y130" s="101"/>
      <c r="Z130" s="101"/>
      <c r="AA130" s="101"/>
      <c r="AB130" s="50"/>
      <c r="AC130" s="50"/>
      <c r="AD130" s="50"/>
      <c r="AE130" s="50"/>
      <c r="AF130" s="50"/>
      <c r="AG130" s="50"/>
      <c r="AH130" s="50"/>
      <c r="AI130" s="50"/>
      <c r="AJ130" s="50"/>
      <c r="AK130" s="50"/>
      <c r="AL130" s="50"/>
      <c r="AM130" s="50"/>
      <c r="AN130" s="50"/>
      <c r="AO130" s="30"/>
      <c r="AP130" s="23"/>
      <c r="AQ130" s="23"/>
      <c r="AR130" s="24"/>
      <c r="AS130" s="24"/>
      <c r="AT130" s="24"/>
    </row>
    <row r="131" spans="3:46" ht="120" customHeight="1" x14ac:dyDescent="0.15">
      <c r="C131" s="51"/>
      <c r="D131" s="76"/>
      <c r="E131" s="76"/>
      <c r="F131" s="76"/>
      <c r="G131" s="67"/>
      <c r="H131" s="67"/>
      <c r="I131" s="67"/>
      <c r="J131" s="67"/>
      <c r="K131" s="67"/>
      <c r="L131" s="67"/>
      <c r="M131" s="67"/>
      <c r="N131" s="105"/>
      <c r="O131" s="105"/>
      <c r="P131" s="105"/>
      <c r="Q131" s="105"/>
      <c r="R131" s="105"/>
      <c r="S131" s="105"/>
      <c r="T131" s="105"/>
      <c r="U131" s="105"/>
      <c r="V131" s="105"/>
      <c r="W131" s="105"/>
      <c r="X131" s="105"/>
      <c r="Y131" s="105"/>
      <c r="Z131" s="105"/>
      <c r="AA131" s="105"/>
      <c r="AB131" s="105"/>
      <c r="AC131" s="105"/>
      <c r="AD131" s="105"/>
      <c r="AE131" s="105"/>
      <c r="AF131" s="105"/>
      <c r="AG131" s="105"/>
      <c r="AH131" s="105"/>
      <c r="AI131" s="105"/>
      <c r="AJ131" s="105"/>
      <c r="AK131" s="105"/>
      <c r="AL131" s="105"/>
      <c r="AM131" s="105"/>
      <c r="AN131" s="105"/>
      <c r="AO131" s="19"/>
      <c r="AP131" s="20"/>
      <c r="AQ131" s="20"/>
      <c r="AR131" s="3"/>
      <c r="AS131" s="3"/>
      <c r="AT131" s="3"/>
    </row>
    <row r="132" spans="3:46" ht="99.95" customHeight="1" x14ac:dyDescent="0.15">
      <c r="C132" s="51"/>
      <c r="D132" s="76"/>
      <c r="E132" s="76"/>
      <c r="F132" s="76"/>
      <c r="G132" s="67"/>
      <c r="H132" s="67"/>
      <c r="I132" s="67"/>
      <c r="J132" s="67"/>
      <c r="K132" s="67"/>
      <c r="L132" s="67"/>
      <c r="M132" s="67"/>
      <c r="N132" s="105"/>
      <c r="O132" s="105"/>
      <c r="P132" s="105"/>
      <c r="Q132" s="105"/>
      <c r="R132" s="105"/>
      <c r="S132" s="105"/>
      <c r="T132" s="106"/>
      <c r="U132" s="106"/>
      <c r="V132" s="106"/>
      <c r="W132" s="106"/>
      <c r="X132" s="106"/>
      <c r="Y132" s="106"/>
      <c r="Z132" s="106"/>
      <c r="AA132" s="106"/>
      <c r="AB132" s="106"/>
      <c r="AC132" s="106"/>
      <c r="AD132" s="106"/>
      <c r="AE132" s="106"/>
      <c r="AF132" s="106"/>
      <c r="AG132" s="106"/>
      <c r="AH132" s="106"/>
      <c r="AI132" s="106"/>
      <c r="AJ132" s="106"/>
      <c r="AK132" s="106"/>
      <c r="AL132" s="106"/>
      <c r="AM132" s="106"/>
      <c r="AN132" s="106"/>
      <c r="AO132" s="19"/>
      <c r="AP132" s="20"/>
      <c r="AQ132" s="20"/>
      <c r="AR132" s="3"/>
      <c r="AS132" s="3"/>
      <c r="AT132" s="3"/>
    </row>
    <row r="133" spans="3:46" ht="99.95" customHeight="1" x14ac:dyDescent="0.15">
      <c r="C133" s="51"/>
      <c r="D133" s="76"/>
      <c r="E133" s="76"/>
      <c r="F133" s="76"/>
      <c r="G133" s="67"/>
      <c r="H133" s="67"/>
      <c r="I133" s="67"/>
      <c r="J133" s="67"/>
      <c r="K133" s="67"/>
      <c r="L133" s="67"/>
      <c r="M133" s="67"/>
      <c r="N133" s="105"/>
      <c r="O133" s="105"/>
      <c r="P133" s="105"/>
      <c r="Q133" s="105"/>
      <c r="R133" s="105"/>
      <c r="S133" s="105"/>
      <c r="T133" s="106"/>
      <c r="U133" s="106"/>
      <c r="V133" s="106"/>
      <c r="W133" s="106"/>
      <c r="X133" s="106"/>
      <c r="Y133" s="106"/>
      <c r="Z133" s="106"/>
      <c r="AA133" s="106"/>
      <c r="AB133" s="106"/>
      <c r="AC133" s="106"/>
      <c r="AD133" s="106"/>
      <c r="AE133" s="106"/>
      <c r="AF133" s="106"/>
      <c r="AG133" s="106"/>
      <c r="AH133" s="106"/>
      <c r="AI133" s="106"/>
      <c r="AJ133" s="106"/>
      <c r="AK133" s="106"/>
      <c r="AL133" s="106"/>
      <c r="AM133" s="106"/>
      <c r="AN133" s="106"/>
      <c r="AO133" s="19"/>
      <c r="AP133" s="20"/>
      <c r="AQ133" s="20"/>
      <c r="AR133" s="3"/>
      <c r="AS133" s="3"/>
      <c r="AT133" s="3"/>
    </row>
    <row r="134" spans="3:46" ht="99.95" customHeight="1" x14ac:dyDescent="0.15">
      <c r="C134" s="51"/>
      <c r="D134" s="76"/>
      <c r="E134" s="76"/>
      <c r="F134" s="76"/>
      <c r="G134" s="67"/>
      <c r="H134" s="67"/>
      <c r="I134" s="67"/>
      <c r="J134" s="67"/>
      <c r="K134" s="67"/>
      <c r="L134" s="67"/>
      <c r="M134" s="67"/>
      <c r="N134" s="105"/>
      <c r="O134" s="105"/>
      <c r="P134" s="105"/>
      <c r="Q134" s="105"/>
      <c r="R134" s="105"/>
      <c r="S134" s="105"/>
      <c r="T134" s="105"/>
      <c r="U134" s="105"/>
      <c r="V134" s="105"/>
      <c r="W134" s="105"/>
      <c r="X134" s="105"/>
      <c r="Y134" s="105"/>
      <c r="Z134" s="105"/>
      <c r="AA134" s="105"/>
      <c r="AB134" s="105"/>
      <c r="AC134" s="105"/>
      <c r="AD134" s="105"/>
      <c r="AE134" s="105"/>
      <c r="AF134" s="105"/>
      <c r="AG134" s="105"/>
      <c r="AH134" s="105"/>
      <c r="AI134" s="105"/>
      <c r="AJ134" s="105"/>
      <c r="AK134" s="105"/>
      <c r="AL134" s="105"/>
      <c r="AM134" s="105"/>
      <c r="AN134" s="105"/>
      <c r="AO134" s="19"/>
      <c r="AP134" s="20"/>
      <c r="AQ134" s="20"/>
      <c r="AR134" s="3"/>
      <c r="AS134" s="3"/>
      <c r="AT134" s="3"/>
    </row>
    <row r="135" spans="3:46" ht="120" customHeight="1" x14ac:dyDescent="0.15">
      <c r="C135" s="51"/>
      <c r="D135" s="629"/>
      <c r="E135" s="629"/>
      <c r="F135" s="629"/>
      <c r="G135" s="629"/>
      <c r="H135" s="629"/>
      <c r="I135" s="629"/>
      <c r="J135" s="629"/>
      <c r="K135" s="629"/>
      <c r="L135" s="629"/>
      <c r="M135" s="629"/>
      <c r="N135" s="630"/>
      <c r="O135" s="630"/>
      <c r="P135" s="630"/>
      <c r="Q135" s="630"/>
      <c r="R135" s="630"/>
      <c r="S135" s="630"/>
      <c r="T135" s="630"/>
      <c r="U135" s="630"/>
      <c r="V135" s="630"/>
      <c r="W135" s="630"/>
      <c r="X135" s="630"/>
      <c r="Y135" s="630"/>
      <c r="Z135" s="630"/>
      <c r="AA135" s="630"/>
      <c r="AB135" s="630"/>
      <c r="AC135" s="630"/>
      <c r="AD135" s="630"/>
      <c r="AE135" s="630"/>
      <c r="AF135" s="630"/>
      <c r="AG135" s="630"/>
      <c r="AH135" s="630"/>
      <c r="AI135" s="630"/>
      <c r="AJ135" s="630"/>
      <c r="AK135" s="630"/>
      <c r="AL135" s="630"/>
      <c r="AM135" s="630"/>
      <c r="AN135" s="630"/>
      <c r="AO135" s="19"/>
      <c r="AP135" s="20"/>
      <c r="AQ135" s="20"/>
      <c r="AR135" s="3"/>
      <c r="AS135" s="3"/>
      <c r="AT135" s="3"/>
    </row>
    <row r="136" spans="3:46" ht="20.100000000000001" customHeight="1" x14ac:dyDescent="0.15">
      <c r="C136" s="44"/>
      <c r="D136" s="44"/>
      <c r="E136" s="44"/>
      <c r="F136" s="45"/>
      <c r="G136" s="45"/>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4"/>
      <c r="AO136" s="22"/>
    </row>
    <row r="137" spans="3:46" ht="20.100000000000001" customHeight="1" x14ac:dyDescent="0.15">
      <c r="C137" s="44"/>
      <c r="D137" s="44"/>
      <c r="E137" s="44"/>
      <c r="F137" s="52"/>
      <c r="G137" s="52"/>
      <c r="H137" s="52"/>
      <c r="I137" s="52"/>
      <c r="J137" s="52"/>
      <c r="K137" s="52"/>
      <c r="L137" s="52"/>
      <c r="M137" s="52"/>
      <c r="N137" s="52"/>
      <c r="O137" s="52"/>
      <c r="P137" s="52"/>
      <c r="Q137" s="52"/>
      <c r="R137" s="52"/>
      <c r="S137" s="52"/>
      <c r="T137" s="52"/>
      <c r="U137" s="52"/>
      <c r="V137" s="52"/>
      <c r="W137" s="52"/>
      <c r="X137" s="52"/>
      <c r="Y137" s="52"/>
      <c r="Z137" s="52"/>
      <c r="AA137" s="52"/>
      <c r="AB137" s="52"/>
      <c r="AC137" s="52"/>
      <c r="AD137" s="52"/>
      <c r="AE137" s="52"/>
      <c r="AF137" s="52"/>
      <c r="AG137" s="52"/>
      <c r="AH137" s="52"/>
      <c r="AI137" s="52"/>
      <c r="AJ137" s="52"/>
      <c r="AK137" s="52"/>
      <c r="AL137" s="52"/>
      <c r="AM137" s="52"/>
      <c r="AN137" s="44"/>
      <c r="AO137" s="34"/>
    </row>
    <row r="138" spans="3:46" ht="20.100000000000001" customHeight="1" x14ac:dyDescent="0.15">
      <c r="C138" s="44"/>
      <c r="D138" s="44"/>
      <c r="E138" s="44"/>
      <c r="F138" s="53"/>
      <c r="G138" s="54"/>
      <c r="H138" s="54"/>
      <c r="I138" s="54"/>
      <c r="J138" s="54"/>
      <c r="K138" s="54"/>
      <c r="L138" s="54"/>
      <c r="M138" s="54"/>
      <c r="N138" s="54"/>
      <c r="O138" s="54"/>
      <c r="P138" s="54"/>
      <c r="Q138" s="54"/>
      <c r="R138" s="54"/>
      <c r="S138" s="54"/>
      <c r="T138" s="53"/>
      <c r="U138" s="53"/>
      <c r="V138" s="53"/>
      <c r="W138" s="53"/>
      <c r="X138" s="53"/>
      <c r="Y138" s="53"/>
      <c r="Z138" s="53"/>
      <c r="AA138" s="53"/>
      <c r="AB138" s="53"/>
      <c r="AC138" s="53"/>
      <c r="AD138" s="53"/>
      <c r="AE138" s="53"/>
      <c r="AF138" s="53"/>
      <c r="AG138" s="53"/>
      <c r="AH138" s="53"/>
      <c r="AI138" s="53"/>
      <c r="AJ138" s="53"/>
      <c r="AK138" s="53"/>
      <c r="AL138" s="53"/>
      <c r="AM138" s="53"/>
      <c r="AN138" s="55"/>
      <c r="AP138" s="20"/>
      <c r="AQ138" s="20"/>
      <c r="AR138" s="3"/>
      <c r="AS138" s="3"/>
      <c r="AT138" s="3"/>
    </row>
    <row r="139" spans="3:46" ht="20.100000000000001" customHeight="1" x14ac:dyDescent="0.15">
      <c r="C139" s="56"/>
      <c r="D139" s="56"/>
      <c r="E139" s="56"/>
      <c r="F139" s="53"/>
      <c r="G139" s="54"/>
      <c r="H139" s="54"/>
      <c r="I139" s="54"/>
      <c r="J139" s="54"/>
      <c r="K139" s="54"/>
      <c r="L139" s="54"/>
      <c r="M139" s="54"/>
      <c r="N139" s="54"/>
      <c r="O139" s="54"/>
      <c r="P139" s="54"/>
      <c r="Q139" s="54"/>
      <c r="R139" s="54"/>
      <c r="S139" s="54"/>
      <c r="T139" s="53"/>
      <c r="U139" s="53"/>
      <c r="V139" s="53"/>
      <c r="W139" s="53"/>
      <c r="X139" s="53"/>
      <c r="Y139" s="53"/>
      <c r="Z139" s="53"/>
      <c r="AA139" s="53"/>
      <c r="AB139" s="53"/>
      <c r="AC139" s="53"/>
      <c r="AD139" s="53"/>
      <c r="AE139" s="53"/>
      <c r="AF139" s="53"/>
      <c r="AG139" s="53"/>
      <c r="AH139" s="53"/>
      <c r="AI139" s="53"/>
      <c r="AJ139" s="53"/>
      <c r="AK139" s="53"/>
      <c r="AL139" s="53"/>
      <c r="AM139" s="53"/>
      <c r="AN139" s="55"/>
      <c r="AP139" s="23" t="s">
        <v>8</v>
      </c>
      <c r="AQ139" s="23"/>
      <c r="AR139" s="24"/>
      <c r="AS139" s="24"/>
      <c r="AT139" s="24"/>
    </row>
    <row r="140" spans="3:46" ht="20.100000000000001" customHeight="1" x14ac:dyDescent="0.15">
      <c r="D140" s="1"/>
      <c r="E140" s="1"/>
      <c r="F140" s="1"/>
      <c r="AP140" s="23"/>
      <c r="AQ140" s="23"/>
      <c r="AR140" s="24"/>
      <c r="AS140" s="24"/>
      <c r="AT140" s="24"/>
    </row>
    <row r="141" spans="3:46" ht="14.25" x14ac:dyDescent="0.15">
      <c r="D141" s="1"/>
      <c r="E141" s="1"/>
      <c r="F141" s="1"/>
    </row>
  </sheetData>
  <sheetProtection algorithmName="SHA-512" hashValue="WwcHVbXGgfgcJp/Vfg6iwoZkFHRApHXdIEQCzSslw7Nj1IBZdD1lVmrZ6XZ9xpG6MlgCV0w5wfjAg2JxI59WBQ==" saltValue="QsxZUq/0kdDsJBeDjbMW8g==" spinCount="100000" sheet="1" objects="1" scenarios="1" selectLockedCells="1" selectUnlockedCells="1"/>
  <mergeCells count="2">
    <mergeCell ref="D135:M135"/>
    <mergeCell ref="N135:AN135"/>
  </mergeCells>
  <phoneticPr fontId="44"/>
  <conditionalFormatting sqref="D135:M135">
    <cfRule type="expression" dxfId="15" priority="21">
      <formula>$AU$19=2</formula>
    </cfRule>
  </conditionalFormatting>
  <conditionalFormatting sqref="D99:M99">
    <cfRule type="expression" dxfId="14" priority="20">
      <formula>$AU$19=2</formula>
    </cfRule>
  </conditionalFormatting>
  <conditionalFormatting sqref="AL24:AN24 N19:AD20 N22:AD23 Z21:AD21 D77 G77 D113 G113">
    <cfRule type="expression" dxfId="13" priority="19">
      <formula>AND($AU$4=FALSE,$AU$5=TRUE)</formula>
    </cfRule>
  </conditionalFormatting>
  <conditionalFormatting sqref="Z24:AD24">
    <cfRule type="expression" dxfId="12" priority="16">
      <formula>AND($AU$4=FALSE,$AU$5=TRUE)</formula>
    </cfRule>
  </conditionalFormatting>
  <conditionalFormatting sqref="K82">
    <cfRule type="expression" dxfId="11" priority="15">
      <formula>AND($AU$4=FALSE,$AU$5=TRUE)</formula>
    </cfRule>
  </conditionalFormatting>
  <conditionalFormatting sqref="K78:K79">
    <cfRule type="expression" dxfId="10" priority="14">
      <formula>AND($AU$4=FALSE,$AU$5=TRUE)</formula>
    </cfRule>
  </conditionalFormatting>
  <conditionalFormatting sqref="G80">
    <cfRule type="expression" dxfId="9" priority="13">
      <formula>AND($AU$4=FALSE,$AU$5=TRUE)</formula>
    </cfRule>
  </conditionalFormatting>
  <conditionalFormatting sqref="K77">
    <cfRule type="expression" dxfId="8" priority="9">
      <formula>AND($AU$4=FALSE,$AU$5=TRUE)</formula>
    </cfRule>
  </conditionalFormatting>
  <conditionalFormatting sqref="K81">
    <cfRule type="expression" dxfId="7" priority="8">
      <formula>AND($AU$4=FALSE,$AU$5=TRUE)</formula>
    </cfRule>
  </conditionalFormatting>
  <conditionalFormatting sqref="K80">
    <cfRule type="expression" dxfId="6" priority="7">
      <formula>AND($AU$4=FALSE,$AU$5=TRUE)</formula>
    </cfRule>
  </conditionalFormatting>
  <conditionalFormatting sqref="K118">
    <cfRule type="expression" dxfId="5" priority="6">
      <formula>AND($AU$4=FALSE,$AU$5=TRUE)</formula>
    </cfRule>
  </conditionalFormatting>
  <conditionalFormatting sqref="K114:K115">
    <cfRule type="expression" dxfId="4" priority="5">
      <formula>AND($AU$4=FALSE,$AU$5=TRUE)</formula>
    </cfRule>
  </conditionalFormatting>
  <conditionalFormatting sqref="G116">
    <cfRule type="expression" dxfId="3" priority="4">
      <formula>AND($AU$4=FALSE,$AU$5=TRUE)</formula>
    </cfRule>
  </conditionalFormatting>
  <conditionalFormatting sqref="K113">
    <cfRule type="expression" dxfId="2" priority="3">
      <formula>AND($AU$4=FALSE,$AU$5=TRUE)</formula>
    </cfRule>
  </conditionalFormatting>
  <conditionalFormatting sqref="K117">
    <cfRule type="expression" dxfId="1" priority="2">
      <formula>AND($AU$4=FALSE,$AU$5=TRUE)</formula>
    </cfRule>
  </conditionalFormatting>
  <conditionalFormatting sqref="K116">
    <cfRule type="expression" dxfId="0" priority="1">
      <formula>AND($AU$4=FALSE,$AU$5=TRUE)</formula>
    </cfRule>
  </conditionalFormatting>
  <dataValidations disablePrompts="1" count="2">
    <dataValidation imeMode="halfAlpha" allowBlank="1" showInputMessage="1" showErrorMessage="1" sqref="AB74:AL74 AB110:AL110"/>
    <dataValidation type="whole" imeMode="halfAlpha" allowBlank="1" showInputMessage="1" showErrorMessage="1" sqref="AE24">
      <formula1>0</formula1>
      <formula2>99999</formula2>
    </dataValidation>
  </dataValidations>
  <pageMargins left="0.19685039370078741" right="0.23622047244094491" top="0.19685039370078741" bottom="0.15748031496062992" header="0.15748031496062992" footer="0.15748031496062992"/>
  <pageSetup paperSize="9" scale="48" fitToHeight="0" orientation="portrait" cellComments="asDisplayed" r:id="rId1"/>
  <headerFooter>
    <oddHeader>&amp;R&amp;P/&amp;N</oddHeader>
  </headerFooter>
  <rowBreaks count="2" manualBreakCount="2">
    <brk id="72" max="56" man="1"/>
    <brk id="110" max="5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1"/>
  </sheetPr>
  <dimension ref="A1:A15"/>
  <sheetViews>
    <sheetView workbookViewId="0">
      <selection activeCell="A44" sqref="A44"/>
    </sheetView>
  </sheetViews>
  <sheetFormatPr defaultRowHeight="13.5" x14ac:dyDescent="0.15"/>
  <sheetData>
    <row r="1" spans="1:1" x14ac:dyDescent="0.15">
      <c r="A1" t="s">
        <v>76</v>
      </c>
    </row>
    <row r="2" spans="1:1" x14ac:dyDescent="0.15">
      <c r="A2" t="s">
        <v>348</v>
      </c>
    </row>
    <row r="3" spans="1:1" x14ac:dyDescent="0.15">
      <c r="A3" t="s">
        <v>122</v>
      </c>
    </row>
    <row r="4" spans="1:1" x14ac:dyDescent="0.15">
      <c r="A4" t="s">
        <v>123</v>
      </c>
    </row>
    <row r="5" spans="1:1" x14ac:dyDescent="0.15">
      <c r="A5" t="s">
        <v>124</v>
      </c>
    </row>
    <row r="6" spans="1:1" x14ac:dyDescent="0.15">
      <c r="A6" t="s">
        <v>134</v>
      </c>
    </row>
    <row r="7" spans="1:1" x14ac:dyDescent="0.15">
      <c r="A7" t="s">
        <v>125</v>
      </c>
    </row>
    <row r="8" spans="1:1" x14ac:dyDescent="0.15">
      <c r="A8" t="s">
        <v>126</v>
      </c>
    </row>
    <row r="9" spans="1:1" x14ac:dyDescent="0.15">
      <c r="A9" t="s">
        <v>127</v>
      </c>
    </row>
    <row r="10" spans="1:1" x14ac:dyDescent="0.15">
      <c r="A10" t="s">
        <v>128</v>
      </c>
    </row>
    <row r="11" spans="1:1" x14ac:dyDescent="0.15">
      <c r="A11" t="s">
        <v>129</v>
      </c>
    </row>
    <row r="12" spans="1:1" x14ac:dyDescent="0.15">
      <c r="A12" t="s">
        <v>130</v>
      </c>
    </row>
    <row r="13" spans="1:1" x14ac:dyDescent="0.15">
      <c r="A13" t="s">
        <v>131</v>
      </c>
    </row>
    <row r="14" spans="1:1" x14ac:dyDescent="0.15">
      <c r="A14" t="s">
        <v>132</v>
      </c>
    </row>
    <row r="15" spans="1:1" x14ac:dyDescent="0.15">
      <c r="A15" t="s">
        <v>133</v>
      </c>
    </row>
  </sheetData>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自己評価結果</vt:lpstr>
      <vt:lpstr>エラー確認シート</vt:lpstr>
      <vt:lpstr>エラー一覧</vt:lpstr>
      <vt:lpstr>反映・エラー判定シート</vt:lpstr>
      <vt:lpstr>インポート</vt:lpstr>
      <vt:lpstr>入力規制リスト</vt:lpstr>
      <vt:lpstr>自己評価結果_記入時の注意事項</vt:lpstr>
      <vt:lpstr>リスト</vt:lpstr>
      <vt:lpstr>自己評価結果!Print_Area</vt:lpstr>
      <vt:lpstr>自己評価結果_記入時の注意事項!Print_Area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2020-07-13T09:23:09Z</dcterms:created>
  <dcterms:modified xsi:type="dcterms:W3CDTF">2022-09-20T01:54:57Z</dcterms:modified>
</cp:coreProperties>
</file>