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Ts5210dbfc\管理フォルダ\00_【R4】現場管理\【R4年度準備】\11_HPUP各種様式等\01_貨物\作業終了\04dotai_HP掲載\"/>
    </mc:Choice>
  </mc:AlternateContent>
  <workbookProtection workbookAlgorithmName="SHA-512" workbookHashValue="qp9M3jPr3qMFarqKxg2h3A1BOta6BQoOhCIB175lu8sPZg+FwcMVaMQ791SmxxlVKH3h5cFcnWkYI++Md68C5A==" workbookSaltValue="qbjK/iYgg9w0wLf30HhUeA==" workbookSpinCount="100000" lockStructure="1"/>
  <bookViews>
    <workbookView xWindow="-120" yWindow="-120" windowWidth="29040" windowHeight="15840"/>
  </bookViews>
  <sheets>
    <sheet name="使用機器・部品一覧 " sheetId="11" r:id="rId1"/>
    <sheet name="エラー確認シート" sheetId="16" r:id="rId2"/>
    <sheet name="インポート" sheetId="17" state="hidden" r:id="rId3"/>
    <sheet name="使用機器・部品一覧  (記入例)" sheetId="15" state="hidden" r:id="rId4"/>
    <sheet name="反映シート" sheetId="14" state="hidden" r:id="rId5"/>
    <sheet name="リスト" sheetId="13" state="hidden" r:id="rId6"/>
  </sheets>
  <definedNames>
    <definedName name="_xlnm.Print_Area" localSheetId="0">'使用機器・部品一覧 '!$B$1:$F$43</definedName>
    <definedName name="_xlnm.Print_Area" localSheetId="3">'使用機器・部品一覧  (記入例)'!$A$1:$E$48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9" i="14" l="1"/>
  <c r="A4" i="13"/>
  <c r="A3" i="13"/>
  <c r="A2" i="13"/>
  <c r="F9" i="14" l="1"/>
  <c r="L9" i="14" s="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14" i="11"/>
  <c r="H77" i="14" l="1"/>
  <c r="F77" i="14"/>
  <c r="B40" i="17" s="1"/>
  <c r="D77" i="14"/>
  <c r="H75" i="14"/>
  <c r="F75" i="14"/>
  <c r="B39" i="17" s="1"/>
  <c r="D75" i="14"/>
  <c r="H73" i="14"/>
  <c r="F73" i="14"/>
  <c r="B38" i="17" s="1"/>
  <c r="D73" i="14"/>
  <c r="H71" i="14"/>
  <c r="F71" i="14"/>
  <c r="B37" i="17" s="1"/>
  <c r="D71" i="14"/>
  <c r="H69" i="14"/>
  <c r="F69" i="14"/>
  <c r="B36" i="17" s="1"/>
  <c r="D69" i="14"/>
  <c r="H67" i="14"/>
  <c r="F67" i="14"/>
  <c r="B35" i="17" s="1"/>
  <c r="D67" i="14"/>
  <c r="H65" i="14"/>
  <c r="F65" i="14"/>
  <c r="B34" i="17" s="1"/>
  <c r="D65" i="14"/>
  <c r="H63" i="14"/>
  <c r="F63" i="14"/>
  <c r="B33" i="17" s="1"/>
  <c r="D63" i="14"/>
  <c r="H61" i="14"/>
  <c r="F61" i="14"/>
  <c r="B32" i="17" s="1"/>
  <c r="D61" i="14"/>
  <c r="H59" i="14"/>
  <c r="F59" i="14"/>
  <c r="B31" i="17" s="1"/>
  <c r="D59" i="14"/>
  <c r="H57" i="14"/>
  <c r="F57" i="14"/>
  <c r="B30" i="17" s="1"/>
  <c r="D57" i="14"/>
  <c r="H55" i="14"/>
  <c r="F55" i="14"/>
  <c r="B29" i="17" s="1"/>
  <c r="D55" i="14"/>
  <c r="H53" i="14"/>
  <c r="F53" i="14"/>
  <c r="B28" i="17" s="1"/>
  <c r="D53" i="14"/>
  <c r="H51" i="14"/>
  <c r="F51" i="14"/>
  <c r="B27" i="17" s="1"/>
  <c r="D51" i="14"/>
  <c r="H49" i="14"/>
  <c r="F49" i="14"/>
  <c r="B26" i="17" s="1"/>
  <c r="D49" i="14"/>
  <c r="H47" i="14"/>
  <c r="F47" i="14"/>
  <c r="B25" i="17" s="1"/>
  <c r="D47" i="14"/>
  <c r="H45" i="14"/>
  <c r="F45" i="14"/>
  <c r="B24" i="17" s="1"/>
  <c r="D45" i="14"/>
  <c r="H43" i="14"/>
  <c r="F43" i="14"/>
  <c r="B23" i="17" s="1"/>
  <c r="D43" i="14"/>
  <c r="H41" i="14"/>
  <c r="F41" i="14"/>
  <c r="B22" i="17" s="1"/>
  <c r="D41" i="14"/>
  <c r="H39" i="14"/>
  <c r="F39" i="14"/>
  <c r="B21" i="17" s="1"/>
  <c r="D39" i="14"/>
  <c r="H37" i="14"/>
  <c r="F37" i="14"/>
  <c r="B20" i="17" s="1"/>
  <c r="D37" i="14"/>
  <c r="H35" i="14"/>
  <c r="F35" i="14"/>
  <c r="B19" i="17" s="1"/>
  <c r="D35" i="14"/>
  <c r="H33" i="14"/>
  <c r="F33" i="14"/>
  <c r="B18" i="17" s="1"/>
  <c r="D33" i="14"/>
  <c r="H31" i="14"/>
  <c r="F31" i="14"/>
  <c r="B17" i="17" s="1"/>
  <c r="D31" i="14"/>
  <c r="H29" i="14"/>
  <c r="F29" i="14"/>
  <c r="B16" i="17" s="1"/>
  <c r="D29" i="14"/>
  <c r="H27" i="14"/>
  <c r="F27" i="14"/>
  <c r="B15" i="17" s="1"/>
  <c r="D27" i="14"/>
  <c r="H25" i="14"/>
  <c r="F25" i="14"/>
  <c r="B14" i="17" s="1"/>
  <c r="D25" i="14"/>
  <c r="H23" i="14"/>
  <c r="F23" i="14"/>
  <c r="B13" i="17" s="1"/>
  <c r="D23" i="14"/>
  <c r="H21" i="14"/>
  <c r="F21" i="14"/>
  <c r="B12" i="17" s="1"/>
  <c r="D21" i="14"/>
  <c r="H19" i="14"/>
  <c r="F19" i="14"/>
  <c r="B11" i="17" s="1"/>
  <c r="D19" i="14"/>
  <c r="C13" i="14"/>
  <c r="AM11" i="14"/>
  <c r="AJ11" i="14"/>
  <c r="AG11" i="14"/>
  <c r="AD11" i="14"/>
  <c r="AA11" i="14"/>
  <c r="X11" i="14"/>
  <c r="U11" i="14"/>
  <c r="J63" i="14" l="1"/>
  <c r="J61" i="14"/>
  <c r="J77" i="14"/>
  <c r="J71" i="14"/>
  <c r="J59" i="14"/>
  <c r="J57" i="14"/>
  <c r="J25" i="14"/>
  <c r="J27" i="14"/>
  <c r="J29" i="14"/>
  <c r="J31" i="14"/>
  <c r="J35" i="14"/>
  <c r="J37" i="14"/>
  <c r="J41" i="14"/>
  <c r="J51" i="14"/>
  <c r="J53" i="14"/>
  <c r="J55" i="14"/>
  <c r="J65" i="14"/>
  <c r="J67" i="14"/>
  <c r="J69" i="14"/>
  <c r="J13" i="14"/>
  <c r="B10" i="17"/>
  <c r="J47" i="14"/>
  <c r="J75" i="14"/>
  <c r="J73" i="14"/>
  <c r="J49" i="14"/>
  <c r="J33" i="14"/>
  <c r="J39" i="14"/>
  <c r="J43" i="14"/>
  <c r="J45" i="14"/>
  <c r="J19" i="14"/>
  <c r="J23" i="14"/>
  <c r="J21" i="14"/>
  <c r="H20" i="16" l="1"/>
  <c r="F20" i="16"/>
  <c r="D20" i="16"/>
  <c r="D24" i="16"/>
  <c r="F24" i="16" s="1"/>
  <c r="R11" i="14"/>
  <c r="O11" i="14"/>
  <c r="O4" i="14"/>
  <c r="R4" i="14" s="1"/>
  <c r="U4" i="14" s="1"/>
  <c r="C4" i="14" s="1"/>
  <c r="H24" i="16" l="1"/>
  <c r="J9" i="14"/>
  <c r="D14" i="16" s="1"/>
  <c r="B7" i="17"/>
  <c r="J4" i="14"/>
  <c r="B6" i="17"/>
  <c r="AP11" i="14"/>
  <c r="C11" i="14" s="1"/>
  <c r="H10" i="16" l="1"/>
  <c r="D10" i="16"/>
  <c r="F10" i="16"/>
  <c r="F14" i="16"/>
  <c r="H14" i="16"/>
  <c r="J11" i="14"/>
  <c r="B9" i="17"/>
  <c r="B8" i="17"/>
  <c r="A6" i="13"/>
  <c r="A5" i="13"/>
  <c r="J2" i="14" l="1"/>
  <c r="B41" i="17" s="1"/>
  <c r="H18" i="16"/>
  <c r="F18" i="16"/>
  <c r="D18" i="16"/>
  <c r="H16" i="16"/>
  <c r="F16" i="16"/>
  <c r="D16" i="16"/>
</calcChain>
</file>

<file path=xl/sharedStrings.xml><?xml version="1.0" encoding="utf-8"?>
<sst xmlns="http://schemas.openxmlformats.org/spreadsheetml/2006/main" count="187" uniqueCount="155">
  <si>
    <t>使用機器・部品一覧</t>
    <phoneticPr fontId="1"/>
  </si>
  <si>
    <t>申請者名</t>
    <rPh sb="0" eb="2">
      <t>シンセイ</t>
    </rPh>
    <rPh sb="2" eb="3">
      <t>シャ</t>
    </rPh>
    <rPh sb="3" eb="4">
      <t>メイ</t>
    </rPh>
    <phoneticPr fontId="1"/>
  </si>
  <si>
    <t>２.車両動態管理システム、予約受付システム等、配車計画システム、AI・IoTによるシステム連係ツールの情報　</t>
    <rPh sb="2" eb="4">
      <t>シャリョウ</t>
    </rPh>
    <rPh sb="4" eb="6">
      <t>ドウタイ</t>
    </rPh>
    <rPh sb="6" eb="8">
      <t>カンリ</t>
    </rPh>
    <rPh sb="13" eb="15">
      <t>ヨヤク</t>
    </rPh>
    <rPh sb="15" eb="17">
      <t>ウケツケ</t>
    </rPh>
    <rPh sb="21" eb="22">
      <t>トウ</t>
    </rPh>
    <rPh sb="24" eb="25">
      <t>シャ</t>
    </rPh>
    <rPh sb="45" eb="47">
      <t>レンケイ</t>
    </rPh>
    <rPh sb="51" eb="53">
      <t>ジョウホウ</t>
    </rPh>
    <phoneticPr fontId="1"/>
  </si>
  <si>
    <r>
      <t xml:space="preserve">種　類
</t>
    </r>
    <r>
      <rPr>
        <sz val="9"/>
        <color theme="1"/>
        <rFont val="ＭＳ ゴシック"/>
        <family val="3"/>
        <charset val="128"/>
      </rPr>
      <t xml:space="preserve">（※右記の大区分から1つを選択する。
車両動態管理システム、予約受付システム等の場合は、
小区分も選択する。）
</t>
    </r>
    <r>
      <rPr>
        <sz val="10"/>
        <color theme="1"/>
        <rFont val="ＭＳ ゴシック"/>
        <family val="3"/>
        <charset val="128"/>
      </rPr>
      <t xml:space="preserve">
複数導入する場合は、各システム毎に本紙を作成し、提出すること</t>
    </r>
    <rPh sb="10" eb="13">
      <t>ダイクブン</t>
    </rPh>
    <rPh sb="24" eb="26">
      <t>シャリョウ</t>
    </rPh>
    <rPh sb="26" eb="28">
      <t>ドウタイ</t>
    </rPh>
    <rPh sb="28" eb="30">
      <t>カンリ</t>
    </rPh>
    <rPh sb="35" eb="37">
      <t>ヨヤク</t>
    </rPh>
    <rPh sb="37" eb="39">
      <t>ウケツケ</t>
    </rPh>
    <rPh sb="43" eb="44">
      <t>トウ</t>
    </rPh>
    <rPh sb="45" eb="47">
      <t>バアイ</t>
    </rPh>
    <rPh sb="50" eb="53">
      <t>ショウクブン</t>
    </rPh>
    <rPh sb="54" eb="56">
      <t>センタク</t>
    </rPh>
    <rPh sb="63" eb="65">
      <t>フクスウ</t>
    </rPh>
    <rPh sb="65" eb="67">
      <t>ドウニュウ</t>
    </rPh>
    <rPh sb="69" eb="71">
      <t>バアイ</t>
    </rPh>
    <rPh sb="73" eb="74">
      <t>カク</t>
    </rPh>
    <rPh sb="78" eb="79">
      <t>ゴト</t>
    </rPh>
    <rPh sb="80" eb="82">
      <t>ホンシ</t>
    </rPh>
    <rPh sb="83" eb="85">
      <t>サクセイ</t>
    </rPh>
    <rPh sb="87" eb="89">
      <t>テイシュツ</t>
    </rPh>
    <phoneticPr fontId="1"/>
  </si>
  <si>
    <t>大区分</t>
    <rPh sb="0" eb="3">
      <t>ダイクブン</t>
    </rPh>
    <phoneticPr fontId="1"/>
  </si>
  <si>
    <t>小区分</t>
    <rPh sb="0" eb="3">
      <t>ショウクブン</t>
    </rPh>
    <phoneticPr fontId="1"/>
  </si>
  <si>
    <t>名　称</t>
    <rPh sb="0" eb="1">
      <t>ナ</t>
    </rPh>
    <rPh sb="2" eb="3">
      <t>ショウ</t>
    </rPh>
    <phoneticPr fontId="1"/>
  </si>
  <si>
    <t>メーカー名</t>
    <rPh sb="4" eb="5">
      <t>メイ</t>
    </rPh>
    <phoneticPr fontId="1"/>
  </si>
  <si>
    <t>品　　名</t>
    <rPh sb="0" eb="1">
      <t>ヒン</t>
    </rPh>
    <rPh sb="3" eb="4">
      <t>ナ</t>
    </rPh>
    <phoneticPr fontId="1"/>
  </si>
  <si>
    <t>３.トラック事業者と荷主等との連携で使用する機器・部品内訳</t>
    <rPh sb="6" eb="9">
      <t>ジギョウシャ</t>
    </rPh>
    <rPh sb="12" eb="13">
      <t>トウ</t>
    </rPh>
    <rPh sb="18" eb="20">
      <t>シヨウ</t>
    </rPh>
    <rPh sb="22" eb="24">
      <t>キキ</t>
    </rPh>
    <rPh sb="25" eb="27">
      <t>ブヒン</t>
    </rPh>
    <phoneticPr fontId="1"/>
  </si>
  <si>
    <t>・トラック事業者と荷主等との連携に必要な使用機器・部品を記入すること。</t>
    <rPh sb="5" eb="8">
      <t>ジギョウシャ</t>
    </rPh>
    <rPh sb="9" eb="11">
      <t>ニヌシ</t>
    </rPh>
    <rPh sb="11" eb="12">
      <t>トウ</t>
    </rPh>
    <rPh sb="14" eb="16">
      <t>レンケイ</t>
    </rPh>
    <rPh sb="17" eb="19">
      <t>ヒツヨウ</t>
    </rPh>
    <rPh sb="20" eb="22">
      <t>シヨウ</t>
    </rPh>
    <rPh sb="22" eb="24">
      <t>キキ</t>
    </rPh>
    <rPh sb="25" eb="27">
      <t>ブヒン</t>
    </rPh>
    <rPh sb="28" eb="30">
      <t>キニュウ</t>
    </rPh>
    <phoneticPr fontId="1"/>
  </si>
  <si>
    <t>・審査後、連携メニューの目的と一致しないと判断された機器は補助対象から除外される場合がある。</t>
    <phoneticPr fontId="1"/>
  </si>
  <si>
    <t>・必要に応じて行を追加して使用すること。</t>
    <rPh sb="1" eb="3">
      <t>ヒツヨウ</t>
    </rPh>
    <rPh sb="4" eb="5">
      <t>オウ</t>
    </rPh>
    <rPh sb="7" eb="8">
      <t>ギョウ</t>
    </rPh>
    <rPh sb="9" eb="11">
      <t>ツイカ</t>
    </rPh>
    <rPh sb="13" eb="15">
      <t>シヨウ</t>
    </rPh>
    <phoneticPr fontId="1"/>
  </si>
  <si>
    <t>№</t>
  </si>
  <si>
    <t>対象設備・経費</t>
    <rPh sb="0" eb="2">
      <t>タイショウ</t>
    </rPh>
    <rPh sb="2" eb="4">
      <t>セツビ</t>
    </rPh>
    <rPh sb="5" eb="7">
      <t>ケイヒ</t>
    </rPh>
    <phoneticPr fontId="1"/>
  </si>
  <si>
    <t>品名</t>
    <rPh sb="0" eb="2">
      <t>ヒンメイ</t>
    </rPh>
    <phoneticPr fontId="1"/>
  </si>
  <si>
    <t>使用目的</t>
    <rPh sb="0" eb="2">
      <t>シヨウ</t>
    </rPh>
    <rPh sb="2" eb="4">
      <t>モクテキ</t>
    </rPh>
    <phoneticPr fontId="1"/>
  </si>
  <si>
    <t>使用機器・部品一覧　反映シート</t>
    <rPh sb="0" eb="2">
      <t>シヨウ</t>
    </rPh>
    <rPh sb="2" eb="4">
      <t>キキ</t>
    </rPh>
    <rPh sb="5" eb="7">
      <t>ブヒン</t>
    </rPh>
    <rPh sb="7" eb="9">
      <t>イチラン</t>
    </rPh>
    <rPh sb="10" eb="12">
      <t>ハンエイ</t>
    </rPh>
    <phoneticPr fontId="1"/>
  </si>
  <si>
    <t>１.申請者名</t>
    <phoneticPr fontId="1"/>
  </si>
  <si>
    <t>２.車両動態管理システム、予約受付システム等、配車計画システム、AI・IoTによるシステム連係ツールの情報　</t>
    <phoneticPr fontId="1"/>
  </si>
  <si>
    <t>３.トラック事業者と荷主等との連携で使用する機器・部品内訳</t>
    <phoneticPr fontId="1"/>
  </si>
  <si>
    <t>No</t>
    <phoneticPr fontId="1"/>
  </si>
  <si>
    <t>対象設備・経費</t>
    <phoneticPr fontId="1"/>
  </si>
  <si>
    <t>品名</t>
    <phoneticPr fontId="1"/>
  </si>
  <si>
    <t>使用目的</t>
    <phoneticPr fontId="1"/>
  </si>
  <si>
    <t>メーカー名</t>
    <rPh sb="4" eb="5">
      <t>メイ</t>
    </rPh>
    <phoneticPr fontId="1"/>
  </si>
  <si>
    <t>品名</t>
    <rPh sb="0" eb="2">
      <t>ヒンメイ</t>
    </rPh>
    <phoneticPr fontId="1"/>
  </si>
  <si>
    <r>
      <t xml:space="preserve">種　類
</t>
    </r>
    <r>
      <rPr>
        <sz val="9"/>
        <color theme="1"/>
        <rFont val="ＭＳ ゴシック"/>
        <family val="3"/>
        <charset val="128"/>
      </rPr>
      <t xml:space="preserve">（※右記の大区分から1つを選択する。
車両動態管理システム、予約受付システム等の場合は、
小区分も選択する。）
</t>
    </r>
    <r>
      <rPr>
        <sz val="10"/>
        <color theme="1"/>
        <rFont val="ＭＳ ゴシック"/>
        <family val="3"/>
        <charset val="128"/>
      </rPr>
      <t xml:space="preserve">
複数導入する場合は、各システム毎に本紙を作成し、提出すること</t>
    </r>
    <rPh sb="10" eb="13">
      <t>ダイクブン</t>
    </rPh>
    <rPh sb="24" eb="26">
      <t>シャリョウ</t>
    </rPh>
    <rPh sb="26" eb="28">
      <t>ドウタイ</t>
    </rPh>
    <rPh sb="28" eb="30">
      <t>カンリ</t>
    </rPh>
    <rPh sb="35" eb="37">
      <t>ヨヤク</t>
    </rPh>
    <rPh sb="37" eb="39">
      <t>ウケツケ</t>
    </rPh>
    <rPh sb="45" eb="47">
      <t>バアイ</t>
    </rPh>
    <rPh sb="50" eb="53">
      <t>ショウクブン</t>
    </rPh>
    <rPh sb="54" eb="56">
      <t>センタク</t>
    </rPh>
    <rPh sb="63" eb="65">
      <t>フクスウ</t>
    </rPh>
    <rPh sb="65" eb="67">
      <t>ドウニュウ</t>
    </rPh>
    <rPh sb="69" eb="71">
      <t>バアイ</t>
    </rPh>
    <rPh sb="73" eb="74">
      <t>カク</t>
    </rPh>
    <rPh sb="78" eb="79">
      <t>ゴト</t>
    </rPh>
    <rPh sb="80" eb="82">
      <t>ホンシ</t>
    </rPh>
    <rPh sb="83" eb="85">
      <t>サクセイ</t>
    </rPh>
    <rPh sb="87" eb="89">
      <t>テイシュツ</t>
    </rPh>
    <phoneticPr fontId="1"/>
  </si>
  <si>
    <t>××××株式会社</t>
    <rPh sb="4" eb="8">
      <t>カブシキカイシャ</t>
    </rPh>
    <phoneticPr fontId="1"/>
  </si>
  <si>
    <t>DP－○○○○</t>
    <phoneticPr fontId="1"/>
  </si>
  <si>
    <t>メインハーネス</t>
    <phoneticPr fontId="1"/>
  </si>
  <si>
    <t>パルス変換器</t>
    <rPh sb="3" eb="5">
      <t>ヘンカン</t>
    </rPh>
    <rPh sb="5" eb="6">
      <t>キ</t>
    </rPh>
    <phoneticPr fontId="1"/>
  </si>
  <si>
    <t>パルス変換器用ハーネス</t>
    <rPh sb="3" eb="5">
      <t>ヘンカン</t>
    </rPh>
    <rPh sb="5" eb="6">
      <t>キ</t>
    </rPh>
    <rPh sb="6" eb="7">
      <t>ヨウ</t>
    </rPh>
    <phoneticPr fontId="1"/>
  </si>
  <si>
    <t>車速センサー</t>
    <rPh sb="0" eb="2">
      <t>シャソク</t>
    </rPh>
    <phoneticPr fontId="1"/>
  </si>
  <si>
    <t>車速センサー用ハーネス</t>
    <rPh sb="0" eb="2">
      <t>シャソク</t>
    </rPh>
    <rPh sb="6" eb="7">
      <t>ヨウ</t>
    </rPh>
    <phoneticPr fontId="1"/>
  </si>
  <si>
    <t>ハンディテンキー</t>
    <phoneticPr fontId="1"/>
  </si>
  <si>
    <t>ハンディテンキー用ハーネス</t>
    <rPh sb="8" eb="9">
      <t>ヨウ</t>
    </rPh>
    <phoneticPr fontId="1"/>
  </si>
  <si>
    <t>取り付けブラケット</t>
    <rPh sb="0" eb="1">
      <t>ト</t>
    </rPh>
    <rPh sb="2" eb="3">
      <t>ツ</t>
    </rPh>
    <phoneticPr fontId="1"/>
  </si>
  <si>
    <t>取付/設定費</t>
    <rPh sb="0" eb="2">
      <t>トリツケ</t>
    </rPh>
    <rPh sb="3" eb="6">
      <t>セッテイヒ</t>
    </rPh>
    <phoneticPr fontId="1"/>
  </si>
  <si>
    <t>月額利用料（3か月分）</t>
    <rPh sb="0" eb="2">
      <t>ゲツガク</t>
    </rPh>
    <rPh sb="2" eb="5">
      <t>リヨウリョウ</t>
    </rPh>
    <rPh sb="6" eb="9">
      <t>サンカゲツ</t>
    </rPh>
    <rPh sb="9" eb="10">
      <t>ブン</t>
    </rPh>
    <phoneticPr fontId="1"/>
  </si>
  <si>
    <t>動態管理ソフト</t>
    <rPh sb="0" eb="4">
      <t>ドウタイカンリ</t>
    </rPh>
    <phoneticPr fontId="1"/>
  </si>
  <si>
    <t>セットアップ費</t>
    <rPh sb="6" eb="7">
      <t>ヒ</t>
    </rPh>
    <phoneticPr fontId="1"/>
  </si>
  <si>
    <t>◇◇管理システム</t>
    <rPh sb="2" eb="4">
      <t>カンリ</t>
    </rPh>
    <phoneticPr fontId="1"/>
  </si>
  <si>
    <t>車載器と車両を接続するケーブル</t>
    <rPh sb="0" eb="3">
      <t>シャサイキ</t>
    </rPh>
    <rPh sb="4" eb="6">
      <t>シャリョウ</t>
    </rPh>
    <rPh sb="7" eb="9">
      <t>セツゾク</t>
    </rPh>
    <phoneticPr fontId="1"/>
  </si>
  <si>
    <t>各種流量計から発信される信号をパルス数に変換する</t>
    <rPh sb="0" eb="2">
      <t>カクシュ</t>
    </rPh>
    <rPh sb="2" eb="5">
      <t>リュウリョウケイ</t>
    </rPh>
    <rPh sb="7" eb="9">
      <t>ハッシン</t>
    </rPh>
    <rPh sb="12" eb="14">
      <t>シンゴウ</t>
    </rPh>
    <rPh sb="18" eb="19">
      <t>スウ</t>
    </rPh>
    <rPh sb="20" eb="22">
      <t>ヘンカン</t>
    </rPh>
    <phoneticPr fontId="1"/>
  </si>
  <si>
    <t>車両の信号を取得するために使用するケーブル</t>
    <rPh sb="0" eb="2">
      <t>シャリョウ</t>
    </rPh>
    <rPh sb="3" eb="5">
      <t>シンゴウ</t>
    </rPh>
    <rPh sb="6" eb="8">
      <t>シュトク</t>
    </rPh>
    <rPh sb="13" eb="15">
      <t>シヨウ</t>
    </rPh>
    <phoneticPr fontId="1"/>
  </si>
  <si>
    <t>車速信号取得のため</t>
    <rPh sb="0" eb="4">
      <t>シャソクシンゴウ</t>
    </rPh>
    <rPh sb="4" eb="6">
      <t>シュトク</t>
    </rPh>
    <phoneticPr fontId="1"/>
  </si>
  <si>
    <t>車速センサーと車両を接続するケーブル</t>
    <rPh sb="0" eb="2">
      <t>シャソク</t>
    </rPh>
    <rPh sb="7" eb="9">
      <t>シャリョウ</t>
    </rPh>
    <rPh sb="10" eb="12">
      <t>セツゾク</t>
    </rPh>
    <phoneticPr fontId="1"/>
  </si>
  <si>
    <t>詳細な作業状態を車載器に入力するための機器</t>
    <rPh sb="0" eb="2">
      <t>ショウサイ</t>
    </rPh>
    <rPh sb="3" eb="5">
      <t>サギョウ</t>
    </rPh>
    <rPh sb="5" eb="7">
      <t>ジョウタイ</t>
    </rPh>
    <rPh sb="8" eb="11">
      <t>シャサイキ</t>
    </rPh>
    <rPh sb="12" eb="14">
      <t>ニュウリョク</t>
    </rPh>
    <rPh sb="19" eb="21">
      <t>キキ</t>
    </rPh>
    <phoneticPr fontId="1"/>
  </si>
  <si>
    <t>ハンディテンキーと車両を接続するためのケーブル</t>
    <rPh sb="9" eb="11">
      <t>シャリョウ</t>
    </rPh>
    <rPh sb="12" eb="14">
      <t>セツゾク</t>
    </rPh>
    <phoneticPr fontId="1"/>
  </si>
  <si>
    <t>車載器を車両に固定する金具</t>
    <rPh sb="0" eb="3">
      <t>シャサイキ</t>
    </rPh>
    <rPh sb="4" eb="6">
      <t>シャリョウ</t>
    </rPh>
    <rPh sb="7" eb="9">
      <t>コテイ</t>
    </rPh>
    <rPh sb="11" eb="13">
      <t>カナグ</t>
    </rPh>
    <phoneticPr fontId="1"/>
  </si>
  <si>
    <t>車両動態管理システムの取得・設定費用</t>
    <rPh sb="0" eb="4">
      <t>シャリョウドウタイ</t>
    </rPh>
    <rPh sb="4" eb="6">
      <t>カンリ</t>
    </rPh>
    <rPh sb="11" eb="13">
      <t>シュトク</t>
    </rPh>
    <rPh sb="14" eb="16">
      <t>セッテイ</t>
    </rPh>
    <rPh sb="16" eb="18">
      <t>ヒヨウ</t>
    </rPh>
    <phoneticPr fontId="1"/>
  </si>
  <si>
    <t>ソフトウェアの月額利用費（交付決定から事業完了までの期間分）</t>
    <rPh sb="7" eb="12">
      <t>ゲツガクリヨウヒ</t>
    </rPh>
    <rPh sb="13" eb="17">
      <t>コウフケッテイ</t>
    </rPh>
    <rPh sb="19" eb="21">
      <t>ジギョウ</t>
    </rPh>
    <rPh sb="21" eb="23">
      <t>カンリョウ</t>
    </rPh>
    <rPh sb="26" eb="28">
      <t>キカン</t>
    </rPh>
    <rPh sb="28" eb="29">
      <t>ブン</t>
    </rPh>
    <phoneticPr fontId="1"/>
  </si>
  <si>
    <t>車載器の取得情報を分析するための専用ソフト</t>
    <rPh sb="0" eb="3">
      <t>シャサイキ</t>
    </rPh>
    <rPh sb="4" eb="6">
      <t>シュトク</t>
    </rPh>
    <rPh sb="6" eb="8">
      <t>ジョウホウ</t>
    </rPh>
    <rPh sb="9" eb="11">
      <t>ブンセキ</t>
    </rPh>
    <rPh sb="16" eb="18">
      <t>センヨウ</t>
    </rPh>
    <phoneticPr fontId="1"/>
  </si>
  <si>
    <t>ソフトウェアの設定費用</t>
    <rPh sb="7" eb="9">
      <t>セッテイ</t>
    </rPh>
    <rPh sb="9" eb="11">
      <t>ヒヨウ</t>
    </rPh>
    <phoneticPr fontId="1"/>
  </si>
  <si>
    <t>大区分</t>
    <rPh sb="0" eb="3">
      <t>ダイクブン</t>
    </rPh>
    <phoneticPr fontId="1"/>
  </si>
  <si>
    <t>&lt;&lt;小区分</t>
    <rPh sb="2" eb="5">
      <t>ショウクブン</t>
    </rPh>
    <phoneticPr fontId="1"/>
  </si>
  <si>
    <t>車両動態管理システム</t>
    <phoneticPr fontId="1"/>
  </si>
  <si>
    <t>予約受付システム等</t>
    <phoneticPr fontId="1"/>
  </si>
  <si>
    <t>配車計画システム</t>
    <phoneticPr fontId="1"/>
  </si>
  <si>
    <t>AI・IoTによるシステム連係ツール</t>
    <phoneticPr fontId="1"/>
  </si>
  <si>
    <t>デジタコ導入型</t>
    <phoneticPr fontId="1"/>
  </si>
  <si>
    <t>予約受付システム</t>
    <phoneticPr fontId="1"/>
  </si>
  <si>
    <t>・小区分プルダウン</t>
    <rPh sb="1" eb="4">
      <t>ショウクブン</t>
    </rPh>
    <phoneticPr fontId="1"/>
  </si>
  <si>
    <t>小区分</t>
    <rPh sb="0" eb="3">
      <t>ショウクブン</t>
    </rPh>
    <phoneticPr fontId="1"/>
  </si>
  <si>
    <t>GPS車載器導入型</t>
  </si>
  <si>
    <t>ASNシステム</t>
    <phoneticPr fontId="1"/>
  </si>
  <si>
    <t>サービス単独型</t>
    <phoneticPr fontId="1"/>
  </si>
  <si>
    <t>受注情報事前確認システム</t>
    <phoneticPr fontId="1"/>
  </si>
  <si>
    <t>パレット等管理システム</t>
    <phoneticPr fontId="1"/>
  </si>
  <si>
    <t>パレタイズシステム</t>
    <phoneticPr fontId="1"/>
  </si>
  <si>
    <t>エラー有無</t>
    <rPh sb="3" eb="5">
      <t>ウム</t>
    </rPh>
    <phoneticPr fontId="1"/>
  </si>
  <si>
    <t>全体&gt;&gt;</t>
    <rPh sb="0" eb="2">
      <t>ゼンタイ</t>
    </rPh>
    <phoneticPr fontId="1"/>
  </si>
  <si>
    <t>&lt;&lt;エラーあり　or　エラーなし</t>
    <phoneticPr fontId="1"/>
  </si>
  <si>
    <t>&lt;&lt;申請者名</t>
    <rPh sb="2" eb="5">
      <t>シンセイシャ</t>
    </rPh>
    <rPh sb="5" eb="6">
      <t>メイ</t>
    </rPh>
    <phoneticPr fontId="1"/>
  </si>
  <si>
    <t>使用機器・部品一覧 　エラー確認シート</t>
    <rPh sb="14" eb="16">
      <t>カクニン</t>
    </rPh>
    <phoneticPr fontId="1"/>
  </si>
  <si>
    <t>空欄削除</t>
    <rPh sb="0" eb="2">
      <t>クウラン</t>
    </rPh>
    <rPh sb="2" eb="4">
      <t>サクジョ</t>
    </rPh>
    <phoneticPr fontId="1"/>
  </si>
  <si>
    <t>&gt;</t>
    <phoneticPr fontId="1"/>
  </si>
  <si>
    <t>（株）統一</t>
    <phoneticPr fontId="1"/>
  </si>
  <si>
    <t>（有）統一</t>
  </si>
  <si>
    <t>大区分</t>
    <phoneticPr fontId="1"/>
  </si>
  <si>
    <t>&lt;&lt;大区分</t>
    <rPh sb="2" eb="5">
      <t>ダイクブン</t>
    </rPh>
    <phoneticPr fontId="1"/>
  </si>
  <si>
    <t>&lt;&lt;小区分</t>
    <rPh sb="2" eb="5">
      <t>ショウクブン</t>
    </rPh>
    <phoneticPr fontId="1"/>
  </si>
  <si>
    <t>✔</t>
    <phoneticPr fontId="1"/>
  </si>
  <si>
    <t>トランストロン</t>
    <phoneticPr fontId="1"/>
  </si>
  <si>
    <t>矢崎</t>
    <rPh sb="0" eb="2">
      <t>ヤザキ</t>
    </rPh>
    <phoneticPr fontId="1"/>
  </si>
  <si>
    <t>NP</t>
    <phoneticPr fontId="1"/>
  </si>
  <si>
    <t>ﾌｧｲﾝﾌｨｯﾄ</t>
    <phoneticPr fontId="1"/>
  </si>
  <si>
    <t>ﾃﾞｰﾀ･ﾃｯｸ</t>
    <phoneticPr fontId="1"/>
  </si>
  <si>
    <t>ｼｽﾃｯｸ</t>
    <phoneticPr fontId="1"/>
  </si>
  <si>
    <t>CENTLESS</t>
    <phoneticPr fontId="1"/>
  </si>
  <si>
    <t>光英システム</t>
    <phoneticPr fontId="1"/>
  </si>
  <si>
    <t>いすゞ</t>
    <phoneticPr fontId="1"/>
  </si>
  <si>
    <t>その他</t>
    <rPh sb="2" eb="3">
      <t>タ</t>
    </rPh>
    <phoneticPr fontId="1"/>
  </si>
  <si>
    <t>入力項目</t>
    <rPh sb="0" eb="2">
      <t>ニュウリョク</t>
    </rPh>
    <rPh sb="2" eb="4">
      <t>コウモク</t>
    </rPh>
    <phoneticPr fontId="1"/>
  </si>
  <si>
    <t>エラー内容</t>
    <rPh sb="3" eb="5">
      <t>ナイヨウ</t>
    </rPh>
    <phoneticPr fontId="1"/>
  </si>
  <si>
    <t>修正が必要な箇所</t>
    <rPh sb="0" eb="2">
      <t>シュウセイ</t>
    </rPh>
    <rPh sb="3" eb="5">
      <t>ヒツヨウ</t>
    </rPh>
    <rPh sb="6" eb="8">
      <t>カショ</t>
    </rPh>
    <phoneticPr fontId="1"/>
  </si>
  <si>
    <t>１.申請者名　※共同申請の場合は、機器を導入する申請者名を記入</t>
    <rPh sb="2" eb="5">
      <t>シンセイシャ</t>
    </rPh>
    <rPh sb="5" eb="6">
      <t>メイ</t>
    </rPh>
    <rPh sb="8" eb="10">
      <t>キョウドウ</t>
    </rPh>
    <rPh sb="10" eb="12">
      <t>シンセイ</t>
    </rPh>
    <rPh sb="13" eb="15">
      <t>バアイ</t>
    </rPh>
    <rPh sb="17" eb="19">
      <t>キキ</t>
    </rPh>
    <rPh sb="20" eb="22">
      <t>ドウニュウ</t>
    </rPh>
    <rPh sb="24" eb="28">
      <t>シンセイシャメイ</t>
    </rPh>
    <rPh sb="29" eb="31">
      <t>キニュウ</t>
    </rPh>
    <phoneticPr fontId="1"/>
  </si>
  <si>
    <t>申請者名</t>
    <rPh sb="0" eb="3">
      <t>シンセイシャ</t>
    </rPh>
    <rPh sb="3" eb="4">
      <t>メイ</t>
    </rPh>
    <phoneticPr fontId="1"/>
  </si>
  <si>
    <t>エラーの有無</t>
    <rPh sb="4" eb="6">
      <t>ウム</t>
    </rPh>
    <phoneticPr fontId="1"/>
  </si>
  <si>
    <t>１.申請者名　※共同申請の場合は、機器を導入する申請者名を記入</t>
    <phoneticPr fontId="1"/>
  </si>
  <si>
    <t>２.車両動態管理システム、予約受付システム等、配車計画システム、AI・IoTによるシステム連係ツールの情報　</t>
  </si>
  <si>
    <t>３.トラック事業者と荷主等との連携で使用する機器・部品内訳</t>
  </si>
  <si>
    <t>全体</t>
    <rPh sb="0" eb="2">
      <t>ゼンタイ</t>
    </rPh>
    <phoneticPr fontId="1"/>
  </si>
  <si>
    <t>&lt;&lt;入力が終わったら✔を選択してください。下表を確認し、必要に応じて修正をしてください。</t>
    <rPh sb="2" eb="4">
      <t>ニュウリョク</t>
    </rPh>
    <rPh sb="5" eb="6">
      <t>オ</t>
    </rPh>
    <rPh sb="12" eb="14">
      <t>センタク</t>
    </rPh>
    <rPh sb="21" eb="23">
      <t>カヒョウ</t>
    </rPh>
    <rPh sb="24" eb="26">
      <t>カクニン</t>
    </rPh>
    <rPh sb="28" eb="30">
      <t>ヒツヨウ</t>
    </rPh>
    <rPh sb="31" eb="32">
      <t>オウ</t>
    </rPh>
    <rPh sb="34" eb="36">
      <t>シュウセイ</t>
    </rPh>
    <phoneticPr fontId="1"/>
  </si>
  <si>
    <t>車両動態管理システム</t>
  </si>
  <si>
    <t>デジタコ導入型</t>
  </si>
  <si>
    <t>○○輸送株式会社</t>
    <rPh sb="2" eb="4">
      <t>ユソウ</t>
    </rPh>
    <rPh sb="4" eb="6">
      <t>カブシキ</t>
    </rPh>
    <rPh sb="6" eb="8">
      <t>カイシャ</t>
    </rPh>
    <phoneticPr fontId="1"/>
  </si>
  <si>
    <t>年度</t>
    <rPh sb="0" eb="2">
      <t>ネンド</t>
    </rPh>
    <phoneticPr fontId="1"/>
  </si>
  <si>
    <t>R4</t>
    <phoneticPr fontId="1"/>
  </si>
  <si>
    <t>事業</t>
    <rPh sb="0" eb="2">
      <t>ジギョウ</t>
    </rPh>
    <phoneticPr fontId="1"/>
  </si>
  <si>
    <t>DK</t>
    <phoneticPr fontId="1"/>
  </si>
  <si>
    <t>項目</t>
    <rPh sb="0" eb="2">
      <t>コウモク</t>
    </rPh>
    <phoneticPr fontId="1"/>
  </si>
  <si>
    <t>使用機器</t>
    <rPh sb="0" eb="4">
      <t>シヨウキキ</t>
    </rPh>
    <phoneticPr fontId="1"/>
  </si>
  <si>
    <t>バージョン</t>
    <phoneticPr fontId="1"/>
  </si>
  <si>
    <t>申請者名</t>
    <rPh sb="0" eb="4">
      <t>シンセイシャメイ</t>
    </rPh>
    <phoneticPr fontId="1"/>
  </si>
  <si>
    <t>種類_大区分</t>
    <rPh sb="0" eb="2">
      <t>シュルイ</t>
    </rPh>
    <rPh sb="3" eb="6">
      <t>ダイクブン</t>
    </rPh>
    <phoneticPr fontId="1"/>
  </si>
  <si>
    <t>種類_小区分</t>
    <rPh sb="0" eb="2">
      <t>シュルイ</t>
    </rPh>
    <rPh sb="3" eb="6">
      <t>ショウクブン</t>
    </rPh>
    <phoneticPr fontId="1"/>
  </si>
  <si>
    <t>名称_メーカー名</t>
    <rPh sb="0" eb="2">
      <t>メイショウ</t>
    </rPh>
    <rPh sb="7" eb="8">
      <t>メイ</t>
    </rPh>
    <phoneticPr fontId="1"/>
  </si>
  <si>
    <t>名称_品名</t>
    <rPh sb="0" eb="2">
      <t>メイショウ</t>
    </rPh>
    <rPh sb="3" eb="5">
      <t>ヒンメイ</t>
    </rPh>
    <phoneticPr fontId="1"/>
  </si>
  <si>
    <t>品名1</t>
    <rPh sb="0" eb="2">
      <t>ヒンメイ</t>
    </rPh>
    <phoneticPr fontId="1"/>
  </si>
  <si>
    <t>品名2</t>
    <rPh sb="0" eb="2">
      <t>ヒンメイ</t>
    </rPh>
    <phoneticPr fontId="1"/>
  </si>
  <si>
    <t>品名3</t>
    <rPh sb="0" eb="2">
      <t>ヒンメイ</t>
    </rPh>
    <phoneticPr fontId="1"/>
  </si>
  <si>
    <t>品名4</t>
    <rPh sb="0" eb="2">
      <t>ヒンメイ</t>
    </rPh>
    <phoneticPr fontId="1"/>
  </si>
  <si>
    <t>品名5</t>
    <rPh sb="0" eb="2">
      <t>ヒンメイ</t>
    </rPh>
    <phoneticPr fontId="1"/>
  </si>
  <si>
    <t>品名6</t>
    <rPh sb="0" eb="2">
      <t>ヒンメイ</t>
    </rPh>
    <phoneticPr fontId="1"/>
  </si>
  <si>
    <t>品名7</t>
    <rPh sb="0" eb="2">
      <t>ヒンメイ</t>
    </rPh>
    <phoneticPr fontId="1"/>
  </si>
  <si>
    <t>品名8</t>
    <rPh sb="0" eb="2">
      <t>ヒンメイ</t>
    </rPh>
    <phoneticPr fontId="1"/>
  </si>
  <si>
    <t>品名9</t>
    <rPh sb="0" eb="2">
      <t>ヒンメイ</t>
    </rPh>
    <phoneticPr fontId="1"/>
  </si>
  <si>
    <t>品名10</t>
    <rPh sb="0" eb="2">
      <t>ヒンメイ</t>
    </rPh>
    <phoneticPr fontId="1"/>
  </si>
  <si>
    <t>品名11</t>
    <rPh sb="0" eb="2">
      <t>ヒンメイ</t>
    </rPh>
    <phoneticPr fontId="1"/>
  </si>
  <si>
    <t>品名12</t>
    <rPh sb="0" eb="2">
      <t>ヒンメイ</t>
    </rPh>
    <phoneticPr fontId="1"/>
  </si>
  <si>
    <t>品名13</t>
    <rPh sb="0" eb="2">
      <t>ヒンメイ</t>
    </rPh>
    <phoneticPr fontId="1"/>
  </si>
  <si>
    <t>品名14</t>
    <rPh sb="0" eb="2">
      <t>ヒンメイ</t>
    </rPh>
    <phoneticPr fontId="1"/>
  </si>
  <si>
    <t>品名15</t>
    <rPh sb="0" eb="2">
      <t>ヒンメイ</t>
    </rPh>
    <phoneticPr fontId="1"/>
  </si>
  <si>
    <t>品名16</t>
    <rPh sb="0" eb="2">
      <t>ヒンメイ</t>
    </rPh>
    <phoneticPr fontId="1"/>
  </si>
  <si>
    <t>品名17</t>
    <rPh sb="0" eb="2">
      <t>ヒンメイ</t>
    </rPh>
    <phoneticPr fontId="1"/>
  </si>
  <si>
    <t>品名18</t>
    <rPh sb="0" eb="2">
      <t>ヒンメイ</t>
    </rPh>
    <phoneticPr fontId="1"/>
  </si>
  <si>
    <t>品名19</t>
    <rPh sb="0" eb="2">
      <t>ヒンメイ</t>
    </rPh>
    <phoneticPr fontId="1"/>
  </si>
  <si>
    <t>品名20</t>
    <rPh sb="0" eb="2">
      <t>ヒンメイ</t>
    </rPh>
    <phoneticPr fontId="1"/>
  </si>
  <si>
    <t>品名21</t>
    <rPh sb="0" eb="2">
      <t>ヒンメイ</t>
    </rPh>
    <phoneticPr fontId="1"/>
  </si>
  <si>
    <t>品名22</t>
    <rPh sb="0" eb="2">
      <t>ヒンメイ</t>
    </rPh>
    <phoneticPr fontId="1"/>
  </si>
  <si>
    <t>品名23</t>
    <rPh sb="0" eb="2">
      <t>ヒンメイ</t>
    </rPh>
    <phoneticPr fontId="1"/>
  </si>
  <si>
    <t>品名24</t>
    <rPh sb="0" eb="2">
      <t>ヒンメイ</t>
    </rPh>
    <phoneticPr fontId="1"/>
  </si>
  <si>
    <t>品名25</t>
    <rPh sb="0" eb="2">
      <t>ヒンメイ</t>
    </rPh>
    <phoneticPr fontId="1"/>
  </si>
  <si>
    <t>品名26</t>
    <rPh sb="0" eb="2">
      <t>ヒンメイ</t>
    </rPh>
    <phoneticPr fontId="1"/>
  </si>
  <si>
    <t>品名27</t>
    <rPh sb="0" eb="2">
      <t>ヒンメイ</t>
    </rPh>
    <phoneticPr fontId="1"/>
  </si>
  <si>
    <t>品名28</t>
    <rPh sb="0" eb="2">
      <t>ヒンメイ</t>
    </rPh>
    <phoneticPr fontId="1"/>
  </si>
  <si>
    <t>品名29</t>
    <rPh sb="0" eb="2">
      <t>ヒンメイ</t>
    </rPh>
    <phoneticPr fontId="1"/>
  </si>
  <si>
    <t>品名30</t>
    <rPh sb="0" eb="2">
      <t>ヒンメイ</t>
    </rPh>
    <phoneticPr fontId="1"/>
  </si>
  <si>
    <t>エラー</t>
    <phoneticPr fontId="1"/>
  </si>
  <si>
    <t>20220805</t>
    <phoneticPr fontId="1"/>
  </si>
  <si>
    <t>・行が足らない場合は、事務局に連絡すること。</t>
    <rPh sb="1" eb="2">
      <t>ギョウ</t>
    </rPh>
    <rPh sb="3" eb="4">
      <t>タ</t>
    </rPh>
    <rPh sb="7" eb="9">
      <t>バアイ</t>
    </rPh>
    <rPh sb="11" eb="14">
      <t>ジムキョク</t>
    </rPh>
    <rPh sb="15" eb="17">
      <t>レンラク</t>
    </rPh>
    <phoneticPr fontId="1"/>
  </si>
  <si>
    <t>予約受付システム等</t>
  </si>
  <si>
    <t>配車計画システム</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</si>
</sst>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b/>
      <sz val="14"/>
      <color theme="1"/>
      <name val="ＭＳ ゴシック"/>
      <family val="3"/>
      <charset val="128"/>
    </font>
    <font>
      <sz val="11"/>
      <color theme="1"/>
      <name val="ＭＳ ゴシック"/>
      <family val="3"/>
      <charset val="128"/>
    </font>
    <font>
      <sz val="10.5"/>
      <color theme="1"/>
      <name val="ＭＳ ゴシック"/>
      <family val="3"/>
      <charset val="128"/>
    </font>
    <font>
      <b/>
      <sz val="11"/>
      <color theme="1"/>
      <name val="ＭＳ ゴシック"/>
      <family val="3"/>
      <charset val="128"/>
    </font>
    <font>
      <sz val="10"/>
      <color theme="1"/>
      <name val="ＭＳ ゴシック"/>
      <family val="3"/>
      <charset val="128"/>
    </font>
    <font>
      <sz val="10"/>
      <color theme="1"/>
      <name val="ＭＳ Ｐゴシック"/>
      <family val="3"/>
      <charset val="128"/>
      <scheme val="minor"/>
    </font>
    <font>
      <sz val="11"/>
      <name val="ＭＳ ゴシック"/>
      <family val="3"/>
      <charset val="128"/>
    </font>
    <font>
      <sz val="9"/>
      <color theme="1"/>
      <name val="ＭＳ ゴシック"/>
      <family val="3"/>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b/>
      <sz val="11"/>
      <color theme="1"/>
      <name val="ＭＳ Ｐゴシック"/>
      <family val="3"/>
      <charset val="128"/>
      <scheme val="minor"/>
    </font>
    <font>
      <b/>
      <sz val="12"/>
      <color rgb="FFFF0000"/>
      <name val="ＭＳ Ｐゴシック"/>
      <family val="3"/>
      <charset val="128"/>
    </font>
    <font>
      <b/>
      <sz val="10"/>
      <color rgb="FFFF0000"/>
      <name val="ＭＳ Ｐゴシック"/>
      <family val="3"/>
      <charset val="128"/>
    </font>
    <font>
      <sz val="11"/>
      <color theme="1" tint="0.499984740745262"/>
      <name val="ＭＳ Ｐゴシック"/>
      <family val="3"/>
      <charset val="128"/>
      <scheme val="minor"/>
    </font>
    <font>
      <sz val="11"/>
      <color rgb="FFA0A0A0"/>
      <name val="ＭＳ ゴシック"/>
      <family val="3"/>
      <charset val="128"/>
    </font>
    <font>
      <sz val="11"/>
      <color rgb="FFA0A0A0"/>
      <name val="ＭＳ Ｐゴシック"/>
      <family val="3"/>
      <charset val="128"/>
      <scheme val="minor"/>
    </font>
    <font>
      <b/>
      <sz val="10"/>
      <color rgb="FFFF0000"/>
      <name val="ＭＳ ゴシック"/>
      <family val="3"/>
      <charset val="128"/>
    </font>
    <font>
      <b/>
      <sz val="11"/>
      <color rgb="FFFF0000"/>
      <name val="ＭＳ Ｐゴシック"/>
      <family val="2"/>
      <charset val="128"/>
      <scheme val="minor"/>
    </font>
  </fonts>
  <fills count="13">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indexed="65"/>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rgb="FFFFFF00"/>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A0A0A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5" fillId="0" borderId="3" xfId="0" applyFont="1" applyBorder="1">
      <alignment vertical="center"/>
    </xf>
    <xf numFmtId="0" fontId="5" fillId="0" borderId="0" xfId="0" applyFont="1">
      <alignment vertical="center"/>
    </xf>
    <xf numFmtId="0" fontId="10" fillId="0" borderId="3" xfId="0" applyFont="1" applyBorder="1" applyAlignment="1"/>
    <xf numFmtId="0" fontId="5" fillId="0" borderId="3" xfId="0" applyFont="1" applyBorder="1" applyAlignment="1"/>
    <xf numFmtId="0" fontId="5" fillId="0" borderId="0" xfId="0" applyFont="1" applyAlignment="1"/>
    <xf numFmtId="0" fontId="6" fillId="0" borderId="1" xfId="0" applyFont="1" applyBorder="1" applyAlignment="1" applyProtection="1">
      <alignment horizontal="center" vertical="center" wrapText="1"/>
      <protection locked="0"/>
    </xf>
    <xf numFmtId="0" fontId="5" fillId="0" borderId="0" xfId="0" applyFont="1" applyProtection="1">
      <alignment vertical="center"/>
      <protection locked="0"/>
    </xf>
    <xf numFmtId="0" fontId="8" fillId="2" borderId="8"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4" borderId="3" xfId="0" applyFont="1" applyFill="1" applyBorder="1" applyAlignment="1">
      <alignment horizontal="right" vertical="top"/>
    </xf>
    <xf numFmtId="0" fontId="15" fillId="0" borderId="0" xfId="0" applyFont="1">
      <alignment vertical="center"/>
    </xf>
    <xf numFmtId="0" fontId="3" fillId="5" borderId="8" xfId="0" applyFont="1" applyFill="1" applyBorder="1" applyAlignment="1">
      <alignment horizontal="center" vertical="center" wrapText="1"/>
    </xf>
    <xf numFmtId="0" fontId="0" fillId="0" borderId="10" xfId="0" applyBorder="1">
      <alignment vertical="center"/>
    </xf>
    <xf numFmtId="0" fontId="0" fillId="6" borderId="0" xfId="0" applyFill="1" applyAlignment="1">
      <alignment horizontal="center" vertical="center"/>
    </xf>
    <xf numFmtId="0" fontId="14" fillId="0" borderId="1" xfId="0" applyFont="1" applyBorder="1" applyAlignment="1" applyProtection="1">
      <alignment horizontal="left" vertical="center" wrapText="1"/>
      <protection locked="0"/>
    </xf>
    <xf numFmtId="0" fontId="5" fillId="3" borderId="1" xfId="0" applyFont="1" applyFill="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right" vertical="center"/>
    </xf>
    <xf numFmtId="0" fontId="17" fillId="0" borderId="1" xfId="0" applyFont="1" applyBorder="1" applyAlignment="1" applyProtection="1">
      <alignment horizontal="left" vertical="center" wrapText="1"/>
      <protection locked="0"/>
    </xf>
    <xf numFmtId="0" fontId="0" fillId="0" borderId="0" xfId="0" applyBorder="1">
      <alignment vertical="center"/>
    </xf>
    <xf numFmtId="0" fontId="14" fillId="0" borderId="1" xfId="0" applyFont="1" applyBorder="1" applyAlignment="1" applyProtection="1">
      <alignment horizontal="left" vertical="center" wrapText="1"/>
      <protection locked="0"/>
    </xf>
    <xf numFmtId="0" fontId="15" fillId="0" borderId="0" xfId="0" applyFont="1" applyAlignment="1">
      <alignment horizontal="right" vertical="center"/>
    </xf>
    <xf numFmtId="0" fontId="0" fillId="0" borderId="0" xfId="0" applyAlignment="1">
      <alignment horizontal="center" vertical="center"/>
    </xf>
    <xf numFmtId="0" fontId="0" fillId="0" borderId="1" xfId="0" applyBorder="1" applyAlignment="1">
      <alignment vertical="center" shrinkToFit="1"/>
    </xf>
    <xf numFmtId="0" fontId="0" fillId="7" borderId="10" xfId="0" applyFill="1" applyBorder="1" applyAlignment="1">
      <alignment horizontal="center" vertical="center"/>
    </xf>
    <xf numFmtId="0" fontId="0" fillId="0" borderId="1" xfId="0" applyBorder="1" applyAlignment="1">
      <alignment horizontal="center" vertical="center" shrinkToFit="1"/>
    </xf>
    <xf numFmtId="0" fontId="0" fillId="8" borderId="0" xfId="0" applyFill="1" applyAlignment="1">
      <alignment horizontal="center" vertical="center"/>
    </xf>
    <xf numFmtId="0" fontId="0" fillId="9" borderId="0" xfId="0" applyFill="1">
      <alignment vertical="center"/>
    </xf>
    <xf numFmtId="0" fontId="0" fillId="10" borderId="0" xfId="0" applyFill="1">
      <alignment vertical="center"/>
    </xf>
    <xf numFmtId="0" fontId="0" fillId="11" borderId="10" xfId="0" applyFill="1" applyBorder="1" applyAlignment="1">
      <alignment horizontal="center" vertical="center"/>
    </xf>
    <xf numFmtId="0" fontId="0" fillId="10" borderId="0" xfId="0" applyFill="1" applyAlignment="1">
      <alignment horizontal="center" vertical="center"/>
    </xf>
    <xf numFmtId="0" fontId="0" fillId="9" borderId="0" xfId="0" applyFill="1" applyAlignment="1">
      <alignment horizontal="center" vertical="center"/>
    </xf>
    <xf numFmtId="0" fontId="15" fillId="11" borderId="10" xfId="0" applyFont="1" applyFill="1" applyBorder="1" applyAlignment="1">
      <alignment horizontal="center" vertical="center"/>
    </xf>
    <xf numFmtId="0" fontId="5" fillId="0" borderId="0" xfId="0" applyFont="1" applyProtection="1">
      <alignment vertical="center"/>
    </xf>
    <xf numFmtId="0" fontId="10" fillId="0" borderId="3" xfId="0" applyFont="1" applyBorder="1" applyAlignment="1" applyProtection="1"/>
    <xf numFmtId="0" fontId="5" fillId="0" borderId="3" xfId="0" applyFont="1" applyBorder="1" applyProtection="1">
      <alignment vertical="center"/>
    </xf>
    <xf numFmtId="0" fontId="8" fillId="2" borderId="8"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6" fillId="0" borderId="1" xfId="0" applyFont="1" applyBorder="1" applyAlignment="1" applyProtection="1">
      <alignment horizontal="center" vertical="center" wrapText="1"/>
    </xf>
    <xf numFmtId="0" fontId="17" fillId="0" borderId="1" xfId="0" applyFont="1" applyBorder="1" applyAlignment="1" applyProtection="1">
      <alignment horizontal="left" vertical="center" wrapText="1"/>
      <protection locked="0"/>
    </xf>
    <xf numFmtId="0" fontId="0" fillId="0" borderId="1" xfId="0" applyBorder="1">
      <alignment vertical="center"/>
    </xf>
    <xf numFmtId="49" fontId="0" fillId="0" borderId="1" xfId="0" applyNumberFormat="1" applyBorder="1">
      <alignment vertical="center"/>
    </xf>
    <xf numFmtId="0" fontId="14" fillId="0" borderId="1" xfId="0" applyFont="1" applyBorder="1" applyAlignment="1" applyProtection="1">
      <alignment vertical="center" wrapText="1"/>
      <protection locked="0"/>
    </xf>
    <xf numFmtId="0" fontId="19" fillId="12" borderId="0" xfId="0" applyFont="1" applyFill="1" applyProtection="1">
      <alignment vertical="center"/>
    </xf>
    <xf numFmtId="0" fontId="5" fillId="12" borderId="0" xfId="0" applyFont="1" applyFill="1" applyProtection="1">
      <alignment vertical="center"/>
    </xf>
    <xf numFmtId="0" fontId="19" fillId="12" borderId="0" xfId="0" applyFont="1" applyFill="1" applyAlignment="1" applyProtection="1"/>
    <xf numFmtId="0" fontId="5" fillId="12" borderId="0" xfId="0" applyFont="1" applyFill="1" applyAlignment="1" applyProtection="1"/>
    <xf numFmtId="0" fontId="20" fillId="12" borderId="0" xfId="0" applyFont="1" applyFill="1" applyProtection="1">
      <alignment vertical="center"/>
    </xf>
    <xf numFmtId="0" fontId="2" fillId="12" borderId="0" xfId="0" applyFont="1" applyFill="1" applyProtection="1">
      <alignment vertical="center"/>
    </xf>
    <xf numFmtId="0" fontId="19" fillId="12" borderId="0" xfId="0" applyFont="1" applyFill="1" applyAlignment="1" applyProtection="1">
      <alignment horizontal="center" vertical="center"/>
    </xf>
    <xf numFmtId="0" fontId="4" fillId="11" borderId="0" xfId="0" applyFont="1" applyFill="1" applyAlignment="1" applyProtection="1">
      <alignment horizontal="center" vertical="center"/>
    </xf>
    <xf numFmtId="0" fontId="7" fillId="11" borderId="0" xfId="0" applyFont="1" applyFill="1" applyBorder="1" applyAlignment="1" applyProtection="1">
      <alignment horizontal="right" vertical="top"/>
    </xf>
    <xf numFmtId="0" fontId="13" fillId="11" borderId="0" xfId="0" applyFont="1" applyFill="1" applyBorder="1" applyAlignment="1" applyProtection="1">
      <alignment vertical="center"/>
      <protection locked="0"/>
    </xf>
    <xf numFmtId="0" fontId="5" fillId="11" borderId="0" xfId="0" applyFont="1" applyFill="1" applyProtection="1">
      <alignment vertical="center"/>
    </xf>
    <xf numFmtId="0" fontId="8" fillId="11" borderId="0" xfId="0" applyFont="1" applyFill="1" applyBorder="1" applyAlignment="1" applyProtection="1">
      <alignment horizontal="center" vertical="center" wrapText="1"/>
      <protection locked="0"/>
    </xf>
    <xf numFmtId="0" fontId="18" fillId="11" borderId="0" xfId="0" applyFont="1" applyFill="1" applyBorder="1" applyAlignment="1" applyProtection="1">
      <alignment horizontal="center" vertical="center" wrapText="1"/>
      <protection locked="0"/>
    </xf>
    <xf numFmtId="0" fontId="12" fillId="11" borderId="0" xfId="0" applyFont="1" applyFill="1" applyBorder="1" applyAlignment="1" applyProtection="1">
      <alignment horizontal="left" vertical="center" wrapText="1"/>
      <protection locked="0"/>
    </xf>
    <xf numFmtId="0" fontId="5" fillId="11" borderId="0" xfId="0" applyFont="1" applyFill="1" applyAlignment="1" applyProtection="1">
      <alignment horizontal="left" wrapText="1"/>
    </xf>
    <xf numFmtId="0" fontId="9" fillId="11" borderId="0" xfId="0" applyFont="1" applyFill="1" applyAlignment="1" applyProtection="1">
      <alignment horizontal="left" vertical="center" wrapText="1"/>
    </xf>
    <xf numFmtId="0" fontId="9" fillId="11" borderId="0" xfId="0" applyFont="1" applyFill="1" applyAlignment="1" applyProtection="1">
      <alignment horizontal="left" vertical="center"/>
    </xf>
    <xf numFmtId="0" fontId="5" fillId="11" borderId="0" xfId="0" applyFont="1" applyFill="1" applyBorder="1" applyAlignment="1" applyProtection="1">
      <alignment horizontal="center" vertical="center" wrapText="1"/>
    </xf>
    <xf numFmtId="0" fontId="14" fillId="11" borderId="0" xfId="0" applyFont="1" applyFill="1" applyBorder="1" applyAlignment="1" applyProtection="1">
      <alignment vertical="center" wrapText="1"/>
      <protection locked="0"/>
    </xf>
    <xf numFmtId="0" fontId="5" fillId="11" borderId="0" xfId="0" applyFont="1" applyFill="1" applyAlignment="1" applyProtection="1"/>
    <xf numFmtId="0" fontId="2" fillId="11" borderId="0" xfId="0" applyFont="1" applyFill="1" applyProtection="1">
      <alignment vertical="center"/>
    </xf>
    <xf numFmtId="0" fontId="4" fillId="11" borderId="0" xfId="0" applyFont="1" applyFill="1" applyAlignment="1" applyProtection="1">
      <alignment vertical="center"/>
    </xf>
    <xf numFmtId="0" fontId="5" fillId="11" borderId="3" xfId="0" applyFont="1" applyFill="1" applyBorder="1" applyAlignment="1" applyProtection="1"/>
    <xf numFmtId="0" fontId="7" fillId="11" borderId="3" xfId="0" applyFont="1" applyFill="1" applyBorder="1" applyAlignment="1" applyProtection="1">
      <alignment horizontal="right" vertical="top"/>
    </xf>
    <xf numFmtId="0" fontId="0" fillId="11" borderId="0" xfId="0" applyFill="1">
      <alignment vertical="center"/>
    </xf>
    <xf numFmtId="0" fontId="15" fillId="11" borderId="0" xfId="0" applyFont="1" applyFill="1">
      <alignment vertical="center"/>
    </xf>
    <xf numFmtId="0" fontId="0" fillId="11" borderId="10" xfId="0" applyFill="1" applyBorder="1" applyAlignment="1" applyProtection="1">
      <alignment horizontal="center" vertical="center"/>
      <protection locked="0"/>
    </xf>
    <xf numFmtId="0" fontId="0" fillId="12" borderId="0" xfId="0" applyFill="1">
      <alignment vertical="center"/>
    </xf>
    <xf numFmtId="0" fontId="9" fillId="11" borderId="0" xfId="0" applyFont="1" applyFill="1" applyAlignment="1" applyProtection="1">
      <alignment horizontal="left" vertical="center" wrapText="1"/>
    </xf>
    <xf numFmtId="0" fontId="14" fillId="0" borderId="1" xfId="0" applyFont="1" applyBorder="1" applyAlignment="1" applyProtection="1">
      <alignment vertical="center" wrapText="1"/>
      <protection locked="0"/>
    </xf>
    <xf numFmtId="0" fontId="9" fillId="11" borderId="3" xfId="0" applyFont="1" applyFill="1" applyBorder="1" applyAlignment="1" applyProtection="1">
      <alignment horizontal="left" vertical="center"/>
    </xf>
    <xf numFmtId="0" fontId="9" fillId="11" borderId="0" xfId="0" applyFont="1" applyFill="1" applyAlignment="1" applyProtection="1">
      <alignment horizontal="left" vertical="center"/>
    </xf>
    <xf numFmtId="0" fontId="5" fillId="3"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12" fillId="0" borderId="1" xfId="0" applyFont="1" applyBorder="1" applyAlignment="1" applyProtection="1">
      <alignment horizontal="left" vertical="center" wrapText="1"/>
      <protection locked="0"/>
    </xf>
    <xf numFmtId="0" fontId="13" fillId="0" borderId="2" xfId="0" applyFont="1" applyBorder="1" applyAlignment="1" applyProtection="1">
      <alignment vertical="center"/>
      <protection locked="0"/>
    </xf>
    <xf numFmtId="0" fontId="5" fillId="3" borderId="2" xfId="0" applyFont="1" applyFill="1" applyBorder="1" applyAlignment="1" applyProtection="1">
      <alignment horizontal="center" vertical="center" wrapText="1"/>
    </xf>
    <xf numFmtId="0" fontId="12" fillId="0" borderId="2" xfId="0" applyFont="1" applyBorder="1" applyAlignment="1" applyProtection="1">
      <alignment horizontal="left" vertical="center" wrapText="1"/>
      <protection locked="0"/>
    </xf>
    <xf numFmtId="0" fontId="5" fillId="11" borderId="0" xfId="0" applyFont="1" applyFill="1" applyAlignment="1" applyProtection="1">
      <alignment horizontal="left" wrapText="1"/>
    </xf>
    <xf numFmtId="0" fontId="5" fillId="2" borderId="6"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8" fillId="0" borderId="9"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18" fillId="5" borderId="1" xfId="0" applyFont="1" applyFill="1" applyBorder="1" applyAlignment="1" applyProtection="1">
      <alignment horizontal="center" vertical="center" wrapText="1"/>
      <protection locked="0"/>
    </xf>
    <xf numFmtId="0" fontId="14" fillId="0" borderId="9" xfId="0" applyFont="1" applyBorder="1" applyAlignment="1" applyProtection="1">
      <alignment vertical="center" wrapText="1"/>
      <protection locked="0"/>
    </xf>
    <xf numFmtId="0" fontId="14" fillId="0" borderId="8" xfId="0" applyFont="1" applyBorder="1" applyAlignment="1" applyProtection="1">
      <alignment vertical="center" wrapText="1"/>
      <protection locked="0"/>
    </xf>
    <xf numFmtId="0" fontId="9" fillId="0" borderId="0" xfId="0" applyFont="1" applyAlignment="1">
      <alignment horizontal="left" vertical="center" wrapText="1"/>
    </xf>
    <xf numFmtId="0" fontId="4" fillId="0" borderId="0" xfId="0" applyFont="1" applyAlignment="1">
      <alignment horizontal="center"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16" fillId="0" borderId="1" xfId="0" applyFont="1" applyBorder="1" applyAlignment="1" applyProtection="1">
      <alignment horizontal="left" vertical="center" wrapText="1"/>
      <protection locked="0"/>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1"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2" fillId="11"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6" fillId="0" borderId="2" xfId="0" applyFont="1" applyBorder="1" applyAlignment="1" applyProtection="1">
      <alignment horizontal="left" vertical="center" wrapText="1"/>
      <protection locked="0"/>
    </xf>
    <xf numFmtId="0" fontId="5" fillId="0" borderId="0" xfId="0" applyFont="1" applyAlignment="1">
      <alignment horizontal="left" wrapText="1"/>
    </xf>
    <xf numFmtId="0" fontId="17" fillId="0" borderId="1" xfId="0" applyFont="1" applyBorder="1" applyAlignment="1" applyProtection="1">
      <alignment horizontal="left" vertical="center" wrapText="1"/>
      <protection locked="0"/>
    </xf>
    <xf numFmtId="0" fontId="9" fillId="0" borderId="3" xfId="0" applyFont="1" applyBorder="1" applyAlignment="1">
      <alignment horizontal="left" vertical="center"/>
    </xf>
    <xf numFmtId="0" fontId="9" fillId="0" borderId="0" xfId="0" applyFont="1" applyAlignment="1">
      <alignment horizontal="left" vertical="center"/>
    </xf>
    <xf numFmtId="0" fontId="14" fillId="0" borderId="9"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0" fillId="0" borderId="11" xfId="0"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cellXfs>
  <cellStyles count="1">
    <cellStyle name="標準" xfId="0" builtinId="0"/>
  </cellStyles>
  <dxfs count="17">
    <dxf>
      <fill>
        <patternFill>
          <bgColor theme="0" tint="-0.14996795556505021"/>
        </patternFill>
      </fill>
    </dxf>
    <dxf>
      <font>
        <b/>
        <i val="0"/>
        <color theme="0"/>
      </font>
      <fill>
        <patternFill>
          <bgColor rgb="FFFF0000"/>
        </patternFill>
      </fill>
    </dxf>
    <dxf>
      <font>
        <b/>
        <i val="0"/>
        <color theme="0"/>
      </font>
      <fill>
        <patternFill>
          <bgColor rgb="FFFF0000"/>
        </patternFill>
      </fill>
    </dxf>
    <dxf>
      <font>
        <color theme="7" tint="-0.499984740745262"/>
      </font>
      <fill>
        <patternFill>
          <bgColor theme="7" tint="0.39994506668294322"/>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font>
      <fill>
        <patternFill>
          <bgColor theme="0" tint="-0.14996795556505021"/>
        </patternFill>
      </fill>
    </dxf>
    <dxf>
      <font>
        <color theme="1"/>
      </font>
      <fill>
        <patternFill>
          <bgColor theme="0"/>
        </patternFill>
      </fill>
    </dxf>
  </dxfs>
  <tableStyles count="0" defaultTableStyle="TableStyleMedium2" defaultPivotStyle="PivotStyleLight16"/>
  <colors>
    <mruColors>
      <color rgb="FFA0A0A0"/>
      <color rgb="FFFFC7CE"/>
      <color rgb="FFFFCCFF"/>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zoomScaleNormal="100" zoomScaleSheetLayoutView="100" workbookViewId="0">
      <selection activeCell="D3" sqref="D3:F3"/>
    </sheetView>
  </sheetViews>
  <sheetFormatPr defaultColWidth="9" defaultRowHeight="13.5" x14ac:dyDescent="0.15"/>
  <cols>
    <col min="1" max="1" width="1.625" style="48" customWidth="1"/>
    <col min="2" max="2" width="6.625" style="48" customWidth="1"/>
    <col min="3" max="3" width="37.125" style="48" customWidth="1"/>
    <col min="4" max="4" width="20.625" style="48" customWidth="1"/>
    <col min="5" max="6" width="35.625" style="48" customWidth="1"/>
    <col min="7" max="7" width="1.625" style="48" customWidth="1"/>
    <col min="8" max="8" width="9" style="47"/>
    <col min="9" max="14" width="9" style="48"/>
    <col min="15" max="18" width="9" style="48" customWidth="1"/>
    <col min="19" max="16384" width="9" style="48"/>
  </cols>
  <sheetData>
    <row r="1" spans="1:8" ht="24" customHeight="1" x14ac:dyDescent="0.15">
      <c r="A1" s="57"/>
      <c r="B1" s="68" t="s">
        <v>0</v>
      </c>
      <c r="C1" s="68"/>
      <c r="D1" s="68"/>
      <c r="E1" s="68"/>
      <c r="F1" s="68"/>
      <c r="G1" s="54"/>
    </row>
    <row r="2" spans="1:8" ht="24.75" customHeight="1" x14ac:dyDescent="0.15">
      <c r="A2" s="57"/>
      <c r="B2" s="69" t="s">
        <v>97</v>
      </c>
      <c r="C2" s="69"/>
      <c r="D2" s="69"/>
      <c r="E2" s="69"/>
      <c r="F2" s="70"/>
      <c r="G2" s="55"/>
    </row>
    <row r="3" spans="1:8" ht="33.75" customHeight="1" x14ac:dyDescent="0.15">
      <c r="A3" s="57"/>
      <c r="B3" s="80" t="s">
        <v>1</v>
      </c>
      <c r="C3" s="81"/>
      <c r="D3" s="82"/>
      <c r="E3" s="82"/>
      <c r="F3" s="83"/>
      <c r="G3" s="56"/>
    </row>
    <row r="4" spans="1:8" ht="24.75" customHeight="1" x14ac:dyDescent="0.15">
      <c r="A4" s="57"/>
      <c r="B4" s="36" t="s">
        <v>2</v>
      </c>
      <c r="C4" s="37"/>
      <c r="D4" s="37"/>
      <c r="E4" s="35"/>
      <c r="F4" s="35"/>
      <c r="G4" s="57"/>
    </row>
    <row r="5" spans="1:8" ht="65.099999999999994" customHeight="1" x14ac:dyDescent="0.15">
      <c r="A5" s="57"/>
      <c r="B5" s="87" t="s">
        <v>3</v>
      </c>
      <c r="C5" s="88"/>
      <c r="D5" s="38" t="s">
        <v>80</v>
      </c>
      <c r="E5" s="91"/>
      <c r="F5" s="92"/>
      <c r="G5" s="58"/>
    </row>
    <row r="6" spans="1:8" ht="65.099999999999994" customHeight="1" x14ac:dyDescent="0.15">
      <c r="A6" s="57"/>
      <c r="B6" s="89"/>
      <c r="C6" s="90"/>
      <c r="D6" s="39" t="s">
        <v>5</v>
      </c>
      <c r="E6" s="93"/>
      <c r="F6" s="93"/>
      <c r="G6" s="59"/>
    </row>
    <row r="7" spans="1:8" ht="29.25" customHeight="1" x14ac:dyDescent="0.15">
      <c r="A7" s="57"/>
      <c r="B7" s="79" t="s">
        <v>6</v>
      </c>
      <c r="C7" s="79"/>
      <c r="D7" s="40" t="s">
        <v>7</v>
      </c>
      <c r="E7" s="85"/>
      <c r="F7" s="85"/>
      <c r="G7" s="60"/>
    </row>
    <row r="8" spans="1:8" ht="29.25" customHeight="1" x14ac:dyDescent="0.15">
      <c r="A8" s="57"/>
      <c r="B8" s="84"/>
      <c r="C8" s="84"/>
      <c r="D8" s="41" t="s">
        <v>8</v>
      </c>
      <c r="E8" s="82"/>
      <c r="F8" s="82"/>
      <c r="G8" s="60"/>
    </row>
    <row r="9" spans="1:8" s="50" customFormat="1" ht="23.25" customHeight="1" x14ac:dyDescent="0.15">
      <c r="A9" s="66"/>
      <c r="B9" s="86" t="s">
        <v>9</v>
      </c>
      <c r="C9" s="86"/>
      <c r="D9" s="86"/>
      <c r="E9" s="86"/>
      <c r="F9" s="86"/>
      <c r="G9" s="61"/>
      <c r="H9" s="49"/>
    </row>
    <row r="10" spans="1:8" ht="15.75" customHeight="1" x14ac:dyDescent="0.15">
      <c r="A10" s="57"/>
      <c r="B10" s="75" t="s">
        <v>10</v>
      </c>
      <c r="C10" s="75"/>
      <c r="D10" s="75"/>
      <c r="E10" s="75"/>
      <c r="F10" s="75"/>
      <c r="G10" s="62"/>
    </row>
    <row r="11" spans="1:8" s="52" customFormat="1" ht="15.75" customHeight="1" x14ac:dyDescent="0.15">
      <c r="A11" s="67"/>
      <c r="B11" s="75" t="s">
        <v>11</v>
      </c>
      <c r="C11" s="75"/>
      <c r="D11" s="75"/>
      <c r="E11" s="75"/>
      <c r="F11" s="75"/>
      <c r="G11" s="62"/>
      <c r="H11" s="51"/>
    </row>
    <row r="12" spans="1:8" ht="15.75" customHeight="1" x14ac:dyDescent="0.15">
      <c r="A12" s="57"/>
      <c r="B12" s="77" t="s">
        <v>152</v>
      </c>
      <c r="C12" s="77"/>
      <c r="D12" s="77"/>
      <c r="E12" s="78"/>
      <c r="F12" s="78"/>
      <c r="G12" s="63"/>
    </row>
    <row r="13" spans="1:8" ht="20.100000000000001" customHeight="1" x14ac:dyDescent="0.15">
      <c r="A13" s="57"/>
      <c r="B13" s="41" t="s">
        <v>13</v>
      </c>
      <c r="C13" s="41" t="s">
        <v>14</v>
      </c>
      <c r="D13" s="41" t="s">
        <v>15</v>
      </c>
      <c r="E13" s="79" t="s">
        <v>16</v>
      </c>
      <c r="F13" s="79"/>
      <c r="G13" s="64"/>
    </row>
    <row r="14" spans="1:8" ht="35.1" customHeight="1" x14ac:dyDescent="0.15">
      <c r="A14" s="57"/>
      <c r="B14" s="42">
        <v>1</v>
      </c>
      <c r="C14" s="22"/>
      <c r="D14" s="46"/>
      <c r="E14" s="76"/>
      <c r="F14" s="76"/>
      <c r="G14" s="65"/>
      <c r="H14" s="53" t="str">
        <f>IF(AND(C14="",D14="",E14=""),"SPACE",IF(AND(C14&lt;&gt;"",D14&lt;&gt;"",E14&lt;&gt;""),"OK","NG"))</f>
        <v>SPACE</v>
      </c>
    </row>
    <row r="15" spans="1:8" ht="35.1" customHeight="1" x14ac:dyDescent="0.15">
      <c r="A15" s="57"/>
      <c r="B15" s="42">
        <v>2</v>
      </c>
      <c r="C15" s="22"/>
      <c r="D15" s="46"/>
      <c r="E15" s="76"/>
      <c r="F15" s="76"/>
      <c r="G15" s="65"/>
      <c r="H15" s="53" t="str">
        <f t="shared" ref="H15:H43" si="0">IF(AND(C15="",D15="",E15=""),"SPACE",IF(AND(C15&lt;&gt;"",D15&lt;&gt;"",E15&lt;&gt;""),"OK","NG"))</f>
        <v>SPACE</v>
      </c>
    </row>
    <row r="16" spans="1:8" ht="35.1" customHeight="1" x14ac:dyDescent="0.15">
      <c r="A16" s="57"/>
      <c r="B16" s="42">
        <v>3</v>
      </c>
      <c r="C16" s="22"/>
      <c r="D16" s="46"/>
      <c r="E16" s="76"/>
      <c r="F16" s="76"/>
      <c r="G16" s="65"/>
      <c r="H16" s="53" t="str">
        <f t="shared" si="0"/>
        <v>SPACE</v>
      </c>
    </row>
    <row r="17" spans="1:8" ht="35.1" customHeight="1" x14ac:dyDescent="0.15">
      <c r="A17" s="57"/>
      <c r="B17" s="42">
        <v>4</v>
      </c>
      <c r="C17" s="22"/>
      <c r="D17" s="46"/>
      <c r="E17" s="76"/>
      <c r="F17" s="76"/>
      <c r="G17" s="65"/>
      <c r="H17" s="53" t="str">
        <f t="shared" si="0"/>
        <v>SPACE</v>
      </c>
    </row>
    <row r="18" spans="1:8" ht="35.1" customHeight="1" x14ac:dyDescent="0.15">
      <c r="A18" s="57"/>
      <c r="B18" s="42">
        <v>5</v>
      </c>
      <c r="C18" s="22"/>
      <c r="D18" s="46"/>
      <c r="E18" s="76"/>
      <c r="F18" s="76"/>
      <c r="G18" s="65"/>
      <c r="H18" s="53" t="str">
        <f t="shared" si="0"/>
        <v>SPACE</v>
      </c>
    </row>
    <row r="19" spans="1:8" ht="35.1" customHeight="1" x14ac:dyDescent="0.15">
      <c r="A19" s="57"/>
      <c r="B19" s="42">
        <v>6</v>
      </c>
      <c r="C19" s="22"/>
      <c r="D19" s="46"/>
      <c r="E19" s="76"/>
      <c r="F19" s="76"/>
      <c r="G19" s="65"/>
      <c r="H19" s="53" t="str">
        <f t="shared" si="0"/>
        <v>SPACE</v>
      </c>
    </row>
    <row r="20" spans="1:8" ht="35.1" customHeight="1" x14ac:dyDescent="0.15">
      <c r="A20" s="57"/>
      <c r="B20" s="42">
        <v>7</v>
      </c>
      <c r="C20" s="22"/>
      <c r="D20" s="46"/>
      <c r="E20" s="76"/>
      <c r="F20" s="76"/>
      <c r="G20" s="65"/>
      <c r="H20" s="53" t="str">
        <f t="shared" si="0"/>
        <v>SPACE</v>
      </c>
    </row>
    <row r="21" spans="1:8" ht="35.1" customHeight="1" x14ac:dyDescent="0.15">
      <c r="A21" s="57"/>
      <c r="B21" s="42">
        <v>8</v>
      </c>
      <c r="C21" s="22"/>
      <c r="D21" s="46"/>
      <c r="E21" s="76"/>
      <c r="F21" s="76"/>
      <c r="G21" s="65"/>
      <c r="H21" s="53" t="str">
        <f t="shared" si="0"/>
        <v>SPACE</v>
      </c>
    </row>
    <row r="22" spans="1:8" ht="35.1" customHeight="1" x14ac:dyDescent="0.15">
      <c r="A22" s="57"/>
      <c r="B22" s="42">
        <v>9</v>
      </c>
      <c r="C22" s="22"/>
      <c r="D22" s="46"/>
      <c r="E22" s="76"/>
      <c r="F22" s="76"/>
      <c r="G22" s="65"/>
      <c r="H22" s="53" t="str">
        <f t="shared" si="0"/>
        <v>SPACE</v>
      </c>
    </row>
    <row r="23" spans="1:8" ht="35.1" customHeight="1" x14ac:dyDescent="0.15">
      <c r="A23" s="57"/>
      <c r="B23" s="42">
        <v>10</v>
      </c>
      <c r="C23" s="22"/>
      <c r="D23" s="46"/>
      <c r="E23" s="76"/>
      <c r="F23" s="76"/>
      <c r="G23" s="65"/>
      <c r="H23" s="53" t="str">
        <f t="shared" si="0"/>
        <v>SPACE</v>
      </c>
    </row>
    <row r="24" spans="1:8" ht="35.1" customHeight="1" x14ac:dyDescent="0.15">
      <c r="A24" s="57"/>
      <c r="B24" s="42">
        <v>11</v>
      </c>
      <c r="C24" s="22"/>
      <c r="D24" s="46"/>
      <c r="E24" s="76"/>
      <c r="F24" s="76"/>
      <c r="G24" s="65"/>
      <c r="H24" s="53" t="str">
        <f t="shared" si="0"/>
        <v>SPACE</v>
      </c>
    </row>
    <row r="25" spans="1:8" ht="35.1" customHeight="1" x14ac:dyDescent="0.15">
      <c r="A25" s="57"/>
      <c r="B25" s="42">
        <v>12</v>
      </c>
      <c r="C25" s="22"/>
      <c r="D25" s="46"/>
      <c r="E25" s="76"/>
      <c r="F25" s="76"/>
      <c r="G25" s="65"/>
      <c r="H25" s="53" t="str">
        <f t="shared" si="0"/>
        <v>SPACE</v>
      </c>
    </row>
    <row r="26" spans="1:8" ht="35.1" customHeight="1" x14ac:dyDescent="0.15">
      <c r="A26" s="57"/>
      <c r="B26" s="42">
        <v>13</v>
      </c>
      <c r="C26" s="22"/>
      <c r="D26" s="46"/>
      <c r="E26" s="76"/>
      <c r="F26" s="76"/>
      <c r="G26" s="65"/>
      <c r="H26" s="53" t="str">
        <f t="shared" si="0"/>
        <v>SPACE</v>
      </c>
    </row>
    <row r="27" spans="1:8" ht="35.1" customHeight="1" x14ac:dyDescent="0.15">
      <c r="A27" s="57"/>
      <c r="B27" s="42">
        <v>14</v>
      </c>
      <c r="C27" s="22"/>
      <c r="D27" s="46"/>
      <c r="E27" s="76"/>
      <c r="F27" s="76"/>
      <c r="G27" s="65"/>
      <c r="H27" s="53" t="str">
        <f t="shared" si="0"/>
        <v>SPACE</v>
      </c>
    </row>
    <row r="28" spans="1:8" ht="35.1" customHeight="1" x14ac:dyDescent="0.15">
      <c r="A28" s="57"/>
      <c r="B28" s="42">
        <v>15</v>
      </c>
      <c r="C28" s="22"/>
      <c r="D28" s="46"/>
      <c r="E28" s="76"/>
      <c r="F28" s="76"/>
      <c r="G28" s="65"/>
      <c r="H28" s="53" t="str">
        <f t="shared" si="0"/>
        <v>SPACE</v>
      </c>
    </row>
    <row r="29" spans="1:8" ht="35.1" customHeight="1" x14ac:dyDescent="0.15">
      <c r="A29" s="57"/>
      <c r="B29" s="42">
        <v>16</v>
      </c>
      <c r="C29" s="22"/>
      <c r="D29" s="46"/>
      <c r="E29" s="76"/>
      <c r="F29" s="76"/>
      <c r="G29" s="65"/>
      <c r="H29" s="53" t="str">
        <f t="shared" si="0"/>
        <v>SPACE</v>
      </c>
    </row>
    <row r="30" spans="1:8" ht="35.1" customHeight="1" x14ac:dyDescent="0.15">
      <c r="A30" s="57"/>
      <c r="B30" s="42">
        <v>17</v>
      </c>
      <c r="C30" s="22"/>
      <c r="D30" s="46"/>
      <c r="E30" s="76"/>
      <c r="F30" s="76"/>
      <c r="G30" s="65"/>
      <c r="H30" s="53" t="str">
        <f t="shared" si="0"/>
        <v>SPACE</v>
      </c>
    </row>
    <row r="31" spans="1:8" ht="35.1" customHeight="1" x14ac:dyDescent="0.15">
      <c r="A31" s="57"/>
      <c r="B31" s="42">
        <v>18</v>
      </c>
      <c r="C31" s="22"/>
      <c r="D31" s="46"/>
      <c r="E31" s="76"/>
      <c r="F31" s="76"/>
      <c r="G31" s="65"/>
      <c r="H31" s="53" t="str">
        <f t="shared" si="0"/>
        <v>SPACE</v>
      </c>
    </row>
    <row r="32" spans="1:8" ht="35.1" customHeight="1" x14ac:dyDescent="0.15">
      <c r="A32" s="57"/>
      <c r="B32" s="42">
        <v>19</v>
      </c>
      <c r="C32" s="22"/>
      <c r="D32" s="46"/>
      <c r="E32" s="76"/>
      <c r="F32" s="76"/>
      <c r="G32" s="65"/>
      <c r="H32" s="53" t="str">
        <f t="shared" si="0"/>
        <v>SPACE</v>
      </c>
    </row>
    <row r="33" spans="1:8" ht="35.1" customHeight="1" x14ac:dyDescent="0.15">
      <c r="A33" s="57"/>
      <c r="B33" s="42">
        <v>20</v>
      </c>
      <c r="C33" s="22"/>
      <c r="D33" s="46"/>
      <c r="E33" s="94"/>
      <c r="F33" s="95"/>
      <c r="G33" s="65"/>
      <c r="H33" s="53" t="str">
        <f t="shared" si="0"/>
        <v>SPACE</v>
      </c>
    </row>
    <row r="34" spans="1:8" ht="35.1" customHeight="1" x14ac:dyDescent="0.15">
      <c r="A34" s="57"/>
      <c r="B34" s="42">
        <v>21</v>
      </c>
      <c r="C34" s="22"/>
      <c r="D34" s="46"/>
      <c r="E34" s="94"/>
      <c r="F34" s="95"/>
      <c r="G34" s="65"/>
      <c r="H34" s="53" t="str">
        <f t="shared" si="0"/>
        <v>SPACE</v>
      </c>
    </row>
    <row r="35" spans="1:8" ht="35.1" customHeight="1" x14ac:dyDescent="0.15">
      <c r="A35" s="57"/>
      <c r="B35" s="42">
        <v>22</v>
      </c>
      <c r="C35" s="22"/>
      <c r="D35" s="46"/>
      <c r="E35" s="94"/>
      <c r="F35" s="95"/>
      <c r="G35" s="65"/>
      <c r="H35" s="53" t="str">
        <f t="shared" si="0"/>
        <v>SPACE</v>
      </c>
    </row>
    <row r="36" spans="1:8" ht="35.1" customHeight="1" x14ac:dyDescent="0.15">
      <c r="A36" s="57"/>
      <c r="B36" s="42">
        <v>23</v>
      </c>
      <c r="C36" s="22"/>
      <c r="D36" s="46"/>
      <c r="E36" s="94"/>
      <c r="F36" s="95"/>
      <c r="G36" s="65"/>
      <c r="H36" s="53" t="str">
        <f t="shared" si="0"/>
        <v>SPACE</v>
      </c>
    </row>
    <row r="37" spans="1:8" ht="35.1" customHeight="1" x14ac:dyDescent="0.15">
      <c r="A37" s="57"/>
      <c r="B37" s="42">
        <v>24</v>
      </c>
      <c r="C37" s="22"/>
      <c r="D37" s="46"/>
      <c r="E37" s="94"/>
      <c r="F37" s="95"/>
      <c r="G37" s="65"/>
      <c r="H37" s="53" t="str">
        <f t="shared" si="0"/>
        <v>SPACE</v>
      </c>
    </row>
    <row r="38" spans="1:8" ht="35.1" customHeight="1" x14ac:dyDescent="0.15">
      <c r="A38" s="57"/>
      <c r="B38" s="42">
        <v>25</v>
      </c>
      <c r="C38" s="22"/>
      <c r="D38" s="46"/>
      <c r="E38" s="94"/>
      <c r="F38" s="95"/>
      <c r="G38" s="65"/>
      <c r="H38" s="53" t="str">
        <f t="shared" si="0"/>
        <v>SPACE</v>
      </c>
    </row>
    <row r="39" spans="1:8" ht="35.1" customHeight="1" x14ac:dyDescent="0.15">
      <c r="A39" s="57"/>
      <c r="B39" s="42">
        <v>26</v>
      </c>
      <c r="C39" s="22"/>
      <c r="D39" s="46"/>
      <c r="E39" s="94"/>
      <c r="F39" s="95"/>
      <c r="G39" s="65"/>
      <c r="H39" s="53" t="str">
        <f t="shared" si="0"/>
        <v>SPACE</v>
      </c>
    </row>
    <row r="40" spans="1:8" ht="35.1" customHeight="1" x14ac:dyDescent="0.15">
      <c r="A40" s="57"/>
      <c r="B40" s="42">
        <v>27</v>
      </c>
      <c r="C40" s="22"/>
      <c r="D40" s="46"/>
      <c r="E40" s="94"/>
      <c r="F40" s="95"/>
      <c r="G40" s="65"/>
      <c r="H40" s="53" t="str">
        <f t="shared" si="0"/>
        <v>SPACE</v>
      </c>
    </row>
    <row r="41" spans="1:8" ht="35.1" customHeight="1" x14ac:dyDescent="0.15">
      <c r="A41" s="57"/>
      <c r="B41" s="42">
        <v>28</v>
      </c>
      <c r="C41" s="22"/>
      <c r="D41" s="46"/>
      <c r="E41" s="94"/>
      <c r="F41" s="95"/>
      <c r="G41" s="65"/>
      <c r="H41" s="53" t="str">
        <f t="shared" si="0"/>
        <v>SPACE</v>
      </c>
    </row>
    <row r="42" spans="1:8" ht="35.1" customHeight="1" x14ac:dyDescent="0.15">
      <c r="A42" s="57"/>
      <c r="B42" s="42">
        <v>29</v>
      </c>
      <c r="C42" s="22"/>
      <c r="D42" s="46"/>
      <c r="E42" s="94"/>
      <c r="F42" s="95"/>
      <c r="G42" s="65"/>
      <c r="H42" s="53" t="str">
        <f t="shared" si="0"/>
        <v>SPACE</v>
      </c>
    </row>
    <row r="43" spans="1:8" ht="35.1" customHeight="1" x14ac:dyDescent="0.15">
      <c r="A43" s="57"/>
      <c r="B43" s="42">
        <v>30</v>
      </c>
      <c r="C43" s="22"/>
      <c r="D43" s="46"/>
      <c r="E43" s="94"/>
      <c r="F43" s="95"/>
      <c r="G43" s="65"/>
      <c r="H43" s="53" t="str">
        <f t="shared" si="0"/>
        <v>SPACE</v>
      </c>
    </row>
    <row r="44" spans="1:8" x14ac:dyDescent="0.15">
      <c r="A44" s="57"/>
      <c r="B44" s="57"/>
      <c r="C44" s="57"/>
      <c r="D44" s="57"/>
      <c r="E44" s="57"/>
      <c r="F44" s="57"/>
      <c r="G44" s="57"/>
    </row>
  </sheetData>
  <sheetProtection algorithmName="SHA-512" hashValue="Pn1Ax/z1xpYJGr9P31i1Jn6sXAEIVeZ61eLcc2botuGLYpC56NgHsgdLVfnOyPTRYIiYsbHBw08vSoRczE7bKg==" saltValue="CgCtrRWbWHdVxsCXnbDWuw==" spinCount="100000" sheet="1" objects="1" scenarios="1" selectLockedCells="1"/>
  <mergeCells count="43">
    <mergeCell ref="E38:F38"/>
    <mergeCell ref="E22:F22"/>
    <mergeCell ref="E30:F30"/>
    <mergeCell ref="E31:F31"/>
    <mergeCell ref="E32:F32"/>
    <mergeCell ref="E43:F43"/>
    <mergeCell ref="E24:F24"/>
    <mergeCell ref="E25:F25"/>
    <mergeCell ref="E26:F26"/>
    <mergeCell ref="E27:F27"/>
    <mergeCell ref="E28:F28"/>
    <mergeCell ref="E29:F29"/>
    <mergeCell ref="E33:F33"/>
    <mergeCell ref="E34:F34"/>
    <mergeCell ref="E35:F35"/>
    <mergeCell ref="E36:F36"/>
    <mergeCell ref="E37:F37"/>
    <mergeCell ref="E39:F39"/>
    <mergeCell ref="E40:F40"/>
    <mergeCell ref="E41:F41"/>
    <mergeCell ref="E42:F42"/>
    <mergeCell ref="B9:F9"/>
    <mergeCell ref="B10:F10"/>
    <mergeCell ref="B5:C6"/>
    <mergeCell ref="E5:F5"/>
    <mergeCell ref="E6:F6"/>
    <mergeCell ref="B3:C3"/>
    <mergeCell ref="D3:F3"/>
    <mergeCell ref="B7:C8"/>
    <mergeCell ref="E7:F7"/>
    <mergeCell ref="E8:F8"/>
    <mergeCell ref="B11:F11"/>
    <mergeCell ref="E23:F23"/>
    <mergeCell ref="B12:F12"/>
    <mergeCell ref="E13:F13"/>
    <mergeCell ref="E14:F14"/>
    <mergeCell ref="E15:F15"/>
    <mergeCell ref="E16:F16"/>
    <mergeCell ref="E17:F17"/>
    <mergeCell ref="E18:F18"/>
    <mergeCell ref="E19:F19"/>
    <mergeCell ref="E20:F20"/>
    <mergeCell ref="E21:F21"/>
  </mergeCells>
  <phoneticPr fontId="1"/>
  <conditionalFormatting sqref="E6:G6">
    <cfRule type="expression" dxfId="16" priority="9">
      <formula>OR($E$5="車両動態管理システム",$E$5="予約受付システム等",$E$5="AI・IoTによるシステム連係ツール")</formula>
    </cfRule>
  </conditionalFormatting>
  <conditionalFormatting sqref="D6">
    <cfRule type="expression" dxfId="15" priority="8">
      <formula>OR($E$5="車両動態管理システム",$E$5="予約受付システム等",$E$5="AI・IoTによるシステム連係ツール")</formula>
    </cfRule>
  </conditionalFormatting>
  <dataValidations count="2">
    <dataValidation imeMode="hiragana" allowBlank="1" showInputMessage="1" showErrorMessage="1" sqref="C14:C43 D3:E3 E14:E43 F14:G32 E7:G7"/>
    <dataValidation type="list" allowBlank="1" showInputMessage="1" showErrorMessage="1" sqref="E5:G5">
      <formula1>"車両動態管理システム,予約受付システム等,配車計画システム,AI・IoTによるシステム連係ツール"</formula1>
    </dataValidation>
  </dataValidations>
  <printOptions horizontalCentered="1"/>
  <pageMargins left="0.23622047244094491" right="0.23622047244094491" top="0.74803149606299213" bottom="0.74803149606299213" header="0.31496062992125984" footer="0.31496062992125984"/>
  <pageSetup paperSize="9" scale="53"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5" id="{F2647582-8062-40B0-A2CE-45DD73509163}">
            <xm:f>AND(エラー確認シート!$B$4="✔",エラー確認シート!$D$16="エラーあり")</xm:f>
            <x14:dxf>
              <font>
                <color rgb="FFFF0000"/>
              </font>
              <fill>
                <patternFill>
                  <bgColor rgb="FFFFC7CE"/>
                </patternFill>
              </fill>
            </x14:dxf>
          </x14:cfRule>
          <xm:sqref>E6:G6</xm:sqref>
        </x14:conditionalFormatting>
        <x14:conditionalFormatting xmlns:xm="http://schemas.microsoft.com/office/excel/2006/main">
          <x14:cfRule type="expression" priority="7" id="{BC2E8708-C544-4CD9-AC39-78AC36F8856D}">
            <xm:f>AND(エラー確認シート!$B$4="✔",エラー確認シート!$D$10="エラーあり")</xm:f>
            <x14:dxf>
              <font>
                <color rgb="FFFF0000"/>
              </font>
              <fill>
                <patternFill>
                  <bgColor rgb="FFFFC7CE"/>
                </patternFill>
              </fill>
            </x14:dxf>
          </x14:cfRule>
          <xm:sqref>D3:G3</xm:sqref>
        </x14:conditionalFormatting>
        <x14:conditionalFormatting xmlns:xm="http://schemas.microsoft.com/office/excel/2006/main">
          <x14:cfRule type="expression" priority="6" id="{1AAD18D7-8F67-46DB-8C95-7DE543A626C6}">
            <xm:f>AND(エラー確認シート!$B$4="✔",エラー確認シート!$D$14="エラーあり")</xm:f>
            <x14:dxf>
              <font>
                <color rgb="FFFF0000"/>
              </font>
              <fill>
                <patternFill>
                  <bgColor rgb="FFFFC7CE"/>
                </patternFill>
              </fill>
            </x14:dxf>
          </x14:cfRule>
          <xm:sqref>E5:G5</xm:sqref>
        </x14:conditionalFormatting>
        <x14:conditionalFormatting xmlns:xm="http://schemas.microsoft.com/office/excel/2006/main">
          <x14:cfRule type="expression" priority="4" id="{1662CF0E-6CD4-4185-8789-B666548DCD1C}">
            <xm:f>AND(エラー確認シート!$B$4="✔",エラー確認シート!$D$20="エラーあり")</xm:f>
            <x14:dxf>
              <font>
                <color rgb="FFFF0000"/>
              </font>
              <fill>
                <patternFill>
                  <bgColor rgb="FFFFC7CE"/>
                </patternFill>
              </fill>
            </x14:dxf>
          </x14:cfRule>
          <xm:sqref>E8:G8</xm:sqref>
        </x14:conditionalFormatting>
        <x14:conditionalFormatting xmlns:xm="http://schemas.microsoft.com/office/excel/2006/main">
          <x14:cfRule type="expression" priority="2" id="{C829E2DD-1420-484E-AC6E-A073D2427817}">
            <xm:f>AND(エラー確認シート!$B$4="✔",$H14="NG",C14="")</xm:f>
            <x14:dxf>
              <font>
                <color rgb="FFFF0000"/>
              </font>
              <fill>
                <patternFill>
                  <bgColor rgb="FFFFC7CE"/>
                </patternFill>
              </fill>
            </x14:dxf>
          </x14:cfRule>
          <x14:cfRule type="expression" priority="3" id="{8A04A47F-02C0-44FB-8AF2-6A2ACCFDB416}">
            <xm:f>AND(エラー確認シート!$B$4="✔",エラー確認シート!$D$24="要確認")</xm:f>
            <x14:dxf>
              <font>
                <color theme="7" tint="-0.499984740745262"/>
              </font>
              <fill>
                <patternFill>
                  <bgColor theme="7" tint="0.39994506668294322"/>
                </patternFill>
              </fill>
            </x14:dxf>
          </x14:cfRule>
          <xm:sqref>C14:G43</xm:sqref>
        </x14:conditionalFormatting>
        <x14:conditionalFormatting xmlns:xm="http://schemas.microsoft.com/office/excel/2006/main">
          <x14:cfRule type="expression" priority="1" id="{E17E04EA-588F-4390-906E-561A169DB2E2}">
            <xm:f>AND(エラー確認シート!$B$4="✔",エラー確認シート!$D$20="エラーあり")</xm:f>
            <x14:dxf>
              <font>
                <color rgb="FFFF0000"/>
              </font>
              <fill>
                <patternFill>
                  <bgColor rgb="FFFFC7CE"/>
                </patternFill>
              </fill>
            </x14:dxf>
          </x14:cfRule>
          <xm:sqref>E7:G7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リスト!$A$2:$A$6</xm:f>
          </x14:formula1>
          <xm:sqref>E6:G6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25"/>
  <sheetViews>
    <sheetView workbookViewId="0">
      <selection activeCell="B4" sqref="B4"/>
    </sheetView>
  </sheetViews>
  <sheetFormatPr defaultRowHeight="13.5" x14ac:dyDescent="0.15"/>
  <cols>
    <col min="1" max="1" width="1.625" style="74" customWidth="1"/>
    <col min="2" max="2" width="9.75" style="74" bestFit="1" customWidth="1"/>
    <col min="3" max="3" width="1.625" style="74" customWidth="1"/>
    <col min="4" max="4" width="12.125" style="74" bestFit="1" customWidth="1"/>
    <col min="5" max="5" width="1.625" style="74" customWidth="1"/>
    <col min="6" max="6" width="85.875" style="74" bestFit="1" customWidth="1"/>
    <col min="7" max="7" width="1.625" style="74" customWidth="1"/>
    <col min="8" max="8" width="17.125" style="74" bestFit="1" customWidth="1"/>
    <col min="9" max="9" width="1.625" style="74" customWidth="1"/>
    <col min="10" max="16384" width="9" style="74"/>
  </cols>
  <sheetData>
    <row r="1" spans="1:9" ht="5.0999999999999996" customHeight="1" x14ac:dyDescent="0.15">
      <c r="A1" s="71"/>
      <c r="B1" s="71"/>
      <c r="C1" s="71"/>
      <c r="D1" s="71"/>
      <c r="E1" s="71"/>
      <c r="F1" s="71"/>
      <c r="G1" s="71"/>
      <c r="H1" s="71"/>
      <c r="I1" s="71"/>
    </row>
    <row r="2" spans="1:9" x14ac:dyDescent="0.15">
      <c r="A2" s="72" t="s">
        <v>75</v>
      </c>
      <c r="B2" s="71"/>
      <c r="C2" s="71"/>
      <c r="D2" s="71"/>
      <c r="E2" s="71"/>
      <c r="F2" s="71"/>
      <c r="G2" s="71"/>
      <c r="H2" s="71"/>
      <c r="I2" s="71"/>
    </row>
    <row r="3" spans="1:9" ht="5.0999999999999996" customHeight="1" thickBot="1" x14ac:dyDescent="0.2">
      <c r="A3" s="71"/>
      <c r="B3" s="71"/>
      <c r="C3" s="71"/>
      <c r="D3" s="71"/>
      <c r="E3" s="71"/>
      <c r="F3" s="71"/>
      <c r="G3" s="71"/>
      <c r="H3" s="71"/>
      <c r="I3" s="71"/>
    </row>
    <row r="4" spans="1:9" ht="14.25" thickBot="1" x14ac:dyDescent="0.2">
      <c r="A4" s="71"/>
      <c r="B4" s="73"/>
      <c r="C4" s="72" t="s">
        <v>104</v>
      </c>
      <c r="D4" s="71"/>
      <c r="E4" s="72"/>
      <c r="F4" s="71"/>
      <c r="G4" s="71"/>
      <c r="H4" s="71"/>
      <c r="I4" s="71"/>
    </row>
    <row r="5" spans="1:9" ht="5.0999999999999996" customHeight="1" x14ac:dyDescent="0.15">
      <c r="A5" s="71"/>
      <c r="B5" s="71"/>
      <c r="C5" s="71"/>
      <c r="D5" s="71"/>
      <c r="E5" s="71"/>
      <c r="F5" s="71"/>
      <c r="G5" s="71"/>
      <c r="H5" s="71"/>
      <c r="I5" s="71"/>
    </row>
    <row r="6" spans="1:9" x14ac:dyDescent="0.15">
      <c r="A6" s="71"/>
      <c r="B6" s="28" t="s">
        <v>94</v>
      </c>
      <c r="C6"/>
      <c r="D6" s="28" t="s">
        <v>99</v>
      </c>
      <c r="E6"/>
      <c r="F6" s="28" t="s">
        <v>95</v>
      </c>
      <c r="G6"/>
      <c r="H6" s="28" t="s">
        <v>96</v>
      </c>
      <c r="I6"/>
    </row>
    <row r="7" spans="1:9" ht="5.0999999999999996" customHeight="1" x14ac:dyDescent="0.15">
      <c r="A7" s="71"/>
      <c r="B7" s="71"/>
      <c r="C7" s="71"/>
      <c r="D7" s="71"/>
      <c r="E7" s="71"/>
      <c r="F7" s="71"/>
      <c r="G7" s="71"/>
      <c r="H7" s="71"/>
      <c r="I7" s="71"/>
    </row>
    <row r="8" spans="1:9" x14ac:dyDescent="0.15">
      <c r="A8" s="71" t="s">
        <v>100</v>
      </c>
      <c r="B8" s="71"/>
      <c r="C8" s="71"/>
      <c r="D8" s="71"/>
      <c r="E8" s="71"/>
      <c r="F8" s="71"/>
      <c r="G8" s="71"/>
      <c r="H8" s="71"/>
      <c r="I8" s="71"/>
    </row>
    <row r="9" spans="1:9" ht="5.0999999999999996" customHeight="1" thickBot="1" x14ac:dyDescent="0.2">
      <c r="A9" s="71"/>
      <c r="B9" s="71"/>
      <c r="C9" s="71"/>
      <c r="D9" s="71"/>
      <c r="E9" s="71"/>
      <c r="F9" s="71"/>
      <c r="G9" s="71"/>
      <c r="H9" s="71"/>
      <c r="I9" s="71"/>
    </row>
    <row r="10" spans="1:9" ht="14.25" thickBot="1" x14ac:dyDescent="0.2">
      <c r="A10" s="71"/>
      <c r="B10" s="30" t="s">
        <v>98</v>
      </c>
      <c r="C10"/>
      <c r="D10" s="31" t="str">
        <f>IF($B$4="","",IF(反映シート!$J$4="NG","エラーあり","エラーなし"))</f>
        <v/>
      </c>
      <c r="E10"/>
      <c r="F10" s="30" t="str">
        <f>IF($B$4="","",IF(反映シート!$J$4="NG","申請者名が空欄のため、入力してください。",""))</f>
        <v/>
      </c>
      <c r="G10"/>
      <c r="H10" s="32" t="str">
        <f>IF($B$4="","",IF(反映シート!$J$4="NG","C3",""))</f>
        <v/>
      </c>
      <c r="I10"/>
    </row>
    <row r="11" spans="1:9" ht="5.0999999999999996" customHeight="1" x14ac:dyDescent="0.15">
      <c r="A11" s="71"/>
      <c r="B11" s="71"/>
      <c r="C11" s="71"/>
      <c r="D11" s="71"/>
      <c r="E11" s="71"/>
      <c r="F11" s="71"/>
      <c r="G11" s="71"/>
      <c r="H11" s="71"/>
      <c r="I11" s="71"/>
    </row>
    <row r="12" spans="1:9" x14ac:dyDescent="0.15">
      <c r="A12" s="71" t="s">
        <v>101</v>
      </c>
      <c r="B12" s="71"/>
      <c r="C12" s="71"/>
      <c r="D12" s="71"/>
      <c r="E12" s="71"/>
      <c r="F12" s="71"/>
      <c r="G12" s="71"/>
      <c r="H12" s="71"/>
      <c r="I12" s="71"/>
    </row>
    <row r="13" spans="1:9" ht="5.0999999999999996" customHeight="1" thickBot="1" x14ac:dyDescent="0.2">
      <c r="A13" s="71"/>
      <c r="B13" s="71"/>
      <c r="C13" s="71"/>
      <c r="D13" s="71"/>
      <c r="E13" s="71"/>
      <c r="F13" s="71"/>
      <c r="G13" s="71"/>
      <c r="H13" s="71"/>
      <c r="I13" s="71"/>
    </row>
    <row r="14" spans="1:9" ht="14.25" thickBot="1" x14ac:dyDescent="0.2">
      <c r="A14" s="71"/>
      <c r="B14" s="29" t="s">
        <v>4</v>
      </c>
      <c r="C14"/>
      <c r="D14" s="31" t="str">
        <f>IF($B$4="","",IF(反映シート!$J$9="NG","エラーあり","エラーなし"))</f>
        <v/>
      </c>
      <c r="E14"/>
      <c r="F14" s="29" t="str">
        <f>IF($B$4="","",IF(反映シート!$J$9="NG","大区分が空欄または指定外の内容が入力されているため、正しくプルダウンから選択してください。",""))</f>
        <v/>
      </c>
      <c r="G14"/>
      <c r="H14" s="33" t="str">
        <f>IF($B$4="","",IF(反映シート!$J$9="NG","D5",""))</f>
        <v/>
      </c>
      <c r="I14"/>
    </row>
    <row r="15" spans="1:9" ht="5.0999999999999996" customHeight="1" thickBot="1" x14ac:dyDescent="0.2">
      <c r="A15" s="71"/>
      <c r="B15" s="71"/>
      <c r="C15" s="71"/>
      <c r="D15" s="71"/>
      <c r="E15" s="71"/>
      <c r="F15" s="71"/>
      <c r="G15" s="71"/>
      <c r="H15" s="71"/>
      <c r="I15" s="71"/>
    </row>
    <row r="16" spans="1:9" ht="14.25" thickBot="1" x14ac:dyDescent="0.2">
      <c r="A16" s="71"/>
      <c r="B16" s="30" t="s">
        <v>5</v>
      </c>
      <c r="C16"/>
      <c r="D16" s="31" t="str">
        <f>IF($B$4="","",IF(反映シート!$L$9="","選択不要",IF(反映シート!$L$9="NG","エラーあり","エラーなし")))</f>
        <v/>
      </c>
      <c r="E16"/>
      <c r="F16" s="30" t="str">
        <f>IF($B$4="","",IF(反映シート!$L$9="NG","小区分が空欄または指定外の内容が入力されているため、正しくプルダウンから選択してください。",""))</f>
        <v/>
      </c>
      <c r="G16"/>
      <c r="H16" s="32" t="str">
        <f>IF($B$4="","",IF(反映シート!$L$9="NG","D6",""))</f>
        <v/>
      </c>
      <c r="I16"/>
    </row>
    <row r="17" spans="1:9" ht="5.0999999999999996" customHeight="1" thickBot="1" x14ac:dyDescent="0.2">
      <c r="A17" s="71"/>
      <c r="B17" s="71"/>
      <c r="C17" s="71"/>
      <c r="D17" s="71"/>
      <c r="E17" s="71"/>
      <c r="F17" s="71"/>
      <c r="G17" s="71"/>
      <c r="H17" s="71"/>
      <c r="I17" s="71"/>
    </row>
    <row r="18" spans="1:9" ht="14.25" thickBot="1" x14ac:dyDescent="0.2">
      <c r="A18" s="71"/>
      <c r="B18" s="29" t="s">
        <v>7</v>
      </c>
      <c r="C18"/>
      <c r="D18" s="31" t="str">
        <f>IF($B$4="","",IF(反映シート!$J$11="NG","エラーあり","エラーなし"))</f>
        <v/>
      </c>
      <c r="E18"/>
      <c r="F18" s="29" t="str">
        <f>IF($B$4="","",IF(反映シート!$J$11="NG","メーカー名が空欄のため、入力してください。",""))</f>
        <v/>
      </c>
      <c r="G18"/>
      <c r="H18" s="33" t="str">
        <f>IF($B$4="","",IF(反映シート!$J$11="NG","D7",""))</f>
        <v/>
      </c>
      <c r="I18"/>
    </row>
    <row r="19" spans="1:9" ht="5.0999999999999996" customHeight="1" thickBot="1" x14ac:dyDescent="0.2">
      <c r="A19" s="71"/>
      <c r="B19" s="71"/>
      <c r="C19" s="71"/>
      <c r="D19" s="71"/>
      <c r="E19" s="71"/>
      <c r="F19" s="71"/>
      <c r="G19" s="71"/>
      <c r="H19" s="71"/>
      <c r="I19" s="71"/>
    </row>
    <row r="20" spans="1:9" ht="14.25" thickBot="1" x14ac:dyDescent="0.2">
      <c r="A20" s="71"/>
      <c r="B20" s="30" t="s">
        <v>15</v>
      </c>
      <c r="C20"/>
      <c r="D20" s="31" t="str">
        <f>IF($B$4="","",IF(反映シート!$J$13="NG","エラーあり","エラーなし"))</f>
        <v/>
      </c>
      <c r="E20"/>
      <c r="F20" s="30" t="str">
        <f>IF($B$4="","",IF(反映シート!$J$13="NG","品名が空欄のため、入力してください。",""))</f>
        <v/>
      </c>
      <c r="G20"/>
      <c r="H20" s="32" t="str">
        <f>IF($B$4="","",IF(反映シート!$J$13="NG","D8",""))</f>
        <v/>
      </c>
      <c r="I20"/>
    </row>
    <row r="21" spans="1:9" ht="5.0999999999999996" customHeight="1" x14ac:dyDescent="0.15">
      <c r="A21" s="71"/>
      <c r="B21" s="71"/>
      <c r="C21" s="71"/>
      <c r="D21" s="71"/>
      <c r="E21" s="71"/>
      <c r="F21" s="71"/>
      <c r="G21" s="71"/>
      <c r="H21" s="71"/>
      <c r="I21" s="71"/>
    </row>
    <row r="22" spans="1:9" x14ac:dyDescent="0.15">
      <c r="A22" s="71" t="s">
        <v>102</v>
      </c>
      <c r="B22" s="71"/>
      <c r="C22" s="71"/>
      <c r="D22" s="71"/>
      <c r="E22" s="71"/>
      <c r="F22" s="71"/>
      <c r="G22" s="71"/>
      <c r="H22" s="71"/>
      <c r="I22" s="71"/>
    </row>
    <row r="23" spans="1:9" ht="5.0999999999999996" customHeight="1" thickBot="1" x14ac:dyDescent="0.2">
      <c r="A23" s="71"/>
      <c r="B23" s="71"/>
      <c r="C23" s="71"/>
      <c r="D23" s="71"/>
      <c r="E23" s="71"/>
      <c r="F23" s="71"/>
      <c r="G23" s="71"/>
      <c r="H23" s="71"/>
      <c r="I23" s="71"/>
    </row>
    <row r="24" spans="1:9" ht="14.25" thickBot="1" x14ac:dyDescent="0.2">
      <c r="A24" s="71"/>
      <c r="B24" s="29" t="s">
        <v>103</v>
      </c>
      <c r="C24"/>
      <c r="D24" s="31" t="str">
        <f>IF($B$4="","",IF(COUNTIF(反映シート!$J$19:$J$77,"NG")&gt;=1,"エラーあり",IF(COUNTIF(反映シート!$J$19:$J$77,"SPACE")=30,"要確認","OK")))</f>
        <v/>
      </c>
      <c r="E24"/>
      <c r="F24" s="29" t="str">
        <f>IF($B$4="","",IF(D24="エラーあり","一部入力が漏れている箇所があります。",IF(D24="要確認","本体以外の周辺機器や諸経費が1つも入力されていません。実態に即していれば問題ありません。","")))</f>
        <v/>
      </c>
      <c r="G24"/>
      <c r="H24" s="33" t="str">
        <f>IF($B$4="","",IF(D24&lt;&gt;"エラーなし","B14～D43",""))</f>
        <v/>
      </c>
      <c r="I24"/>
    </row>
    <row r="25" spans="1:9" x14ac:dyDescent="0.15">
      <c r="A25" s="71"/>
      <c r="B25" s="71"/>
      <c r="C25" s="71"/>
      <c r="D25" s="71"/>
      <c r="E25" s="71"/>
      <c r="F25" s="71"/>
      <c r="G25" s="71"/>
      <c r="H25" s="71"/>
      <c r="I25" s="71"/>
    </row>
  </sheetData>
  <sheetProtection algorithmName="SHA-512" hashValue="HDUQg/gOXllNNHKppOluGyMSxRU6Fo82f3e7Q9LawSSb958LN/1Ov0mQLkBgQ7FEvnEtzYAskoahqll58AUU3g==" saltValue="V1x3WIvlQBqDBz5pjBOseA==" spinCount="100000" sheet="1" objects="1" scenarios="1"/>
  <phoneticPr fontId="1"/>
  <conditionalFormatting sqref="D10">
    <cfRule type="expression" dxfId="7" priority="10">
      <formula>D10="エラーあり"</formula>
    </cfRule>
  </conditionalFormatting>
  <conditionalFormatting sqref="D14">
    <cfRule type="expression" dxfId="6" priority="9">
      <formula>D14="エラーあり"</formula>
    </cfRule>
  </conditionalFormatting>
  <conditionalFormatting sqref="D16">
    <cfRule type="expression" dxfId="5" priority="8">
      <formula>D16="エラーあり"</formula>
    </cfRule>
  </conditionalFormatting>
  <conditionalFormatting sqref="D18">
    <cfRule type="expression" dxfId="4" priority="7">
      <formula>D18="エラーあり"</formula>
    </cfRule>
  </conditionalFormatting>
  <conditionalFormatting sqref="D24">
    <cfRule type="expression" dxfId="3" priority="5">
      <formula>$D$24="要確認"</formula>
    </cfRule>
    <cfRule type="expression" dxfId="2" priority="6">
      <formula>D24="エラーあり"</formula>
    </cfRule>
  </conditionalFormatting>
  <conditionalFormatting sqref="D20">
    <cfRule type="expression" dxfId="1" priority="1">
      <formula>D20="エラーあり"</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リスト!$B$10:$C$10</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workbookViewId="0"/>
  </sheetViews>
  <sheetFormatPr defaultRowHeight="13.5" x14ac:dyDescent="0.15"/>
  <cols>
    <col min="1" max="1" width="14.625" bestFit="1" customWidth="1"/>
  </cols>
  <sheetData>
    <row r="1" spans="1:2" x14ac:dyDescent="0.15">
      <c r="A1" s="44" t="s">
        <v>108</v>
      </c>
      <c r="B1" s="44" t="s">
        <v>109</v>
      </c>
    </row>
    <row r="2" spans="1:2" x14ac:dyDescent="0.15">
      <c r="A2" s="44" t="s">
        <v>110</v>
      </c>
      <c r="B2" s="44" t="s">
        <v>111</v>
      </c>
    </row>
    <row r="3" spans="1:2" x14ac:dyDescent="0.15">
      <c r="A3" s="44" t="s">
        <v>112</v>
      </c>
      <c r="B3" s="44" t="s">
        <v>113</v>
      </c>
    </row>
    <row r="4" spans="1:2" x14ac:dyDescent="0.15">
      <c r="A4" s="44" t="s">
        <v>114</v>
      </c>
      <c r="B4" s="45" t="s">
        <v>151</v>
      </c>
    </row>
    <row r="6" spans="1:2" x14ac:dyDescent="0.15">
      <c r="A6" s="44" t="s">
        <v>115</v>
      </c>
      <c r="B6" s="44" t="str">
        <f>反映シート!C4</f>
        <v/>
      </c>
    </row>
    <row r="7" spans="1:2" x14ac:dyDescent="0.15">
      <c r="A7" s="44" t="s">
        <v>116</v>
      </c>
      <c r="B7" s="44" t="str">
        <f>反映シート!C9</f>
        <v/>
      </c>
    </row>
    <row r="8" spans="1:2" x14ac:dyDescent="0.15">
      <c r="A8" s="44" t="s">
        <v>117</v>
      </c>
      <c r="B8" s="44" t="str">
        <f>反映シート!F9</f>
        <v/>
      </c>
    </row>
    <row r="9" spans="1:2" x14ac:dyDescent="0.15">
      <c r="A9" s="44" t="s">
        <v>118</v>
      </c>
      <c r="B9" s="44" t="str">
        <f>反映シート!C11</f>
        <v/>
      </c>
    </row>
    <row r="10" spans="1:2" x14ac:dyDescent="0.15">
      <c r="A10" s="44" t="s">
        <v>119</v>
      </c>
      <c r="B10" s="44" t="str">
        <f>反映シート!C13</f>
        <v/>
      </c>
    </row>
    <row r="11" spans="1:2" x14ac:dyDescent="0.15">
      <c r="A11" s="44" t="s">
        <v>120</v>
      </c>
      <c r="B11" s="44" t="str">
        <f>反映シート!F19</f>
        <v/>
      </c>
    </row>
    <row r="12" spans="1:2" x14ac:dyDescent="0.15">
      <c r="A12" s="44" t="s">
        <v>121</v>
      </c>
      <c r="B12" s="44" t="str">
        <f>反映シート!F21</f>
        <v/>
      </c>
    </row>
    <row r="13" spans="1:2" x14ac:dyDescent="0.15">
      <c r="A13" s="44" t="s">
        <v>122</v>
      </c>
      <c r="B13" s="44" t="str">
        <f>反映シート!F23</f>
        <v/>
      </c>
    </row>
    <row r="14" spans="1:2" x14ac:dyDescent="0.15">
      <c r="A14" s="44" t="s">
        <v>123</v>
      </c>
      <c r="B14" s="44" t="str">
        <f>反映シート!F25</f>
        <v/>
      </c>
    </row>
    <row r="15" spans="1:2" x14ac:dyDescent="0.15">
      <c r="A15" s="44" t="s">
        <v>124</v>
      </c>
      <c r="B15" s="44" t="str">
        <f>反映シート!F27</f>
        <v/>
      </c>
    </row>
    <row r="16" spans="1:2" x14ac:dyDescent="0.15">
      <c r="A16" s="44" t="s">
        <v>125</v>
      </c>
      <c r="B16" s="44" t="str">
        <f>反映シート!F29</f>
        <v/>
      </c>
    </row>
    <row r="17" spans="1:2" x14ac:dyDescent="0.15">
      <c r="A17" s="44" t="s">
        <v>126</v>
      </c>
      <c r="B17" s="44" t="str">
        <f>反映シート!F31</f>
        <v/>
      </c>
    </row>
    <row r="18" spans="1:2" x14ac:dyDescent="0.15">
      <c r="A18" s="44" t="s">
        <v>127</v>
      </c>
      <c r="B18" s="44" t="str">
        <f>反映シート!F33</f>
        <v/>
      </c>
    </row>
    <row r="19" spans="1:2" x14ac:dyDescent="0.15">
      <c r="A19" s="44" t="s">
        <v>128</v>
      </c>
      <c r="B19" s="44" t="str">
        <f>反映シート!F35</f>
        <v/>
      </c>
    </row>
    <row r="20" spans="1:2" x14ac:dyDescent="0.15">
      <c r="A20" s="44" t="s">
        <v>129</v>
      </c>
      <c r="B20" s="44" t="str">
        <f>反映シート!F37</f>
        <v/>
      </c>
    </row>
    <row r="21" spans="1:2" x14ac:dyDescent="0.15">
      <c r="A21" s="44" t="s">
        <v>130</v>
      </c>
      <c r="B21" s="44" t="str">
        <f>反映シート!F39</f>
        <v/>
      </c>
    </row>
    <row r="22" spans="1:2" x14ac:dyDescent="0.15">
      <c r="A22" s="44" t="s">
        <v>131</v>
      </c>
      <c r="B22" s="44" t="str">
        <f>反映シート!F41</f>
        <v/>
      </c>
    </row>
    <row r="23" spans="1:2" x14ac:dyDescent="0.15">
      <c r="A23" s="44" t="s">
        <v>132</v>
      </c>
      <c r="B23" s="44" t="str">
        <f>反映シート!F43</f>
        <v/>
      </c>
    </row>
    <row r="24" spans="1:2" x14ac:dyDescent="0.15">
      <c r="A24" s="44" t="s">
        <v>133</v>
      </c>
      <c r="B24" s="44" t="str">
        <f>反映シート!F45</f>
        <v/>
      </c>
    </row>
    <row r="25" spans="1:2" x14ac:dyDescent="0.15">
      <c r="A25" s="44" t="s">
        <v>134</v>
      </c>
      <c r="B25" s="44" t="str">
        <f>反映シート!F47</f>
        <v/>
      </c>
    </row>
    <row r="26" spans="1:2" x14ac:dyDescent="0.15">
      <c r="A26" s="44" t="s">
        <v>135</v>
      </c>
      <c r="B26" s="44" t="str">
        <f>反映シート!F49</f>
        <v/>
      </c>
    </row>
    <row r="27" spans="1:2" x14ac:dyDescent="0.15">
      <c r="A27" s="44" t="s">
        <v>136</v>
      </c>
      <c r="B27" s="44" t="str">
        <f>反映シート!F51</f>
        <v/>
      </c>
    </row>
    <row r="28" spans="1:2" x14ac:dyDescent="0.15">
      <c r="A28" s="44" t="s">
        <v>137</v>
      </c>
      <c r="B28" s="44" t="str">
        <f>反映シート!F53</f>
        <v/>
      </c>
    </row>
    <row r="29" spans="1:2" x14ac:dyDescent="0.15">
      <c r="A29" s="44" t="s">
        <v>138</v>
      </c>
      <c r="B29" s="44" t="str">
        <f>反映シート!F55</f>
        <v/>
      </c>
    </row>
    <row r="30" spans="1:2" x14ac:dyDescent="0.15">
      <c r="A30" s="44" t="s">
        <v>139</v>
      </c>
      <c r="B30" s="44" t="str">
        <f>反映シート!F57</f>
        <v/>
      </c>
    </row>
    <row r="31" spans="1:2" x14ac:dyDescent="0.15">
      <c r="A31" s="44" t="s">
        <v>140</v>
      </c>
      <c r="B31" s="44" t="str">
        <f>反映シート!F59</f>
        <v/>
      </c>
    </row>
    <row r="32" spans="1:2" x14ac:dyDescent="0.15">
      <c r="A32" s="44" t="s">
        <v>141</v>
      </c>
      <c r="B32" s="44" t="str">
        <f>反映シート!F61</f>
        <v/>
      </c>
    </row>
    <row r="33" spans="1:2" x14ac:dyDescent="0.15">
      <c r="A33" s="44" t="s">
        <v>142</v>
      </c>
      <c r="B33" s="44" t="str">
        <f>反映シート!F63</f>
        <v/>
      </c>
    </row>
    <row r="34" spans="1:2" x14ac:dyDescent="0.15">
      <c r="A34" s="44" t="s">
        <v>143</v>
      </c>
      <c r="B34" s="44" t="str">
        <f>反映シート!F65</f>
        <v/>
      </c>
    </row>
    <row r="35" spans="1:2" x14ac:dyDescent="0.15">
      <c r="A35" s="44" t="s">
        <v>144</v>
      </c>
      <c r="B35" s="44" t="str">
        <f>反映シート!F67</f>
        <v/>
      </c>
    </row>
    <row r="36" spans="1:2" x14ac:dyDescent="0.15">
      <c r="A36" s="44" t="s">
        <v>145</v>
      </c>
      <c r="B36" s="44" t="str">
        <f>反映シート!F69</f>
        <v/>
      </c>
    </row>
    <row r="37" spans="1:2" x14ac:dyDescent="0.15">
      <c r="A37" s="44" t="s">
        <v>146</v>
      </c>
      <c r="B37" s="44" t="str">
        <f>反映シート!F71</f>
        <v/>
      </c>
    </row>
    <row r="38" spans="1:2" x14ac:dyDescent="0.15">
      <c r="A38" s="44" t="s">
        <v>147</v>
      </c>
      <c r="B38" s="44" t="str">
        <f>反映シート!F73</f>
        <v/>
      </c>
    </row>
    <row r="39" spans="1:2" x14ac:dyDescent="0.15">
      <c r="A39" s="44" t="s">
        <v>148</v>
      </c>
      <c r="B39" s="44" t="str">
        <f>反映シート!F75</f>
        <v/>
      </c>
    </row>
    <row r="40" spans="1:2" x14ac:dyDescent="0.15">
      <c r="A40" s="44" t="s">
        <v>149</v>
      </c>
      <c r="B40" s="44" t="str">
        <f>反映シート!F77</f>
        <v/>
      </c>
    </row>
    <row r="41" spans="1:2" x14ac:dyDescent="0.15">
      <c r="A41" s="44" t="s">
        <v>150</v>
      </c>
      <c r="B41" s="44" t="str">
        <f>反映シート!J2</f>
        <v>エラーあり</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N44"/>
  <sheetViews>
    <sheetView showGridLines="0" view="pageBreakPreview" zoomScale="77" zoomScaleNormal="100" zoomScaleSheetLayoutView="77" workbookViewId="0">
      <selection activeCell="D28" sqref="D28:E28"/>
    </sheetView>
  </sheetViews>
  <sheetFormatPr defaultColWidth="9" defaultRowHeight="13.5" x14ac:dyDescent="0.15"/>
  <cols>
    <col min="1" max="1" width="6.625" style="3" customWidth="1"/>
    <col min="2" max="2" width="37.125" style="3" customWidth="1"/>
    <col min="3" max="3" width="20.625" style="3" customWidth="1"/>
    <col min="4" max="5" width="35.625" style="3" customWidth="1"/>
    <col min="6" max="12" width="9" style="3"/>
    <col min="13" max="16" width="9" style="3" customWidth="1"/>
    <col min="17" max="16384" width="9" style="3"/>
  </cols>
  <sheetData>
    <row r="1" spans="1:14" ht="24" customHeight="1" x14ac:dyDescent="0.15">
      <c r="A1" s="97" t="s">
        <v>0</v>
      </c>
      <c r="B1" s="97"/>
      <c r="C1" s="97"/>
      <c r="D1" s="97"/>
      <c r="E1" s="97"/>
      <c r="N1" s="8"/>
    </row>
    <row r="2" spans="1:14" ht="24" customHeight="1" x14ac:dyDescent="0.15">
      <c r="A2" s="18"/>
      <c r="B2" s="18"/>
      <c r="C2" s="18"/>
      <c r="D2" s="18"/>
      <c r="E2" s="18"/>
      <c r="N2" s="8"/>
    </row>
    <row r="3" spans="1:14" ht="24.75" customHeight="1" x14ac:dyDescent="0.15">
      <c r="A3" s="5" t="s">
        <v>97</v>
      </c>
      <c r="B3" s="5"/>
      <c r="C3" s="5"/>
      <c r="D3" s="5"/>
      <c r="E3" s="11"/>
    </row>
    <row r="4" spans="1:14" ht="33.75" customHeight="1" x14ac:dyDescent="0.15">
      <c r="A4" s="98" t="s">
        <v>1</v>
      </c>
      <c r="B4" s="99"/>
      <c r="C4" s="100" t="s">
        <v>107</v>
      </c>
      <c r="D4" s="82"/>
      <c r="E4" s="83"/>
    </row>
    <row r="5" spans="1:14" ht="24.75" customHeight="1" x14ac:dyDescent="0.15">
      <c r="A5" s="4" t="s">
        <v>2</v>
      </c>
      <c r="B5" s="2"/>
      <c r="C5" s="2"/>
    </row>
    <row r="6" spans="1:14" ht="65.099999999999994" customHeight="1" x14ac:dyDescent="0.15">
      <c r="A6" s="101" t="s">
        <v>27</v>
      </c>
      <c r="B6" s="102"/>
      <c r="C6" s="9" t="s">
        <v>4</v>
      </c>
      <c r="D6" s="105" t="s">
        <v>105</v>
      </c>
      <c r="E6" s="106"/>
    </row>
    <row r="7" spans="1:14" ht="65.099999999999994" customHeight="1" x14ac:dyDescent="0.15">
      <c r="A7" s="103"/>
      <c r="B7" s="104"/>
      <c r="C7" s="13" t="s">
        <v>5</v>
      </c>
      <c r="D7" s="107" t="s">
        <v>106</v>
      </c>
      <c r="E7" s="107"/>
    </row>
    <row r="8" spans="1:14" ht="29.25" customHeight="1" x14ac:dyDescent="0.15">
      <c r="A8" s="108" t="s">
        <v>6</v>
      </c>
      <c r="B8" s="108"/>
      <c r="C8" s="10" t="s">
        <v>7</v>
      </c>
      <c r="D8" s="110" t="s">
        <v>28</v>
      </c>
      <c r="E8" s="110"/>
    </row>
    <row r="9" spans="1:14" ht="29.25" customHeight="1" x14ac:dyDescent="0.15">
      <c r="A9" s="109"/>
      <c r="B9" s="109"/>
      <c r="C9" s="17" t="s">
        <v>8</v>
      </c>
      <c r="D9" s="100" t="s">
        <v>29</v>
      </c>
      <c r="E9" s="100"/>
    </row>
    <row r="10" spans="1:14" s="6" customFormat="1" ht="23.25" customHeight="1" x14ac:dyDescent="0.15">
      <c r="A10" s="111" t="s">
        <v>9</v>
      </c>
      <c r="B10" s="111"/>
      <c r="C10" s="111"/>
      <c r="D10" s="111"/>
      <c r="E10" s="111"/>
    </row>
    <row r="11" spans="1:14" ht="15.75" customHeight="1" x14ac:dyDescent="0.15">
      <c r="A11" s="96" t="s">
        <v>10</v>
      </c>
      <c r="B11" s="96"/>
      <c r="C11" s="96"/>
      <c r="D11" s="96"/>
      <c r="E11" s="96"/>
    </row>
    <row r="12" spans="1:14" s="1" customFormat="1" ht="15.75" customHeight="1" x14ac:dyDescent="0.15">
      <c r="A12" s="96" t="s">
        <v>11</v>
      </c>
      <c r="B12" s="96"/>
      <c r="C12" s="96"/>
      <c r="D12" s="96"/>
      <c r="E12" s="96"/>
    </row>
    <row r="13" spans="1:14" ht="15.75" customHeight="1" x14ac:dyDescent="0.15">
      <c r="A13" s="113" t="s">
        <v>12</v>
      </c>
      <c r="B13" s="113"/>
      <c r="C13" s="113"/>
      <c r="D13" s="114"/>
      <c r="E13" s="114"/>
    </row>
    <row r="14" spans="1:14" ht="20.100000000000001" customHeight="1" x14ac:dyDescent="0.15">
      <c r="A14" s="17" t="s">
        <v>13</v>
      </c>
      <c r="B14" s="17" t="s">
        <v>14</v>
      </c>
      <c r="C14" s="17" t="s">
        <v>15</v>
      </c>
      <c r="D14" s="108" t="s">
        <v>16</v>
      </c>
      <c r="E14" s="108"/>
    </row>
    <row r="15" spans="1:14" s="8" customFormat="1" ht="35.1" customHeight="1" x14ac:dyDescent="0.15">
      <c r="A15" s="7">
        <v>1</v>
      </c>
      <c r="B15" s="20" t="s">
        <v>30</v>
      </c>
      <c r="C15" s="20" t="s">
        <v>30</v>
      </c>
      <c r="D15" s="112" t="s">
        <v>43</v>
      </c>
      <c r="E15" s="112"/>
    </row>
    <row r="16" spans="1:14" s="8" customFormat="1" ht="35.1" customHeight="1" x14ac:dyDescent="0.15">
      <c r="A16" s="7">
        <v>2</v>
      </c>
      <c r="B16" s="20" t="s">
        <v>31</v>
      </c>
      <c r="C16" s="20" t="s">
        <v>31</v>
      </c>
      <c r="D16" s="112" t="s">
        <v>44</v>
      </c>
      <c r="E16" s="112"/>
    </row>
    <row r="17" spans="1:5" s="8" customFormat="1" ht="35.1" customHeight="1" x14ac:dyDescent="0.15">
      <c r="A17" s="7">
        <v>3</v>
      </c>
      <c r="B17" s="20" t="s">
        <v>32</v>
      </c>
      <c r="C17" s="20" t="s">
        <v>32</v>
      </c>
      <c r="D17" s="112" t="s">
        <v>45</v>
      </c>
      <c r="E17" s="112"/>
    </row>
    <row r="18" spans="1:5" s="8" customFormat="1" ht="35.1" customHeight="1" x14ac:dyDescent="0.15">
      <c r="A18" s="7">
        <v>4</v>
      </c>
      <c r="B18" s="20" t="s">
        <v>33</v>
      </c>
      <c r="C18" s="20" t="s">
        <v>33</v>
      </c>
      <c r="D18" s="112" t="s">
        <v>46</v>
      </c>
      <c r="E18" s="112"/>
    </row>
    <row r="19" spans="1:5" s="8" customFormat="1" ht="35.1" customHeight="1" x14ac:dyDescent="0.15">
      <c r="A19" s="7">
        <v>5</v>
      </c>
      <c r="B19" s="20" t="s">
        <v>34</v>
      </c>
      <c r="C19" s="20" t="s">
        <v>34</v>
      </c>
      <c r="D19" s="112" t="s">
        <v>47</v>
      </c>
      <c r="E19" s="112"/>
    </row>
    <row r="20" spans="1:5" s="8" customFormat="1" ht="35.1" customHeight="1" x14ac:dyDescent="0.15">
      <c r="A20" s="7">
        <v>6</v>
      </c>
      <c r="B20" s="20" t="s">
        <v>35</v>
      </c>
      <c r="C20" s="20" t="s">
        <v>35</v>
      </c>
      <c r="D20" s="112" t="s">
        <v>48</v>
      </c>
      <c r="E20" s="112"/>
    </row>
    <row r="21" spans="1:5" s="8" customFormat="1" ht="35.1" customHeight="1" x14ac:dyDescent="0.15">
      <c r="A21" s="7">
        <v>7</v>
      </c>
      <c r="B21" s="20" t="s">
        <v>36</v>
      </c>
      <c r="C21" s="20" t="s">
        <v>36</v>
      </c>
      <c r="D21" s="112" t="s">
        <v>49</v>
      </c>
      <c r="E21" s="112"/>
    </row>
    <row r="22" spans="1:5" s="8" customFormat="1" ht="35.1" customHeight="1" x14ac:dyDescent="0.15">
      <c r="A22" s="7">
        <v>8</v>
      </c>
      <c r="B22" s="20" t="s">
        <v>37</v>
      </c>
      <c r="C22" s="20" t="s">
        <v>37</v>
      </c>
      <c r="D22" s="112" t="s">
        <v>50</v>
      </c>
      <c r="E22" s="112"/>
    </row>
    <row r="23" spans="1:5" s="8" customFormat="1" ht="35.1" customHeight="1" x14ac:dyDescent="0.15">
      <c r="A23" s="7">
        <v>9</v>
      </c>
      <c r="B23" s="20" t="s">
        <v>38</v>
      </c>
      <c r="C23" s="20" t="s">
        <v>38</v>
      </c>
      <c r="D23" s="112" t="s">
        <v>51</v>
      </c>
      <c r="E23" s="112"/>
    </row>
    <row r="24" spans="1:5" s="8" customFormat="1" ht="35.1" customHeight="1" x14ac:dyDescent="0.15">
      <c r="A24" s="7">
        <v>10</v>
      </c>
      <c r="B24" s="20" t="s">
        <v>39</v>
      </c>
      <c r="C24" s="20" t="s">
        <v>39</v>
      </c>
      <c r="D24" s="112" t="s">
        <v>52</v>
      </c>
      <c r="E24" s="112"/>
    </row>
    <row r="25" spans="1:5" s="8" customFormat="1" ht="35.1" customHeight="1" x14ac:dyDescent="0.15">
      <c r="A25" s="7">
        <v>11</v>
      </c>
      <c r="B25" s="43" t="s">
        <v>40</v>
      </c>
      <c r="C25" s="43" t="s">
        <v>42</v>
      </c>
      <c r="D25" s="112" t="s">
        <v>53</v>
      </c>
      <c r="E25" s="112"/>
    </row>
    <row r="26" spans="1:5" s="8" customFormat="1" ht="35.1" customHeight="1" x14ac:dyDescent="0.15">
      <c r="A26" s="7">
        <v>12</v>
      </c>
      <c r="B26" s="43" t="s">
        <v>41</v>
      </c>
      <c r="C26" s="43" t="s">
        <v>41</v>
      </c>
      <c r="D26" s="112" t="s">
        <v>54</v>
      </c>
      <c r="E26" s="112"/>
    </row>
    <row r="27" spans="1:5" s="8" customFormat="1" ht="35.1" customHeight="1" x14ac:dyDescent="0.15">
      <c r="A27" s="7">
        <v>13</v>
      </c>
      <c r="B27" s="20"/>
      <c r="C27" s="20"/>
      <c r="D27" s="112"/>
      <c r="E27" s="112"/>
    </row>
    <row r="28" spans="1:5" s="8" customFormat="1" ht="35.1" customHeight="1" x14ac:dyDescent="0.15">
      <c r="A28" s="7">
        <v>14</v>
      </c>
      <c r="B28" s="20"/>
      <c r="C28" s="20"/>
      <c r="D28" s="112"/>
      <c r="E28" s="112"/>
    </row>
    <row r="29" spans="1:5" s="8" customFormat="1" ht="35.1" customHeight="1" x14ac:dyDescent="0.15">
      <c r="A29" s="7">
        <v>15</v>
      </c>
      <c r="B29" s="16"/>
      <c r="C29" s="16"/>
      <c r="D29" s="117"/>
      <c r="E29" s="117"/>
    </row>
    <row r="30" spans="1:5" s="8" customFormat="1" ht="35.1" customHeight="1" x14ac:dyDescent="0.15">
      <c r="A30" s="7">
        <v>16</v>
      </c>
      <c r="B30" s="16"/>
      <c r="C30" s="16"/>
      <c r="D30" s="117"/>
      <c r="E30" s="117"/>
    </row>
    <row r="31" spans="1:5" s="8" customFormat="1" ht="35.1" customHeight="1" x14ac:dyDescent="0.15">
      <c r="A31" s="7">
        <v>17</v>
      </c>
      <c r="B31" s="16"/>
      <c r="C31" s="16"/>
      <c r="D31" s="117"/>
      <c r="E31" s="117"/>
    </row>
    <row r="32" spans="1:5" s="8" customFormat="1" ht="35.1" customHeight="1" x14ac:dyDescent="0.15">
      <c r="A32" s="7">
        <v>18</v>
      </c>
      <c r="B32" s="16"/>
      <c r="C32" s="16"/>
      <c r="D32" s="117"/>
      <c r="E32" s="117"/>
    </row>
    <row r="33" spans="1:5" s="8" customFormat="1" ht="35.1" customHeight="1" x14ac:dyDescent="0.15">
      <c r="A33" s="7">
        <v>19</v>
      </c>
      <c r="B33" s="16"/>
      <c r="C33" s="16"/>
      <c r="D33" s="117"/>
      <c r="E33" s="117"/>
    </row>
    <row r="34" spans="1:5" s="8" customFormat="1" ht="35.1" customHeight="1" x14ac:dyDescent="0.15">
      <c r="A34" s="7">
        <v>20</v>
      </c>
      <c r="B34" s="16"/>
      <c r="C34" s="16"/>
      <c r="D34" s="115"/>
      <c r="E34" s="116"/>
    </row>
    <row r="35" spans="1:5" s="8" customFormat="1" ht="35.1" customHeight="1" x14ac:dyDescent="0.15">
      <c r="A35" s="7">
        <v>21</v>
      </c>
      <c r="B35" s="16"/>
      <c r="C35" s="16"/>
      <c r="D35" s="115"/>
      <c r="E35" s="116"/>
    </row>
    <row r="36" spans="1:5" s="8" customFormat="1" ht="35.1" customHeight="1" x14ac:dyDescent="0.15">
      <c r="A36" s="7">
        <v>22</v>
      </c>
      <c r="B36" s="16"/>
      <c r="C36" s="16"/>
      <c r="D36" s="115"/>
      <c r="E36" s="116"/>
    </row>
    <row r="37" spans="1:5" s="8" customFormat="1" ht="35.1" customHeight="1" x14ac:dyDescent="0.15">
      <c r="A37" s="7">
        <v>23</v>
      </c>
      <c r="B37" s="16"/>
      <c r="C37" s="16"/>
      <c r="D37" s="115"/>
      <c r="E37" s="116"/>
    </row>
    <row r="38" spans="1:5" s="8" customFormat="1" ht="35.1" customHeight="1" x14ac:dyDescent="0.15">
      <c r="A38" s="7">
        <v>24</v>
      </c>
      <c r="B38" s="16"/>
      <c r="C38" s="16"/>
      <c r="D38" s="115"/>
      <c r="E38" s="116"/>
    </row>
    <row r="39" spans="1:5" s="8" customFormat="1" ht="35.1" customHeight="1" x14ac:dyDescent="0.15">
      <c r="A39" s="7">
        <v>25</v>
      </c>
      <c r="B39" s="16"/>
      <c r="C39" s="16"/>
      <c r="D39" s="118"/>
      <c r="E39" s="119"/>
    </row>
    <row r="40" spans="1:5" s="8" customFormat="1" ht="35.1" customHeight="1" x14ac:dyDescent="0.15">
      <c r="A40" s="7">
        <v>26</v>
      </c>
      <c r="B40" s="16"/>
      <c r="C40" s="16"/>
      <c r="D40" s="118"/>
      <c r="E40" s="119"/>
    </row>
    <row r="41" spans="1:5" s="8" customFormat="1" ht="35.1" customHeight="1" x14ac:dyDescent="0.15">
      <c r="A41" s="7">
        <v>27</v>
      </c>
      <c r="B41" s="16"/>
      <c r="C41" s="16"/>
      <c r="D41" s="118"/>
      <c r="E41" s="119"/>
    </row>
    <row r="42" spans="1:5" s="8" customFormat="1" ht="35.1" customHeight="1" x14ac:dyDescent="0.15">
      <c r="A42" s="7">
        <v>28</v>
      </c>
      <c r="B42" s="16"/>
      <c r="C42" s="16"/>
      <c r="D42" s="118"/>
      <c r="E42" s="119"/>
    </row>
    <row r="43" spans="1:5" s="8" customFormat="1" ht="35.1" customHeight="1" x14ac:dyDescent="0.15">
      <c r="A43" s="7">
        <v>29</v>
      </c>
      <c r="B43" s="16"/>
      <c r="C43" s="16"/>
      <c r="D43" s="118"/>
      <c r="E43" s="119"/>
    </row>
    <row r="44" spans="1:5" s="8" customFormat="1" ht="35.1" customHeight="1" x14ac:dyDescent="0.15">
      <c r="A44" s="7">
        <v>30</v>
      </c>
      <c r="B44" s="16"/>
      <c r="C44" s="16"/>
      <c r="D44" s="118"/>
      <c r="E44" s="119"/>
    </row>
  </sheetData>
  <sheetProtection insertRows="0" deleteRows="0"/>
  <mergeCells count="44">
    <mergeCell ref="D43:E43"/>
    <mergeCell ref="D44:E44"/>
    <mergeCell ref="D37:E37"/>
    <mergeCell ref="D38:E38"/>
    <mergeCell ref="D39:E39"/>
    <mergeCell ref="D40:E40"/>
    <mergeCell ref="D41:E41"/>
    <mergeCell ref="D42:E42"/>
    <mergeCell ref="D36:E36"/>
    <mergeCell ref="D25:E25"/>
    <mergeCell ref="D26:E26"/>
    <mergeCell ref="D27:E27"/>
    <mergeCell ref="D28:E28"/>
    <mergeCell ref="D29:E29"/>
    <mergeCell ref="D30:E30"/>
    <mergeCell ref="D31:E31"/>
    <mergeCell ref="D32:E32"/>
    <mergeCell ref="D33:E33"/>
    <mergeCell ref="D34:E34"/>
    <mergeCell ref="D35:E35"/>
    <mergeCell ref="D24:E24"/>
    <mergeCell ref="A13:E13"/>
    <mergeCell ref="D14:E14"/>
    <mergeCell ref="D15:E15"/>
    <mergeCell ref="D16:E16"/>
    <mergeCell ref="D17:E17"/>
    <mergeCell ref="D18:E18"/>
    <mergeCell ref="D19:E19"/>
    <mergeCell ref="D20:E20"/>
    <mergeCell ref="D21:E21"/>
    <mergeCell ref="D22:E22"/>
    <mergeCell ref="D23:E23"/>
    <mergeCell ref="A12:E12"/>
    <mergeCell ref="A1:E1"/>
    <mergeCell ref="A4:B4"/>
    <mergeCell ref="C4:E4"/>
    <mergeCell ref="A6:B7"/>
    <mergeCell ref="D6:E6"/>
    <mergeCell ref="D7:E7"/>
    <mergeCell ref="A8:B9"/>
    <mergeCell ref="D8:E8"/>
    <mergeCell ref="D9:E9"/>
    <mergeCell ref="A10:E10"/>
    <mergeCell ref="A11:E11"/>
  </mergeCells>
  <phoneticPr fontId="1"/>
  <conditionalFormatting sqref="C7">
    <cfRule type="expression" dxfId="0" priority="2">
      <formula>OR($D$6="車両動態管理システム",$D$6="予約受付システム等")</formula>
    </cfRule>
  </conditionalFormatting>
  <dataValidations count="2">
    <dataValidation type="list" allowBlank="1" showInputMessage="1" showErrorMessage="1" sqref="D6:E6">
      <formula1>"車両動態管理システム,予約受付システム等,配車計画システム,AI・IoTによるシステム連係ツール"</formula1>
    </dataValidation>
    <dataValidation imeMode="hiragana" allowBlank="1" showInputMessage="1" showErrorMessage="1" sqref="C4:D4 D8:E8 C26:C28 E26:E33 D26:D44 C15:E25 B15:B44"/>
  </dataValidations>
  <printOptions horizontalCentered="1"/>
  <pageMargins left="0.23622047244094491" right="0.23622047244094491" top="0.74803149606299213" bottom="0.74803149606299213" header="0.31496062992125984" footer="0.31496062992125984"/>
  <pageSetup paperSize="9" scale="51"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リスト!$D$2:$D$4</xm:f>
          </x14:formula1>
          <xm:sqref>D7:E7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P78"/>
  <sheetViews>
    <sheetView workbookViewId="0">
      <selection activeCell="L10" sqref="L10"/>
    </sheetView>
  </sheetViews>
  <sheetFormatPr defaultRowHeight="13.5" x14ac:dyDescent="0.15"/>
  <cols>
    <col min="1" max="1" width="1.625" customWidth="1"/>
    <col min="2" max="2" width="11.875" customWidth="1"/>
    <col min="3" max="3" width="1.625" customWidth="1"/>
    <col min="4" max="4" width="25.5" customWidth="1"/>
    <col min="5" max="5" width="1.625" customWidth="1"/>
    <col min="6" max="6" width="26" customWidth="1"/>
    <col min="7" max="7" width="1.625" customWidth="1"/>
    <col min="8" max="8" width="58.625" customWidth="1"/>
    <col min="9" max="9" width="1.625" customWidth="1"/>
    <col min="10" max="10" width="10.25" bestFit="1" customWidth="1"/>
  </cols>
  <sheetData>
    <row r="1" spans="1:42" ht="28.5" customHeight="1" thickBot="1" x14ac:dyDescent="0.2">
      <c r="A1" s="12" t="s">
        <v>17</v>
      </c>
      <c r="J1" t="s">
        <v>71</v>
      </c>
    </row>
    <row r="2" spans="1:42" ht="14.25" thickBot="1" x14ac:dyDescent="0.2">
      <c r="B2" t="s">
        <v>18</v>
      </c>
      <c r="H2" s="23" t="s">
        <v>72</v>
      </c>
      <c r="I2" s="19"/>
      <c r="J2" s="34" t="str">
        <f>IF(COUNTIF($J$4:$J$77,"NG")&gt;=1,"エラーあり","エラーなし")</f>
        <v>エラーあり</v>
      </c>
      <c r="K2" t="s">
        <v>73</v>
      </c>
    </row>
    <row r="3" spans="1:42" ht="5.0999999999999996" customHeight="1" thickBot="1" x14ac:dyDescent="0.2"/>
    <row r="4" spans="1:42" ht="14.25" thickBot="1" x14ac:dyDescent="0.2">
      <c r="C4" s="120" t="str">
        <f>U4</f>
        <v/>
      </c>
      <c r="D4" s="121"/>
      <c r="J4" s="26" t="str">
        <f>IF(C4="","NG","OK")</f>
        <v>NG</v>
      </c>
      <c r="K4" t="s">
        <v>74</v>
      </c>
      <c r="N4" s="19" t="s">
        <v>76</v>
      </c>
      <c r="O4" s="25" t="str">
        <f>IF('使用機器・部品一覧 '!D3&lt;&gt;"",DBCS(SUBSTITUTE(SUBSTITUTE('使用機器・部品一覧 '!D3,"　"," ")," ","")),"")</f>
        <v/>
      </c>
      <c r="P4" s="24" t="s">
        <v>77</v>
      </c>
      <c r="Q4" s="19" t="s">
        <v>78</v>
      </c>
      <c r="R4" s="25" t="str">
        <f>IF(O4&lt;&gt;"",SUBSTITUTE(SUBSTITUTE(SUBSTITUTE(SUBSTITUTE(SUBSTITUTE(O4,"（株）","㈱"),"㈱","(株)"),"(株)","㊑"),"㊑","㍿"),"㍿","株式会社"),"")</f>
        <v/>
      </c>
      <c r="T4" s="19" t="s">
        <v>79</v>
      </c>
      <c r="U4" s="25" t="str">
        <f>IF(R4&lt;&gt;"",SUBSTITUTE(SUBSTITUTE(SUBSTITUTE(SUBSTITUTE(SUBSTITUTE(R4,"（有）","㈲"),"㈲","🈶"),"🈶","㊒"),"㊒","(有)"),"(有)","有限会社"),"")</f>
        <v/>
      </c>
    </row>
    <row r="5" spans="1:42" ht="5.0999999999999996" customHeight="1" x14ac:dyDescent="0.15"/>
    <row r="7" spans="1:42" x14ac:dyDescent="0.15">
      <c r="B7" t="s">
        <v>19</v>
      </c>
    </row>
    <row r="8" spans="1:42" ht="5.0999999999999996" customHeight="1" thickBot="1" x14ac:dyDescent="0.2"/>
    <row r="9" spans="1:42" ht="14.25" thickBot="1" x14ac:dyDescent="0.2">
      <c r="B9" s="19" t="s">
        <v>55</v>
      </c>
      <c r="C9" s="120" t="str">
        <f>IF(COUNTIF(リスト!$D$1:$G$1,'使用機器・部品一覧 '!E5)=1,'使用機器・部品一覧 '!E5,"")</f>
        <v/>
      </c>
      <c r="D9" s="121"/>
      <c r="F9" s="120" t="str">
        <f>IF(AND(C9=リスト!$D$1,COUNTIF(リスト!$D$2:$D$4,'使用機器・部品一覧 '!E6)=1),'使用機器・部品一覧 '!E6,IF(AND(C9=リスト!$E$1,COUNTIF(リスト!$E$2:$E$6,'使用機器・部品一覧 '!E6)=1),'使用機器・部品一覧 '!E6,IF(AND(C9=リスト!$G$1,COUNTIF(リスト!$G$2:$G$4,'使用機器・部品一覧 '!E6)=1),'使用機器・部品一覧 '!E6,"")))</f>
        <v/>
      </c>
      <c r="G9" s="121"/>
      <c r="H9" t="s">
        <v>56</v>
      </c>
      <c r="J9" s="26" t="str">
        <f>IF(C9="","NG","OK")</f>
        <v>NG</v>
      </c>
      <c r="K9" t="s">
        <v>81</v>
      </c>
      <c r="L9" s="26" t="str">
        <f>IF(C9="","",IF(C9="配車計画システム","",IF(AND(C9=リスト!$D$1,COUNTIF(リスト!$D$2:$D$4,反映シート!F9)=1),"OK",IF(AND(反映シート!$C$9=リスト!$E$1,COUNTIF(リスト!$E$2:$E$6,反映シート!$F$9)=1),"OK",IF(AND(反映シート!$C$9=リスト!$G$1,COUNTIF(リスト!$G$2:$G$4,反映シート!$F$9)=1),"OK",IF(AND(OR(C9=リスト!$F$1,C9=リスト!$G$1),反映シート!F9=""),"OK","NG"))))))</f>
        <v/>
      </c>
      <c r="M9" t="s">
        <v>82</v>
      </c>
    </row>
    <row r="10" spans="1:42" ht="5.0999999999999996" customHeight="1" thickBot="1" x14ac:dyDescent="0.2"/>
    <row r="11" spans="1:42" ht="14.25" thickBot="1" x14ac:dyDescent="0.2">
      <c r="B11" s="19" t="s">
        <v>25</v>
      </c>
      <c r="C11" s="122" t="str">
        <f>IF(O11&lt;&gt;"",O11,IF(R11&lt;&gt;"",R11,IF(U11&lt;&gt;"",U11,IF(X11&lt;&gt;"",X11,IF(AA11&lt;&gt;"",AA11,IF(AD11&lt;&gt;"",AD11,IF(AG11&lt;&gt;"",AG11,IF(AJ11&lt;&gt;"",AJ11,IF(AM11&lt;&gt;"",AM11,AP11)))))))))</f>
        <v/>
      </c>
      <c r="D11" s="123"/>
      <c r="J11" s="26" t="str">
        <f>IF(C11="","NG","OK")</f>
        <v>NG</v>
      </c>
      <c r="N11" s="19" t="s">
        <v>84</v>
      </c>
      <c r="O11" s="25" t="str">
        <f>IF(OR(COUNTIF('使用機器・部品一覧 '!$E$7,"*富士通*")=1,COUNTIF('使用機器・部品一覧 '!$E$7,"*トランストロン*")=1,COUNTIF('使用機器・部品一覧 '!$E$7,"*ﾄﾗﾝｽﾄﾛﾝ*")=1),"トランストロン","")</f>
        <v/>
      </c>
      <c r="Q11" s="19" t="s">
        <v>85</v>
      </c>
      <c r="R11" s="25" t="str">
        <f>IF(OR(COUNTIF('使用機器・部品一覧 '!$E$7,"*矢崎*")=1,COUNTIF('使用機器・部品一覧 '!$E$7,"*YAZAKI*")=1,COUNTIF('使用機器・部品一覧 '!$E$7,"*ＹＡＺＡＫＩ*")=1),"矢崎エナジーシステム","")</f>
        <v/>
      </c>
      <c r="T11" s="19" t="s">
        <v>86</v>
      </c>
      <c r="U11" s="25" t="str">
        <f>IF(OR(COUNTIF('使用機器・部品一覧 '!$E$7,"*NP*")=1,COUNTIF('使用機器・部品一覧 '!$E$7,"*ＮＰ*")=1),"ＮＰシステム開発","")</f>
        <v/>
      </c>
      <c r="W11" s="19" t="s">
        <v>87</v>
      </c>
      <c r="X11" s="27" t="str">
        <f>IF(OR(COUNTIF('使用機器・部品一覧 '!$E$7,"*ファインフィット*")=1,COUNTIF('使用機器・部品一覧 '!$E$7,"*ﾌｧｲﾝﾌｨｯﾄ*")=1,COUNTIF('使用機器・部品一覧 '!$E$7,"*中日諏訪*")=1,COUNTIF('使用機器・部品一覧 '!$E$7,"*テクノホライゾン*")=1,COUNTIF('使用機器・部品一覧 '!$E$7,"*ﾃｸﾉﾎﾗｲｿﾞﾝ*")=1),"ファインフィットデザイン","")</f>
        <v/>
      </c>
      <c r="Z11" s="19" t="s">
        <v>88</v>
      </c>
      <c r="AA11" s="27" t="str">
        <f>IF(OR(COUNTIF('使用機器・部品一覧 '!$E$7,"*データ・テック*")=1,COUNTIF('使用機器・部品一覧 '!$E$7,"*データテック*")=1,COUNTIF('使用機器・部品一覧 '!$E$7,"*ﾃﾞｰﾀ･ﾃｯｸ*")=1,COUNTIF('使用機器・部品一覧 '!$E$7,"*ﾃﾞｰﾀﾃｯｸ*")=1),"データ・テック","")</f>
        <v/>
      </c>
      <c r="AC11" s="19" t="s">
        <v>89</v>
      </c>
      <c r="AD11" s="27" t="str">
        <f>IF(OR(COUNTIF('使用機器・部品一覧 '!$E$7,"*システック*")=1,COUNTIF('使用機器・部品一覧 '!$E$7,"*ｼｽﾃｯｸ*")=1,COUNTIF('使用機器・部品一覧 '!$E$7,"*ﾃﾞｰﾀ･ﾃｯｸ*")=1,COUNTIF('使用機器・部品一覧 '!$E$7,"*ﾃﾞｰﾀﾃｯｸ*")=1),"システック","")</f>
        <v/>
      </c>
      <c r="AF11" s="19" t="s">
        <v>90</v>
      </c>
      <c r="AG11" s="27" t="str">
        <f>IF(OR(COUNTIF('使用機器・部品一覧 '!$E$7,"*CENTLESS*")=1,COUNTIF('使用機器・部品一覧 '!$E$7,"*ＣＥＮＴＬＥＳＳ*")=1,COUNTIF('使用機器・部品一覧 '!$E$7,"*ダックス*")=1,COUNTIF('使用機器・部品一覧 '!$E$7,"*ﾀﾞｯｸｽ*")=1),"ＣＥＮＴＬＥＳＳ","")</f>
        <v/>
      </c>
      <c r="AI11" s="19" t="s">
        <v>91</v>
      </c>
      <c r="AJ11" s="27" t="str">
        <f>IF(COUNTIF('使用機器・部品一覧 '!$E$7,"*光英*")=1,"光英システム","")</f>
        <v/>
      </c>
      <c r="AL11" s="19" t="s">
        <v>92</v>
      </c>
      <c r="AM11" s="27" t="str">
        <f>IF(OR(COUNTIF('使用機器・部品一覧 '!$E$7,"*いすゞ*")=1,COUNTIF('使用機器・部品一覧 '!$E$7,"*いすず*")=1,COUNTIF('使用機器・部品一覧 '!$E$7,"*五十鈴*")=1),"いすゞ","")</f>
        <v/>
      </c>
      <c r="AO11" s="19" t="s">
        <v>93</v>
      </c>
      <c r="AP11" s="27" t="str">
        <f>IF(AND(O11="",R11="",U11="",X11="",AA11="",AD11="",AG11="",AJ11="",AM11=""),DBCS('使用機器・部品一覧 '!E7),"")</f>
        <v/>
      </c>
    </row>
    <row r="12" spans="1:42" ht="5.0999999999999996" customHeight="1" thickBot="1" x14ac:dyDescent="0.2">
      <c r="B12" s="19"/>
    </row>
    <row r="13" spans="1:42" ht="14.25" thickBot="1" x14ac:dyDescent="0.2">
      <c r="B13" s="19" t="s">
        <v>26</v>
      </c>
      <c r="C13" s="122" t="str">
        <f>IF('使用機器・部品一覧 '!E8&lt;&gt;"",DBCS('使用機器・部品一覧 '!E8),"")</f>
        <v/>
      </c>
      <c r="D13" s="123"/>
      <c r="J13" s="26" t="str">
        <f>IF(C13="","NG","OK")</f>
        <v>NG</v>
      </c>
    </row>
    <row r="14" spans="1:42" ht="5.0999999999999996" customHeight="1" x14ac:dyDescent="0.15"/>
    <row r="15" spans="1:42" x14ac:dyDescent="0.15">
      <c r="B15" t="s">
        <v>20</v>
      </c>
    </row>
    <row r="16" spans="1:42" ht="5.0999999999999996" customHeight="1" x14ac:dyDescent="0.15"/>
    <row r="17" spans="2:10" x14ac:dyDescent="0.15">
      <c r="B17" s="15" t="s">
        <v>21</v>
      </c>
      <c r="D17" s="15" t="s">
        <v>22</v>
      </c>
      <c r="F17" s="15" t="s">
        <v>23</v>
      </c>
      <c r="H17" s="15" t="s">
        <v>24</v>
      </c>
    </row>
    <row r="18" spans="2:10" ht="5.0999999999999996" customHeight="1" thickBot="1" x14ac:dyDescent="0.2"/>
    <row r="19" spans="2:10" ht="14.25" thickBot="1" x14ac:dyDescent="0.2">
      <c r="B19">
        <v>1</v>
      </c>
      <c r="D19" s="14" t="str">
        <f>IF('使用機器・部品一覧 '!$C$14&lt;&gt;"",DBCS('使用機器・部品一覧 '!$C$14),"")</f>
        <v/>
      </c>
      <c r="F19" s="14" t="str">
        <f>IF('使用機器・部品一覧 '!$D$14&lt;&gt;"",DBCS('使用機器・部品一覧 '!$D$14),"")</f>
        <v/>
      </c>
      <c r="H19" s="14" t="str">
        <f>IF('使用機器・部品一覧 '!$E$14&lt;&gt;"",DBCS('使用機器・部品一覧 '!$E$14),"")</f>
        <v/>
      </c>
      <c r="I19" s="21"/>
      <c r="J19" s="26" t="str">
        <f>IF(AND(D19="",F19="",H19=""),"SPACE",IF(AND(D19&lt;&gt;"",F19&lt;&gt;"",H19&lt;&gt;""),"OK","NG"))</f>
        <v>SPACE</v>
      </c>
    </row>
    <row r="20" spans="2:10" ht="5.0999999999999996" customHeight="1" thickBot="1" x14ac:dyDescent="0.2"/>
    <row r="21" spans="2:10" ht="14.25" thickBot="1" x14ac:dyDescent="0.2">
      <c r="B21">
        <v>2</v>
      </c>
      <c r="D21" s="14" t="str">
        <f>IF('使用機器・部品一覧 '!$C$15&lt;&gt;"",DBCS('使用機器・部品一覧 '!$C$15),"")</f>
        <v/>
      </c>
      <c r="F21" s="14" t="str">
        <f>IF('使用機器・部品一覧 '!$D$15&lt;&gt;"",DBCS('使用機器・部品一覧 '!$D$15),"")</f>
        <v/>
      </c>
      <c r="H21" s="14" t="str">
        <f>IF('使用機器・部品一覧 '!$E$15&lt;&gt;"",DBCS('使用機器・部品一覧 '!$E$15),"")</f>
        <v/>
      </c>
      <c r="I21" s="21"/>
      <c r="J21" s="26" t="str">
        <f>IF(AND(D21="",F21="",H21=""),"SPACE",IF(AND(D21&lt;&gt;"",F21&lt;&gt;"",H21&lt;&gt;""),"OK","NG"))</f>
        <v>SPACE</v>
      </c>
    </row>
    <row r="22" spans="2:10" ht="5.0999999999999996" customHeight="1" thickBot="1" x14ac:dyDescent="0.2"/>
    <row r="23" spans="2:10" ht="14.25" thickBot="1" x14ac:dyDescent="0.2">
      <c r="B23">
        <v>3</v>
      </c>
      <c r="D23" s="14" t="str">
        <f>IF('使用機器・部品一覧 '!$C$16&lt;&gt;"",DBCS('使用機器・部品一覧 '!$C$16),"")</f>
        <v/>
      </c>
      <c r="F23" s="14" t="str">
        <f>IF('使用機器・部品一覧 '!$D$16&lt;&gt;"",DBCS('使用機器・部品一覧 '!$D$16),"")</f>
        <v/>
      </c>
      <c r="H23" s="14" t="str">
        <f>IF('使用機器・部品一覧 '!$E$16&lt;&gt;"",DBCS('使用機器・部品一覧 '!$E$16),"")</f>
        <v/>
      </c>
      <c r="I23" s="21"/>
      <c r="J23" s="26" t="str">
        <f>IF(AND(D23="",F23="",H23=""),"SPACE",IF(AND(D23&lt;&gt;"",F23&lt;&gt;"",H23&lt;&gt;""),"OK","NG"))</f>
        <v>SPACE</v>
      </c>
    </row>
    <row r="24" spans="2:10" ht="5.0999999999999996" customHeight="1" thickBot="1" x14ac:dyDescent="0.2"/>
    <row r="25" spans="2:10" ht="14.25" thickBot="1" x14ac:dyDescent="0.2">
      <c r="B25">
        <v>4</v>
      </c>
      <c r="D25" s="14" t="str">
        <f>IF('使用機器・部品一覧 '!$C$17&lt;&gt;"",DBCS('使用機器・部品一覧 '!$C$17),"")</f>
        <v/>
      </c>
      <c r="F25" s="14" t="str">
        <f>IF('使用機器・部品一覧 '!$D$17&lt;&gt;"",DBCS('使用機器・部品一覧 '!$D$17),"")</f>
        <v/>
      </c>
      <c r="H25" s="14" t="str">
        <f>IF('使用機器・部品一覧 '!$E$17&lt;&gt;"",DBCS('使用機器・部品一覧 '!$E$17),"")</f>
        <v/>
      </c>
      <c r="I25" s="21"/>
      <c r="J25" s="26" t="str">
        <f>IF(AND(D25="",F25="",H25=""),"SPACE",IF(AND(D25&lt;&gt;"",F25&lt;&gt;"",H25&lt;&gt;""),"OK","NG"))</f>
        <v>SPACE</v>
      </c>
    </row>
    <row r="26" spans="2:10" ht="5.0999999999999996" customHeight="1" thickBot="1" x14ac:dyDescent="0.2"/>
    <row r="27" spans="2:10" ht="14.25" thickBot="1" x14ac:dyDescent="0.2">
      <c r="B27">
        <v>5</v>
      </c>
      <c r="D27" s="14" t="str">
        <f>IF('使用機器・部品一覧 '!$C$18&lt;&gt;"",DBCS('使用機器・部品一覧 '!$C$18),"")</f>
        <v/>
      </c>
      <c r="F27" s="14" t="str">
        <f>IF('使用機器・部品一覧 '!$D$18&lt;&gt;"",DBCS('使用機器・部品一覧 '!$D$18),"")</f>
        <v/>
      </c>
      <c r="H27" s="14" t="str">
        <f>IF('使用機器・部品一覧 '!$E$18&lt;&gt;"",DBCS('使用機器・部品一覧 '!$E$18),"")</f>
        <v/>
      </c>
      <c r="I27" s="21"/>
      <c r="J27" s="26" t="str">
        <f>IF(AND(D27="",F27="",H27=""),"SPACE",IF(AND(D27&lt;&gt;"",F27&lt;&gt;"",H27&lt;&gt;""),"OK","NG"))</f>
        <v>SPACE</v>
      </c>
    </row>
    <row r="28" spans="2:10" ht="5.0999999999999996" customHeight="1" thickBot="1" x14ac:dyDescent="0.2"/>
    <row r="29" spans="2:10" ht="14.25" thickBot="1" x14ac:dyDescent="0.2">
      <c r="B29">
        <v>6</v>
      </c>
      <c r="D29" s="14" t="str">
        <f>IF('使用機器・部品一覧 '!$C$19&lt;&gt;"",DBCS('使用機器・部品一覧 '!$C$19),"")</f>
        <v/>
      </c>
      <c r="F29" s="14" t="str">
        <f>IF('使用機器・部品一覧 '!$D$19&lt;&gt;"",DBCS('使用機器・部品一覧 '!$D$19),"")</f>
        <v/>
      </c>
      <c r="H29" s="14" t="str">
        <f>IF('使用機器・部品一覧 '!$E$19&lt;&gt;"",DBCS('使用機器・部品一覧 '!$E$19),"")</f>
        <v/>
      </c>
      <c r="I29" s="21"/>
      <c r="J29" s="26" t="str">
        <f>IF(AND(D29="",F29="",H29=""),"SPACE",IF(AND(D29&lt;&gt;"",F29&lt;&gt;"",H29&lt;&gt;""),"OK","NG"))</f>
        <v>SPACE</v>
      </c>
    </row>
    <row r="30" spans="2:10" ht="5.0999999999999996" customHeight="1" thickBot="1" x14ac:dyDescent="0.2"/>
    <row r="31" spans="2:10" ht="14.25" thickBot="1" x14ac:dyDescent="0.2">
      <c r="B31">
        <v>7</v>
      </c>
      <c r="D31" s="14" t="str">
        <f>IF('使用機器・部品一覧 '!$C$20&lt;&gt;"",DBCS('使用機器・部品一覧 '!$C$20),"")</f>
        <v/>
      </c>
      <c r="F31" s="14" t="str">
        <f>IF('使用機器・部品一覧 '!$D$20&lt;&gt;"",DBCS('使用機器・部品一覧 '!$D$20),"")</f>
        <v/>
      </c>
      <c r="H31" s="14" t="str">
        <f>IF('使用機器・部品一覧 '!$E$20&lt;&gt;"",DBCS('使用機器・部品一覧 '!$E$20),"")</f>
        <v/>
      </c>
      <c r="I31" s="21"/>
      <c r="J31" s="26" t="str">
        <f>IF(AND(D31="",F31="",H31=""),"SPACE",IF(AND(D31&lt;&gt;"",F31&lt;&gt;"",H31&lt;&gt;""),"OK","NG"))</f>
        <v>SPACE</v>
      </c>
    </row>
    <row r="32" spans="2:10" ht="5.0999999999999996" customHeight="1" thickBot="1" x14ac:dyDescent="0.2"/>
    <row r="33" spans="2:10" ht="14.25" thickBot="1" x14ac:dyDescent="0.2">
      <c r="B33">
        <v>8</v>
      </c>
      <c r="D33" s="14" t="str">
        <f>IF('使用機器・部品一覧 '!$C$21&lt;&gt;"",DBCS('使用機器・部品一覧 '!$C$21),"")</f>
        <v/>
      </c>
      <c r="F33" s="14" t="str">
        <f>IF('使用機器・部品一覧 '!$D$21&lt;&gt;"",DBCS('使用機器・部品一覧 '!$D$21),"")</f>
        <v/>
      </c>
      <c r="H33" s="14" t="str">
        <f>IF('使用機器・部品一覧 '!$E$21&lt;&gt;"",DBCS('使用機器・部品一覧 '!$E$21),"")</f>
        <v/>
      </c>
      <c r="I33" s="21"/>
      <c r="J33" s="26" t="str">
        <f>IF(AND(D33="",F33="",H33=""),"SPACE",IF(AND(D33&lt;&gt;"",F33&lt;&gt;"",H33&lt;&gt;""),"OK","NG"))</f>
        <v>SPACE</v>
      </c>
    </row>
    <row r="34" spans="2:10" ht="5.0999999999999996" customHeight="1" thickBot="1" x14ac:dyDescent="0.2"/>
    <row r="35" spans="2:10" ht="14.25" thickBot="1" x14ac:dyDescent="0.2">
      <c r="B35">
        <v>9</v>
      </c>
      <c r="D35" s="14" t="str">
        <f>IF('使用機器・部品一覧 '!$C$22&lt;&gt;"",DBCS('使用機器・部品一覧 '!$C$22),"")</f>
        <v/>
      </c>
      <c r="F35" s="14" t="str">
        <f>IF('使用機器・部品一覧 '!$D$22&lt;&gt;"",DBCS('使用機器・部品一覧 '!$D$22),"")</f>
        <v/>
      </c>
      <c r="H35" s="14" t="str">
        <f>IF('使用機器・部品一覧 '!$E$22&lt;&gt;"",DBCS('使用機器・部品一覧 '!$E$22),"")</f>
        <v/>
      </c>
      <c r="I35" s="21"/>
      <c r="J35" s="26" t="str">
        <f>IF(AND(D35="",F35="",H35=""),"SPACE",IF(AND(D35&lt;&gt;"",F35&lt;&gt;"",H35&lt;&gt;""),"OK","NG"))</f>
        <v>SPACE</v>
      </c>
    </row>
    <row r="36" spans="2:10" ht="5.0999999999999996" customHeight="1" thickBot="1" x14ac:dyDescent="0.2"/>
    <row r="37" spans="2:10" ht="14.25" thickBot="1" x14ac:dyDescent="0.2">
      <c r="B37">
        <v>10</v>
      </c>
      <c r="D37" s="14" t="str">
        <f>IF('使用機器・部品一覧 '!$C$23&lt;&gt;"",DBCS('使用機器・部品一覧 '!$C$23),"")</f>
        <v/>
      </c>
      <c r="F37" s="14" t="str">
        <f>IF('使用機器・部品一覧 '!$D$23&lt;&gt;"",DBCS('使用機器・部品一覧 '!$D$23),"")</f>
        <v/>
      </c>
      <c r="H37" s="14" t="str">
        <f>IF('使用機器・部品一覧 '!$E$23&lt;&gt;"",DBCS('使用機器・部品一覧 '!$E$23),"")</f>
        <v/>
      </c>
      <c r="I37" s="21"/>
      <c r="J37" s="26" t="str">
        <f>IF(AND(D37="",F37="",H37=""),"SPACE",IF(AND(D37&lt;&gt;"",F37&lt;&gt;"",H37&lt;&gt;""),"OK","NG"))</f>
        <v>SPACE</v>
      </c>
    </row>
    <row r="38" spans="2:10" ht="5.0999999999999996" customHeight="1" thickBot="1" x14ac:dyDescent="0.2"/>
    <row r="39" spans="2:10" ht="14.25" thickBot="1" x14ac:dyDescent="0.2">
      <c r="B39">
        <v>11</v>
      </c>
      <c r="D39" s="14" t="str">
        <f>IF('使用機器・部品一覧 '!$C$24&lt;&gt;"",DBCS('使用機器・部品一覧 '!$C$24),"")</f>
        <v/>
      </c>
      <c r="F39" s="14" t="str">
        <f>IF('使用機器・部品一覧 '!$D$24&lt;&gt;"",DBCS('使用機器・部品一覧 '!$D$24),"")</f>
        <v/>
      </c>
      <c r="H39" s="14" t="str">
        <f>IF('使用機器・部品一覧 '!$E$24&lt;&gt;"",DBCS('使用機器・部品一覧 '!$E$24),"")</f>
        <v/>
      </c>
      <c r="I39" s="21"/>
      <c r="J39" s="26" t="str">
        <f>IF(AND(D39="",F39="",H39=""),"SPACE",IF(AND(D39&lt;&gt;"",F39&lt;&gt;"",H39&lt;&gt;""),"OK","NG"))</f>
        <v>SPACE</v>
      </c>
    </row>
    <row r="40" spans="2:10" ht="5.0999999999999996" customHeight="1" thickBot="1" x14ac:dyDescent="0.2"/>
    <row r="41" spans="2:10" ht="14.25" thickBot="1" x14ac:dyDescent="0.2">
      <c r="B41">
        <v>12</v>
      </c>
      <c r="D41" s="14" t="str">
        <f>IF('使用機器・部品一覧 '!$C$25&lt;&gt;"",DBCS('使用機器・部品一覧 '!$C$25),"")</f>
        <v/>
      </c>
      <c r="F41" s="14" t="str">
        <f>IF('使用機器・部品一覧 '!$D$25&lt;&gt;"",DBCS('使用機器・部品一覧 '!$D$25),"")</f>
        <v/>
      </c>
      <c r="H41" s="14" t="str">
        <f>IF('使用機器・部品一覧 '!$E$25&lt;&gt;"",DBCS('使用機器・部品一覧 '!$E$25),"")</f>
        <v/>
      </c>
      <c r="I41" s="21"/>
      <c r="J41" s="26" t="str">
        <f>IF(AND(D41="",F41="",H41=""),"SPACE",IF(AND(D41&lt;&gt;"",F41&lt;&gt;"",H41&lt;&gt;""),"OK","NG"))</f>
        <v>SPACE</v>
      </c>
    </row>
    <row r="42" spans="2:10" ht="5.0999999999999996" customHeight="1" thickBot="1" x14ac:dyDescent="0.2"/>
    <row r="43" spans="2:10" ht="14.25" thickBot="1" x14ac:dyDescent="0.2">
      <c r="B43">
        <v>13</v>
      </c>
      <c r="D43" s="14" t="str">
        <f>IF('使用機器・部品一覧 '!$C$26&lt;&gt;"",DBCS('使用機器・部品一覧 '!$C$26),"")</f>
        <v/>
      </c>
      <c r="F43" s="14" t="str">
        <f>IF('使用機器・部品一覧 '!$D$26&lt;&gt;"",DBCS('使用機器・部品一覧 '!$D$26),"")</f>
        <v/>
      </c>
      <c r="H43" s="14" t="str">
        <f>IF('使用機器・部品一覧 '!$E$26&lt;&gt;"",DBCS('使用機器・部品一覧 '!$E$26),"")</f>
        <v/>
      </c>
      <c r="I43" s="21"/>
      <c r="J43" s="26" t="str">
        <f>IF(AND(D43="",F43="",H43=""),"SPACE",IF(AND(D43&lt;&gt;"",F43&lt;&gt;"",H43&lt;&gt;""),"OK","NG"))</f>
        <v>SPACE</v>
      </c>
    </row>
    <row r="44" spans="2:10" ht="5.0999999999999996" customHeight="1" thickBot="1" x14ac:dyDescent="0.2"/>
    <row r="45" spans="2:10" ht="14.25" thickBot="1" x14ac:dyDescent="0.2">
      <c r="B45">
        <v>14</v>
      </c>
      <c r="D45" s="14" t="str">
        <f>IF('使用機器・部品一覧 '!$C$27&lt;&gt;"",DBCS('使用機器・部品一覧 '!$C$27),"")</f>
        <v/>
      </c>
      <c r="F45" s="14" t="str">
        <f>IF('使用機器・部品一覧 '!$D$27&lt;&gt;"",DBCS('使用機器・部品一覧 '!$D$27),"")</f>
        <v/>
      </c>
      <c r="H45" s="14" t="str">
        <f>IF('使用機器・部品一覧 '!$E$27&lt;&gt;"",DBCS('使用機器・部品一覧 '!$E$27),"")</f>
        <v/>
      </c>
      <c r="I45" s="21"/>
      <c r="J45" s="26" t="str">
        <f>IF(AND(D45="",F45="",H45=""),"SPACE",IF(AND(D45&lt;&gt;"",F45&lt;&gt;"",H45&lt;&gt;""),"OK","NG"))</f>
        <v>SPACE</v>
      </c>
    </row>
    <row r="46" spans="2:10" ht="5.0999999999999996" customHeight="1" thickBot="1" x14ac:dyDescent="0.2"/>
    <row r="47" spans="2:10" ht="14.25" thickBot="1" x14ac:dyDescent="0.2">
      <c r="B47">
        <v>15</v>
      </c>
      <c r="D47" s="14" t="str">
        <f>IF('使用機器・部品一覧 '!$C$28&lt;&gt;"",DBCS('使用機器・部品一覧 '!$C$28),"")</f>
        <v/>
      </c>
      <c r="F47" s="14" t="str">
        <f>IF('使用機器・部品一覧 '!$D$28&lt;&gt;"",DBCS('使用機器・部品一覧 '!$D$28),"")</f>
        <v/>
      </c>
      <c r="H47" s="14" t="str">
        <f>IF('使用機器・部品一覧 '!$E$28&lt;&gt;"",DBCS('使用機器・部品一覧 '!$E$28),"")</f>
        <v/>
      </c>
      <c r="I47" s="21"/>
      <c r="J47" s="26" t="str">
        <f>IF(AND(D47="",F47="",H47=""),"SPACE",IF(AND(D47&lt;&gt;"",F47&lt;&gt;"",H47&lt;&gt;""),"OK","NG"))</f>
        <v>SPACE</v>
      </c>
    </row>
    <row r="48" spans="2:10" ht="5.0999999999999996" customHeight="1" thickBot="1" x14ac:dyDescent="0.2"/>
    <row r="49" spans="2:10" ht="14.25" thickBot="1" x14ac:dyDescent="0.2">
      <c r="B49">
        <v>16</v>
      </c>
      <c r="D49" s="14" t="str">
        <f>IF('使用機器・部品一覧 '!$C$29&lt;&gt;"",DBCS('使用機器・部品一覧 '!$C$29),"")</f>
        <v/>
      </c>
      <c r="F49" s="14" t="str">
        <f>IF('使用機器・部品一覧 '!$D$29&lt;&gt;"",DBCS('使用機器・部品一覧 '!$D$29),"")</f>
        <v/>
      </c>
      <c r="H49" s="14" t="str">
        <f>IF('使用機器・部品一覧 '!$E$29&lt;&gt;"",DBCS('使用機器・部品一覧 '!$E$29),"")</f>
        <v/>
      </c>
      <c r="I49" s="21"/>
      <c r="J49" s="26" t="str">
        <f>IF(AND(D49="",F49="",H49=""),"SPACE",IF(AND(D49&lt;&gt;"",F49&lt;&gt;"",H49&lt;&gt;""),"OK","NG"))</f>
        <v>SPACE</v>
      </c>
    </row>
    <row r="50" spans="2:10" ht="5.0999999999999996" customHeight="1" thickBot="1" x14ac:dyDescent="0.2"/>
    <row r="51" spans="2:10" ht="14.25" thickBot="1" x14ac:dyDescent="0.2">
      <c r="B51">
        <v>17</v>
      </c>
      <c r="D51" s="14" t="str">
        <f>IF('使用機器・部品一覧 '!$C$30&lt;&gt;"",DBCS('使用機器・部品一覧 '!$C$30),"")</f>
        <v/>
      </c>
      <c r="F51" s="14" t="str">
        <f>IF('使用機器・部品一覧 '!$D$30&lt;&gt;"",DBCS('使用機器・部品一覧 '!$D$30),"")</f>
        <v/>
      </c>
      <c r="H51" s="14" t="str">
        <f>IF('使用機器・部品一覧 '!$E$30&lt;&gt;"",DBCS('使用機器・部品一覧 '!$E$30),"")</f>
        <v/>
      </c>
      <c r="I51" s="21"/>
      <c r="J51" s="26" t="str">
        <f>IF(AND(D51="",F51="",H51=""),"SPACE",IF(AND(D51&lt;&gt;"",F51&lt;&gt;"",H51&lt;&gt;""),"OK","NG"))</f>
        <v>SPACE</v>
      </c>
    </row>
    <row r="52" spans="2:10" ht="5.0999999999999996" customHeight="1" thickBot="1" x14ac:dyDescent="0.2"/>
    <row r="53" spans="2:10" ht="14.25" thickBot="1" x14ac:dyDescent="0.2">
      <c r="B53">
        <v>18</v>
      </c>
      <c r="D53" s="14" t="str">
        <f>IF('使用機器・部品一覧 '!$C$31&lt;&gt;"",DBCS('使用機器・部品一覧 '!$C$31),"")</f>
        <v/>
      </c>
      <c r="F53" s="14" t="str">
        <f>IF('使用機器・部品一覧 '!$D$31&lt;&gt;"",DBCS('使用機器・部品一覧 '!$D$31),"")</f>
        <v/>
      </c>
      <c r="H53" s="14" t="str">
        <f>IF('使用機器・部品一覧 '!$E$31&lt;&gt;"",DBCS('使用機器・部品一覧 '!$E$31),"")</f>
        <v/>
      </c>
      <c r="I53" s="21"/>
      <c r="J53" s="26" t="str">
        <f>IF(AND(D53="",F53="",H53=""),"SPACE",IF(AND(D53&lt;&gt;"",F53&lt;&gt;"",H53&lt;&gt;""),"OK","NG"))</f>
        <v>SPACE</v>
      </c>
    </row>
    <row r="54" spans="2:10" ht="5.0999999999999996" customHeight="1" thickBot="1" x14ac:dyDescent="0.2"/>
    <row r="55" spans="2:10" ht="14.25" thickBot="1" x14ac:dyDescent="0.2">
      <c r="B55">
        <v>19</v>
      </c>
      <c r="D55" s="14" t="str">
        <f>IF('使用機器・部品一覧 '!$C$32&lt;&gt;"",DBCS('使用機器・部品一覧 '!$C$32),"")</f>
        <v/>
      </c>
      <c r="F55" s="14" t="str">
        <f>IF('使用機器・部品一覧 '!$D$32&lt;&gt;"",DBCS('使用機器・部品一覧 '!$D$32),"")</f>
        <v/>
      </c>
      <c r="H55" s="14" t="str">
        <f>IF('使用機器・部品一覧 '!$E$32&lt;&gt;"",DBCS('使用機器・部品一覧 '!$E$32),"")</f>
        <v/>
      </c>
      <c r="I55" s="21"/>
      <c r="J55" s="26" t="str">
        <f>IF(AND(D55="",F55="",H55=""),"SPACE",IF(AND(D55&lt;&gt;"",F55&lt;&gt;"",H55&lt;&gt;""),"OK","NG"))</f>
        <v>SPACE</v>
      </c>
    </row>
    <row r="56" spans="2:10" ht="5.0999999999999996" customHeight="1" thickBot="1" x14ac:dyDescent="0.2"/>
    <row r="57" spans="2:10" ht="14.25" thickBot="1" x14ac:dyDescent="0.2">
      <c r="B57">
        <v>20</v>
      </c>
      <c r="D57" s="14" t="str">
        <f>IF('使用機器・部品一覧 '!$C$33&lt;&gt;"",DBCS('使用機器・部品一覧 '!$C$33),"")</f>
        <v/>
      </c>
      <c r="F57" s="14" t="str">
        <f>IF('使用機器・部品一覧 '!$D$33&lt;&gt;"",DBCS('使用機器・部品一覧 '!$D$33),"")</f>
        <v/>
      </c>
      <c r="H57" s="14" t="str">
        <f>IF('使用機器・部品一覧 '!$E$33&lt;&gt;"",DBCS('使用機器・部品一覧 '!$E$33),"")</f>
        <v/>
      </c>
      <c r="I57" s="21"/>
      <c r="J57" s="26" t="str">
        <f>IF(AND(D57="",F57="",H57=""),"SPACE",IF(AND(D57&lt;&gt;"",F57&lt;&gt;"",H57&lt;&gt;""),"OK","NG"))</f>
        <v>SPACE</v>
      </c>
    </row>
    <row r="58" spans="2:10" ht="5.0999999999999996" customHeight="1" thickBot="1" x14ac:dyDescent="0.2"/>
    <row r="59" spans="2:10" ht="14.25" thickBot="1" x14ac:dyDescent="0.2">
      <c r="B59">
        <v>21</v>
      </c>
      <c r="D59" s="14" t="str">
        <f>IF('使用機器・部品一覧 '!$C$34&lt;&gt;"",DBCS('使用機器・部品一覧 '!$C$34),"")</f>
        <v/>
      </c>
      <c r="F59" s="14" t="str">
        <f>IF('使用機器・部品一覧 '!$D$34&lt;&gt;"",DBCS('使用機器・部品一覧 '!$D$34),"")</f>
        <v/>
      </c>
      <c r="H59" s="14" t="str">
        <f>IF('使用機器・部品一覧 '!$E$34&lt;&gt;"",DBCS('使用機器・部品一覧 '!$E$34),"")</f>
        <v/>
      </c>
      <c r="I59" s="21"/>
      <c r="J59" s="26" t="str">
        <f>IF(AND(D59="",F59="",H59=""),"SPACE",IF(AND(D59&lt;&gt;"",F59&lt;&gt;"",H59&lt;&gt;""),"OK","NG"))</f>
        <v>SPACE</v>
      </c>
    </row>
    <row r="60" spans="2:10" ht="5.0999999999999996" customHeight="1" thickBot="1" x14ac:dyDescent="0.2"/>
    <row r="61" spans="2:10" ht="14.25" thickBot="1" x14ac:dyDescent="0.2">
      <c r="B61">
        <v>22</v>
      </c>
      <c r="D61" s="14" t="str">
        <f>IF('使用機器・部品一覧 '!$C$35&lt;&gt;"",DBCS('使用機器・部品一覧 '!$C$35),"")</f>
        <v/>
      </c>
      <c r="F61" s="14" t="str">
        <f>IF('使用機器・部品一覧 '!$D$35&lt;&gt;"",DBCS('使用機器・部品一覧 '!$D$35),"")</f>
        <v/>
      </c>
      <c r="H61" s="14" t="str">
        <f>IF('使用機器・部品一覧 '!$E$35&lt;&gt;"",DBCS('使用機器・部品一覧 '!$E$35),"")</f>
        <v/>
      </c>
      <c r="I61" s="21"/>
      <c r="J61" s="26" t="str">
        <f>IF(AND(D61="",F61="",H61=""),"SPACE",IF(AND(D61&lt;&gt;"",F61&lt;&gt;"",H61&lt;&gt;""),"OK","NG"))</f>
        <v>SPACE</v>
      </c>
    </row>
    <row r="62" spans="2:10" ht="5.0999999999999996" customHeight="1" thickBot="1" x14ac:dyDescent="0.2"/>
    <row r="63" spans="2:10" ht="14.25" thickBot="1" x14ac:dyDescent="0.2">
      <c r="B63">
        <v>23</v>
      </c>
      <c r="D63" s="14" t="str">
        <f>IF('使用機器・部品一覧 '!$C$36&lt;&gt;"",DBCS('使用機器・部品一覧 '!$C$36),"")</f>
        <v/>
      </c>
      <c r="F63" s="14" t="str">
        <f>IF('使用機器・部品一覧 '!$D$36&lt;&gt;"",DBCS('使用機器・部品一覧 '!$D$36),"")</f>
        <v/>
      </c>
      <c r="H63" s="14" t="str">
        <f>IF('使用機器・部品一覧 '!$E$36&lt;&gt;"",DBCS('使用機器・部品一覧 '!$E$36),"")</f>
        <v/>
      </c>
      <c r="I63" s="21"/>
      <c r="J63" s="26" t="str">
        <f>IF(AND(D63="",F63="",H63=""),"SPACE",IF(AND(D63&lt;&gt;"",F63&lt;&gt;"",H63&lt;&gt;""),"OK","NG"))</f>
        <v>SPACE</v>
      </c>
    </row>
    <row r="64" spans="2:10" ht="5.0999999999999996" customHeight="1" thickBot="1" x14ac:dyDescent="0.2"/>
    <row r="65" spans="2:10" ht="14.25" thickBot="1" x14ac:dyDescent="0.2">
      <c r="B65">
        <v>24</v>
      </c>
      <c r="D65" s="14" t="str">
        <f>IF('使用機器・部品一覧 '!$C$37&lt;&gt;"",DBCS('使用機器・部品一覧 '!$C$37),"")</f>
        <v/>
      </c>
      <c r="F65" s="14" t="str">
        <f>IF('使用機器・部品一覧 '!$D$37&lt;&gt;"",DBCS('使用機器・部品一覧 '!$D$37),"")</f>
        <v/>
      </c>
      <c r="H65" s="14" t="str">
        <f>IF('使用機器・部品一覧 '!$E$37&lt;&gt;"",DBCS('使用機器・部品一覧 '!$E$37),"")</f>
        <v/>
      </c>
      <c r="I65" s="21"/>
      <c r="J65" s="26" t="str">
        <f>IF(AND(D65="",F65="",H65=""),"SPACE",IF(AND(D65&lt;&gt;"",F65&lt;&gt;"",H65&lt;&gt;""),"OK","NG"))</f>
        <v>SPACE</v>
      </c>
    </row>
    <row r="66" spans="2:10" ht="5.0999999999999996" customHeight="1" thickBot="1" x14ac:dyDescent="0.2"/>
    <row r="67" spans="2:10" ht="14.25" thickBot="1" x14ac:dyDescent="0.2">
      <c r="B67">
        <v>25</v>
      </c>
      <c r="D67" s="14" t="str">
        <f>IF('使用機器・部品一覧 '!$C$38&lt;&gt;"",DBCS('使用機器・部品一覧 '!$C$38),"")</f>
        <v/>
      </c>
      <c r="F67" s="14" t="str">
        <f>IF('使用機器・部品一覧 '!$D$38&lt;&gt;"",DBCS('使用機器・部品一覧 '!$D$38),"")</f>
        <v/>
      </c>
      <c r="H67" s="14" t="str">
        <f>IF('使用機器・部品一覧 '!$E$38&lt;&gt;"",DBCS('使用機器・部品一覧 '!$E$38),"")</f>
        <v/>
      </c>
      <c r="I67" s="21"/>
      <c r="J67" s="26" t="str">
        <f>IF(AND(D67="",F67="",H67=""),"SPACE",IF(AND(D67&lt;&gt;"",F67&lt;&gt;"",H67&lt;&gt;""),"OK","NG"))</f>
        <v>SPACE</v>
      </c>
    </row>
    <row r="68" spans="2:10" ht="5.0999999999999996" customHeight="1" thickBot="1" x14ac:dyDescent="0.2"/>
    <row r="69" spans="2:10" ht="14.25" thickBot="1" x14ac:dyDescent="0.2">
      <c r="B69">
        <v>26</v>
      </c>
      <c r="D69" s="14" t="str">
        <f>IF('使用機器・部品一覧 '!$C$39&lt;&gt;"",DBCS('使用機器・部品一覧 '!$C$39),"")</f>
        <v/>
      </c>
      <c r="F69" s="14" t="str">
        <f>IF('使用機器・部品一覧 '!$D$39&lt;&gt;"",DBCS('使用機器・部品一覧 '!$D$39),"")</f>
        <v/>
      </c>
      <c r="H69" s="14" t="str">
        <f>IF('使用機器・部品一覧 '!$E$39&lt;&gt;"",DBCS('使用機器・部品一覧 '!$E$39),"")</f>
        <v/>
      </c>
      <c r="I69" s="21"/>
      <c r="J69" s="26" t="str">
        <f>IF(AND(D69="",F69="",H69=""),"SPACE",IF(AND(D69&lt;&gt;"",F69&lt;&gt;"",H69&lt;&gt;""),"OK","NG"))</f>
        <v>SPACE</v>
      </c>
    </row>
    <row r="70" spans="2:10" ht="5.0999999999999996" customHeight="1" thickBot="1" x14ac:dyDescent="0.2"/>
    <row r="71" spans="2:10" ht="14.25" thickBot="1" x14ac:dyDescent="0.2">
      <c r="B71">
        <v>27</v>
      </c>
      <c r="D71" s="14" t="str">
        <f>IF('使用機器・部品一覧 '!$C$40&lt;&gt;"",DBCS('使用機器・部品一覧 '!$C$40),"")</f>
        <v/>
      </c>
      <c r="F71" s="14" t="str">
        <f>IF('使用機器・部品一覧 '!$D$40&lt;&gt;"",DBCS('使用機器・部品一覧 '!$D$40),"")</f>
        <v/>
      </c>
      <c r="H71" s="14" t="str">
        <f>IF('使用機器・部品一覧 '!$E$40&lt;&gt;"",DBCS('使用機器・部品一覧 '!$E$40),"")</f>
        <v/>
      </c>
      <c r="I71" s="21"/>
      <c r="J71" s="26" t="str">
        <f>IF(AND(D71="",F71="",H71=""),"SPACE",IF(AND(D71&lt;&gt;"",F71&lt;&gt;"",H71&lt;&gt;""),"OK","NG"))</f>
        <v>SPACE</v>
      </c>
    </row>
    <row r="72" spans="2:10" ht="5.0999999999999996" customHeight="1" thickBot="1" x14ac:dyDescent="0.2"/>
    <row r="73" spans="2:10" ht="14.25" thickBot="1" x14ac:dyDescent="0.2">
      <c r="B73">
        <v>28</v>
      </c>
      <c r="D73" s="14" t="str">
        <f>IF('使用機器・部品一覧 '!$C$41&lt;&gt;"",DBCS('使用機器・部品一覧 '!$C$41),"")</f>
        <v/>
      </c>
      <c r="F73" s="14" t="str">
        <f>IF('使用機器・部品一覧 '!$D$41&lt;&gt;"",DBCS('使用機器・部品一覧 '!$D$41),"")</f>
        <v/>
      </c>
      <c r="H73" s="14" t="str">
        <f>IF('使用機器・部品一覧 '!$E$41&lt;&gt;"",DBCS('使用機器・部品一覧 '!$E$41),"")</f>
        <v/>
      </c>
      <c r="I73" s="21"/>
      <c r="J73" s="26" t="str">
        <f>IF(AND(D73="",F73="",H73=""),"SPACE",IF(AND(D73&lt;&gt;"",F73&lt;&gt;"",H73&lt;&gt;""),"OK","NG"))</f>
        <v>SPACE</v>
      </c>
    </row>
    <row r="74" spans="2:10" ht="5.0999999999999996" customHeight="1" thickBot="1" x14ac:dyDescent="0.2"/>
    <row r="75" spans="2:10" ht="14.25" thickBot="1" x14ac:dyDescent="0.2">
      <c r="B75">
        <v>29</v>
      </c>
      <c r="D75" s="14" t="str">
        <f>IF('使用機器・部品一覧 '!$C$42&lt;&gt;"",DBCS('使用機器・部品一覧 '!$C$42),"")</f>
        <v/>
      </c>
      <c r="F75" s="14" t="str">
        <f>IF('使用機器・部品一覧 '!$D$42&lt;&gt;"",DBCS('使用機器・部品一覧 '!$D$42),"")</f>
        <v/>
      </c>
      <c r="H75" s="14" t="str">
        <f>IF('使用機器・部品一覧 '!$E$42&lt;&gt;"",DBCS('使用機器・部品一覧 '!$E$42),"")</f>
        <v/>
      </c>
      <c r="I75" s="21"/>
      <c r="J75" s="26" t="str">
        <f>IF(AND(D75="",F75="",H75=""),"SPACE",IF(AND(D75&lt;&gt;"",F75&lt;&gt;"",H75&lt;&gt;""),"OK","NG"))</f>
        <v>SPACE</v>
      </c>
    </row>
    <row r="76" spans="2:10" ht="5.0999999999999996" customHeight="1" thickBot="1" x14ac:dyDescent="0.2"/>
    <row r="77" spans="2:10" ht="14.25" thickBot="1" x14ac:dyDescent="0.2">
      <c r="B77">
        <v>30</v>
      </c>
      <c r="D77" s="14" t="str">
        <f>IF('使用機器・部品一覧 '!$C$43&lt;&gt;"",DBCS('使用機器・部品一覧 '!$C$43),"")</f>
        <v/>
      </c>
      <c r="F77" s="14" t="str">
        <f>IF('使用機器・部品一覧 '!$D$43&lt;&gt;"",DBCS('使用機器・部品一覧 '!$D$43),"")</f>
        <v/>
      </c>
      <c r="H77" s="14" t="str">
        <f>IF('使用機器・部品一覧 '!$E$43&lt;&gt;"",DBCS('使用機器・部品一覧 '!$E$43),"")</f>
        <v/>
      </c>
      <c r="I77" s="21"/>
      <c r="J77" s="26" t="str">
        <f>IF(AND(D77="",F77="",H77=""),"SPACE",IF(AND(D77&lt;&gt;"",F77&lt;&gt;"",H77&lt;&gt;""),"OK","NG"))</f>
        <v>SPACE</v>
      </c>
    </row>
    <row r="78" spans="2:10" ht="5.0999999999999996" customHeight="1" x14ac:dyDescent="0.15"/>
  </sheetData>
  <mergeCells count="5">
    <mergeCell ref="C4:D4"/>
    <mergeCell ref="C9:D9"/>
    <mergeCell ref="C11:D11"/>
    <mergeCell ref="C13:D13"/>
    <mergeCell ref="F9:G9"/>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G10"/>
  <sheetViews>
    <sheetView workbookViewId="0">
      <selection activeCell="L10" sqref="L10"/>
    </sheetView>
  </sheetViews>
  <sheetFormatPr defaultRowHeight="13.5" x14ac:dyDescent="0.15"/>
  <cols>
    <col min="1" max="1" width="18.875" bestFit="1" customWidth="1"/>
    <col min="3" max="3" width="7.75" bestFit="1" customWidth="1"/>
    <col min="4" max="7" width="30.625" customWidth="1"/>
  </cols>
  <sheetData>
    <row r="1" spans="1:7" x14ac:dyDescent="0.15">
      <c r="A1" s="12" t="s">
        <v>63</v>
      </c>
      <c r="C1" s="12" t="s">
        <v>55</v>
      </c>
      <c r="D1" s="12" t="s">
        <v>57</v>
      </c>
      <c r="E1" s="12" t="s">
        <v>58</v>
      </c>
      <c r="F1" s="12" t="s">
        <v>59</v>
      </c>
      <c r="G1" s="12" t="s">
        <v>60</v>
      </c>
    </row>
    <row r="2" spans="1:7" x14ac:dyDescent="0.15">
      <c r="A2" t="str">
        <f>IF('使用機器・部品一覧 '!$E$5="車両動態管理システム","デジタコ導入型",IF('使用機器・部品一覧 '!$E$5="予約受付システム等","予約受付システム",IF('使用機器・部品一覧 '!$E$5="AI・IoTによるシステム連係ツール","車両動態管理システム","")))</f>
        <v/>
      </c>
      <c r="C2" t="s">
        <v>64</v>
      </c>
      <c r="D2" t="s">
        <v>61</v>
      </c>
      <c r="E2" t="s">
        <v>62</v>
      </c>
      <c r="G2" t="s">
        <v>105</v>
      </c>
    </row>
    <row r="3" spans="1:7" x14ac:dyDescent="0.15">
      <c r="A3" t="str">
        <f>IF('使用機器・部品一覧 '!$E$5="車両動態管理システム","GPS車載器導入型",IF('使用機器・部品一覧 '!$E$5="予約受付システム等","ASNシステム",IF('使用機器・部品一覧 '!$E$5="AI・IoTによるシステム連係ツール","予約受付システム等","")))</f>
        <v/>
      </c>
      <c r="D3" t="s">
        <v>65</v>
      </c>
      <c r="E3" t="s">
        <v>66</v>
      </c>
      <c r="G3" t="s">
        <v>153</v>
      </c>
    </row>
    <row r="4" spans="1:7" x14ac:dyDescent="0.15">
      <c r="A4" t="str">
        <f>IF('使用機器・部品一覧 '!$E$5="車両動態管理システム","サービス単独型",IF('使用機器・部品一覧 '!$E$5="予約受付システム等","受注情報事前確認システム",IF('使用機器・部品一覧 '!$E$5="AI・IoTによるシステム連係ツール","配車計画システム","")))</f>
        <v/>
      </c>
      <c r="D4" t="s">
        <v>67</v>
      </c>
      <c r="E4" t="s">
        <v>68</v>
      </c>
      <c r="G4" t="s">
        <v>154</v>
      </c>
    </row>
    <row r="5" spans="1:7" x14ac:dyDescent="0.15">
      <c r="A5" t="str">
        <f>IF('使用機器・部品一覧 '!$E$5="予約受付システム等","パレット等管理システム","")</f>
        <v/>
      </c>
      <c r="E5" t="s">
        <v>69</v>
      </c>
    </row>
    <row r="6" spans="1:7" x14ac:dyDescent="0.15">
      <c r="A6" t="str">
        <f>IF('使用機器・部品一覧 '!$E$5="予約受付システム等","パレタイズシステム","")</f>
        <v/>
      </c>
      <c r="E6" t="s">
        <v>70</v>
      </c>
    </row>
    <row r="10" spans="1:7" x14ac:dyDescent="0.15">
      <c r="B10" t="s">
        <v>83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使用機器・部品一覧 </vt:lpstr>
      <vt:lpstr>エラー確認シート</vt:lpstr>
      <vt:lpstr>インポート</vt:lpstr>
      <vt:lpstr>使用機器・部品一覧  (記入例)</vt:lpstr>
      <vt:lpstr>反映シート</vt:lpstr>
      <vt:lpstr>リスト</vt:lpstr>
      <vt:lpstr>'使用機器・部品一覧 '!Print_Area</vt:lpstr>
      <vt:lpstr>'使用機器・部品一覧  (記入例)'!Print_Area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2022-08-01T02:47:54Z</cp:lastPrinted>
  <dcterms:created xsi:type="dcterms:W3CDTF">2018-06-29T13:42:59Z</dcterms:created>
  <dcterms:modified xsi:type="dcterms:W3CDTF">2022-08-09T02:42:42Z</dcterms:modified>
  <cp:category/>
  <cp:contentStatus/>
</cp:coreProperties>
</file>